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8383BBA7-B4B8-42E8-A539-D1B437382908}" xr6:coauthVersionLast="47" xr6:coauthVersionMax="47" xr10:uidLastSave="{00000000-0000-0000-0000-000000000000}"/>
  <bookViews>
    <workbookView xWindow="-120" yWindow="-120" windowWidth="21840" windowHeight="13020" tabRatio="833" firstSheet="2" activeTab="4"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Cadastro!$A$4:$I$74</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5" i="3" l="1"/>
  <c r="G75" i="3"/>
  <c r="H75" i="3" s="1"/>
  <c r="I75" i="3"/>
  <c r="I73" i="3"/>
  <c r="G73" i="3"/>
  <c r="H73" i="3" s="1"/>
  <c r="C73" i="3"/>
  <c r="I72" i="3"/>
  <c r="G72" i="3"/>
  <c r="H72" i="3" s="1"/>
  <c r="C72" i="3"/>
  <c r="E5" i="8"/>
  <c r="E36" i="8"/>
  <c r="E22" i="8"/>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G33" i="3"/>
  <c r="H33" i="3" s="1"/>
  <c r="I33"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Q2" i="4"/>
  <c r="R2" i="4"/>
  <c r="K64" i="7"/>
  <c r="AM62" i="8"/>
  <c r="AL62" i="8"/>
  <c r="AK62" i="8"/>
  <c r="AI62" i="8"/>
  <c r="AJ62" i="8"/>
  <c r="E62" i="8"/>
  <c r="D62"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49" i="3"/>
  <c r="C28" i="3"/>
  <c r="C9" i="3"/>
  <c r="C37" i="3"/>
  <c r="C23" i="3"/>
  <c r="C21" i="3"/>
  <c r="C74" i="3"/>
  <c r="E64" i="8"/>
  <c r="D35" i="8"/>
  <c r="D53" i="8"/>
  <c r="D16" i="8"/>
  <c r="D54" i="8"/>
  <c r="D26" i="8"/>
  <c r="D17" i="8"/>
  <c r="D27" i="8"/>
  <c r="D55" i="8"/>
  <c r="D28" i="8"/>
  <c r="D41" i="8"/>
  <c r="D18" i="8"/>
  <c r="D19" i="8"/>
  <c r="D46" i="8"/>
  <c r="D56" i="8"/>
  <c r="D29" i="8"/>
  <c r="D63" i="8"/>
  <c r="D30" i="8"/>
  <c r="D42" i="8"/>
  <c r="D64" i="8"/>
  <c r="D57" i="8"/>
  <c r="D20" i="8"/>
  <c r="D7" i="8"/>
  <c r="C8" i="3"/>
  <c r="C71" i="3"/>
  <c r="C6" i="7" s="1" a="1"/>
  <c r="C6" i="3"/>
  <c r="C7" i="7" s="1" a="1"/>
  <c r="C11" i="3"/>
  <c r="C8" i="7" s="1" a="1"/>
  <c r="C15" i="3"/>
  <c r="C9" i="7" s="1" a="1"/>
  <c r="C16" i="3"/>
  <c r="C10" i="7" s="1" a="1"/>
  <c r="C26" i="3"/>
  <c r="C11" i="7" s="1" a="1"/>
  <c r="C34" i="3"/>
  <c r="C12" i="7" s="1" a="1"/>
  <c r="C39" i="3"/>
  <c r="C13" i="7" s="1" a="1"/>
  <c r="C55" i="3"/>
  <c r="C14" i="7" s="1" a="1"/>
  <c r="C60" i="3"/>
  <c r="C15" i="7" s="1" a="1"/>
  <c r="C70" i="3"/>
  <c r="C17" i="7" s="1" a="1"/>
  <c r="C10" i="3"/>
  <c r="C18" i="7" s="1" a="1"/>
  <c r="C27" i="3"/>
  <c r="C29" i="3"/>
  <c r="C20" i="7" s="1" a="1"/>
  <c r="C32" i="3"/>
  <c r="C21" i="7" s="1" a="1"/>
  <c r="C54" i="3"/>
  <c r="C23" i="7" s="1" a="1"/>
  <c r="C56" i="3"/>
  <c r="C24" i="7" s="1" a="1"/>
  <c r="C58" i="3"/>
  <c r="C25" i="7" s="1" a="1"/>
  <c r="C66" i="3"/>
  <c r="C26" i="7" s="1" a="1"/>
  <c r="C24" i="3"/>
  <c r="C27" i="7" s="1" a="1"/>
  <c r="C25" i="3"/>
  <c r="C28" i="7" s="1" a="1"/>
  <c r="C30" i="3"/>
  <c r="C29" i="7" s="1" a="1"/>
  <c r="C5" i="3"/>
  <c r="C31" i="7" s="1" a="1"/>
  <c r="C19" i="3"/>
  <c r="C32" i="7" s="1" a="1"/>
  <c r="C31" i="3"/>
  <c r="C33" i="7" s="1" a="1"/>
  <c r="C46" i="3"/>
  <c r="C34" i="7" s="1" a="1"/>
  <c r="C47" i="3"/>
  <c r="C35" i="7" s="1" a="1"/>
  <c r="C59" i="3"/>
  <c r="C36" i="7" s="1" a="1"/>
  <c r="C67" i="3"/>
  <c r="C37" i="7" s="1" a="1"/>
  <c r="C12" i="3"/>
  <c r="C38" i="7" s="1" a="1"/>
  <c r="C35" i="3"/>
  <c r="C39" i="7" s="1" a="1"/>
  <c r="C62" i="3"/>
  <c r="C40" i="7" s="1" a="1"/>
  <c r="C7" i="3"/>
  <c r="C41" i="7" s="1" a="1"/>
  <c r="C40" i="3"/>
  <c r="C42" i="7" s="1" a="1"/>
  <c r="C42" i="3"/>
  <c r="C43" i="7" s="1" a="1"/>
  <c r="C48" i="3"/>
  <c r="C51" i="3"/>
  <c r="C45" i="7" s="1" a="1"/>
  <c r="C53" i="3"/>
  <c r="C46" i="7" s="1" a="1"/>
  <c r="C57" i="3"/>
  <c r="C47" i="7" s="1" a="1"/>
  <c r="C63" i="3"/>
  <c r="C48" i="7" s="1" a="1"/>
  <c r="C69" i="3"/>
  <c r="C49" i="7" s="1" a="1"/>
  <c r="C13" i="3"/>
  <c r="C51" i="7" s="1" a="1"/>
  <c r="C20" i="3"/>
  <c r="C52" i="7" s="1" a="1"/>
  <c r="C22" i="3"/>
  <c r="C53" i="7" s="1" a="1"/>
  <c r="C36" i="3"/>
  <c r="C54" i="7" s="1" a="1"/>
  <c r="C38" i="3"/>
  <c r="C55" i="7" s="1" a="1"/>
  <c r="C43" i="3"/>
  <c r="C56" i="7" s="1" a="1"/>
  <c r="C45" i="3"/>
  <c r="C22" i="7" s="1" a="1"/>
  <c r="C50" i="3"/>
  <c r="C30" i="7" s="1" a="1"/>
  <c r="C52" i="3"/>
  <c r="C57" i="7" s="1" a="1"/>
  <c r="C61" i="3"/>
  <c r="C16" i="7" s="1" a="1"/>
  <c r="C64" i="3"/>
  <c r="C58" i="7" s="1" a="1"/>
  <c r="C14" i="3"/>
  <c r="C59" i="7" s="1" a="1"/>
  <c r="C41" i="3"/>
  <c r="C60" i="7" s="1" a="1"/>
  <c r="C44" i="3"/>
  <c r="C61" i="7" s="1" a="1"/>
  <c r="C65" i="3"/>
  <c r="C62" i="7" s="1" a="1"/>
  <c r="C68" i="3"/>
  <c r="C63" i="7" s="1" a="1"/>
  <c r="F6" i="9"/>
  <c r="F7" i="9"/>
  <c r="F8" i="9"/>
  <c r="F5" i="9"/>
  <c r="F11" i="9"/>
  <c r="F12" i="9"/>
  <c r="F13" i="9"/>
  <c r="F14" i="9"/>
  <c r="F10" i="9"/>
  <c r="D8" i="8"/>
  <c r="D47" i="8"/>
  <c r="D5" i="8"/>
  <c r="D21" i="8"/>
  <c r="D9" i="8"/>
  <c r="D43" i="8"/>
  <c r="D58" i="8"/>
  <c r="D59" i="8"/>
  <c r="D10" i="8"/>
  <c r="D11" i="8"/>
  <c r="D6" i="8"/>
  <c r="D37" i="8"/>
  <c r="D48" i="8"/>
  <c r="D31" i="8"/>
  <c r="D32" i="8"/>
  <c r="D33" i="8"/>
  <c r="D12" i="8"/>
  <c r="D22" i="8"/>
  <c r="D23" i="8"/>
  <c r="D34" i="8"/>
  <c r="D38" i="8"/>
  <c r="D24" i="8"/>
  <c r="D13" i="8"/>
  <c r="D44" i="8"/>
  <c r="D45" i="8"/>
  <c r="D49" i="8"/>
  <c r="D14" i="8"/>
  <c r="D50" i="8"/>
  <c r="D60" i="8"/>
  <c r="D51" i="8"/>
  <c r="D15" i="8"/>
  <c r="D61" i="8"/>
  <c r="D25" i="8"/>
  <c r="D39" i="8"/>
  <c r="D40" i="8"/>
  <c r="D52" i="8"/>
  <c r="D36" i="8"/>
  <c r="G36" i="3"/>
  <c r="H36" i="3" s="1"/>
  <c r="I36" i="3"/>
  <c r="C17" i="3"/>
  <c r="C5" i="7" s="1" a="1"/>
  <c r="C50" i="7" l="1"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47" i="3"/>
  <c r="H47" i="3" s="1"/>
  <c r="I47"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F202" i="9"/>
  <c r="I22" i="3"/>
  <c r="G22" i="3"/>
  <c r="H22" i="3" s="1"/>
  <c r="I64" i="3"/>
  <c r="G64" i="3"/>
  <c r="H64" i="3" s="1"/>
  <c r="I56" i="3"/>
  <c r="I58" i="3"/>
  <c r="I74" i="3"/>
  <c r="I66" i="3"/>
  <c r="G56" i="3"/>
  <c r="H56" i="3" s="1"/>
  <c r="G58" i="3"/>
  <c r="H58" i="3" s="1"/>
  <c r="G74" i="3"/>
  <c r="H74" i="3" s="1"/>
  <c r="G66" i="3"/>
  <c r="H66" i="3" s="1"/>
  <c r="I52" i="3"/>
  <c r="G52" i="3"/>
  <c r="H52" i="3" s="1"/>
  <c r="I43" i="3"/>
  <c r="G43" i="3"/>
  <c r="H43" i="3" s="1"/>
  <c r="I55" i="3"/>
  <c r="G55" i="3"/>
  <c r="H55" i="3" s="1"/>
  <c r="I39" i="3"/>
  <c r="G39" i="3"/>
  <c r="H39"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E7" i="8"/>
  <c r="E20" i="8"/>
  <c r="E57" i="8"/>
  <c r="E42" i="8"/>
  <c r="E30" i="8"/>
  <c r="E63" i="8"/>
  <c r="E29" i="8"/>
  <c r="E56" i="8"/>
  <c r="E46" i="8"/>
  <c r="E19" i="8"/>
  <c r="E18" i="8"/>
  <c r="E41" i="8"/>
  <c r="E28" i="8"/>
  <c r="E55" i="8"/>
  <c r="E27" i="8"/>
  <c r="E17" i="8"/>
  <c r="E26" i="8"/>
  <c r="E54" i="8"/>
  <c r="E16" i="8"/>
  <c r="E53" i="8"/>
  <c r="E35" i="8"/>
  <c r="E52" i="8"/>
  <c r="E40" i="8"/>
  <c r="E39" i="8"/>
  <c r="E25" i="8"/>
  <c r="E61" i="8"/>
  <c r="E15" i="8"/>
  <c r="E51" i="8"/>
  <c r="E60" i="8"/>
  <c r="E50" i="8"/>
  <c r="E14" i="8"/>
  <c r="E49" i="8"/>
  <c r="E45" i="8"/>
  <c r="E44" i="8"/>
  <c r="E13" i="8"/>
  <c r="E24" i="8"/>
  <c r="E38" i="8"/>
  <c r="E34" i="8"/>
  <c r="E23" i="8"/>
  <c r="E12" i="8"/>
  <c r="E33" i="8"/>
  <c r="E32" i="8"/>
  <c r="E31" i="8"/>
  <c r="E48" i="8"/>
  <c r="E37" i="8"/>
  <c r="E6" i="8"/>
  <c r="E11" i="8"/>
  <c r="E10" i="8"/>
  <c r="E59" i="8"/>
  <c r="E58" i="8"/>
  <c r="E43" i="8"/>
  <c r="E9" i="8"/>
  <c r="E21" i="8"/>
  <c r="E47" i="8"/>
  <c r="E8" i="8"/>
  <c r="K65" i="7"/>
  <c r="K6" i="7"/>
  <c r="AL7" i="8" s="1"/>
  <c r="K17" i="7"/>
  <c r="AL20" i="8" s="1"/>
  <c r="K49" i="7"/>
  <c r="AL57" i="8" s="1"/>
  <c r="K63" i="7"/>
  <c r="AL64" i="8" s="1"/>
  <c r="K37" i="7"/>
  <c r="AL42" i="8" s="1"/>
  <c r="K26" i="7"/>
  <c r="AL30" i="8" s="1"/>
  <c r="K62" i="7"/>
  <c r="AL63" i="8" s="1"/>
  <c r="K58" i="7"/>
  <c r="AL29" i="8" s="1"/>
  <c r="K48" i="7"/>
  <c r="AL56" i="8" s="1"/>
  <c r="K40" i="7"/>
  <c r="AL46" i="8" s="1"/>
  <c r="K16" i="7"/>
  <c r="AL19" i="8" s="1"/>
  <c r="K15" i="7"/>
  <c r="AL18" i="8" s="1"/>
  <c r="K36" i="7"/>
  <c r="AL41" i="8" s="1"/>
  <c r="K25" i="7"/>
  <c r="AL28" i="8" s="1"/>
  <c r="K47" i="7"/>
  <c r="AL55" i="8" s="1"/>
  <c r="K24" i="7"/>
  <c r="AL27" i="8" s="1"/>
  <c r="K14" i="7"/>
  <c r="AL17" i="8" s="1"/>
  <c r="K23" i="7"/>
  <c r="AL26" i="8" s="1"/>
  <c r="K46" i="7"/>
  <c r="AL54" i="8" s="1"/>
  <c r="K57" i="7"/>
  <c r="AL16" i="8" s="1"/>
  <c r="K45" i="7"/>
  <c r="AL53" i="8" s="1"/>
  <c r="K30" i="7"/>
  <c r="AL35" i="8" s="1"/>
  <c r="K44" i="7"/>
  <c r="AL52" i="8" s="1"/>
  <c r="K35" i="7"/>
  <c r="AL40" i="8" s="1"/>
  <c r="K34" i="7"/>
  <c r="AL39" i="8" s="1"/>
  <c r="K22" i="7"/>
  <c r="AL25" i="8" s="1"/>
  <c r="K61" i="7"/>
  <c r="AL61" i="8" s="1"/>
  <c r="K56" i="7"/>
  <c r="AL15" i="8" s="1"/>
  <c r="K43" i="7"/>
  <c r="AL51" i="8" s="1"/>
  <c r="K60" i="7"/>
  <c r="AL60" i="8" s="1"/>
  <c r="K42" i="7"/>
  <c r="AL50" i="8" s="1"/>
  <c r="K13" i="7"/>
  <c r="AL14" i="8" s="1"/>
  <c r="K55" i="7"/>
  <c r="AL49" i="8" s="1"/>
  <c r="K54" i="7"/>
  <c r="AL45" i="8" s="1"/>
  <c r="K39" i="7"/>
  <c r="AL44" i="8" s="1"/>
  <c r="K12" i="7"/>
  <c r="AL13" i="8" s="1"/>
  <c r="K21" i="7"/>
  <c r="AL24" i="8" s="1"/>
  <c r="K33" i="7"/>
  <c r="AL38" i="8" s="1"/>
  <c r="K29" i="7"/>
  <c r="AL34" i="8" s="1"/>
  <c r="K20" i="7"/>
  <c r="AL23" i="8" s="1"/>
  <c r="K19" i="7"/>
  <c r="AL22" i="8" s="1"/>
  <c r="K11" i="7"/>
  <c r="AL12" i="8" s="1"/>
  <c r="K28" i="7"/>
  <c r="AL33" i="8" s="1"/>
  <c r="K27" i="7"/>
  <c r="AL32" i="8" s="1"/>
  <c r="K53" i="7"/>
  <c r="AL31" i="8" s="1"/>
  <c r="K52" i="7"/>
  <c r="AL48" i="8" s="1"/>
  <c r="K32" i="7"/>
  <c r="AL37" i="8" s="1"/>
  <c r="K5" i="7"/>
  <c r="AL6" i="8" s="1"/>
  <c r="K10" i="7"/>
  <c r="AL11" i="8" s="1"/>
  <c r="K9" i="7"/>
  <c r="AL10" i="8" s="1"/>
  <c r="K59" i="7"/>
  <c r="AL59" i="8" s="1"/>
  <c r="K51" i="7"/>
  <c r="AL58" i="8" s="1"/>
  <c r="K38" i="7"/>
  <c r="AL43" i="8" s="1"/>
  <c r="K8" i="7"/>
  <c r="AL9" i="8" s="1"/>
  <c r="K18" i="7"/>
  <c r="AL21" i="8" s="1"/>
  <c r="K50" i="7"/>
  <c r="AL5" i="8" s="1"/>
  <c r="K41" i="7"/>
  <c r="AL47" i="8" s="1"/>
  <c r="K7" i="7"/>
  <c r="AL8" i="8" s="1"/>
  <c r="K31" i="7"/>
  <c r="AL36"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Q3101" i="4"/>
  <c r="R3100" i="4"/>
  <c r="Q3100" i="4"/>
  <c r="R3099" i="4"/>
  <c r="Q3099" i="4"/>
  <c r="R3098" i="4"/>
  <c r="Q3098" i="4"/>
  <c r="R3097" i="4"/>
  <c r="Q3097" i="4"/>
  <c r="R3096" i="4"/>
  <c r="Q3096" i="4"/>
  <c r="R3095" i="4"/>
  <c r="Q3095" i="4"/>
  <c r="R3094" i="4"/>
  <c r="Q3094" i="4"/>
  <c r="R3093" i="4"/>
  <c r="Q3093" i="4"/>
  <c r="R3092" i="4"/>
  <c r="Q3092" i="4"/>
  <c r="R3091" i="4"/>
  <c r="Q3091" i="4"/>
  <c r="R3090" i="4"/>
  <c r="Q3090" i="4"/>
  <c r="R3089" i="4"/>
  <c r="Q3089" i="4"/>
  <c r="R3088" i="4"/>
  <c r="Q3088" i="4"/>
  <c r="R3087" i="4"/>
  <c r="Q3087" i="4"/>
  <c r="R3086" i="4"/>
  <c r="Q3086" i="4"/>
  <c r="R3085" i="4"/>
  <c r="Q3085" i="4"/>
  <c r="R3084" i="4"/>
  <c r="Q3084" i="4"/>
  <c r="R3083" i="4"/>
  <c r="Q3083" i="4"/>
  <c r="R3082" i="4"/>
  <c r="Q3082" i="4"/>
  <c r="R3081" i="4"/>
  <c r="Q3081" i="4"/>
  <c r="R3080" i="4"/>
  <c r="Q3080" i="4"/>
  <c r="R3079" i="4"/>
  <c r="Q3079" i="4"/>
  <c r="R3078" i="4"/>
  <c r="Q3078" i="4"/>
  <c r="R3077" i="4"/>
  <c r="Q3077" i="4"/>
  <c r="R3076" i="4"/>
  <c r="Q3076" i="4"/>
  <c r="R3075" i="4"/>
  <c r="Q3075" i="4"/>
  <c r="R3074" i="4"/>
  <c r="Q3074" i="4"/>
  <c r="R3073" i="4"/>
  <c r="Q3073" i="4"/>
  <c r="R3072" i="4"/>
  <c r="Q3072" i="4"/>
  <c r="R3071" i="4"/>
  <c r="Q3071" i="4"/>
  <c r="R3070" i="4"/>
  <c r="Q3070" i="4"/>
  <c r="R3069" i="4"/>
  <c r="Q3069" i="4"/>
  <c r="R3068" i="4"/>
  <c r="Q3068" i="4"/>
  <c r="R3067" i="4"/>
  <c r="Q3067" i="4"/>
  <c r="R3066" i="4"/>
  <c r="Q3066" i="4"/>
  <c r="R3065" i="4"/>
  <c r="Q3065" i="4"/>
  <c r="R3064" i="4"/>
  <c r="Q3064" i="4"/>
  <c r="R3063" i="4"/>
  <c r="Q3063" i="4"/>
  <c r="R3062" i="4"/>
  <c r="Q3062" i="4"/>
  <c r="R3061" i="4"/>
  <c r="Q3061" i="4"/>
  <c r="R3060" i="4"/>
  <c r="Q3060" i="4"/>
  <c r="R3059" i="4"/>
  <c r="Q3059" i="4"/>
  <c r="R3058" i="4"/>
  <c r="Q3058" i="4"/>
  <c r="R3057" i="4"/>
  <c r="Q3057" i="4"/>
  <c r="R3056" i="4"/>
  <c r="Q3056" i="4"/>
  <c r="R3055" i="4"/>
  <c r="Q3055" i="4"/>
  <c r="R3054" i="4"/>
  <c r="Q3054" i="4"/>
  <c r="R3053" i="4"/>
  <c r="Q3053" i="4"/>
  <c r="R3052" i="4"/>
  <c r="Q3052" i="4"/>
  <c r="R3051" i="4"/>
  <c r="Q3051" i="4"/>
  <c r="R3050" i="4"/>
  <c r="Q3050" i="4"/>
  <c r="R3049" i="4"/>
  <c r="Q3049" i="4"/>
  <c r="R3048" i="4"/>
  <c r="Q3048" i="4"/>
  <c r="R3047" i="4"/>
  <c r="Q3047" i="4"/>
  <c r="R3046" i="4"/>
  <c r="Q3046" i="4"/>
  <c r="R3045" i="4"/>
  <c r="Q3045" i="4"/>
  <c r="R3044" i="4"/>
  <c r="Q3044" i="4"/>
  <c r="R3043" i="4"/>
  <c r="Q3043" i="4"/>
  <c r="R3042" i="4"/>
  <c r="Q3042" i="4"/>
  <c r="R3041" i="4"/>
  <c r="Q3041" i="4"/>
  <c r="R3040" i="4"/>
  <c r="Q3040" i="4"/>
  <c r="R3039" i="4"/>
  <c r="Q3039" i="4"/>
  <c r="R3038" i="4"/>
  <c r="Q3038" i="4"/>
  <c r="R3037" i="4"/>
  <c r="Q3037" i="4"/>
  <c r="R3036" i="4"/>
  <c r="Q3036" i="4"/>
  <c r="R3035" i="4"/>
  <c r="Q3035" i="4"/>
  <c r="R3034" i="4"/>
  <c r="Q3034" i="4"/>
  <c r="R3033" i="4"/>
  <c r="Q3033" i="4"/>
  <c r="R3032" i="4"/>
  <c r="Q3032" i="4"/>
  <c r="R3031" i="4"/>
  <c r="Q3031" i="4"/>
  <c r="R3030" i="4"/>
  <c r="Q3030" i="4"/>
  <c r="R3029" i="4"/>
  <c r="Q3029" i="4"/>
  <c r="R3028" i="4"/>
  <c r="Q3028" i="4"/>
  <c r="R3027" i="4"/>
  <c r="Q3027" i="4"/>
  <c r="R3026" i="4"/>
  <c r="Q3026" i="4"/>
  <c r="R3025" i="4"/>
  <c r="Q3025" i="4"/>
  <c r="R3024" i="4"/>
  <c r="Q3024" i="4"/>
  <c r="R3023" i="4"/>
  <c r="Q3023" i="4"/>
  <c r="R3022" i="4"/>
  <c r="Q3022" i="4"/>
  <c r="R3021" i="4"/>
  <c r="Q3021" i="4"/>
  <c r="R3020" i="4"/>
  <c r="Q3020" i="4"/>
  <c r="R3019" i="4"/>
  <c r="Q3019" i="4"/>
  <c r="R3018" i="4"/>
  <c r="Q3018" i="4"/>
  <c r="R3017" i="4"/>
  <c r="Q3017" i="4"/>
  <c r="R3016" i="4"/>
  <c r="Q3016" i="4"/>
  <c r="R3015" i="4"/>
  <c r="Q3015" i="4"/>
  <c r="R3014" i="4"/>
  <c r="Q3014" i="4"/>
  <c r="R3013" i="4"/>
  <c r="Q3013" i="4"/>
  <c r="R3012" i="4"/>
  <c r="Q3012" i="4"/>
  <c r="R3011" i="4"/>
  <c r="Q3011" i="4"/>
  <c r="R3010" i="4"/>
  <c r="Q3010" i="4"/>
  <c r="R3009" i="4"/>
  <c r="Q3009" i="4"/>
  <c r="R3008" i="4"/>
  <c r="Q3008" i="4"/>
  <c r="R3007" i="4"/>
  <c r="Q3007" i="4"/>
  <c r="R3006" i="4"/>
  <c r="Q3006" i="4"/>
  <c r="R3005" i="4"/>
  <c r="Q3005" i="4"/>
  <c r="R3004" i="4"/>
  <c r="Q3004" i="4"/>
  <c r="R3003" i="4"/>
  <c r="Q3003" i="4"/>
  <c r="R3002" i="4"/>
  <c r="Q3002" i="4"/>
  <c r="R3001" i="4"/>
  <c r="Q3001" i="4"/>
  <c r="R3000" i="4"/>
  <c r="Q3000" i="4"/>
  <c r="R2999" i="4"/>
  <c r="Q2999" i="4"/>
  <c r="R2998" i="4"/>
  <c r="Q2998" i="4"/>
  <c r="R2997" i="4"/>
  <c r="Q2997" i="4"/>
  <c r="R2996" i="4"/>
  <c r="Q2996" i="4"/>
  <c r="R2995" i="4"/>
  <c r="Q2995" i="4"/>
  <c r="R2994" i="4"/>
  <c r="Q2994" i="4"/>
  <c r="R2993" i="4"/>
  <c r="Q2993" i="4"/>
  <c r="R2992" i="4"/>
  <c r="Q2992" i="4"/>
  <c r="R2991" i="4"/>
  <c r="Q2991" i="4"/>
  <c r="R2990" i="4"/>
  <c r="Q2990" i="4"/>
  <c r="R2989" i="4"/>
  <c r="Q2989" i="4"/>
  <c r="R2988" i="4"/>
  <c r="Q2988" i="4"/>
  <c r="R2987" i="4"/>
  <c r="Q2987" i="4"/>
  <c r="R2986" i="4"/>
  <c r="Q2986" i="4"/>
  <c r="R2985" i="4"/>
  <c r="Q2985" i="4"/>
  <c r="R2984" i="4"/>
  <c r="Q2984" i="4"/>
  <c r="R2983" i="4"/>
  <c r="Q2983" i="4"/>
  <c r="R2982" i="4"/>
  <c r="Q2982" i="4"/>
  <c r="R2981" i="4"/>
  <c r="Q2981" i="4"/>
  <c r="R2980" i="4"/>
  <c r="Q2980" i="4"/>
  <c r="R2979" i="4"/>
  <c r="Q2979" i="4"/>
  <c r="R2978" i="4"/>
  <c r="Q2978" i="4"/>
  <c r="R2977" i="4"/>
  <c r="Q2977" i="4"/>
  <c r="R2976" i="4"/>
  <c r="Q2976" i="4"/>
  <c r="R2975" i="4"/>
  <c r="Q2975" i="4"/>
  <c r="R2974" i="4"/>
  <c r="Q2974" i="4"/>
  <c r="R2973" i="4"/>
  <c r="Q2973" i="4"/>
  <c r="R2972" i="4"/>
  <c r="Q2972" i="4"/>
  <c r="R2971" i="4"/>
  <c r="Q2971" i="4"/>
  <c r="R2970" i="4"/>
  <c r="Q2970" i="4"/>
  <c r="R2969" i="4"/>
  <c r="Q2969" i="4"/>
  <c r="R2968" i="4"/>
  <c r="Q2968" i="4"/>
  <c r="R2967" i="4"/>
  <c r="Q2967" i="4"/>
  <c r="R2966" i="4"/>
  <c r="Q2966" i="4"/>
  <c r="R2965" i="4"/>
  <c r="Q2965" i="4"/>
  <c r="R2964" i="4"/>
  <c r="Q2964" i="4"/>
  <c r="R2963" i="4"/>
  <c r="Q2963" i="4"/>
  <c r="R2962" i="4"/>
  <c r="Q2962" i="4"/>
  <c r="R2961" i="4"/>
  <c r="Q2961" i="4"/>
  <c r="R2960" i="4"/>
  <c r="Q2960" i="4"/>
  <c r="R2959" i="4"/>
  <c r="Q2959" i="4"/>
  <c r="R2958" i="4"/>
  <c r="Q2958" i="4"/>
  <c r="R2957" i="4"/>
  <c r="Q2957" i="4"/>
  <c r="R2956" i="4"/>
  <c r="Q2956" i="4"/>
  <c r="R2955" i="4"/>
  <c r="Q2955" i="4"/>
  <c r="R2954" i="4"/>
  <c r="Q2954" i="4"/>
  <c r="R2953" i="4"/>
  <c r="Q2953" i="4"/>
  <c r="R2952" i="4"/>
  <c r="Q2952" i="4"/>
  <c r="R2951" i="4"/>
  <c r="Q2951" i="4"/>
  <c r="R2950" i="4"/>
  <c r="Q2950" i="4"/>
  <c r="R2949" i="4"/>
  <c r="Q2949" i="4"/>
  <c r="R2948" i="4"/>
  <c r="Q2948" i="4"/>
  <c r="R2947" i="4"/>
  <c r="Q2947" i="4"/>
  <c r="R2946" i="4"/>
  <c r="Q2946" i="4"/>
  <c r="R2945" i="4"/>
  <c r="Q2945" i="4"/>
  <c r="R2944" i="4"/>
  <c r="Q2944" i="4"/>
  <c r="R2943" i="4"/>
  <c r="Q2943" i="4"/>
  <c r="R2942" i="4"/>
  <c r="Q2942" i="4"/>
  <c r="R2941" i="4"/>
  <c r="Q2941" i="4"/>
  <c r="R2940" i="4"/>
  <c r="Q2940" i="4"/>
  <c r="R2939" i="4"/>
  <c r="Q2939" i="4"/>
  <c r="R2938" i="4"/>
  <c r="Q2938" i="4"/>
  <c r="R2937" i="4"/>
  <c r="Q2937" i="4"/>
  <c r="R2936" i="4"/>
  <c r="Q2936" i="4"/>
  <c r="R2935" i="4"/>
  <c r="Q2935" i="4"/>
  <c r="R2934" i="4"/>
  <c r="Q2934" i="4"/>
  <c r="R2933" i="4"/>
  <c r="Q2933" i="4"/>
  <c r="R2932" i="4"/>
  <c r="Q2932" i="4"/>
  <c r="R2931" i="4"/>
  <c r="Q2931" i="4"/>
  <c r="R2930" i="4"/>
  <c r="Q2930" i="4"/>
  <c r="R2929" i="4"/>
  <c r="Q2929" i="4"/>
  <c r="R2928" i="4"/>
  <c r="Q2928" i="4"/>
  <c r="R2927" i="4"/>
  <c r="Q2927" i="4"/>
  <c r="R2926" i="4"/>
  <c r="Q2926" i="4"/>
  <c r="R2925" i="4"/>
  <c r="Q2925" i="4"/>
  <c r="R2924" i="4"/>
  <c r="Q2924" i="4"/>
  <c r="R2923" i="4"/>
  <c r="Q2923" i="4"/>
  <c r="R2922" i="4"/>
  <c r="Q2922" i="4"/>
  <c r="R2921" i="4"/>
  <c r="Q2921" i="4"/>
  <c r="R2920" i="4"/>
  <c r="Q2920" i="4"/>
  <c r="R2919" i="4"/>
  <c r="Q2919" i="4"/>
  <c r="R2918" i="4"/>
  <c r="Q2918" i="4"/>
  <c r="R2917" i="4"/>
  <c r="Q2917" i="4"/>
  <c r="R2916" i="4"/>
  <c r="Q2916" i="4"/>
  <c r="R2915" i="4"/>
  <c r="Q2915" i="4"/>
  <c r="R2914" i="4"/>
  <c r="Q2914" i="4"/>
  <c r="R2913" i="4"/>
  <c r="Q2913" i="4"/>
  <c r="R2912" i="4"/>
  <c r="Q2912" i="4"/>
  <c r="R2911" i="4"/>
  <c r="Q2911" i="4"/>
  <c r="R2910" i="4"/>
  <c r="Q2910" i="4"/>
  <c r="R2909" i="4"/>
  <c r="Q2909" i="4"/>
  <c r="R2908" i="4"/>
  <c r="Q2908" i="4"/>
  <c r="R2907" i="4"/>
  <c r="Q2907" i="4"/>
  <c r="R2906" i="4"/>
  <c r="Q2906" i="4"/>
  <c r="R2905" i="4"/>
  <c r="Q2905" i="4"/>
  <c r="R2904" i="4"/>
  <c r="Q2904" i="4"/>
  <c r="R2903" i="4"/>
  <c r="Q2903" i="4"/>
  <c r="R2902" i="4"/>
  <c r="Q2902" i="4"/>
  <c r="R2901" i="4"/>
  <c r="Q2901" i="4"/>
  <c r="R2900" i="4"/>
  <c r="Q2900" i="4"/>
  <c r="R2899" i="4"/>
  <c r="Q2899" i="4"/>
  <c r="R2898" i="4"/>
  <c r="Q2898" i="4"/>
  <c r="R2897" i="4"/>
  <c r="Q2897" i="4"/>
  <c r="R2896" i="4"/>
  <c r="Q2896" i="4"/>
  <c r="R2895" i="4"/>
  <c r="Q2895" i="4"/>
  <c r="R2894" i="4"/>
  <c r="Q2894" i="4"/>
  <c r="R2893" i="4"/>
  <c r="Q2893" i="4"/>
  <c r="R2892" i="4"/>
  <c r="Q2892" i="4"/>
  <c r="R2891" i="4"/>
  <c r="Q2891" i="4"/>
  <c r="R2890" i="4"/>
  <c r="Q2890" i="4"/>
  <c r="R2889" i="4"/>
  <c r="Q2889" i="4"/>
  <c r="R2888" i="4"/>
  <c r="Q2888" i="4"/>
  <c r="R2887" i="4"/>
  <c r="Q2887" i="4"/>
  <c r="R2886" i="4"/>
  <c r="Q2886" i="4"/>
  <c r="R2885" i="4"/>
  <c r="Q2885" i="4"/>
  <c r="R2884" i="4"/>
  <c r="Q2884" i="4"/>
  <c r="R2883" i="4"/>
  <c r="Q2883" i="4"/>
  <c r="R2882" i="4"/>
  <c r="Q2882" i="4"/>
  <c r="R2881" i="4"/>
  <c r="Q2881" i="4"/>
  <c r="R2880" i="4"/>
  <c r="Q2880" i="4"/>
  <c r="R2879" i="4"/>
  <c r="Q2879" i="4"/>
  <c r="R2878" i="4"/>
  <c r="Q2878" i="4"/>
  <c r="R2877" i="4"/>
  <c r="Q2877" i="4"/>
  <c r="R2876" i="4"/>
  <c r="Q2876" i="4"/>
  <c r="R2875" i="4"/>
  <c r="Q2875" i="4"/>
  <c r="R2874" i="4"/>
  <c r="Q2874" i="4"/>
  <c r="R2873" i="4"/>
  <c r="Q2873" i="4"/>
  <c r="R2872" i="4"/>
  <c r="Q2872" i="4"/>
  <c r="R2871" i="4"/>
  <c r="Q2871" i="4"/>
  <c r="R2870" i="4"/>
  <c r="Q2870" i="4"/>
  <c r="R2869" i="4"/>
  <c r="Q2869" i="4"/>
  <c r="R2868" i="4"/>
  <c r="Q2868" i="4"/>
  <c r="R2867" i="4"/>
  <c r="Q2867" i="4"/>
  <c r="R2866" i="4"/>
  <c r="Q2866" i="4"/>
  <c r="R2865" i="4"/>
  <c r="Q2865" i="4"/>
  <c r="R2864" i="4"/>
  <c r="Q2864" i="4"/>
  <c r="R2863" i="4"/>
  <c r="Q2863" i="4"/>
  <c r="R2862" i="4"/>
  <c r="Q2862" i="4"/>
  <c r="R2861" i="4"/>
  <c r="Q2861" i="4"/>
  <c r="R2860" i="4"/>
  <c r="Q2860" i="4"/>
  <c r="R2859" i="4"/>
  <c r="Q2859" i="4"/>
  <c r="R2858" i="4"/>
  <c r="Q2858" i="4"/>
  <c r="R2857" i="4"/>
  <c r="Q2857" i="4"/>
  <c r="R2856" i="4"/>
  <c r="Q2856" i="4"/>
  <c r="R2855" i="4"/>
  <c r="Q2855" i="4"/>
  <c r="R2854" i="4"/>
  <c r="Q2854" i="4"/>
  <c r="R2853" i="4"/>
  <c r="Q2853" i="4"/>
  <c r="R2852" i="4"/>
  <c r="Q2852" i="4"/>
  <c r="R2851" i="4"/>
  <c r="Q2851" i="4"/>
  <c r="R2850" i="4"/>
  <c r="Q2850" i="4"/>
  <c r="R2849" i="4"/>
  <c r="Q2849" i="4"/>
  <c r="R2848" i="4"/>
  <c r="Q2848" i="4"/>
  <c r="R2847" i="4"/>
  <c r="Q2847" i="4"/>
  <c r="R2846" i="4"/>
  <c r="Q2846" i="4"/>
  <c r="R2845" i="4"/>
  <c r="Q2845" i="4"/>
  <c r="R2844" i="4"/>
  <c r="Q2844" i="4"/>
  <c r="R2843" i="4"/>
  <c r="Q2843" i="4"/>
  <c r="R2842" i="4"/>
  <c r="Q2842" i="4"/>
  <c r="R2841" i="4"/>
  <c r="Q2841" i="4"/>
  <c r="R2840" i="4"/>
  <c r="Q2840" i="4"/>
  <c r="R2839" i="4"/>
  <c r="Q2839" i="4"/>
  <c r="R2838" i="4"/>
  <c r="Q2838" i="4"/>
  <c r="R2837" i="4"/>
  <c r="Q2837" i="4"/>
  <c r="R2836" i="4"/>
  <c r="Q2836" i="4"/>
  <c r="R2835" i="4"/>
  <c r="Q2835" i="4"/>
  <c r="R2834" i="4"/>
  <c r="Q2834" i="4"/>
  <c r="R2833" i="4"/>
  <c r="Q2833" i="4"/>
  <c r="R2832" i="4"/>
  <c r="Q2832" i="4"/>
  <c r="R2831" i="4"/>
  <c r="Q2831" i="4"/>
  <c r="R2830" i="4"/>
  <c r="Q2830" i="4"/>
  <c r="R2829" i="4"/>
  <c r="Q2829" i="4"/>
  <c r="R2828" i="4"/>
  <c r="Q2828" i="4"/>
  <c r="R2827" i="4"/>
  <c r="Q2827" i="4"/>
  <c r="R2826" i="4"/>
  <c r="Q2826" i="4"/>
  <c r="R2825" i="4"/>
  <c r="Q2825" i="4"/>
  <c r="R2824" i="4"/>
  <c r="Q2824" i="4"/>
  <c r="R2823" i="4"/>
  <c r="Q2823" i="4"/>
  <c r="R2822" i="4"/>
  <c r="Q2822" i="4"/>
  <c r="R2821" i="4"/>
  <c r="Q2821" i="4"/>
  <c r="R2820" i="4"/>
  <c r="Q2820" i="4"/>
  <c r="R2819" i="4"/>
  <c r="Q2819" i="4"/>
  <c r="R2818" i="4"/>
  <c r="Q2818" i="4"/>
  <c r="R2817" i="4"/>
  <c r="Q2817" i="4"/>
  <c r="R2816" i="4"/>
  <c r="Q2816" i="4"/>
  <c r="R2815" i="4"/>
  <c r="Q2815" i="4"/>
  <c r="R2814" i="4"/>
  <c r="Q2814" i="4"/>
  <c r="R2813" i="4"/>
  <c r="Q2813" i="4"/>
  <c r="R2812" i="4"/>
  <c r="Q2812" i="4"/>
  <c r="R2811" i="4"/>
  <c r="Q2811" i="4"/>
  <c r="R2810" i="4"/>
  <c r="Q2810" i="4"/>
  <c r="R2809" i="4"/>
  <c r="Q2809" i="4"/>
  <c r="R2808" i="4"/>
  <c r="Q2808" i="4"/>
  <c r="R2807" i="4"/>
  <c r="Q2807" i="4"/>
  <c r="R2806" i="4"/>
  <c r="Q2806" i="4"/>
  <c r="R2805" i="4"/>
  <c r="Q2805" i="4"/>
  <c r="R2804" i="4"/>
  <c r="Q2804" i="4"/>
  <c r="R2803" i="4"/>
  <c r="Q2803" i="4"/>
  <c r="R2802" i="4"/>
  <c r="Q2802" i="4"/>
  <c r="R2801" i="4"/>
  <c r="Q2801" i="4"/>
  <c r="R2800" i="4"/>
  <c r="Q2800" i="4"/>
  <c r="R2799" i="4"/>
  <c r="Q2799" i="4"/>
  <c r="R2798" i="4"/>
  <c r="Q2798" i="4"/>
  <c r="R2797" i="4"/>
  <c r="Q2797" i="4"/>
  <c r="R2796" i="4"/>
  <c r="Q2796" i="4"/>
  <c r="R2795" i="4"/>
  <c r="Q2795" i="4"/>
  <c r="R2794" i="4"/>
  <c r="Q2794" i="4"/>
  <c r="R2793" i="4"/>
  <c r="Q2793" i="4"/>
  <c r="R2792" i="4"/>
  <c r="Q2792" i="4"/>
  <c r="R2791" i="4"/>
  <c r="Q2791" i="4"/>
  <c r="R2790" i="4"/>
  <c r="Q2790" i="4"/>
  <c r="R2789" i="4"/>
  <c r="Q2789" i="4"/>
  <c r="R2788" i="4"/>
  <c r="Q2788" i="4"/>
  <c r="R2787" i="4"/>
  <c r="Q2787" i="4"/>
  <c r="R2786" i="4"/>
  <c r="Q2786" i="4"/>
  <c r="R2785" i="4"/>
  <c r="Q2785" i="4"/>
  <c r="R2784" i="4"/>
  <c r="Q2784" i="4"/>
  <c r="R2783" i="4"/>
  <c r="Q2783" i="4"/>
  <c r="R2782" i="4"/>
  <c r="Q2782" i="4"/>
  <c r="R2781" i="4"/>
  <c r="Q2781" i="4"/>
  <c r="R2780" i="4"/>
  <c r="Q2780" i="4"/>
  <c r="R2779" i="4"/>
  <c r="Q2779" i="4"/>
  <c r="R2778" i="4"/>
  <c r="Q2778" i="4"/>
  <c r="R2777" i="4"/>
  <c r="Q2777" i="4"/>
  <c r="R2776" i="4"/>
  <c r="Q2776" i="4"/>
  <c r="R2775" i="4"/>
  <c r="Q2775" i="4"/>
  <c r="R2774" i="4"/>
  <c r="Q2774" i="4"/>
  <c r="R2773" i="4"/>
  <c r="Q2773" i="4"/>
  <c r="R2772" i="4"/>
  <c r="Q2772" i="4"/>
  <c r="R2771" i="4"/>
  <c r="Q2771" i="4"/>
  <c r="R2770" i="4"/>
  <c r="Q2770" i="4"/>
  <c r="R2769" i="4"/>
  <c r="Q2769" i="4"/>
  <c r="R2768" i="4"/>
  <c r="Q2768" i="4"/>
  <c r="R2767" i="4"/>
  <c r="Q2767" i="4"/>
  <c r="R2766" i="4"/>
  <c r="Q2766" i="4"/>
  <c r="R2765" i="4"/>
  <c r="Q2765" i="4"/>
  <c r="R2764" i="4"/>
  <c r="Q2764" i="4"/>
  <c r="R2763" i="4"/>
  <c r="Q2763" i="4"/>
  <c r="R2762" i="4"/>
  <c r="Q2762" i="4"/>
  <c r="R2761" i="4"/>
  <c r="Q2761" i="4"/>
  <c r="R2760" i="4"/>
  <c r="Q2760" i="4"/>
  <c r="R2759" i="4"/>
  <c r="Q2759" i="4"/>
  <c r="R2758" i="4"/>
  <c r="Q2758" i="4"/>
  <c r="R2757" i="4"/>
  <c r="Q2757" i="4"/>
  <c r="R2756" i="4"/>
  <c r="Q2756" i="4"/>
  <c r="R2755" i="4"/>
  <c r="Q2755" i="4"/>
  <c r="R2754" i="4"/>
  <c r="Q2754" i="4"/>
  <c r="R2753" i="4"/>
  <c r="Q2753" i="4"/>
  <c r="R2752" i="4"/>
  <c r="Q2752" i="4"/>
  <c r="R2751" i="4"/>
  <c r="Q2751" i="4"/>
  <c r="R2750" i="4"/>
  <c r="Q2750" i="4"/>
  <c r="R2749" i="4"/>
  <c r="Q2749" i="4"/>
  <c r="R2748" i="4"/>
  <c r="Q2748" i="4"/>
  <c r="R2747" i="4"/>
  <c r="Q2747" i="4"/>
  <c r="R2746" i="4"/>
  <c r="Q2746" i="4"/>
  <c r="R2745" i="4"/>
  <c r="Q2745" i="4"/>
  <c r="R2744" i="4"/>
  <c r="Q2744" i="4"/>
  <c r="R2743" i="4"/>
  <c r="Q2743" i="4"/>
  <c r="R2742" i="4"/>
  <c r="Q2742" i="4"/>
  <c r="R2741" i="4"/>
  <c r="Q2741" i="4"/>
  <c r="R2740" i="4"/>
  <c r="Q2740" i="4"/>
  <c r="R2739" i="4"/>
  <c r="Q2739" i="4"/>
  <c r="R2738" i="4"/>
  <c r="Q2738" i="4"/>
  <c r="R2737" i="4"/>
  <c r="Q2737" i="4"/>
  <c r="R2736" i="4"/>
  <c r="Q2736" i="4"/>
  <c r="R2735" i="4"/>
  <c r="Q2735" i="4"/>
  <c r="R2734" i="4"/>
  <c r="Q2734" i="4"/>
  <c r="R2733" i="4"/>
  <c r="Q2733" i="4"/>
  <c r="R2732" i="4"/>
  <c r="Q2732" i="4"/>
  <c r="R2731" i="4"/>
  <c r="Q2731" i="4"/>
  <c r="R2730" i="4"/>
  <c r="Q2730" i="4"/>
  <c r="R2729" i="4"/>
  <c r="Q2729" i="4"/>
  <c r="R2728" i="4"/>
  <c r="Q2728" i="4"/>
  <c r="R2727" i="4"/>
  <c r="Q2727" i="4"/>
  <c r="R2726" i="4"/>
  <c r="Q2726" i="4"/>
  <c r="R2725" i="4"/>
  <c r="Q2725" i="4"/>
  <c r="R2724" i="4"/>
  <c r="Q2724" i="4"/>
  <c r="R2723" i="4"/>
  <c r="Q2723" i="4"/>
  <c r="R2722" i="4"/>
  <c r="Q2722" i="4"/>
  <c r="R2721" i="4"/>
  <c r="Q2721" i="4"/>
  <c r="R2720" i="4"/>
  <c r="Q2720" i="4"/>
  <c r="R2719" i="4"/>
  <c r="Q2719" i="4"/>
  <c r="R2718" i="4"/>
  <c r="Q2718" i="4"/>
  <c r="R2717" i="4"/>
  <c r="Q2717" i="4"/>
  <c r="R2716" i="4"/>
  <c r="Q2716" i="4"/>
  <c r="R2715" i="4"/>
  <c r="Q2715" i="4"/>
  <c r="R2714" i="4"/>
  <c r="Q2714" i="4"/>
  <c r="R2713" i="4"/>
  <c r="Q2713" i="4"/>
  <c r="R2712" i="4"/>
  <c r="Q2712" i="4"/>
  <c r="R2711" i="4"/>
  <c r="Q2711" i="4"/>
  <c r="R2710" i="4"/>
  <c r="Q2710" i="4"/>
  <c r="R2709" i="4"/>
  <c r="Q2709" i="4"/>
  <c r="R2708" i="4"/>
  <c r="Q2708" i="4"/>
  <c r="R2707" i="4"/>
  <c r="Q2707" i="4"/>
  <c r="R2706" i="4"/>
  <c r="Q2706" i="4"/>
  <c r="R2705" i="4"/>
  <c r="Q2705" i="4"/>
  <c r="R2704" i="4"/>
  <c r="Q2704" i="4"/>
  <c r="R2703" i="4"/>
  <c r="Q2703" i="4"/>
  <c r="R2702" i="4"/>
  <c r="Q2702" i="4"/>
  <c r="R2701" i="4"/>
  <c r="Q2701" i="4"/>
  <c r="R2700" i="4"/>
  <c r="Q2700" i="4"/>
  <c r="R2699" i="4"/>
  <c r="Q2699" i="4"/>
  <c r="R2698" i="4"/>
  <c r="Q2698" i="4"/>
  <c r="R2697" i="4"/>
  <c r="Q2697" i="4"/>
  <c r="R2696" i="4"/>
  <c r="Q2696" i="4"/>
  <c r="R2695" i="4"/>
  <c r="Q2695" i="4"/>
  <c r="R2694" i="4"/>
  <c r="Q2694" i="4"/>
  <c r="R2693" i="4"/>
  <c r="Q2693" i="4"/>
  <c r="R2692" i="4"/>
  <c r="Q2692" i="4"/>
  <c r="R2691" i="4"/>
  <c r="Q2691" i="4"/>
  <c r="R2690" i="4"/>
  <c r="Q2690" i="4"/>
  <c r="R2689" i="4"/>
  <c r="Q2689" i="4"/>
  <c r="R2688" i="4"/>
  <c r="Q2688" i="4"/>
  <c r="R2687" i="4"/>
  <c r="Q2687" i="4"/>
  <c r="R2686" i="4"/>
  <c r="Q2686" i="4"/>
  <c r="R2685" i="4"/>
  <c r="Q2685" i="4"/>
  <c r="R2684" i="4"/>
  <c r="Q2684" i="4"/>
  <c r="R2683" i="4"/>
  <c r="Q2683" i="4"/>
  <c r="R2682" i="4"/>
  <c r="Q2682" i="4"/>
  <c r="R2681" i="4"/>
  <c r="Q2681" i="4"/>
  <c r="R2680" i="4"/>
  <c r="Q2680" i="4"/>
  <c r="R2679" i="4"/>
  <c r="Q2679" i="4"/>
  <c r="R2678" i="4"/>
  <c r="Q2678" i="4"/>
  <c r="R2677" i="4"/>
  <c r="Q2677" i="4"/>
  <c r="R2676" i="4"/>
  <c r="Q2676" i="4"/>
  <c r="R2675" i="4"/>
  <c r="Q2675" i="4"/>
  <c r="R2674" i="4"/>
  <c r="Q2674" i="4"/>
  <c r="R2673" i="4"/>
  <c r="Q2673" i="4"/>
  <c r="R2672" i="4"/>
  <c r="Q2672" i="4"/>
  <c r="R2671" i="4"/>
  <c r="Q2671" i="4"/>
  <c r="R2670" i="4"/>
  <c r="Q2670" i="4"/>
  <c r="R2669" i="4"/>
  <c r="Q2669" i="4"/>
  <c r="R2668" i="4"/>
  <c r="Q2668" i="4"/>
  <c r="R2667" i="4"/>
  <c r="Q2667" i="4"/>
  <c r="R2666" i="4"/>
  <c r="Q2666" i="4"/>
  <c r="R2665" i="4"/>
  <c r="Q2665" i="4"/>
  <c r="R2664" i="4"/>
  <c r="Q2664" i="4"/>
  <c r="R2663" i="4"/>
  <c r="Q2663" i="4"/>
  <c r="R2662" i="4"/>
  <c r="Q2662" i="4"/>
  <c r="R2661" i="4"/>
  <c r="Q2661" i="4"/>
  <c r="R2660" i="4"/>
  <c r="Q2660" i="4"/>
  <c r="R2659" i="4"/>
  <c r="Q2659" i="4"/>
  <c r="R2658" i="4"/>
  <c r="Q2658" i="4"/>
  <c r="R2657" i="4"/>
  <c r="Q2657" i="4"/>
  <c r="R2656" i="4"/>
  <c r="Q2656" i="4"/>
  <c r="R2655" i="4"/>
  <c r="Q2655" i="4"/>
  <c r="R2654" i="4"/>
  <c r="Q2654" i="4"/>
  <c r="R2653" i="4"/>
  <c r="Q2653" i="4"/>
  <c r="R2652" i="4"/>
  <c r="Q2652" i="4"/>
  <c r="R2651" i="4"/>
  <c r="Q2651" i="4"/>
  <c r="R2650" i="4"/>
  <c r="Q2650" i="4"/>
  <c r="R2649" i="4"/>
  <c r="Q2649" i="4"/>
  <c r="R2648" i="4"/>
  <c r="Q2648" i="4"/>
  <c r="R2647" i="4"/>
  <c r="Q2647" i="4"/>
  <c r="R2646" i="4"/>
  <c r="Q2646" i="4"/>
  <c r="R2645" i="4"/>
  <c r="Q2645" i="4"/>
  <c r="R2644" i="4"/>
  <c r="Q2644" i="4"/>
  <c r="R2643" i="4"/>
  <c r="Q2643" i="4"/>
  <c r="R2642" i="4"/>
  <c r="Q2642" i="4"/>
  <c r="R2641" i="4"/>
  <c r="Q2641" i="4"/>
  <c r="R2640" i="4"/>
  <c r="Q2640" i="4"/>
  <c r="R2639" i="4"/>
  <c r="Q2639" i="4"/>
  <c r="R2638" i="4"/>
  <c r="Q2638" i="4"/>
  <c r="R2637" i="4"/>
  <c r="Q2637" i="4"/>
  <c r="R2636" i="4"/>
  <c r="Q2636" i="4"/>
  <c r="R2635" i="4"/>
  <c r="Q2635" i="4"/>
  <c r="R2634" i="4"/>
  <c r="Q2634" i="4"/>
  <c r="R2633" i="4"/>
  <c r="Q2633" i="4"/>
  <c r="R2632" i="4"/>
  <c r="Q2632" i="4"/>
  <c r="R2631" i="4"/>
  <c r="Q2631" i="4"/>
  <c r="R2630" i="4"/>
  <c r="Q2630" i="4"/>
  <c r="R2629" i="4"/>
  <c r="Q2629" i="4"/>
  <c r="R2628" i="4"/>
  <c r="Q2628" i="4"/>
  <c r="R2627" i="4"/>
  <c r="Q2627" i="4"/>
  <c r="R2626" i="4"/>
  <c r="Q2626" i="4"/>
  <c r="R2625" i="4"/>
  <c r="Q2625" i="4"/>
  <c r="R2624" i="4"/>
  <c r="Q2624" i="4"/>
  <c r="R2623" i="4"/>
  <c r="Q2623" i="4"/>
  <c r="R2622" i="4"/>
  <c r="Q2622" i="4"/>
  <c r="R2621" i="4"/>
  <c r="Q2621" i="4"/>
  <c r="R2620" i="4"/>
  <c r="Q2620" i="4"/>
  <c r="R2619" i="4"/>
  <c r="Q2619" i="4"/>
  <c r="R2618" i="4"/>
  <c r="Q2618" i="4"/>
  <c r="R2617" i="4"/>
  <c r="Q2617" i="4"/>
  <c r="R2616" i="4"/>
  <c r="Q2616" i="4"/>
  <c r="R2615" i="4"/>
  <c r="Q2615" i="4"/>
  <c r="R2614" i="4"/>
  <c r="Q2614" i="4"/>
  <c r="R2613" i="4"/>
  <c r="Q2613" i="4"/>
  <c r="R2612" i="4"/>
  <c r="Q2612" i="4"/>
  <c r="R2611" i="4"/>
  <c r="Q2611" i="4"/>
  <c r="R2610" i="4"/>
  <c r="Q2610" i="4"/>
  <c r="R2609" i="4"/>
  <c r="Q2609" i="4"/>
  <c r="R2608" i="4"/>
  <c r="Q2608" i="4"/>
  <c r="I71" i="3"/>
  <c r="G71" i="3"/>
  <c r="H71" i="3" s="1"/>
  <c r="C7" i="8"/>
  <c r="I70" i="3"/>
  <c r="G70" i="3"/>
  <c r="H70" i="3" s="1"/>
  <c r="C20" i="8"/>
  <c r="I69" i="3"/>
  <c r="G69" i="3"/>
  <c r="H69" i="3" s="1"/>
  <c r="C57" i="8"/>
  <c r="I68" i="3"/>
  <c r="G68" i="3"/>
  <c r="H68" i="3" s="1"/>
  <c r="C64" i="8"/>
  <c r="I67" i="3"/>
  <c r="G67" i="3"/>
  <c r="H67" i="3" s="1"/>
  <c r="C42" i="8"/>
  <c r="C30" i="8"/>
  <c r="I65" i="3"/>
  <c r="G65" i="3"/>
  <c r="H65" i="3" s="1"/>
  <c r="C63" i="8"/>
  <c r="C29" i="8"/>
  <c r="I63" i="3"/>
  <c r="G63" i="3"/>
  <c r="H63" i="3" s="1"/>
  <c r="C56" i="8"/>
  <c r="I62" i="3"/>
  <c r="G62" i="3"/>
  <c r="H62" i="3" s="1"/>
  <c r="C46" i="8"/>
  <c r="I61" i="3"/>
  <c r="G61" i="3"/>
  <c r="H61" i="3" s="1"/>
  <c r="C19" i="8"/>
  <c r="I60" i="3"/>
  <c r="G60" i="3"/>
  <c r="H60" i="3" s="1"/>
  <c r="C18" i="8"/>
  <c r="I59" i="3"/>
  <c r="G59" i="3"/>
  <c r="H59" i="3" s="1"/>
  <c r="C41" i="8"/>
  <c r="C28" i="8"/>
  <c r="I57" i="3"/>
  <c r="G57" i="3"/>
  <c r="H57" i="3" s="1"/>
  <c r="C55" i="8"/>
  <c r="I28" i="3"/>
  <c r="G28" i="3"/>
  <c r="H28" i="3" s="1"/>
  <c r="C27" i="8"/>
  <c r="I49" i="3"/>
  <c r="G49" i="3"/>
  <c r="H49" i="3" s="1"/>
  <c r="C17" i="8"/>
  <c r="I54" i="3"/>
  <c r="G54" i="3"/>
  <c r="H54" i="3" s="1"/>
  <c r="C26" i="8"/>
  <c r="I53" i="3"/>
  <c r="G53" i="3"/>
  <c r="H53" i="3" s="1"/>
  <c r="C54" i="8"/>
  <c r="C16" i="8"/>
  <c r="I51" i="3"/>
  <c r="G51" i="3"/>
  <c r="H51" i="3" s="1"/>
  <c r="C53" i="8"/>
  <c r="I50" i="3"/>
  <c r="G50" i="3"/>
  <c r="H50" i="3" s="1"/>
  <c r="C35" i="8"/>
  <c r="I48" i="3"/>
  <c r="G48" i="3"/>
  <c r="H48" i="3" s="1"/>
  <c r="C52" i="8"/>
  <c r="I9" i="3"/>
  <c r="G9" i="3"/>
  <c r="H9" i="3" s="1"/>
  <c r="C40" i="8"/>
  <c r="I46" i="3"/>
  <c r="G46" i="3"/>
  <c r="H46" i="3" s="1"/>
  <c r="C39" i="8"/>
  <c r="I45" i="3"/>
  <c r="G45" i="3"/>
  <c r="H45" i="3" s="1"/>
  <c r="C25" i="8"/>
  <c r="I44" i="3"/>
  <c r="G44" i="3"/>
  <c r="H44" i="3" s="1"/>
  <c r="C61" i="8"/>
  <c r="I21" i="3"/>
  <c r="G21" i="3"/>
  <c r="H21" i="3" s="1"/>
  <c r="C15" i="8"/>
  <c r="I42" i="3"/>
  <c r="G42" i="3"/>
  <c r="H42" i="3" s="1"/>
  <c r="C51" i="8"/>
  <c r="I41" i="3"/>
  <c r="G41" i="3"/>
  <c r="H41" i="3" s="1"/>
  <c r="C60" i="8"/>
  <c r="I40" i="3"/>
  <c r="G40" i="3"/>
  <c r="H40" i="3" s="1"/>
  <c r="C50" i="8"/>
  <c r="I18" i="3"/>
  <c r="G18" i="3"/>
  <c r="H18" i="3" s="1"/>
  <c r="C14" i="8"/>
  <c r="I38" i="3"/>
  <c r="G38" i="3"/>
  <c r="H38" i="3" s="1"/>
  <c r="C49" i="8"/>
  <c r="I23" i="3"/>
  <c r="G23" i="3"/>
  <c r="H23" i="3" s="1"/>
  <c r="C45" i="8"/>
  <c r="I35" i="3"/>
  <c r="G35" i="3"/>
  <c r="H35" i="3" s="1"/>
  <c r="C44" i="8"/>
  <c r="I34" i="3"/>
  <c r="G34" i="3"/>
  <c r="H34" i="3" s="1"/>
  <c r="C13" i="8"/>
  <c r="I32" i="3"/>
  <c r="G32" i="3"/>
  <c r="H32" i="3" s="1"/>
  <c r="C24" i="8"/>
  <c r="I31" i="3"/>
  <c r="G31" i="3"/>
  <c r="H31" i="3" s="1"/>
  <c r="C38" i="8"/>
  <c r="I30" i="3"/>
  <c r="G30" i="3"/>
  <c r="H30" i="3" s="1"/>
  <c r="C34" i="8"/>
  <c r="I29" i="3"/>
  <c r="G29" i="3"/>
  <c r="H29" i="3" s="1"/>
  <c r="C23" i="8"/>
  <c r="I27" i="3"/>
  <c r="G27" i="3"/>
  <c r="H27" i="3" s="1"/>
  <c r="C22" i="8"/>
  <c r="I26" i="3"/>
  <c r="G26" i="3"/>
  <c r="H26" i="3" s="1"/>
  <c r="C12" i="8"/>
  <c r="I25" i="3"/>
  <c r="G25" i="3"/>
  <c r="H25" i="3" s="1"/>
  <c r="C33" i="8"/>
  <c r="I24" i="3"/>
  <c r="G24" i="3"/>
  <c r="H24" i="3" s="1"/>
  <c r="C32" i="8"/>
  <c r="I37" i="3"/>
  <c r="G37" i="3"/>
  <c r="H37" i="3" s="1"/>
  <c r="C31" i="8"/>
  <c r="I20" i="3"/>
  <c r="G20" i="3"/>
  <c r="H20" i="3" s="1"/>
  <c r="C48" i="8"/>
  <c r="I19" i="3"/>
  <c r="G19" i="3"/>
  <c r="H19" i="3" s="1"/>
  <c r="C37" i="8"/>
  <c r="I17" i="3"/>
  <c r="G17" i="3"/>
  <c r="H17" i="3" s="1"/>
  <c r="C6" i="8"/>
  <c r="I16" i="3"/>
  <c r="G16" i="3"/>
  <c r="H16" i="3" s="1"/>
  <c r="C11" i="8"/>
  <c r="I14" i="3"/>
  <c r="G14" i="3"/>
  <c r="H14" i="3" s="1"/>
  <c r="C59" i="8"/>
  <c r="I15" i="3"/>
  <c r="G15" i="3"/>
  <c r="H15" i="3" s="1"/>
  <c r="C10" i="8"/>
  <c r="I13" i="3"/>
  <c r="G13" i="3"/>
  <c r="H13" i="3" s="1"/>
  <c r="C58" i="8"/>
  <c r="I12" i="3"/>
  <c r="G12" i="3"/>
  <c r="H12" i="3" s="1"/>
  <c r="C43" i="8"/>
  <c r="I11" i="3"/>
  <c r="G11" i="3"/>
  <c r="H11" i="3" s="1"/>
  <c r="C9" i="8"/>
  <c r="I10" i="3"/>
  <c r="G10" i="3"/>
  <c r="H10" i="3" s="1"/>
  <c r="C21" i="8"/>
  <c r="I8" i="3"/>
  <c r="G8" i="3"/>
  <c r="H8" i="3" s="1"/>
  <c r="C5" i="8"/>
  <c r="I7" i="3"/>
  <c r="G7" i="3"/>
  <c r="H7" i="3" s="1"/>
  <c r="C47" i="8"/>
  <c r="I6" i="3"/>
  <c r="G6" i="3"/>
  <c r="H6" i="3" s="1"/>
  <c r="C8" i="8"/>
  <c r="I5" i="3"/>
  <c r="G5" i="3"/>
  <c r="H5" i="3" s="1"/>
  <c r="C36" i="8"/>
  <c r="E20" i="2"/>
  <c r="E19" i="2"/>
  <c r="E18" i="2"/>
  <c r="F11" i="2"/>
  <c r="F10" i="2"/>
  <c r="F9" i="2"/>
  <c r="F8" i="2"/>
  <c r="F7" i="2"/>
  <c r="F6" i="2"/>
  <c r="S24" i="4" l="1"/>
  <c r="S531" i="4"/>
  <c r="S2597" i="4"/>
  <c r="S2579" i="4"/>
  <c r="S2561" i="4"/>
  <c r="S2543" i="4"/>
  <c r="S2525" i="4"/>
  <c r="S2507" i="4"/>
  <c r="S2489" i="4"/>
  <c r="S2471" i="4"/>
  <c r="S2453" i="4"/>
  <c r="S2599" i="4"/>
  <c r="S2581" i="4"/>
  <c r="S2563" i="4"/>
  <c r="S2545" i="4"/>
  <c r="S2527" i="4"/>
  <c r="S2509" i="4"/>
  <c r="S2491" i="4"/>
  <c r="S2473" i="4"/>
  <c r="S2455" i="4"/>
  <c r="S2437" i="4"/>
  <c r="S2419" i="4"/>
  <c r="S2401" i="4"/>
  <c r="S2383" i="4"/>
  <c r="S2365" i="4"/>
  <c r="S2347" i="4"/>
  <c r="S2329" i="4"/>
  <c r="S2311" i="4"/>
  <c r="S2293" i="4"/>
  <c r="S2275" i="4"/>
  <c r="S2257" i="4"/>
  <c r="S2604" i="4"/>
  <c r="S2586" i="4"/>
  <c r="S2568" i="4"/>
  <c r="S2550" i="4"/>
  <c r="S2532" i="4"/>
  <c r="S2514" i="4"/>
  <c r="S2496" i="4"/>
  <c r="S2478" i="4"/>
  <c r="S2460" i="4"/>
  <c r="S2442" i="4"/>
  <c r="S2424" i="4"/>
  <c r="S2406" i="4"/>
  <c r="S2435" i="4"/>
  <c r="S2417" i="4"/>
  <c r="S2399" i="4"/>
  <c r="S2381" i="4"/>
  <c r="S2363" i="4"/>
  <c r="S2345" i="4"/>
  <c r="S2327" i="4"/>
  <c r="S2309" i="4"/>
  <c r="S2291" i="4"/>
  <c r="S2273" i="4"/>
  <c r="S2255" i="4"/>
  <c r="S2237" i="4"/>
  <c r="S2219" i="4"/>
  <c r="S2201" i="4"/>
  <c r="S2183" i="4"/>
  <c r="S2165" i="4"/>
  <c r="S2147" i="4"/>
  <c r="S2129" i="4"/>
  <c r="S2111" i="4"/>
  <c r="S2093" i="4"/>
  <c r="S2075" i="4"/>
  <c r="S2057" i="4"/>
  <c r="S2039" i="4"/>
  <c r="S2021" i="4"/>
  <c r="S2004" i="4"/>
  <c r="S1986" i="4"/>
  <c r="S1968" i="4"/>
  <c r="S1950" i="4"/>
  <c r="S2242" i="4"/>
  <c r="S2224" i="4"/>
  <c r="S2206" i="4"/>
  <c r="S2188" i="4"/>
  <c r="S2170" i="4"/>
  <c r="S2152" i="4"/>
  <c r="S2134" i="4"/>
  <c r="S2116" i="4"/>
  <c r="S2098" i="4"/>
  <c r="S2080" i="4"/>
  <c r="S2062" i="4"/>
  <c r="S2044" i="4"/>
  <c r="S2026" i="4"/>
  <c r="S2009" i="4"/>
  <c r="S1991" i="4"/>
  <c r="S1973" i="4"/>
  <c r="S1955" i="4"/>
  <c r="S1937" i="4"/>
  <c r="S1919" i="4"/>
  <c r="S1901" i="4"/>
  <c r="S1883" i="4"/>
  <c r="S1865" i="4"/>
  <c r="S1847" i="4"/>
  <c r="S1829" i="4"/>
  <c r="S1811" i="4"/>
  <c r="S1793" i="4"/>
  <c r="S1775" i="4"/>
  <c r="S1757" i="4"/>
  <c r="S2379" i="4"/>
  <c r="S2361" i="4"/>
  <c r="S2343" i="4"/>
  <c r="S2325" i="4"/>
  <c r="S2307" i="4"/>
  <c r="S2289" i="4"/>
  <c r="S2271" i="4"/>
  <c r="S2253" i="4"/>
  <c r="S2235" i="4"/>
  <c r="S2217" i="4"/>
  <c r="S2199" i="4"/>
  <c r="S2181" i="4"/>
  <c r="S2163" i="4"/>
  <c r="S2145" i="4"/>
  <c r="S2127" i="4"/>
  <c r="S2109" i="4"/>
  <c r="S2091" i="4"/>
  <c r="S2073" i="4"/>
  <c r="S2055" i="4"/>
  <c r="S2037" i="4"/>
  <c r="S2019" i="4"/>
  <c r="S2002" i="4"/>
  <c r="S1984" i="4"/>
  <c r="S1966" i="4"/>
  <c r="S1948" i="4"/>
  <c r="S1930" i="4"/>
  <c r="S1912" i="4"/>
  <c r="S1894" i="4"/>
  <c r="S1876" i="4"/>
  <c r="S1858" i="4"/>
  <c r="S1926" i="4"/>
  <c r="S1908" i="4"/>
  <c r="S1890" i="4"/>
  <c r="S1872" i="4"/>
  <c r="S1854" i="4"/>
  <c r="S1836" i="4"/>
  <c r="S1818" i="4"/>
  <c r="S1800" i="4"/>
  <c r="S1782" i="4"/>
  <c r="S1764" i="4"/>
  <c r="S1746" i="4"/>
  <c r="S1728" i="4"/>
  <c r="S1710" i="4"/>
  <c r="S1692" i="4"/>
  <c r="S1674" i="4"/>
  <c r="S1656" i="4"/>
  <c r="S1638" i="4"/>
  <c r="S1620" i="4"/>
  <c r="S1602" i="4"/>
  <c r="S1584" i="4"/>
  <c r="S1566" i="4"/>
  <c r="S1548" i="4"/>
  <c r="S1530" i="4"/>
  <c r="S1512" i="4"/>
  <c r="S1494" i="4"/>
  <c r="S1476" i="4"/>
  <c r="S1458" i="4"/>
  <c r="S1742" i="4"/>
  <c r="S1724" i="4"/>
  <c r="S1706" i="4"/>
  <c r="S1688" i="4"/>
  <c r="S1670" i="4"/>
  <c r="S1652" i="4"/>
  <c r="S1634" i="4"/>
  <c r="S1616" i="4"/>
  <c r="S1598" i="4"/>
  <c r="S1580" i="4"/>
  <c r="S1562" i="4"/>
  <c r="S1544" i="4"/>
  <c r="S1526" i="4"/>
  <c r="S1508" i="4"/>
  <c r="S1490" i="4"/>
  <c r="S1472" i="4"/>
  <c r="S1454" i="4"/>
  <c r="S1436" i="4"/>
  <c r="S1418" i="4"/>
  <c r="S1400" i="4"/>
  <c r="S1382" i="4"/>
  <c r="S1364" i="4"/>
  <c r="S1346" i="4"/>
  <c r="S1328" i="4"/>
  <c r="S1310" i="4"/>
  <c r="S1292" i="4"/>
  <c r="S1831" i="4"/>
  <c r="S1813" i="4"/>
  <c r="S1795" i="4"/>
  <c r="S1777" i="4"/>
  <c r="S1759" i="4"/>
  <c r="S1741" i="4"/>
  <c r="S1723" i="4"/>
  <c r="S1705" i="4"/>
  <c r="S1687" i="4"/>
  <c r="S1669" i="4"/>
  <c r="S1651" i="4"/>
  <c r="S1633" i="4"/>
  <c r="S1615" i="4"/>
  <c r="S1597" i="4"/>
  <c r="S1579" i="4"/>
  <c r="S1561" i="4"/>
  <c r="S1543" i="4"/>
  <c r="S1525" i="4"/>
  <c r="S1507" i="4"/>
  <c r="S1489" i="4"/>
  <c r="S1471" i="4"/>
  <c r="S1453" i="4"/>
  <c r="S1435" i="4"/>
  <c r="S1417" i="4"/>
  <c r="S1399" i="4"/>
  <c r="S1381" i="4"/>
  <c r="S1363" i="4"/>
  <c r="S1345" i="4"/>
  <c r="S1443" i="4"/>
  <c r="S1425" i="4"/>
  <c r="S1407" i="4"/>
  <c r="S1389" i="4"/>
  <c r="S1371" i="4"/>
  <c r="S1353" i="4"/>
  <c r="S1335" i="4"/>
  <c r="S1317" i="4"/>
  <c r="S1299" i="4"/>
  <c r="S1281" i="4"/>
  <c r="S1263" i="4"/>
  <c r="S1245" i="4"/>
  <c r="S1227" i="4"/>
  <c r="S1209" i="4"/>
  <c r="S1289" i="4"/>
  <c r="S1271" i="4"/>
  <c r="S1253" i="4"/>
  <c r="S1235" i="4"/>
  <c r="S1217" i="4"/>
  <c r="S1199" i="4"/>
  <c r="S1181" i="4"/>
  <c r="S1163" i="4"/>
  <c r="S1145" i="4"/>
  <c r="S1127" i="4"/>
  <c r="S1109" i="4"/>
  <c r="S1091" i="4"/>
  <c r="S1073" i="4"/>
  <c r="S1055" i="4"/>
  <c r="S1037" i="4"/>
  <c r="S1321" i="4"/>
  <c r="S1303" i="4"/>
  <c r="S1285" i="4"/>
  <c r="S1267" i="4"/>
  <c r="S1249" i="4"/>
  <c r="S1231" i="4"/>
  <c r="S1213" i="4"/>
  <c r="S1195" i="4"/>
  <c r="S1177" i="4"/>
  <c r="S1159" i="4"/>
  <c r="S1141" i="4"/>
  <c r="S1123" i="4"/>
  <c r="S1105" i="4"/>
  <c r="S1087" i="4"/>
  <c r="S1069" i="4"/>
  <c r="S1051" i="4"/>
  <c r="S1185" i="4"/>
  <c r="S1167" i="4"/>
  <c r="S1149" i="4"/>
  <c r="S1131" i="4"/>
  <c r="S1113" i="4"/>
  <c r="S1095" i="4"/>
  <c r="S1077" i="4"/>
  <c r="S1059" i="4"/>
  <c r="S1041" i="4"/>
  <c r="S1023" i="4"/>
  <c r="S1005" i="4"/>
  <c r="S987" i="4"/>
  <c r="S969" i="4"/>
  <c r="S951" i="4"/>
  <c r="S1031" i="4"/>
  <c r="S1013" i="4"/>
  <c r="S995" i="4"/>
  <c r="S977" i="4"/>
  <c r="S959" i="4"/>
  <c r="S941" i="4"/>
  <c r="S923" i="4"/>
  <c r="S905" i="4"/>
  <c r="S887" i="4"/>
  <c r="S869" i="4"/>
  <c r="S851" i="4"/>
  <c r="S833" i="4"/>
  <c r="S815" i="4"/>
  <c r="S797" i="4"/>
  <c r="S1024" i="4"/>
  <c r="S1006" i="4"/>
  <c r="S988" i="4"/>
  <c r="S970" i="4"/>
  <c r="S952" i="4"/>
  <c r="S934" i="4"/>
  <c r="S916" i="4"/>
  <c r="S898" i="4"/>
  <c r="S880" i="4"/>
  <c r="S862" i="4"/>
  <c r="S844" i="4"/>
  <c r="S826" i="4"/>
  <c r="S808" i="4"/>
  <c r="S933" i="4"/>
  <c r="S915" i="4"/>
  <c r="S897" i="4"/>
  <c r="S879" i="4"/>
  <c r="S861" i="4"/>
  <c r="S843" i="4"/>
  <c r="S825" i="4"/>
  <c r="S807" i="4"/>
  <c r="S789" i="4"/>
  <c r="S771" i="4"/>
  <c r="S753" i="4"/>
  <c r="S735" i="4"/>
  <c r="S717" i="4"/>
  <c r="S699" i="4"/>
  <c r="S681" i="4"/>
  <c r="S663" i="4"/>
  <c r="S645" i="4"/>
  <c r="S627" i="4"/>
  <c r="S609" i="4"/>
  <c r="S779" i="4"/>
  <c r="S761" i="4"/>
  <c r="S743" i="4"/>
  <c r="S725" i="4"/>
  <c r="S707" i="4"/>
  <c r="S689" i="4"/>
  <c r="S671" i="4"/>
  <c r="S653" i="4"/>
  <c r="S635" i="4"/>
  <c r="S617" i="4"/>
  <c r="S599" i="4"/>
  <c r="S581" i="4"/>
  <c r="S563" i="4"/>
  <c r="S545" i="4"/>
  <c r="S518" i="4"/>
  <c r="S500" i="4"/>
  <c r="S482" i="4"/>
  <c r="S464" i="4"/>
  <c r="S446" i="4"/>
  <c r="S778" i="4"/>
  <c r="S760" i="4"/>
  <c r="S742" i="4"/>
  <c r="S724" i="4"/>
  <c r="S706" i="4"/>
  <c r="S688" i="4"/>
  <c r="S670" i="4"/>
  <c r="S652" i="4"/>
  <c r="S634" i="4"/>
  <c r="S616" i="4"/>
  <c r="S598" i="4"/>
  <c r="S580" i="4"/>
  <c r="S562" i="4"/>
  <c r="S544" i="4"/>
  <c r="S517" i="4"/>
  <c r="S499" i="4"/>
  <c r="S481" i="4"/>
  <c r="S463" i="4"/>
  <c r="S597" i="4"/>
  <c r="S579" i="4"/>
  <c r="S561" i="4"/>
  <c r="S543" i="4"/>
  <c r="S522" i="4"/>
  <c r="S504" i="4"/>
  <c r="S486" i="4"/>
  <c r="S468" i="4"/>
  <c r="S450" i="4"/>
  <c r="S432" i="4"/>
  <c r="S414" i="4"/>
  <c r="S396" i="4"/>
  <c r="S378" i="4"/>
  <c r="S360" i="4"/>
  <c r="S342" i="4"/>
  <c r="S324" i="4"/>
  <c r="S306" i="4"/>
  <c r="S288" i="4"/>
  <c r="S443" i="4"/>
  <c r="S425" i="4"/>
  <c r="S407" i="4"/>
  <c r="S389" i="4"/>
  <c r="S371" i="4"/>
  <c r="S353" i="4"/>
  <c r="S335" i="4"/>
  <c r="S317" i="4"/>
  <c r="S299" i="4"/>
  <c r="S281" i="4"/>
  <c r="S263" i="4"/>
  <c r="S245" i="4"/>
  <c r="S226" i="4"/>
  <c r="S208" i="4"/>
  <c r="S532" i="4"/>
  <c r="S439" i="4"/>
  <c r="S421" i="4"/>
  <c r="S403" i="4"/>
  <c r="S385" i="4"/>
  <c r="S367" i="4"/>
  <c r="S349" i="4"/>
  <c r="S331" i="4"/>
  <c r="S313" i="4"/>
  <c r="S295" i="4"/>
  <c r="S277" i="4"/>
  <c r="S259" i="4"/>
  <c r="S241" i="4"/>
  <c r="S222" i="4"/>
  <c r="S204" i="4"/>
  <c r="S267" i="4"/>
  <c r="S249" i="4"/>
  <c r="S231" i="4"/>
  <c r="S212" i="4"/>
  <c r="S194" i="4"/>
  <c r="S176" i="4"/>
  <c r="S158" i="4"/>
  <c r="S140" i="4"/>
  <c r="S122" i="4"/>
  <c r="S104" i="4"/>
  <c r="S86" i="4"/>
  <c r="S68" i="4"/>
  <c r="S50" i="4"/>
  <c r="S32" i="4"/>
  <c r="S14" i="4"/>
  <c r="S190" i="4"/>
  <c r="S172" i="4"/>
  <c r="S154" i="4"/>
  <c r="S136" i="4"/>
  <c r="S118" i="4"/>
  <c r="S100" i="4"/>
  <c r="S82" i="4"/>
  <c r="S64" i="4"/>
  <c r="S2594" i="4"/>
  <c r="S2576" i="4"/>
  <c r="S2558" i="4"/>
  <c r="S2540" i="4"/>
  <c r="S2522" i="4"/>
  <c r="S2504" i="4"/>
  <c r="S2486" i="4"/>
  <c r="S2468" i="4"/>
  <c r="S2450" i="4"/>
  <c r="S2596" i="4"/>
  <c r="S2578" i="4"/>
  <c r="S2560" i="4"/>
  <c r="S2542" i="4"/>
  <c r="S2524" i="4"/>
  <c r="S2506" i="4"/>
  <c r="S2488" i="4"/>
  <c r="S2470" i="4"/>
  <c r="S2452" i="4"/>
  <c r="S2434" i="4"/>
  <c r="S2416" i="4"/>
  <c r="S2398" i="4"/>
  <c r="S2380" i="4"/>
  <c r="S2362" i="4"/>
  <c r="S2344" i="4"/>
  <c r="S2326" i="4"/>
  <c r="S2308" i="4"/>
  <c r="S2290" i="4"/>
  <c r="S2272" i="4"/>
  <c r="S2254" i="4"/>
  <c r="S2601" i="4"/>
  <c r="S2583" i="4"/>
  <c r="S2565" i="4"/>
  <c r="S2547" i="4"/>
  <c r="S2529" i="4"/>
  <c r="S2511" i="4"/>
  <c r="S2493" i="4"/>
  <c r="S2475" i="4"/>
  <c r="S2457" i="4"/>
  <c r="S2439" i="4"/>
  <c r="S2421" i="4"/>
  <c r="S2403" i="4"/>
  <c r="S2432" i="4"/>
  <c r="S2414" i="4"/>
  <c r="S2396" i="4"/>
  <c r="S2378" i="4"/>
  <c r="S2360" i="4"/>
  <c r="S2342" i="4"/>
  <c r="S2324" i="4"/>
  <c r="S2306" i="4"/>
  <c r="S2288" i="4"/>
  <c r="S2270" i="4"/>
  <c r="S2252" i="4"/>
  <c r="S2234" i="4"/>
  <c r="S2216" i="4"/>
  <c r="S2198" i="4"/>
  <c r="S2180" i="4"/>
  <c r="S2162" i="4"/>
  <c r="S2144" i="4"/>
  <c r="S2126" i="4"/>
  <c r="S2108" i="4"/>
  <c r="S2090" i="4"/>
  <c r="S2072" i="4"/>
  <c r="S2054" i="4"/>
  <c r="S2036" i="4"/>
  <c r="S2018" i="4"/>
  <c r="S2001" i="4"/>
  <c r="S1983" i="4"/>
  <c r="S1965" i="4"/>
  <c r="S1947" i="4"/>
  <c r="S2239" i="4"/>
  <c r="S2221" i="4"/>
  <c r="S2203" i="4"/>
  <c r="S2185" i="4"/>
  <c r="S2167" i="4"/>
  <c r="S2149" i="4"/>
  <c r="S2131" i="4"/>
  <c r="S2113" i="4"/>
  <c r="S2095" i="4"/>
  <c r="S2077" i="4"/>
  <c r="S2059" i="4"/>
  <c r="S2041" i="4"/>
  <c r="S2023" i="4"/>
  <c r="S2006" i="4"/>
  <c r="S1988" i="4"/>
  <c r="S1970" i="4"/>
  <c r="S1952" i="4"/>
  <c r="S1934" i="4"/>
  <c r="S1916" i="4"/>
  <c r="S1898" i="4"/>
  <c r="S1880" i="4"/>
  <c r="S1862" i="4"/>
  <c r="S1844" i="4"/>
  <c r="S1826" i="4"/>
  <c r="S1808" i="4"/>
  <c r="S1790" i="4"/>
  <c r="S1772" i="4"/>
  <c r="S2394" i="4"/>
  <c r="S2376" i="4"/>
  <c r="S2358" i="4"/>
  <c r="S2340" i="4"/>
  <c r="S2322" i="4"/>
  <c r="S2304" i="4"/>
  <c r="S2286" i="4"/>
  <c r="S2268" i="4"/>
  <c r="S2250" i="4"/>
  <c r="S2232" i="4"/>
  <c r="S2214" i="4"/>
  <c r="S2196" i="4"/>
  <c r="S2178" i="4"/>
  <c r="S2160" i="4"/>
  <c r="S2142" i="4"/>
  <c r="S2124" i="4"/>
  <c r="S2106" i="4"/>
  <c r="S2088" i="4"/>
  <c r="S2070" i="4"/>
  <c r="S2052" i="4"/>
  <c r="S2034" i="4"/>
  <c r="S2016" i="4"/>
  <c r="S1999" i="4"/>
  <c r="S1981" i="4"/>
  <c r="S1963" i="4"/>
  <c r="S1945" i="4"/>
  <c r="S1927" i="4"/>
  <c r="S1909" i="4"/>
  <c r="S1891" i="4"/>
  <c r="S1873" i="4"/>
  <c r="S1855" i="4"/>
  <c r="S1923" i="4"/>
  <c r="S1905" i="4"/>
  <c r="S1887" i="4"/>
  <c r="S1869" i="4"/>
  <c r="S1851" i="4"/>
  <c r="S1833" i="4"/>
  <c r="S1815" i="4"/>
  <c r="S1797" i="4"/>
  <c r="S1779" i="4"/>
  <c r="S1761" i="4"/>
  <c r="S1743" i="4"/>
  <c r="S1725" i="4"/>
  <c r="S1707" i="4"/>
  <c r="S1689" i="4"/>
  <c r="S1671" i="4"/>
  <c r="S1653" i="4"/>
  <c r="S1635" i="4"/>
  <c r="S1617" i="4"/>
  <c r="S1599" i="4"/>
  <c r="S1581" i="4"/>
  <c r="S1563" i="4"/>
  <c r="S1545" i="4"/>
  <c r="S1527" i="4"/>
  <c r="S1509" i="4"/>
  <c r="S1491" i="4"/>
  <c r="S1473" i="4"/>
  <c r="S1455" i="4"/>
  <c r="S1739" i="4"/>
  <c r="S1721" i="4"/>
  <c r="S1703" i="4"/>
  <c r="S1685" i="4"/>
  <c r="S1667" i="4"/>
  <c r="S1649" i="4"/>
  <c r="S1631" i="4"/>
  <c r="S1613" i="4"/>
  <c r="S1595" i="4"/>
  <c r="S1577" i="4"/>
  <c r="S1559" i="4"/>
  <c r="S1541" i="4"/>
  <c r="S1523" i="4"/>
  <c r="S1505" i="4"/>
  <c r="S1487" i="4"/>
  <c r="S1469" i="4"/>
  <c r="S1451" i="4"/>
  <c r="S1433" i="4"/>
  <c r="S1415" i="4"/>
  <c r="S1397" i="4"/>
  <c r="S1379" i="4"/>
  <c r="S1361" i="4"/>
  <c r="S1343" i="4"/>
  <c r="S1325" i="4"/>
  <c r="S1307" i="4"/>
  <c r="S1846" i="4"/>
  <c r="S1828" i="4"/>
  <c r="S1810" i="4"/>
  <c r="S1792" i="4"/>
  <c r="S1774" i="4"/>
  <c r="S1756" i="4"/>
  <c r="S1738" i="4"/>
  <c r="S1720" i="4"/>
  <c r="S1702" i="4"/>
  <c r="S1684" i="4"/>
  <c r="S1666" i="4"/>
  <c r="S1648" i="4"/>
  <c r="S1630" i="4"/>
  <c r="S1612" i="4"/>
  <c r="S1594" i="4"/>
  <c r="S1576" i="4"/>
  <c r="S1558" i="4"/>
  <c r="S1540" i="4"/>
  <c r="S1522" i="4"/>
  <c r="S1504" i="4"/>
  <c r="S1486" i="4"/>
  <c r="S1468" i="4"/>
  <c r="S1450" i="4"/>
  <c r="S1432" i="4"/>
  <c r="S1414" i="4"/>
  <c r="S1396" i="4"/>
  <c r="S1378" i="4"/>
  <c r="S1360" i="4"/>
  <c r="S1342" i="4"/>
  <c r="S1440" i="4"/>
  <c r="S1422" i="4"/>
  <c r="S1404" i="4"/>
  <c r="S1386" i="4"/>
  <c r="S1368" i="4"/>
  <c r="S1350" i="4"/>
  <c r="S1332" i="4"/>
  <c r="S1314" i="4"/>
  <c r="S1296" i="4"/>
  <c r="S1278" i="4"/>
  <c r="S1260" i="4"/>
  <c r="S1242" i="4"/>
  <c r="S1224" i="4"/>
  <c r="S1206" i="4"/>
  <c r="S1286" i="4"/>
  <c r="S1268" i="4"/>
  <c r="S1250" i="4"/>
  <c r="S1232" i="4"/>
  <c r="S1214" i="4"/>
  <c r="S1196" i="4"/>
  <c r="S1178" i="4"/>
  <c r="S1160" i="4"/>
  <c r="S1142" i="4"/>
  <c r="S1124" i="4"/>
  <c r="S1106" i="4"/>
  <c r="S1088" i="4"/>
  <c r="S1070" i="4"/>
  <c r="S1052" i="4"/>
  <c r="S1336" i="4"/>
  <c r="S1318" i="4"/>
  <c r="S1300" i="4"/>
  <c r="S1282" i="4"/>
  <c r="S1264" i="4"/>
  <c r="S1246" i="4"/>
  <c r="S1228" i="4"/>
  <c r="S1210" i="4"/>
  <c r="S1192" i="4"/>
  <c r="S1174" i="4"/>
  <c r="S1156" i="4"/>
  <c r="S1138" i="4"/>
  <c r="S1120" i="4"/>
  <c r="S1102" i="4"/>
  <c r="S1084" i="4"/>
  <c r="S1066" i="4"/>
  <c r="S1048" i="4"/>
  <c r="S1182" i="4"/>
  <c r="S1164" i="4"/>
  <c r="S1146" i="4"/>
  <c r="S1128" i="4"/>
  <c r="S1110" i="4"/>
  <c r="S1092" i="4"/>
  <c r="S1074" i="4"/>
  <c r="S1056" i="4"/>
  <c r="S1038" i="4"/>
  <c r="S1020" i="4"/>
  <c r="S1002" i="4"/>
  <c r="S984" i="4"/>
  <c r="S966" i="4"/>
  <c r="S948" i="4"/>
  <c r="S1028" i="4"/>
  <c r="S1010" i="4"/>
  <c r="S992" i="4"/>
  <c r="S974" i="4"/>
  <c r="S956" i="4"/>
  <c r="S938" i="4"/>
  <c r="S920" i="4"/>
  <c r="S902" i="4"/>
  <c r="S884" i="4"/>
  <c r="S866" i="4"/>
  <c r="S848" i="4"/>
  <c r="S830" i="4"/>
  <c r="S812" i="4"/>
  <c r="S1039" i="4"/>
  <c r="S1021" i="4"/>
  <c r="S1003" i="4"/>
  <c r="S985" i="4"/>
  <c r="S967" i="4"/>
  <c r="S949" i="4"/>
  <c r="S931" i="4"/>
  <c r="S913" i="4"/>
  <c r="S895" i="4"/>
  <c r="S877" i="4"/>
  <c r="S859" i="4"/>
  <c r="S841" i="4"/>
  <c r="S823" i="4"/>
  <c r="S805" i="4"/>
  <c r="S930" i="4"/>
  <c r="S912" i="4"/>
  <c r="S894" i="4"/>
  <c r="S876" i="4"/>
  <c r="S858" i="4"/>
  <c r="S840" i="4"/>
  <c r="S822" i="4"/>
  <c r="S804" i="4"/>
  <c r="S786" i="4"/>
  <c r="S768" i="4"/>
  <c r="S750" i="4"/>
  <c r="S732" i="4"/>
  <c r="S714" i="4"/>
  <c r="S696" i="4"/>
  <c r="S678" i="4"/>
  <c r="S660" i="4"/>
  <c r="S642" i="4"/>
  <c r="S624" i="4"/>
  <c r="S794" i="4"/>
  <c r="S776" i="4"/>
  <c r="S758" i="4"/>
  <c r="S740" i="4"/>
  <c r="S722" i="4"/>
  <c r="S704" i="4"/>
  <c r="S686" i="4"/>
  <c r="S668" i="4"/>
  <c r="S650" i="4"/>
  <c r="S632" i="4"/>
  <c r="S614" i="4"/>
  <c r="S596" i="4"/>
  <c r="S578" i="4"/>
  <c r="S560" i="4"/>
  <c r="S542" i="4"/>
  <c r="S515" i="4"/>
  <c r="S497" i="4"/>
  <c r="S479" i="4"/>
  <c r="S461" i="4"/>
  <c r="S793" i="4"/>
  <c r="S775" i="4"/>
  <c r="S757" i="4"/>
  <c r="S739" i="4"/>
  <c r="S721" i="4"/>
  <c r="S703" i="4"/>
  <c r="S685" i="4"/>
  <c r="S667" i="4"/>
  <c r="S649" i="4"/>
  <c r="S631" i="4"/>
  <c r="S613" i="4"/>
  <c r="S595" i="4"/>
  <c r="S577" i="4"/>
  <c r="S559" i="4"/>
  <c r="S541" i="4"/>
  <c r="S514" i="4"/>
  <c r="S496" i="4"/>
  <c r="S478" i="4"/>
  <c r="S460" i="4"/>
  <c r="S594" i="4"/>
  <c r="S576" i="4"/>
  <c r="S558" i="4"/>
  <c r="S540" i="4"/>
  <c r="S519" i="4"/>
  <c r="S501" i="4"/>
  <c r="S483" i="4"/>
  <c r="S465" i="4"/>
  <c r="S447" i="4"/>
  <c r="S429" i="4"/>
  <c r="S411" i="4"/>
  <c r="S393" i="4"/>
  <c r="S375" i="4"/>
  <c r="S357" i="4"/>
  <c r="S339" i="4"/>
  <c r="S321" i="4"/>
  <c r="S303" i="4"/>
  <c r="S285" i="4"/>
  <c r="S440" i="4"/>
  <c r="S422" i="4"/>
  <c r="S404" i="4"/>
  <c r="S386" i="4"/>
  <c r="S368" i="4"/>
  <c r="S350" i="4"/>
  <c r="S332" i="4"/>
  <c r="S314" i="4"/>
  <c r="S296" i="4"/>
  <c r="S278" i="4"/>
  <c r="S260" i="4"/>
  <c r="S242" i="4"/>
  <c r="S223" i="4"/>
  <c r="S205" i="4"/>
  <c r="S454" i="4"/>
  <c r="S436" i="4"/>
  <c r="S418" i="4"/>
  <c r="S400" i="4"/>
  <c r="S382" i="4"/>
  <c r="S364" i="4"/>
  <c r="S346" i="4"/>
  <c r="S328" i="4"/>
  <c r="S310" i="4"/>
  <c r="S292" i="4"/>
  <c r="S274" i="4"/>
  <c r="S256" i="4"/>
  <c r="S238" i="4"/>
  <c r="S219" i="4"/>
  <c r="S201" i="4"/>
  <c r="S264" i="4"/>
  <c r="S246" i="4"/>
  <c r="S227" i="4"/>
  <c r="S209" i="4"/>
  <c r="S191" i="4"/>
  <c r="S173" i="4"/>
  <c r="S155" i="4"/>
  <c r="S137" i="4"/>
  <c r="S119" i="4"/>
  <c r="S101" i="4"/>
  <c r="S83" i="4"/>
  <c r="S65" i="4"/>
  <c r="S47" i="4"/>
  <c r="S29" i="4"/>
  <c r="S11" i="4"/>
  <c r="S187" i="4"/>
  <c r="S169" i="4"/>
  <c r="S151" i="4"/>
  <c r="S133" i="4"/>
  <c r="S115" i="4"/>
  <c r="S97" i="4"/>
  <c r="S79" i="4"/>
  <c r="S61" i="4"/>
  <c r="S43" i="4"/>
  <c r="S2591" i="4"/>
  <c r="S2573" i="4"/>
  <c r="S2555" i="4"/>
  <c r="S2537" i="4"/>
  <c r="S2519" i="4"/>
  <c r="S2501" i="4"/>
  <c r="S2483" i="4"/>
  <c r="S2465" i="4"/>
  <c r="S2447" i="4"/>
  <c r="S2593" i="4"/>
  <c r="S2575" i="4"/>
  <c r="S2557" i="4"/>
  <c r="S2539" i="4"/>
  <c r="S2521" i="4"/>
  <c r="S2503" i="4"/>
  <c r="S2485" i="4"/>
  <c r="S2467" i="4"/>
  <c r="S2449" i="4"/>
  <c r="S2431" i="4"/>
  <c r="S2413" i="4"/>
  <c r="S2395" i="4"/>
  <c r="S2377" i="4"/>
  <c r="S2359" i="4"/>
  <c r="S2341" i="4"/>
  <c r="S2323" i="4"/>
  <c r="S2305" i="4"/>
  <c r="S2287" i="4"/>
  <c r="S2269" i="4"/>
  <c r="S2251" i="4"/>
  <c r="S2598" i="4"/>
  <c r="S2580" i="4"/>
  <c r="S2562" i="4"/>
  <c r="S2544" i="4"/>
  <c r="S2526" i="4"/>
  <c r="S2508" i="4"/>
  <c r="S2490" i="4"/>
  <c r="S2472" i="4"/>
  <c r="S2454" i="4"/>
  <c r="S2436" i="4"/>
  <c r="S2418" i="4"/>
  <c r="S2400" i="4"/>
  <c r="S2429" i="4"/>
  <c r="S2411" i="4"/>
  <c r="S2393" i="4"/>
  <c r="S2375" i="4"/>
  <c r="S2357" i="4"/>
  <c r="S2339" i="4"/>
  <c r="S2321" i="4"/>
  <c r="S2303" i="4"/>
  <c r="S2285" i="4"/>
  <c r="S2267" i="4"/>
  <c r="S2249" i="4"/>
  <c r="S2231" i="4"/>
  <c r="S2213" i="4"/>
  <c r="S2195" i="4"/>
  <c r="S2177" i="4"/>
  <c r="S2159" i="4"/>
  <c r="S2141" i="4"/>
  <c r="S2123" i="4"/>
  <c r="S2105" i="4"/>
  <c r="S2087" i="4"/>
  <c r="S2069" i="4"/>
  <c r="S2051" i="4"/>
  <c r="S2033" i="4"/>
  <c r="S2015" i="4"/>
  <c r="S1998" i="4"/>
  <c r="S1980" i="4"/>
  <c r="S1962" i="4"/>
  <c r="S1944" i="4"/>
  <c r="S2236" i="4"/>
  <c r="S2218" i="4"/>
  <c r="S2200" i="4"/>
  <c r="S2182" i="4"/>
  <c r="S2164" i="4"/>
  <c r="S2146" i="4"/>
  <c r="S2128" i="4"/>
  <c r="S2110" i="4"/>
  <c r="S2092" i="4"/>
  <c r="S2074" i="4"/>
  <c r="S2056" i="4"/>
  <c r="S2038" i="4"/>
  <c r="S2020" i="4"/>
  <c r="S2003" i="4"/>
  <c r="S1985" i="4"/>
  <c r="S1967" i="4"/>
  <c r="S1949" i="4"/>
  <c r="S1931" i="4"/>
  <c r="S1913" i="4"/>
  <c r="S1895" i="4"/>
  <c r="S1877" i="4"/>
  <c r="S1859" i="4"/>
  <c r="S1841" i="4"/>
  <c r="S1823" i="4"/>
  <c r="S1805" i="4"/>
  <c r="S1787" i="4"/>
  <c r="S1769" i="4"/>
  <c r="S2391" i="4"/>
  <c r="S2373" i="4"/>
  <c r="S2355" i="4"/>
  <c r="S2337" i="4"/>
  <c r="S2319" i="4"/>
  <c r="S2301" i="4"/>
  <c r="S2283" i="4"/>
  <c r="S2265" i="4"/>
  <c r="S2247" i="4"/>
  <c r="S2229" i="4"/>
  <c r="S2211" i="4"/>
  <c r="S2193" i="4"/>
  <c r="S2175" i="4"/>
  <c r="S2157" i="4"/>
  <c r="S2139" i="4"/>
  <c r="S2121" i="4"/>
  <c r="S2103" i="4"/>
  <c r="S2085" i="4"/>
  <c r="S2067" i="4"/>
  <c r="S2049" i="4"/>
  <c r="S2031" i="4"/>
  <c r="S2013" i="4"/>
  <c r="S1996" i="4"/>
  <c r="S1978" i="4"/>
  <c r="S1960" i="4"/>
  <c r="S1942" i="4"/>
  <c r="S1924" i="4"/>
  <c r="S1906" i="4"/>
  <c r="S1888" i="4"/>
  <c r="S1870" i="4"/>
  <c r="S1852" i="4"/>
  <c r="S1920" i="4"/>
  <c r="S1902" i="4"/>
  <c r="S1884" i="4"/>
  <c r="S1866" i="4"/>
  <c r="S1848" i="4"/>
  <c r="S1830" i="4"/>
  <c r="S1812" i="4"/>
  <c r="S1794" i="4"/>
  <c r="S1776" i="4"/>
  <c r="S1758" i="4"/>
  <c r="S1740" i="4"/>
  <c r="S1722" i="4"/>
  <c r="S1704" i="4"/>
  <c r="S1686" i="4"/>
  <c r="S1668" i="4"/>
  <c r="S1650" i="4"/>
  <c r="S1632" i="4"/>
  <c r="S1614" i="4"/>
  <c r="S1596" i="4"/>
  <c r="S1578" i="4"/>
  <c r="S1560" i="4"/>
  <c r="S1542" i="4"/>
  <c r="S1524" i="4"/>
  <c r="S1506" i="4"/>
  <c r="S1488" i="4"/>
  <c r="S1470" i="4"/>
  <c r="S1754" i="4"/>
  <c r="S1736" i="4"/>
  <c r="S1718" i="4"/>
  <c r="S1700" i="4"/>
  <c r="S1682" i="4"/>
  <c r="S1664" i="4"/>
  <c r="S1646" i="4"/>
  <c r="S1628" i="4"/>
  <c r="S1610" i="4"/>
  <c r="S1592" i="4"/>
  <c r="S1574" i="4"/>
  <c r="S1556" i="4"/>
  <c r="S1538" i="4"/>
  <c r="S1520" i="4"/>
  <c r="S1502" i="4"/>
  <c r="S1484" i="4"/>
  <c r="S1466" i="4"/>
  <c r="S1448" i="4"/>
  <c r="S1430" i="4"/>
  <c r="S1412" i="4"/>
  <c r="S1394" i="4"/>
  <c r="S1376" i="4"/>
  <c r="S1358" i="4"/>
  <c r="S1340" i="4"/>
  <c r="S1322" i="4"/>
  <c r="S1304" i="4"/>
  <c r="S1843" i="4"/>
  <c r="S1825" i="4"/>
  <c r="S1807" i="4"/>
  <c r="S1789" i="4"/>
  <c r="S1771" i="4"/>
  <c r="S1753" i="4"/>
  <c r="S1735" i="4"/>
  <c r="S1717" i="4"/>
  <c r="S1699" i="4"/>
  <c r="S1681" i="4"/>
  <c r="S1663" i="4"/>
  <c r="S1645" i="4"/>
  <c r="S1627" i="4"/>
  <c r="S1609" i="4"/>
  <c r="S1591" i="4"/>
  <c r="S1573" i="4"/>
  <c r="S1555" i="4"/>
  <c r="S1537" i="4"/>
  <c r="S1519" i="4"/>
  <c r="S1501" i="4"/>
  <c r="S1483" i="4"/>
  <c r="S1465" i="4"/>
  <c r="S1447" i="4"/>
  <c r="S1429" i="4"/>
  <c r="S1411" i="4"/>
  <c r="S1393" i="4"/>
  <c r="S1375" i="4"/>
  <c r="S1357" i="4"/>
  <c r="S1339" i="4"/>
  <c r="S1437" i="4"/>
  <c r="S1419" i="4"/>
  <c r="S1401" i="4"/>
  <c r="S1383" i="4"/>
  <c r="S1365" i="4"/>
  <c r="S1347" i="4"/>
  <c r="S1329" i="4"/>
  <c r="S1311" i="4"/>
  <c r="S1293" i="4"/>
  <c r="S1275" i="4"/>
  <c r="S1257" i="4"/>
  <c r="S1239" i="4"/>
  <c r="S1221" i="4"/>
  <c r="S1203" i="4"/>
  <c r="S1283" i="4"/>
  <c r="S1265" i="4"/>
  <c r="S1247" i="4"/>
  <c r="S1229" i="4"/>
  <c r="S1211" i="4"/>
  <c r="S1193" i="4"/>
  <c r="S1175" i="4"/>
  <c r="S1157" i="4"/>
  <c r="S1139" i="4"/>
  <c r="S1121" i="4"/>
  <c r="S1103" i="4"/>
  <c r="S1085" i="4"/>
  <c r="S1067" i="4"/>
  <c r="S1049" i="4"/>
  <c r="S1333" i="4"/>
  <c r="S1315" i="4"/>
  <c r="S1297" i="4"/>
  <c r="S1279" i="4"/>
  <c r="S1261" i="4"/>
  <c r="S1243" i="4"/>
  <c r="S1225" i="4"/>
  <c r="S1207" i="4"/>
  <c r="S1189" i="4"/>
  <c r="S1171" i="4"/>
  <c r="S1153" i="4"/>
  <c r="S1135" i="4"/>
  <c r="S1117" i="4"/>
  <c r="S1099" i="4"/>
  <c r="S1081" i="4"/>
  <c r="S1063" i="4"/>
  <c r="S1045" i="4"/>
  <c r="S1179" i="4"/>
  <c r="S1161" i="4"/>
  <c r="S1143" i="4"/>
  <c r="S1125" i="4"/>
  <c r="S1107" i="4"/>
  <c r="S1089" i="4"/>
  <c r="S1071" i="4"/>
  <c r="S1053" i="4"/>
  <c r="S1035" i="4"/>
  <c r="S1017" i="4"/>
  <c r="S999" i="4"/>
  <c r="S981" i="4"/>
  <c r="S963" i="4"/>
  <c r="S945" i="4"/>
  <c r="S1025" i="4"/>
  <c r="S1007" i="4"/>
  <c r="S989" i="4"/>
  <c r="S971" i="4"/>
  <c r="S953" i="4"/>
  <c r="S935" i="4"/>
  <c r="S917" i="4"/>
  <c r="S899" i="4"/>
  <c r="S881" i="4"/>
  <c r="S863" i="4"/>
  <c r="S845" i="4"/>
  <c r="S827" i="4"/>
  <c r="S809" i="4"/>
  <c r="S1036" i="4"/>
  <c r="S1018" i="4"/>
  <c r="S1000" i="4"/>
  <c r="S982" i="4"/>
  <c r="S964" i="4"/>
  <c r="S946" i="4"/>
  <c r="S928" i="4"/>
  <c r="S910" i="4"/>
  <c r="S892" i="4"/>
  <c r="S874" i="4"/>
  <c r="S856" i="4"/>
  <c r="S838" i="4"/>
  <c r="S820" i="4"/>
  <c r="S802" i="4"/>
  <c r="S927" i="4"/>
  <c r="S909" i="4"/>
  <c r="S891" i="4"/>
  <c r="S873" i="4"/>
  <c r="S855" i="4"/>
  <c r="S837" i="4"/>
  <c r="S819" i="4"/>
  <c r="S801" i="4"/>
  <c r="S783" i="4"/>
  <c r="S765" i="4"/>
  <c r="S747" i="4"/>
  <c r="S729" i="4"/>
  <c r="S711" i="4"/>
  <c r="S693" i="4"/>
  <c r="S675" i="4"/>
  <c r="S657" i="4"/>
  <c r="S639" i="4"/>
  <c r="S621" i="4"/>
  <c r="S791" i="4"/>
  <c r="S773" i="4"/>
  <c r="S755" i="4"/>
  <c r="S737" i="4"/>
  <c r="S719" i="4"/>
  <c r="S701" i="4"/>
  <c r="S683" i="4"/>
  <c r="S665" i="4"/>
  <c r="S647" i="4"/>
  <c r="S629" i="4"/>
  <c r="S611" i="4"/>
  <c r="S593" i="4"/>
  <c r="S575" i="4"/>
  <c r="S557" i="4"/>
  <c r="S530" i="4"/>
  <c r="S512" i="4"/>
  <c r="S494" i="4"/>
  <c r="S476" i="4"/>
  <c r="S458" i="4"/>
  <c r="S790" i="4"/>
  <c r="S772" i="4"/>
  <c r="S754" i="4"/>
  <c r="S736" i="4"/>
  <c r="S718" i="4"/>
  <c r="S700" i="4"/>
  <c r="S682" i="4"/>
  <c r="S664" i="4"/>
  <c r="S646" i="4"/>
  <c r="S628" i="4"/>
  <c r="S610" i="4"/>
  <c r="S592" i="4"/>
  <c r="S574" i="4"/>
  <c r="S556" i="4"/>
  <c r="S529" i="4"/>
  <c r="S511" i="4"/>
  <c r="S493" i="4"/>
  <c r="S475" i="4"/>
  <c r="S457" i="4"/>
  <c r="S591" i="4"/>
  <c r="S573" i="4"/>
  <c r="S555" i="4"/>
  <c r="S537" i="4"/>
  <c r="S516" i="4"/>
  <c r="S498" i="4"/>
  <c r="S480" i="4"/>
  <c r="S462" i="4"/>
  <c r="S444" i="4"/>
  <c r="S426" i="4"/>
  <c r="S408" i="4"/>
  <c r="S390" i="4"/>
  <c r="S372" i="4"/>
  <c r="S354" i="4"/>
  <c r="S336" i="4"/>
  <c r="S318" i="4"/>
  <c r="S300" i="4"/>
  <c r="S282" i="4"/>
  <c r="S437" i="4"/>
  <c r="S419" i="4"/>
  <c r="S401" i="4"/>
  <c r="S383" i="4"/>
  <c r="S365" i="4"/>
  <c r="S347" i="4"/>
  <c r="S329" i="4"/>
  <c r="S311" i="4"/>
  <c r="S293" i="4"/>
  <c r="S275" i="4"/>
  <c r="S257" i="4"/>
  <c r="S239" i="4"/>
  <c r="S220" i="4"/>
  <c r="S202" i="4"/>
  <c r="S451" i="4"/>
  <c r="S433" i="4"/>
  <c r="S415" i="4"/>
  <c r="S397" i="4"/>
  <c r="S379" i="4"/>
  <c r="S361" i="4"/>
  <c r="S343" i="4"/>
  <c r="S325" i="4"/>
  <c r="S307" i="4"/>
  <c r="S289" i="4"/>
  <c r="S271" i="4"/>
  <c r="S253" i="4"/>
  <c r="S235" i="4"/>
  <c r="S216" i="4"/>
  <c r="S279" i="4"/>
  <c r="S261" i="4"/>
  <c r="S243" i="4"/>
  <c r="S224" i="4"/>
  <c r="S206" i="4"/>
  <c r="S188" i="4"/>
  <c r="S170" i="4"/>
  <c r="S152" i="4"/>
  <c r="S134" i="4"/>
  <c r="S116" i="4"/>
  <c r="S98" i="4"/>
  <c r="S80" i="4"/>
  <c r="S62" i="4"/>
  <c r="S44" i="4"/>
  <c r="S26" i="4"/>
  <c r="S8" i="4"/>
  <c r="S184" i="4"/>
  <c r="S166" i="4"/>
  <c r="S148" i="4"/>
  <c r="S130" i="4"/>
  <c r="S112" i="4"/>
  <c r="S94" i="4"/>
  <c r="S76" i="4"/>
  <c r="S58" i="4"/>
  <c r="S40" i="4"/>
  <c r="S22" i="4"/>
  <c r="S4" i="4"/>
  <c r="S2606" i="4"/>
  <c r="S2588" i="4"/>
  <c r="S2570" i="4"/>
  <c r="S2552" i="4"/>
  <c r="S2534" i="4"/>
  <c r="S2516" i="4"/>
  <c r="S2498" i="4"/>
  <c r="S2480" i="4"/>
  <c r="S2462" i="4"/>
  <c r="S2444" i="4"/>
  <c r="S2590" i="4"/>
  <c r="S2572" i="4"/>
  <c r="S2554" i="4"/>
  <c r="S2536" i="4"/>
  <c r="S2518" i="4"/>
  <c r="S2500" i="4"/>
  <c r="S2482" i="4"/>
  <c r="S2464" i="4"/>
  <c r="S2446" i="4"/>
  <c r="S2428" i="4"/>
  <c r="S2410" i="4"/>
  <c r="S2392" i="4"/>
  <c r="S2374" i="4"/>
  <c r="S2356" i="4"/>
  <c r="S2338" i="4"/>
  <c r="S2320" i="4"/>
  <c r="S2302" i="4"/>
  <c r="S2284" i="4"/>
  <c r="S2266" i="4"/>
  <c r="S2248" i="4"/>
  <c r="S2595" i="4"/>
  <c r="S2577" i="4"/>
  <c r="S2559" i="4"/>
  <c r="S2541" i="4"/>
  <c r="S2523" i="4"/>
  <c r="S2505" i="4"/>
  <c r="S2487" i="4"/>
  <c r="S2469" i="4"/>
  <c r="S2451" i="4"/>
  <c r="S2433" i="4"/>
  <c r="S2415" i="4"/>
  <c r="S2397" i="4"/>
  <c r="S2426" i="4"/>
  <c r="S2408" i="4"/>
  <c r="S2390" i="4"/>
  <c r="S2372" i="4"/>
  <c r="S2354" i="4"/>
  <c r="S2336" i="4"/>
  <c r="S2318" i="4"/>
  <c r="S2300" i="4"/>
  <c r="S2282" i="4"/>
  <c r="S2264" i="4"/>
  <c r="S2246" i="4"/>
  <c r="S2228" i="4"/>
  <c r="S2210" i="4"/>
  <c r="S2192" i="4"/>
  <c r="S2174" i="4"/>
  <c r="S2156" i="4"/>
  <c r="S2138" i="4"/>
  <c r="S2120" i="4"/>
  <c r="S2102" i="4"/>
  <c r="S2084" i="4"/>
  <c r="S2066" i="4"/>
  <c r="S2048" i="4"/>
  <c r="S2030" i="4"/>
  <c r="S2012" i="4"/>
  <c r="S1995" i="4"/>
  <c r="S1977" i="4"/>
  <c r="S1959" i="4"/>
  <c r="S1941" i="4"/>
  <c r="S2233" i="4"/>
  <c r="S2215" i="4"/>
  <c r="S2197" i="4"/>
  <c r="S2179" i="4"/>
  <c r="S2161" i="4"/>
  <c r="S2143" i="4"/>
  <c r="S2125" i="4"/>
  <c r="S2107" i="4"/>
  <c r="S2089" i="4"/>
  <c r="S2071" i="4"/>
  <c r="S2053" i="4"/>
  <c r="S2035" i="4"/>
  <c r="S2017" i="4"/>
  <c r="S2000" i="4"/>
  <c r="S1982" i="4"/>
  <c r="S1964" i="4"/>
  <c r="S1946" i="4"/>
  <c r="S1928" i="4"/>
  <c r="S1910" i="4"/>
  <c r="S1892" i="4"/>
  <c r="S1874" i="4"/>
  <c r="S1856" i="4"/>
  <c r="S1838" i="4"/>
  <c r="S1820" i="4"/>
  <c r="S1802" i="4"/>
  <c r="S1784" i="4"/>
  <c r="S1766" i="4"/>
  <c r="S2388" i="4"/>
  <c r="S2370" i="4"/>
  <c r="S2352" i="4"/>
  <c r="S2334" i="4"/>
  <c r="S2316" i="4"/>
  <c r="S2298" i="4"/>
  <c r="S2280" i="4"/>
  <c r="S2262" i="4"/>
  <c r="S2244" i="4"/>
  <c r="S2226" i="4"/>
  <c r="S2208" i="4"/>
  <c r="S2190" i="4"/>
  <c r="S2172" i="4"/>
  <c r="S2154" i="4"/>
  <c r="S2136" i="4"/>
  <c r="S2118" i="4"/>
  <c r="S2100" i="4"/>
  <c r="S2082" i="4"/>
  <c r="S2064" i="4"/>
  <c r="S2046" i="4"/>
  <c r="S2028" i="4"/>
  <c r="S2011" i="4"/>
  <c r="S1993" i="4"/>
  <c r="S1975" i="4"/>
  <c r="S1957" i="4"/>
  <c r="S1939" i="4"/>
  <c r="S1921" i="4"/>
  <c r="S1903" i="4"/>
  <c r="S1885" i="4"/>
  <c r="S1867" i="4"/>
  <c r="S1849" i="4"/>
  <c r="S1917" i="4"/>
  <c r="S1899" i="4"/>
  <c r="S1881" i="4"/>
  <c r="S1863" i="4"/>
  <c r="S1845" i="4"/>
  <c r="S1827" i="4"/>
  <c r="S1809" i="4"/>
  <c r="S1791" i="4"/>
  <c r="S1773" i="4"/>
  <c r="S1755" i="4"/>
  <c r="S1737" i="4"/>
  <c r="S1719" i="4"/>
  <c r="S1701" i="4"/>
  <c r="S1683" i="4"/>
  <c r="S1665" i="4"/>
  <c r="S1647" i="4"/>
  <c r="S1629" i="4"/>
  <c r="S1611" i="4"/>
  <c r="S1593" i="4"/>
  <c r="S1575" i="4"/>
  <c r="S1557" i="4"/>
  <c r="S1539" i="4"/>
  <c r="S1521" i="4"/>
  <c r="S1503" i="4"/>
  <c r="S1485" i="4"/>
  <c r="S1467" i="4"/>
  <c r="S1751" i="4"/>
  <c r="S1733" i="4"/>
  <c r="S1715" i="4"/>
  <c r="S1697" i="4"/>
  <c r="S1679" i="4"/>
  <c r="S1661" i="4"/>
  <c r="S1643" i="4"/>
  <c r="S1625" i="4"/>
  <c r="S1607" i="4"/>
  <c r="S1589" i="4"/>
  <c r="S1571" i="4"/>
  <c r="S1553" i="4"/>
  <c r="S1535" i="4"/>
  <c r="S1517" i="4"/>
  <c r="S1499" i="4"/>
  <c r="S1481" i="4"/>
  <c r="S1463" i="4"/>
  <c r="S1445" i="4"/>
  <c r="S1427" i="4"/>
  <c r="S1409" i="4"/>
  <c r="S1391" i="4"/>
  <c r="S1373" i="4"/>
  <c r="S1355" i="4"/>
  <c r="S1337" i="4"/>
  <c r="S1319" i="4"/>
  <c r="S1301" i="4"/>
  <c r="S1840" i="4"/>
  <c r="S1822" i="4"/>
  <c r="S1804" i="4"/>
  <c r="S1786" i="4"/>
  <c r="S1768" i="4"/>
  <c r="S1750" i="4"/>
  <c r="S1732" i="4"/>
  <c r="S1714" i="4"/>
  <c r="S1696" i="4"/>
  <c r="S1678" i="4"/>
  <c r="S1660" i="4"/>
  <c r="S1642" i="4"/>
  <c r="S1624" i="4"/>
  <c r="S1606" i="4"/>
  <c r="S1588" i="4"/>
  <c r="S1570" i="4"/>
  <c r="S1552" i="4"/>
  <c r="S1534" i="4"/>
  <c r="S1516" i="4"/>
  <c r="S1498" i="4"/>
  <c r="S1480" i="4"/>
  <c r="S1462" i="4"/>
  <c r="S1444" i="4"/>
  <c r="S1426" i="4"/>
  <c r="S1408" i="4"/>
  <c r="S1390" i="4"/>
  <c r="S1372" i="4"/>
  <c r="S1354" i="4"/>
  <c r="S1452" i="4"/>
  <c r="S1434" i="4"/>
  <c r="S1416" i="4"/>
  <c r="S1398" i="4"/>
  <c r="S1380" i="4"/>
  <c r="S1362" i="4"/>
  <c r="S1344" i="4"/>
  <c r="S1326" i="4"/>
  <c r="S1308" i="4"/>
  <c r="S1290" i="4"/>
  <c r="S1272" i="4"/>
  <c r="S1254" i="4"/>
  <c r="S1236" i="4"/>
  <c r="S1218" i="4"/>
  <c r="S1200" i="4"/>
  <c r="S1280" i="4"/>
  <c r="S1262" i="4"/>
  <c r="S1244" i="4"/>
  <c r="S1226" i="4"/>
  <c r="S1208" i="4"/>
  <c r="S1190" i="4"/>
  <c r="S1172" i="4"/>
  <c r="S1154" i="4"/>
  <c r="S1136" i="4"/>
  <c r="S1118" i="4"/>
  <c r="S1100" i="4"/>
  <c r="S1082" i="4"/>
  <c r="S1064" i="4"/>
  <c r="S1046" i="4"/>
  <c r="S1330" i="4"/>
  <c r="S1312" i="4"/>
  <c r="S1294" i="4"/>
  <c r="S1276" i="4"/>
  <c r="S1258" i="4"/>
  <c r="S1240" i="4"/>
  <c r="S1222" i="4"/>
  <c r="S1204" i="4"/>
  <c r="S1186" i="4"/>
  <c r="S1168" i="4"/>
  <c r="S1150" i="4"/>
  <c r="S1132" i="4"/>
  <c r="S1114" i="4"/>
  <c r="S1096" i="4"/>
  <c r="S1078" i="4"/>
  <c r="S1060" i="4"/>
  <c r="S1042" i="4"/>
  <c r="S1176" i="4"/>
  <c r="S1158" i="4"/>
  <c r="S1140" i="4"/>
  <c r="S1122" i="4"/>
  <c r="S1104" i="4"/>
  <c r="S1086" i="4"/>
  <c r="S1068" i="4"/>
  <c r="S1050" i="4"/>
  <c r="S1032" i="4"/>
  <c r="S1014" i="4"/>
  <c r="S996" i="4"/>
  <c r="S978" i="4"/>
  <c r="S960" i="4"/>
  <c r="S942" i="4"/>
  <c r="S1022" i="4"/>
  <c r="S1004" i="4"/>
  <c r="S986" i="4"/>
  <c r="S968" i="4"/>
  <c r="S950" i="4"/>
  <c r="S932" i="4"/>
  <c r="S914" i="4"/>
  <c r="S896" i="4"/>
  <c r="S878" i="4"/>
  <c r="S860" i="4"/>
  <c r="S842" i="4"/>
  <c r="S824" i="4"/>
  <c r="S806" i="4"/>
  <c r="S1033" i="4"/>
  <c r="S1015" i="4"/>
  <c r="S997" i="4"/>
  <c r="S979" i="4"/>
  <c r="S961" i="4"/>
  <c r="S943" i="4"/>
  <c r="S925" i="4"/>
  <c r="S907" i="4"/>
  <c r="S889" i="4"/>
  <c r="S871" i="4"/>
  <c r="S853" i="4"/>
  <c r="S835" i="4"/>
  <c r="S817" i="4"/>
  <c r="S799" i="4"/>
  <c r="S924" i="4"/>
  <c r="S906" i="4"/>
  <c r="S888" i="4"/>
  <c r="S870" i="4"/>
  <c r="S852" i="4"/>
  <c r="S834" i="4"/>
  <c r="S816" i="4"/>
  <c r="S798" i="4"/>
  <c r="S780" i="4"/>
  <c r="S762" i="4"/>
  <c r="S744" i="4"/>
  <c r="S726" i="4"/>
  <c r="S708" i="4"/>
  <c r="S690" i="4"/>
  <c r="S672" i="4"/>
  <c r="S654" i="4"/>
  <c r="S636" i="4"/>
  <c r="S618" i="4"/>
  <c r="S788" i="4"/>
  <c r="S770" i="4"/>
  <c r="S752" i="4"/>
  <c r="S734" i="4"/>
  <c r="S716" i="4"/>
  <c r="S698" i="4"/>
  <c r="S680" i="4"/>
  <c r="S662" i="4"/>
  <c r="S644" i="4"/>
  <c r="S626" i="4"/>
  <c r="S608" i="4"/>
  <c r="S590" i="4"/>
  <c r="S572" i="4"/>
  <c r="S554" i="4"/>
  <c r="S527" i="4"/>
  <c r="S509" i="4"/>
  <c r="S491" i="4"/>
  <c r="S473" i="4"/>
  <c r="S455" i="4"/>
  <c r="S787" i="4"/>
  <c r="S769" i="4"/>
  <c r="S751" i="4"/>
  <c r="S733" i="4"/>
  <c r="S715" i="4"/>
  <c r="S697" i="4"/>
  <c r="S679" i="4"/>
  <c r="S661" i="4"/>
  <c r="S643" i="4"/>
  <c r="S625" i="4"/>
  <c r="S607" i="4"/>
  <c r="S589" i="4"/>
  <c r="S571" i="4"/>
  <c r="S553" i="4"/>
  <c r="S526" i="4"/>
  <c r="S508" i="4"/>
  <c r="S490" i="4"/>
  <c r="S472" i="4"/>
  <c r="S606" i="4"/>
  <c r="S588" i="4"/>
  <c r="S570" i="4"/>
  <c r="S552" i="4"/>
  <c r="S534" i="4"/>
  <c r="S513" i="4"/>
  <c r="S495" i="4"/>
  <c r="S477" i="4"/>
  <c r="S459" i="4"/>
  <c r="S441" i="4"/>
  <c r="S423" i="4"/>
  <c r="S405" i="4"/>
  <c r="S387" i="4"/>
  <c r="S369" i="4"/>
  <c r="S351" i="4"/>
  <c r="S333" i="4"/>
  <c r="S315" i="4"/>
  <c r="S297" i="4"/>
  <c r="S539" i="4"/>
  <c r="S434" i="4"/>
  <c r="S416" i="4"/>
  <c r="S398" i="4"/>
  <c r="S380" i="4"/>
  <c r="S362" i="4"/>
  <c r="S344" i="4"/>
  <c r="S326" i="4"/>
  <c r="S308" i="4"/>
  <c r="S290" i="4"/>
  <c r="S272" i="4"/>
  <c r="S254" i="4"/>
  <c r="S236" i="4"/>
  <c r="S217" i="4"/>
  <c r="S199" i="4"/>
  <c r="S448" i="4"/>
  <c r="S430" i="4"/>
  <c r="S412" i="4"/>
  <c r="S394" i="4"/>
  <c r="S376" i="4"/>
  <c r="S358" i="4"/>
  <c r="S340" i="4"/>
  <c r="S322" i="4"/>
  <c r="S304" i="4"/>
  <c r="S286" i="4"/>
  <c r="S268" i="4"/>
  <c r="S250" i="4"/>
  <c r="S232" i="4"/>
  <c r="S213" i="4"/>
  <c r="S276" i="4"/>
  <c r="S258" i="4"/>
  <c r="S240" i="4"/>
  <c r="S221" i="4"/>
  <c r="S203" i="4"/>
  <c r="S185" i="4"/>
  <c r="S167" i="4"/>
  <c r="S149" i="4"/>
  <c r="S131" i="4"/>
  <c r="S113" i="4"/>
  <c r="S95" i="4"/>
  <c r="S77" i="4"/>
  <c r="S59" i="4"/>
  <c r="S41" i="4"/>
  <c r="S23" i="4"/>
  <c r="S5" i="4"/>
  <c r="S181" i="4"/>
  <c r="S163" i="4"/>
  <c r="S145" i="4"/>
  <c r="S127" i="4"/>
  <c r="S109" i="4"/>
  <c r="S91" i="4"/>
  <c r="S73" i="4"/>
  <c r="S2603" i="4"/>
  <c r="S2585" i="4"/>
  <c r="S2567" i="4"/>
  <c r="S2549" i="4"/>
  <c r="S2531" i="4"/>
  <c r="S2513" i="4"/>
  <c r="S2495" i="4"/>
  <c r="S2477" i="4"/>
  <c r="S2459" i="4"/>
  <c r="S2605" i="4"/>
  <c r="S2587" i="4"/>
  <c r="S2569" i="4"/>
  <c r="S2551" i="4"/>
  <c r="S2533" i="4"/>
  <c r="S2515" i="4"/>
  <c r="S2497" i="4"/>
  <c r="S2479" i="4"/>
  <c r="S2461" i="4"/>
  <c r="S2443" i="4"/>
  <c r="S2425" i="4"/>
  <c r="S2407" i="4"/>
  <c r="S2389" i="4"/>
  <c r="S2371" i="4"/>
  <c r="S2353" i="4"/>
  <c r="S2335" i="4"/>
  <c r="S2317" i="4"/>
  <c r="S2299" i="4"/>
  <c r="S2281" i="4"/>
  <c r="S2263" i="4"/>
  <c r="S2245" i="4"/>
  <c r="S2592" i="4"/>
  <c r="S2574" i="4"/>
  <c r="S2556" i="4"/>
  <c r="S2538" i="4"/>
  <c r="S2520" i="4"/>
  <c r="S2502" i="4"/>
  <c r="S2484" i="4"/>
  <c r="S2466" i="4"/>
  <c r="S2448" i="4"/>
  <c r="S2430" i="4"/>
  <c r="S2412" i="4"/>
  <c r="S2441" i="4"/>
  <c r="S2423" i="4"/>
  <c r="S2405" i="4"/>
  <c r="S2387" i="4"/>
  <c r="S2369" i="4"/>
  <c r="S2351" i="4"/>
  <c r="S2333" i="4"/>
  <c r="S2315" i="4"/>
  <c r="S2297" i="4"/>
  <c r="S2279" i="4"/>
  <c r="S2261" i="4"/>
  <c r="S2243" i="4"/>
  <c r="S2225" i="4"/>
  <c r="S2207" i="4"/>
  <c r="S2189" i="4"/>
  <c r="S2171" i="4"/>
  <c r="S2153" i="4"/>
  <c r="S2135" i="4"/>
  <c r="S2117" i="4"/>
  <c r="S2099" i="4"/>
  <c r="S2081" i="4"/>
  <c r="S2063" i="4"/>
  <c r="S2045" i="4"/>
  <c r="S2027" i="4"/>
  <c r="S2010" i="4"/>
  <c r="S1992" i="4"/>
  <c r="S1974" i="4"/>
  <c r="S1956" i="4"/>
  <c r="S1938" i="4"/>
  <c r="S2230" i="4"/>
  <c r="S2212" i="4"/>
  <c r="S2194" i="4"/>
  <c r="S2176" i="4"/>
  <c r="S2158" i="4"/>
  <c r="S2140" i="4"/>
  <c r="S2122" i="4"/>
  <c r="S2104" i="4"/>
  <c r="S2086" i="4"/>
  <c r="S2068" i="4"/>
  <c r="S2050" i="4"/>
  <c r="S2032" i="4"/>
  <c r="S2014" i="4"/>
  <c r="S1997" i="4"/>
  <c r="S1979" i="4"/>
  <c r="S1961" i="4"/>
  <c r="S1943" i="4"/>
  <c r="S1925" i="4"/>
  <c r="S1907" i="4"/>
  <c r="S1889" i="4"/>
  <c r="S1871" i="4"/>
  <c r="S1853" i="4"/>
  <c r="S1835" i="4"/>
  <c r="S1817" i="4"/>
  <c r="S1799" i="4"/>
  <c r="S1781" i="4"/>
  <c r="S1763" i="4"/>
  <c r="S2385" i="4"/>
  <c r="S2367" i="4"/>
  <c r="S2349" i="4"/>
  <c r="S2331" i="4"/>
  <c r="S2313" i="4"/>
  <c r="S2295" i="4"/>
  <c r="S2277" i="4"/>
  <c r="S2259" i="4"/>
  <c r="S2241" i="4"/>
  <c r="S2223" i="4"/>
  <c r="S2205" i="4"/>
  <c r="S2187" i="4"/>
  <c r="S2169" i="4"/>
  <c r="S2151" i="4"/>
  <c r="S2133" i="4"/>
  <c r="S2115" i="4"/>
  <c r="S2097" i="4"/>
  <c r="S2079" i="4"/>
  <c r="S2061" i="4"/>
  <c r="S2043" i="4"/>
  <c r="S2025" i="4"/>
  <c r="S2008" i="4"/>
  <c r="S1990" i="4"/>
  <c r="S1972" i="4"/>
  <c r="S1954" i="4"/>
  <c r="S1936" i="4"/>
  <c r="S1918" i="4"/>
  <c r="S1900" i="4"/>
  <c r="S1882" i="4"/>
  <c r="S1864" i="4"/>
  <c r="S1932" i="4"/>
  <c r="S1914" i="4"/>
  <c r="S1896" i="4"/>
  <c r="S1878" i="4"/>
  <c r="S1860" i="4"/>
  <c r="S1842" i="4"/>
  <c r="S1824" i="4"/>
  <c r="S1806" i="4"/>
  <c r="S1788" i="4"/>
  <c r="S1770" i="4"/>
  <c r="S1752" i="4"/>
  <c r="S1734" i="4"/>
  <c r="S1716" i="4"/>
  <c r="S1698" i="4"/>
  <c r="S1680" i="4"/>
  <c r="S1662" i="4"/>
  <c r="S1644" i="4"/>
  <c r="S1626" i="4"/>
  <c r="S1608" i="4"/>
  <c r="S1590" i="4"/>
  <c r="S1572" i="4"/>
  <c r="S1554" i="4"/>
  <c r="S1536" i="4"/>
  <c r="S1518" i="4"/>
  <c r="S1500" i="4"/>
  <c r="S1482" i="4"/>
  <c r="S1464" i="4"/>
  <c r="S1748" i="4"/>
  <c r="S1730" i="4"/>
  <c r="S1712" i="4"/>
  <c r="S1694" i="4"/>
  <c r="S1676" i="4"/>
  <c r="S1658" i="4"/>
  <c r="S1640" i="4"/>
  <c r="S1622" i="4"/>
  <c r="S1604" i="4"/>
  <c r="S1586" i="4"/>
  <c r="S1568" i="4"/>
  <c r="S1550" i="4"/>
  <c r="S1532" i="4"/>
  <c r="S1514" i="4"/>
  <c r="S1496" i="4"/>
  <c r="S1478" i="4"/>
  <c r="S1460" i="4"/>
  <c r="S1442" i="4"/>
  <c r="S1424" i="4"/>
  <c r="S1406" i="4"/>
  <c r="S1388" i="4"/>
  <c r="S1370" i="4"/>
  <c r="S1352" i="4"/>
  <c r="S1334" i="4"/>
  <c r="S1316" i="4"/>
  <c r="S1298" i="4"/>
  <c r="S1837" i="4"/>
  <c r="S1819" i="4"/>
  <c r="S1801" i="4"/>
  <c r="S1783" i="4"/>
  <c r="S1765" i="4"/>
  <c r="S1747" i="4"/>
  <c r="S1729" i="4"/>
  <c r="S1711" i="4"/>
  <c r="S1693" i="4"/>
  <c r="S1675" i="4"/>
  <c r="S1657" i="4"/>
  <c r="S1639" i="4"/>
  <c r="S1621" i="4"/>
  <c r="S1603" i="4"/>
  <c r="S1585" i="4"/>
  <c r="S1567" i="4"/>
  <c r="S1549" i="4"/>
  <c r="S1531" i="4"/>
  <c r="S1513" i="4"/>
  <c r="S1495" i="4"/>
  <c r="S1477" i="4"/>
  <c r="S1459" i="4"/>
  <c r="S1441" i="4"/>
  <c r="S1423" i="4"/>
  <c r="S1405" i="4"/>
  <c r="S1387" i="4"/>
  <c r="S1369" i="4"/>
  <c r="S1351" i="4"/>
  <c r="S1449" i="4"/>
  <c r="S1431" i="4"/>
  <c r="S1413" i="4"/>
  <c r="S1395" i="4"/>
  <c r="S1377" i="4"/>
  <c r="S1359" i="4"/>
  <c r="S1341" i="4"/>
  <c r="S1323" i="4"/>
  <c r="S1305" i="4"/>
  <c r="S1287" i="4"/>
  <c r="S1269" i="4"/>
  <c r="S1251" i="4"/>
  <c r="S1233" i="4"/>
  <c r="S1215" i="4"/>
  <c r="S1197" i="4"/>
  <c r="S1277" i="4"/>
  <c r="S1259" i="4"/>
  <c r="S1241" i="4"/>
  <c r="S1223" i="4"/>
  <c r="S1205" i="4"/>
  <c r="S1187" i="4"/>
  <c r="S1169" i="4"/>
  <c r="S1151" i="4"/>
  <c r="S1133" i="4"/>
  <c r="S1115" i="4"/>
  <c r="S1097" i="4"/>
  <c r="S1079" i="4"/>
  <c r="S1061" i="4"/>
  <c r="S1043" i="4"/>
  <c r="S1327" i="4"/>
  <c r="S1309" i="4"/>
  <c r="S1291" i="4"/>
  <c r="S1273" i="4"/>
  <c r="S1255" i="4"/>
  <c r="S1237" i="4"/>
  <c r="S1219" i="4"/>
  <c r="S1201" i="4"/>
  <c r="S1183" i="4"/>
  <c r="S1165" i="4"/>
  <c r="S1147" i="4"/>
  <c r="S1129" i="4"/>
  <c r="S1111" i="4"/>
  <c r="S1093" i="4"/>
  <c r="S1075" i="4"/>
  <c r="S1057" i="4"/>
  <c r="S1191" i="4"/>
  <c r="S1173" i="4"/>
  <c r="S1155" i="4"/>
  <c r="S1137" i="4"/>
  <c r="S1119" i="4"/>
  <c r="S1101" i="4"/>
  <c r="S1083" i="4"/>
  <c r="S1065" i="4"/>
  <c r="S1047" i="4"/>
  <c r="S1029" i="4"/>
  <c r="S1011" i="4"/>
  <c r="S993" i="4"/>
  <c r="S975" i="4"/>
  <c r="S957" i="4"/>
  <c r="S939" i="4"/>
  <c r="S1019" i="4"/>
  <c r="S1001" i="4"/>
  <c r="S983" i="4"/>
  <c r="S965" i="4"/>
  <c r="S947" i="4"/>
  <c r="S929" i="4"/>
  <c r="S911" i="4"/>
  <c r="S893" i="4"/>
  <c r="S875" i="4"/>
  <c r="S857" i="4"/>
  <c r="S839" i="4"/>
  <c r="S821" i="4"/>
  <c r="S803" i="4"/>
  <c r="S1030" i="4"/>
  <c r="S1012" i="4"/>
  <c r="S994" i="4"/>
  <c r="S976" i="4"/>
  <c r="S958" i="4"/>
  <c r="S940" i="4"/>
  <c r="S922" i="4"/>
  <c r="S904" i="4"/>
  <c r="S886" i="4"/>
  <c r="S868" i="4"/>
  <c r="S850" i="4"/>
  <c r="S832" i="4"/>
  <c r="S814" i="4"/>
  <c r="S796" i="4"/>
  <c r="S921" i="4"/>
  <c r="S903" i="4"/>
  <c r="S885" i="4"/>
  <c r="S867" i="4"/>
  <c r="S849" i="4"/>
  <c r="S831" i="4"/>
  <c r="S813" i="4"/>
  <c r="S795" i="4"/>
  <c r="S777" i="4"/>
  <c r="S759" i="4"/>
  <c r="S741" i="4"/>
  <c r="S723" i="4"/>
  <c r="S705" i="4"/>
  <c r="S687" i="4"/>
  <c r="S669" i="4"/>
  <c r="S651" i="4"/>
  <c r="S633" i="4"/>
  <c r="S615" i="4"/>
  <c r="S785" i="4"/>
  <c r="S767" i="4"/>
  <c r="S749" i="4"/>
  <c r="S731" i="4"/>
  <c r="S713" i="4"/>
  <c r="S695" i="4"/>
  <c r="S677" i="4"/>
  <c r="S659" i="4"/>
  <c r="S641" i="4"/>
  <c r="S623" i="4"/>
  <c r="S605" i="4"/>
  <c r="S587" i="4"/>
  <c r="S569" i="4"/>
  <c r="S551" i="4"/>
  <c r="S524" i="4"/>
  <c r="S506" i="4"/>
  <c r="S488" i="4"/>
  <c r="S470" i="4"/>
  <c r="S452" i="4"/>
  <c r="S784" i="4"/>
  <c r="S766" i="4"/>
  <c r="S748" i="4"/>
  <c r="S730" i="4"/>
  <c r="S712" i="4"/>
  <c r="S694" i="4"/>
  <c r="S676" i="4"/>
  <c r="S658" i="4"/>
  <c r="S640" i="4"/>
  <c r="S622" i="4"/>
  <c r="S604" i="4"/>
  <c r="S586" i="4"/>
  <c r="S568" i="4"/>
  <c r="S550" i="4"/>
  <c r="S523" i="4"/>
  <c r="S505" i="4"/>
  <c r="S487" i="4"/>
  <c r="S469" i="4"/>
  <c r="S603" i="4"/>
  <c r="S585" i="4"/>
  <c r="S567" i="4"/>
  <c r="S549" i="4"/>
  <c r="S528" i="4"/>
  <c r="S510" i="4"/>
  <c r="S492" i="4"/>
  <c r="S474" i="4"/>
  <c r="S456" i="4"/>
  <c r="S438" i="4"/>
  <c r="S420" i="4"/>
  <c r="S402" i="4"/>
  <c r="S384" i="4"/>
  <c r="S366" i="4"/>
  <c r="S348" i="4"/>
  <c r="S330" i="4"/>
  <c r="S312" i="4"/>
  <c r="S294" i="4"/>
  <c r="S536" i="4"/>
  <c r="S431" i="4"/>
  <c r="S413" i="4"/>
  <c r="S395" i="4"/>
  <c r="S377" i="4"/>
  <c r="S359" i="4"/>
  <c r="S341" i="4"/>
  <c r="S323" i="4"/>
  <c r="S305" i="4"/>
  <c r="S287" i="4"/>
  <c r="S269" i="4"/>
  <c r="S251" i="4"/>
  <c r="S233" i="4"/>
  <c r="S214" i="4"/>
  <c r="S538" i="4"/>
  <c r="S445" i="4"/>
  <c r="S427" i="4"/>
  <c r="S409" i="4"/>
  <c r="S391" i="4"/>
  <c r="S373" i="4"/>
  <c r="S355" i="4"/>
  <c r="S337" i="4"/>
  <c r="S319" i="4"/>
  <c r="S301" i="4"/>
  <c r="S283" i="4"/>
  <c r="S265" i="4"/>
  <c r="S247" i="4"/>
  <c r="S229" i="4"/>
  <c r="S210" i="4"/>
  <c r="S273" i="4"/>
  <c r="S255" i="4"/>
  <c r="S237" i="4"/>
  <c r="S218" i="4"/>
  <c r="S200" i="4"/>
  <c r="S182" i="4"/>
  <c r="S164" i="4"/>
  <c r="S146" i="4"/>
  <c r="S128" i="4"/>
  <c r="S110" i="4"/>
  <c r="S92" i="4"/>
  <c r="S74" i="4"/>
  <c r="S56" i="4"/>
  <c r="S38" i="4"/>
  <c r="S20" i="4"/>
  <c r="S196" i="4"/>
  <c r="S178" i="4"/>
  <c r="S160" i="4"/>
  <c r="S142" i="4"/>
  <c r="S124" i="4"/>
  <c r="S106" i="4"/>
  <c r="S88" i="4"/>
  <c r="S70" i="4"/>
  <c r="S2600" i="4"/>
  <c r="S2582" i="4"/>
  <c r="S2564" i="4"/>
  <c r="S2546" i="4"/>
  <c r="S2528" i="4"/>
  <c r="S2510" i="4"/>
  <c r="S2492" i="4"/>
  <c r="S2474" i="4"/>
  <c r="S2456" i="4"/>
  <c r="S2602" i="4"/>
  <c r="S2584" i="4"/>
  <c r="S2566" i="4"/>
  <c r="S2548" i="4"/>
  <c r="S2530" i="4"/>
  <c r="S2512" i="4"/>
  <c r="S2494" i="4"/>
  <c r="S2476" i="4"/>
  <c r="S2458" i="4"/>
  <c r="S2440" i="4"/>
  <c r="S2422" i="4"/>
  <c r="S2404" i="4"/>
  <c r="S2386" i="4"/>
  <c r="S2368" i="4"/>
  <c r="S2350" i="4"/>
  <c r="S2332" i="4"/>
  <c r="S2314" i="4"/>
  <c r="S2296" i="4"/>
  <c r="S2278" i="4"/>
  <c r="S2260" i="4"/>
  <c r="S2607" i="4"/>
  <c r="S2589" i="4"/>
  <c r="S2571" i="4"/>
  <c r="S2553" i="4"/>
  <c r="S2535" i="4"/>
  <c r="S2517" i="4"/>
  <c r="S2499" i="4"/>
  <c r="S2481" i="4"/>
  <c r="S2463" i="4"/>
  <c r="S2445" i="4"/>
  <c r="S2427" i="4"/>
  <c r="S2409" i="4"/>
  <c r="S2438" i="4"/>
  <c r="S2420" i="4"/>
  <c r="S2402" i="4"/>
  <c r="S2384" i="4"/>
  <c r="S2366" i="4"/>
  <c r="S2348" i="4"/>
  <c r="S2330" i="4"/>
  <c r="S2312" i="4"/>
  <c r="S2294" i="4"/>
  <c r="S2276" i="4"/>
  <c r="S2258" i="4"/>
  <c r="S2240" i="4"/>
  <c r="S2222" i="4"/>
  <c r="S2204" i="4"/>
  <c r="S2186" i="4"/>
  <c r="S2168" i="4"/>
  <c r="S2150" i="4"/>
  <c r="S2132" i="4"/>
  <c r="S2114" i="4"/>
  <c r="S2096" i="4"/>
  <c r="S2078" i="4"/>
  <c r="S2060" i="4"/>
  <c r="S2042" i="4"/>
  <c r="S2024" i="4"/>
  <c r="S2007" i="4"/>
  <c r="S1989" i="4"/>
  <c r="S1971" i="4"/>
  <c r="S1953" i="4"/>
  <c r="S1935" i="4"/>
  <c r="S2227" i="4"/>
  <c r="S2209" i="4"/>
  <c r="S2191" i="4"/>
  <c r="S2173" i="4"/>
  <c r="S2155" i="4"/>
  <c r="S2137" i="4"/>
  <c r="S2119" i="4"/>
  <c r="S2101" i="4"/>
  <c r="S2083" i="4"/>
  <c r="S2065" i="4"/>
  <c r="S2047" i="4"/>
  <c r="S2029" i="4"/>
  <c r="S1994" i="4"/>
  <c r="S1976" i="4"/>
  <c r="S1958" i="4"/>
  <c r="S1940" i="4"/>
  <c r="S1922" i="4"/>
  <c r="S1904" i="4"/>
  <c r="S1886" i="4"/>
  <c r="S1868" i="4"/>
  <c r="S1850" i="4"/>
  <c r="S1832" i="4"/>
  <c r="S1814" i="4"/>
  <c r="S1796" i="4"/>
  <c r="S1778" i="4"/>
  <c r="S1760" i="4"/>
  <c r="S2382" i="4"/>
  <c r="S2364" i="4"/>
  <c r="S2346" i="4"/>
  <c r="S2328" i="4"/>
  <c r="S2310" i="4"/>
  <c r="S2292" i="4"/>
  <c r="S2274" i="4"/>
  <c r="S2256" i="4"/>
  <c r="S2238" i="4"/>
  <c r="S2220" i="4"/>
  <c r="S2202" i="4"/>
  <c r="S2184" i="4"/>
  <c r="S2166" i="4"/>
  <c r="S2148" i="4"/>
  <c r="S2130" i="4"/>
  <c r="S2112" i="4"/>
  <c r="S2094" i="4"/>
  <c r="S2076" i="4"/>
  <c r="S2058" i="4"/>
  <c r="S2040" i="4"/>
  <c r="S2022" i="4"/>
  <c r="S2005" i="4"/>
  <c r="S1987" i="4"/>
  <c r="S1969" i="4"/>
  <c r="S1951" i="4"/>
  <c r="S1933" i="4"/>
  <c r="S1915" i="4"/>
  <c r="S1897" i="4"/>
  <c r="S1879" i="4"/>
  <c r="S1861" i="4"/>
  <c r="S1929" i="4"/>
  <c r="S1911" i="4"/>
  <c r="S1893" i="4"/>
  <c r="S1875" i="4"/>
  <c r="S1857" i="4"/>
  <c r="S1839" i="4"/>
  <c r="S1821" i="4"/>
  <c r="S1803" i="4"/>
  <c r="S1785" i="4"/>
  <c r="S1767" i="4"/>
  <c r="S1749" i="4"/>
  <c r="S1731" i="4"/>
  <c r="S1713" i="4"/>
  <c r="S1695" i="4"/>
  <c r="S1677" i="4"/>
  <c r="S1659" i="4"/>
  <c r="S1641" i="4"/>
  <c r="S1623" i="4"/>
  <c r="S1605" i="4"/>
  <c r="S1587" i="4"/>
  <c r="S1569" i="4"/>
  <c r="S1551" i="4"/>
  <c r="S1533" i="4"/>
  <c r="S1515" i="4"/>
  <c r="S1497" i="4"/>
  <c r="S1479" i="4"/>
  <c r="S1461" i="4"/>
  <c r="S1745" i="4"/>
  <c r="S1727" i="4"/>
  <c r="S1709" i="4"/>
  <c r="S1691" i="4"/>
  <c r="S1673" i="4"/>
  <c r="S1655" i="4"/>
  <c r="S1637" i="4"/>
  <c r="S1619" i="4"/>
  <c r="S1601" i="4"/>
  <c r="S1583" i="4"/>
  <c r="S1565" i="4"/>
  <c r="S1547" i="4"/>
  <c r="S1529" i="4"/>
  <c r="S1511" i="4"/>
  <c r="S1493" i="4"/>
  <c r="S1475" i="4"/>
  <c r="S1457" i="4"/>
  <c r="S1439" i="4"/>
  <c r="S1421" i="4"/>
  <c r="S1403" i="4"/>
  <c r="S1385" i="4"/>
  <c r="S1367" i="4"/>
  <c r="S1349" i="4"/>
  <c r="S1331" i="4"/>
  <c r="S1313" i="4"/>
  <c r="S1295" i="4"/>
  <c r="S1834" i="4"/>
  <c r="S1816" i="4"/>
  <c r="S1798" i="4"/>
  <c r="S1780" i="4"/>
  <c r="S1762" i="4"/>
  <c r="S1744" i="4"/>
  <c r="S1726" i="4"/>
  <c r="S1708" i="4"/>
  <c r="S1690" i="4"/>
  <c r="S1672" i="4"/>
  <c r="S1654" i="4"/>
  <c r="S1636" i="4"/>
  <c r="S1618" i="4"/>
  <c r="S1600" i="4"/>
  <c r="S1582" i="4"/>
  <c r="S1564" i="4"/>
  <c r="S1546" i="4"/>
  <c r="S1528" i="4"/>
  <c r="S1510" i="4"/>
  <c r="S1492" i="4"/>
  <c r="S1474" i="4"/>
  <c r="S1456" i="4"/>
  <c r="S1438" i="4"/>
  <c r="S1420" i="4"/>
  <c r="S1402" i="4"/>
  <c r="S1384" i="4"/>
  <c r="S1366" i="4"/>
  <c r="S1348" i="4"/>
  <c r="S1446" i="4"/>
  <c r="S1428" i="4"/>
  <c r="S1410" i="4"/>
  <c r="S1392" i="4"/>
  <c r="S1374" i="4"/>
  <c r="S1356" i="4"/>
  <c r="S1338" i="4"/>
  <c r="S1320" i="4"/>
  <c r="S1302" i="4"/>
  <c r="S1284" i="4"/>
  <c r="S1266" i="4"/>
  <c r="S1248" i="4"/>
  <c r="S1230" i="4"/>
  <c r="S1212" i="4"/>
  <c r="S1194" i="4"/>
  <c r="S1274" i="4"/>
  <c r="S1256" i="4"/>
  <c r="S1238" i="4"/>
  <c r="S1220" i="4"/>
  <c r="S1202" i="4"/>
  <c r="S1184" i="4"/>
  <c r="S1166" i="4"/>
  <c r="S1148" i="4"/>
  <c r="S1130" i="4"/>
  <c r="S1112" i="4"/>
  <c r="S1094" i="4"/>
  <c r="S1076" i="4"/>
  <c r="S1058" i="4"/>
  <c r="S1040" i="4"/>
  <c r="S1324" i="4"/>
  <c r="S1306" i="4"/>
  <c r="S1288" i="4"/>
  <c r="S1270" i="4"/>
  <c r="S1252" i="4"/>
  <c r="S1234" i="4"/>
  <c r="S1216" i="4"/>
  <c r="S1198" i="4"/>
  <c r="S1180" i="4"/>
  <c r="S1162" i="4"/>
  <c r="S1144" i="4"/>
  <c r="S1126" i="4"/>
  <c r="S1108" i="4"/>
  <c r="S1090" i="4"/>
  <c r="S1072" i="4"/>
  <c r="S1054" i="4"/>
  <c r="S1188" i="4"/>
  <c r="S1170" i="4"/>
  <c r="S1152" i="4"/>
  <c r="S1134" i="4"/>
  <c r="S1116" i="4"/>
  <c r="S1098" i="4"/>
  <c r="S1080" i="4"/>
  <c r="S1062" i="4"/>
  <c r="S1044" i="4"/>
  <c r="S1026" i="4"/>
  <c r="S1008" i="4"/>
  <c r="S990" i="4"/>
  <c r="S972" i="4"/>
  <c r="S954" i="4"/>
  <c r="S1034" i="4"/>
  <c r="S1016" i="4"/>
  <c r="S998" i="4"/>
  <c r="S980" i="4"/>
  <c r="S962" i="4"/>
  <c r="S944" i="4"/>
  <c r="S926" i="4"/>
  <c r="S908" i="4"/>
  <c r="S890" i="4"/>
  <c r="S872" i="4"/>
  <c r="S854" i="4"/>
  <c r="S836" i="4"/>
  <c r="S818" i="4"/>
  <c r="S800" i="4"/>
  <c r="S1027" i="4"/>
  <c r="S1009" i="4"/>
  <c r="S991" i="4"/>
  <c r="S973" i="4"/>
  <c r="S955" i="4"/>
  <c r="S937" i="4"/>
  <c r="S919" i="4"/>
  <c r="S901" i="4"/>
  <c r="S883" i="4"/>
  <c r="S865" i="4"/>
  <c r="S847" i="4"/>
  <c r="S829" i="4"/>
  <c r="S811" i="4"/>
  <c r="S936" i="4"/>
  <c r="S918" i="4"/>
  <c r="S900" i="4"/>
  <c r="S882" i="4"/>
  <c r="S864" i="4"/>
  <c r="S846" i="4"/>
  <c r="S828" i="4"/>
  <c r="S810" i="4"/>
  <c r="S792" i="4"/>
  <c r="S774" i="4"/>
  <c r="S756" i="4"/>
  <c r="S738" i="4"/>
  <c r="S720" i="4"/>
  <c r="S702" i="4"/>
  <c r="S684" i="4"/>
  <c r="S666" i="4"/>
  <c r="S648" i="4"/>
  <c r="S630" i="4"/>
  <c r="S612" i="4"/>
  <c r="S782" i="4"/>
  <c r="S764" i="4"/>
  <c r="S746" i="4"/>
  <c r="S728" i="4"/>
  <c r="S710" i="4"/>
  <c r="S692" i="4"/>
  <c r="S674" i="4"/>
  <c r="S656" i="4"/>
  <c r="S638" i="4"/>
  <c r="S620" i="4"/>
  <c r="S602" i="4"/>
  <c r="S584" i="4"/>
  <c r="S566" i="4"/>
  <c r="S548" i="4"/>
  <c r="S521" i="4"/>
  <c r="S503" i="4"/>
  <c r="S485" i="4"/>
  <c r="S467" i="4"/>
  <c r="S449" i="4"/>
  <c r="S781" i="4"/>
  <c r="S763" i="4"/>
  <c r="S745" i="4"/>
  <c r="S727" i="4"/>
  <c r="S709" i="4"/>
  <c r="S691" i="4"/>
  <c r="S673" i="4"/>
  <c r="S655" i="4"/>
  <c r="S637" i="4"/>
  <c r="S619" i="4"/>
  <c r="S601" i="4"/>
  <c r="S583" i="4"/>
  <c r="S565" i="4"/>
  <c r="S547" i="4"/>
  <c r="S520" i="4"/>
  <c r="S502" i="4"/>
  <c r="S484" i="4"/>
  <c r="S466" i="4"/>
  <c r="S600" i="4"/>
  <c r="S582" i="4"/>
  <c r="S564" i="4"/>
  <c r="S546" i="4"/>
  <c r="S525" i="4"/>
  <c r="S507" i="4"/>
  <c r="S489" i="4"/>
  <c r="S471" i="4"/>
  <c r="S453" i="4"/>
  <c r="S435" i="4"/>
  <c r="S417" i="4"/>
  <c r="S399" i="4"/>
  <c r="S381" i="4"/>
  <c r="S363" i="4"/>
  <c r="S345" i="4"/>
  <c r="S327" i="4"/>
  <c r="S309" i="4"/>
  <c r="S291" i="4"/>
  <c r="S533" i="4"/>
  <c r="S428" i="4"/>
  <c r="S410" i="4"/>
  <c r="S392" i="4"/>
  <c r="S374" i="4"/>
  <c r="S356" i="4"/>
  <c r="S338" i="4"/>
  <c r="S320" i="4"/>
  <c r="S302" i="4"/>
  <c r="S284" i="4"/>
  <c r="S266" i="4"/>
  <c r="S248" i="4"/>
  <c r="S230" i="4"/>
  <c r="S211" i="4"/>
  <c r="S535" i="4"/>
  <c r="S442" i="4"/>
  <c r="S424" i="4"/>
  <c r="S406" i="4"/>
  <c r="S388" i="4"/>
  <c r="S370" i="4"/>
  <c r="S352" i="4"/>
  <c r="S334" i="4"/>
  <c r="S316" i="4"/>
  <c r="S298" i="4"/>
  <c r="S280" i="4"/>
  <c r="S262" i="4"/>
  <c r="S244" i="4"/>
  <c r="S225" i="4"/>
  <c r="S207" i="4"/>
  <c r="S270" i="4"/>
  <c r="S252" i="4"/>
  <c r="S234" i="4"/>
  <c r="S215" i="4"/>
  <c r="S197" i="4"/>
  <c r="S179" i="4"/>
  <c r="S161" i="4"/>
  <c r="S143" i="4"/>
  <c r="S125" i="4"/>
  <c r="S107" i="4"/>
  <c r="S89" i="4"/>
  <c r="S71" i="4"/>
  <c r="S53" i="4"/>
  <c r="S35" i="4"/>
  <c r="S17" i="4"/>
  <c r="S193" i="4"/>
  <c r="S175" i="4"/>
  <c r="S157" i="4"/>
  <c r="S139" i="4"/>
  <c r="S121" i="4"/>
  <c r="S103" i="4"/>
  <c r="S85" i="4"/>
  <c r="S67" i="4"/>
  <c r="S34" i="4"/>
  <c r="S13" i="4"/>
  <c r="S189" i="4"/>
  <c r="S171" i="4"/>
  <c r="S153" i="4"/>
  <c r="S135" i="4"/>
  <c r="S117" i="4"/>
  <c r="S99" i="4"/>
  <c r="S81" i="4"/>
  <c r="S63" i="4"/>
  <c r="S45" i="4"/>
  <c r="S27" i="4"/>
  <c r="S6" i="4"/>
  <c r="S55" i="4"/>
  <c r="S31" i="4"/>
  <c r="S10" i="4"/>
  <c r="S186" i="4"/>
  <c r="S168" i="4"/>
  <c r="S150" i="4"/>
  <c r="S132" i="4"/>
  <c r="S114" i="4"/>
  <c r="S96" i="4"/>
  <c r="S78" i="4"/>
  <c r="S60" i="4"/>
  <c r="S42" i="4"/>
  <c r="S21" i="4"/>
  <c r="S3" i="4"/>
  <c r="S52" i="4"/>
  <c r="S28" i="4"/>
  <c r="S7" i="4"/>
  <c r="S183" i="4"/>
  <c r="S165" i="4"/>
  <c r="S147" i="4"/>
  <c r="S129" i="4"/>
  <c r="S111" i="4"/>
  <c r="S93" i="4"/>
  <c r="S75" i="4"/>
  <c r="S57" i="4"/>
  <c r="S39" i="4"/>
  <c r="S18" i="4"/>
  <c r="S49" i="4"/>
  <c r="S25" i="4"/>
  <c r="S198" i="4"/>
  <c r="S180" i="4"/>
  <c r="S162" i="4"/>
  <c r="S144" i="4"/>
  <c r="S126" i="4"/>
  <c r="S108" i="4"/>
  <c r="S90" i="4"/>
  <c r="S72" i="4"/>
  <c r="S54" i="4"/>
  <c r="S36" i="4"/>
  <c r="S15" i="4"/>
  <c r="S46" i="4"/>
  <c r="S19" i="4"/>
  <c r="S195" i="4"/>
  <c r="S177" i="4"/>
  <c r="S159" i="4"/>
  <c r="S141" i="4"/>
  <c r="S123" i="4"/>
  <c r="S105" i="4"/>
  <c r="S87" i="4"/>
  <c r="S69" i="4"/>
  <c r="S51" i="4"/>
  <c r="S33" i="4"/>
  <c r="S12" i="4"/>
  <c r="S37" i="4"/>
  <c r="S16" i="4"/>
  <c r="S192" i="4"/>
  <c r="S174" i="4"/>
  <c r="S156" i="4"/>
  <c r="S138" i="4"/>
  <c r="S120" i="4"/>
  <c r="S102" i="4"/>
  <c r="S84" i="4"/>
  <c r="S66" i="4"/>
  <c r="S48" i="4"/>
  <c r="S30" i="4"/>
  <c r="S9" i="4"/>
  <c r="S2"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2609" i="4"/>
  <c r="S2611" i="4"/>
  <c r="S2613" i="4"/>
  <c r="S2615" i="4"/>
  <c r="S2617" i="4"/>
  <c r="S2619" i="4"/>
  <c r="S2621" i="4"/>
  <c r="S2623" i="4"/>
  <c r="S2625" i="4"/>
  <c r="S2627" i="4"/>
  <c r="S2629" i="4"/>
  <c r="S2631" i="4"/>
  <c r="S2633" i="4"/>
  <c r="S2635" i="4"/>
  <c r="S2637" i="4"/>
  <c r="S2639" i="4"/>
  <c r="S2641" i="4"/>
  <c r="S2643" i="4"/>
  <c r="S2645" i="4"/>
  <c r="S2647" i="4"/>
  <c r="S2649" i="4"/>
  <c r="S2651" i="4"/>
  <c r="S2653" i="4"/>
  <c r="S2655" i="4"/>
  <c r="S2657" i="4"/>
  <c r="S2659" i="4"/>
  <c r="S2661" i="4"/>
  <c r="S2663" i="4"/>
  <c r="S2665" i="4"/>
  <c r="S2667" i="4"/>
  <c r="S2669" i="4"/>
  <c r="S2671" i="4"/>
  <c r="S2673" i="4"/>
  <c r="S2675" i="4"/>
  <c r="S2677" i="4"/>
  <c r="S2679" i="4"/>
  <c r="S2681" i="4"/>
  <c r="S2683" i="4"/>
  <c r="S2685" i="4"/>
  <c r="S2687" i="4"/>
  <c r="S2689" i="4"/>
  <c r="S2691" i="4"/>
  <c r="S2693" i="4"/>
  <c r="S2695" i="4"/>
  <c r="S2697" i="4"/>
  <c r="S2699" i="4"/>
  <c r="S2701" i="4"/>
  <c r="S2703" i="4"/>
  <c r="S2705" i="4"/>
  <c r="S2707" i="4"/>
  <c r="S2709" i="4"/>
  <c r="S2711" i="4"/>
  <c r="S2713" i="4"/>
  <c r="S2715" i="4"/>
  <c r="S2717" i="4"/>
  <c r="S2719" i="4"/>
  <c r="S2721" i="4"/>
  <c r="S2723" i="4"/>
  <c r="S2725" i="4"/>
  <c r="S2727" i="4"/>
  <c r="S2729" i="4"/>
  <c r="S2731" i="4"/>
  <c r="S2733" i="4"/>
  <c r="S2735" i="4"/>
  <c r="S2737" i="4"/>
  <c r="S2739" i="4"/>
  <c r="S2741" i="4"/>
  <c r="S2743" i="4"/>
  <c r="S2745" i="4"/>
  <c r="S2747" i="4"/>
  <c r="S2749" i="4"/>
  <c r="S2751" i="4"/>
  <c r="S2753" i="4"/>
  <c r="S2755" i="4"/>
  <c r="S2757" i="4"/>
  <c r="S2759" i="4"/>
  <c r="S2761" i="4"/>
  <c r="S2763" i="4"/>
  <c r="S2765" i="4"/>
  <c r="S2767" i="4"/>
  <c r="S2769" i="4"/>
  <c r="S2771" i="4"/>
  <c r="S2773" i="4"/>
  <c r="S2775" i="4"/>
  <c r="S2777" i="4"/>
  <c r="S2779" i="4"/>
  <c r="S2781" i="4"/>
  <c r="S2783" i="4"/>
  <c r="S2785" i="4"/>
  <c r="S2787" i="4"/>
  <c r="S2789" i="4"/>
  <c r="S2791" i="4"/>
  <c r="S2793" i="4"/>
  <c r="S2795" i="4"/>
  <c r="S2797" i="4"/>
  <c r="S2799" i="4"/>
  <c r="S2801" i="4"/>
  <c r="S2803" i="4"/>
  <c r="S2805" i="4"/>
  <c r="S2807" i="4"/>
  <c r="S2809" i="4"/>
  <c r="S2811" i="4"/>
  <c r="S2813" i="4"/>
  <c r="S2815" i="4"/>
  <c r="S2817" i="4"/>
  <c r="S2819" i="4"/>
  <c r="S2821" i="4"/>
  <c r="S2823" i="4"/>
  <c r="S2825" i="4"/>
  <c r="S2827" i="4"/>
  <c r="S2829" i="4"/>
  <c r="S2831" i="4"/>
  <c r="S2833" i="4"/>
  <c r="S2835" i="4"/>
  <c r="S2837" i="4"/>
  <c r="S2839" i="4"/>
  <c r="S2841" i="4"/>
  <c r="S2843" i="4"/>
  <c r="S2845" i="4"/>
  <c r="S2847" i="4"/>
  <c r="S2849" i="4"/>
  <c r="S2851" i="4"/>
  <c r="S2853" i="4"/>
  <c r="S2855" i="4"/>
  <c r="S2857" i="4"/>
  <c r="S2859" i="4"/>
  <c r="S2861" i="4"/>
  <c r="S2863" i="4"/>
  <c r="S2865" i="4"/>
  <c r="S2867" i="4"/>
  <c r="S2869" i="4"/>
  <c r="S2871" i="4"/>
  <c r="S2873" i="4"/>
  <c r="S2875" i="4"/>
  <c r="S2877" i="4"/>
  <c r="S2879" i="4"/>
  <c r="S2881" i="4"/>
  <c r="S2883" i="4"/>
  <c r="S2885" i="4"/>
  <c r="S2887" i="4"/>
  <c r="S2889" i="4"/>
  <c r="S2891" i="4"/>
  <c r="S2893" i="4"/>
  <c r="S2895" i="4"/>
  <c r="S2897" i="4"/>
  <c r="S2899" i="4"/>
  <c r="S2901" i="4"/>
  <c r="S2903" i="4"/>
  <c r="S2905" i="4"/>
  <c r="S2907" i="4"/>
  <c r="S2909" i="4"/>
  <c r="S2911" i="4"/>
  <c r="S2913" i="4"/>
  <c r="S2915" i="4"/>
  <c r="S2917" i="4"/>
  <c r="S2919" i="4"/>
  <c r="S2921" i="4"/>
  <c r="S2923" i="4"/>
  <c r="S2925" i="4"/>
  <c r="S2927" i="4"/>
  <c r="S2929" i="4"/>
  <c r="S2931" i="4"/>
  <c r="S2933" i="4"/>
  <c r="S2935" i="4"/>
  <c r="S2937" i="4"/>
  <c r="S2939" i="4"/>
  <c r="S2941" i="4"/>
  <c r="S2943" i="4"/>
  <c r="S2945" i="4"/>
  <c r="S2947" i="4"/>
  <c r="S2949" i="4"/>
  <c r="S2951" i="4"/>
  <c r="S2953" i="4"/>
  <c r="S2955" i="4"/>
  <c r="S2957" i="4"/>
  <c r="S2959" i="4"/>
  <c r="S2961" i="4"/>
  <c r="S2963" i="4"/>
  <c r="S2965" i="4"/>
  <c r="S2967" i="4"/>
  <c r="S2969" i="4"/>
  <c r="S2971" i="4"/>
  <c r="S2973" i="4"/>
  <c r="S2975" i="4"/>
  <c r="S2977" i="4"/>
  <c r="S2979" i="4"/>
  <c r="S2981" i="4"/>
  <c r="S2983" i="4"/>
  <c r="S2985" i="4"/>
  <c r="S2987" i="4"/>
  <c r="S2989" i="4"/>
  <c r="S2991" i="4"/>
  <c r="S2993" i="4"/>
  <c r="S2995" i="4"/>
  <c r="S2997" i="4"/>
  <c r="S2999" i="4"/>
  <c r="S3001" i="4"/>
  <c r="S3003" i="4"/>
  <c r="S3005" i="4"/>
  <c r="S3007" i="4"/>
  <c r="S3009" i="4"/>
  <c r="S3011" i="4"/>
  <c r="S3013" i="4"/>
  <c r="S3015" i="4"/>
  <c r="S3017" i="4"/>
  <c r="S3019" i="4"/>
  <c r="S3021" i="4"/>
  <c r="S3023" i="4"/>
  <c r="S3025" i="4"/>
  <c r="S3027" i="4"/>
  <c r="S3029" i="4"/>
  <c r="S3031" i="4"/>
  <c r="S3033" i="4"/>
  <c r="S3035" i="4"/>
  <c r="S3037" i="4"/>
  <c r="S3039" i="4"/>
  <c r="S3041" i="4"/>
  <c r="S3043" i="4"/>
  <c r="S3045" i="4"/>
  <c r="S3047" i="4"/>
  <c r="S3049" i="4"/>
  <c r="S3051" i="4"/>
  <c r="S3053" i="4"/>
  <c r="S3055" i="4"/>
  <c r="S3057" i="4"/>
  <c r="S3059" i="4"/>
  <c r="S3061" i="4"/>
  <c r="S3063" i="4"/>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2608" i="4"/>
  <c r="S2610" i="4"/>
  <c r="S2612" i="4"/>
  <c r="S2614" i="4"/>
  <c r="S2616" i="4"/>
  <c r="S2618" i="4"/>
  <c r="S2620" i="4"/>
  <c r="S2622" i="4"/>
  <c r="S2624" i="4"/>
  <c r="S2626" i="4"/>
  <c r="S2628" i="4"/>
  <c r="S2630" i="4"/>
  <c r="S2632" i="4"/>
  <c r="S2634" i="4"/>
  <c r="S2636" i="4"/>
  <c r="S2638" i="4"/>
  <c r="S2640" i="4"/>
  <c r="S2642" i="4"/>
  <c r="S2644" i="4"/>
  <c r="S2646" i="4"/>
  <c r="S2648" i="4"/>
  <c r="S2650" i="4"/>
  <c r="S2652" i="4"/>
  <c r="S2654" i="4"/>
  <c r="S2656" i="4"/>
  <c r="S2658" i="4"/>
  <c r="S2660" i="4"/>
  <c r="S2662" i="4"/>
  <c r="S2664" i="4"/>
  <c r="S2666" i="4"/>
  <c r="S2668" i="4"/>
  <c r="S2670" i="4"/>
  <c r="S2672" i="4"/>
  <c r="S2674" i="4"/>
  <c r="S2676" i="4"/>
  <c r="S2678" i="4"/>
  <c r="S2680" i="4"/>
  <c r="S2682" i="4"/>
  <c r="S2684" i="4"/>
  <c r="S2686" i="4"/>
  <c r="S2688" i="4"/>
  <c r="S2690" i="4"/>
  <c r="S2692" i="4"/>
  <c r="S2694" i="4"/>
  <c r="S2696" i="4"/>
  <c r="S2698" i="4"/>
  <c r="S2700" i="4"/>
  <c r="S2702" i="4"/>
  <c r="S2704" i="4"/>
  <c r="S2706" i="4"/>
  <c r="S2708" i="4"/>
  <c r="S2710" i="4"/>
  <c r="S2712" i="4"/>
  <c r="S2714" i="4"/>
  <c r="S2716" i="4"/>
  <c r="S2718" i="4"/>
  <c r="S2720" i="4"/>
  <c r="S2722" i="4"/>
  <c r="S2724" i="4"/>
  <c r="S2726" i="4"/>
  <c r="S2728" i="4"/>
  <c r="S2730" i="4"/>
  <c r="S2732" i="4"/>
  <c r="S2734" i="4"/>
  <c r="S2736" i="4"/>
  <c r="S2738" i="4"/>
  <c r="S2740" i="4"/>
  <c r="S2742" i="4"/>
  <c r="S2744" i="4"/>
  <c r="S2746" i="4"/>
  <c r="S2748" i="4"/>
  <c r="S2750" i="4"/>
  <c r="S2752" i="4"/>
  <c r="S2754" i="4"/>
  <c r="S2756" i="4"/>
  <c r="S2758" i="4"/>
  <c r="S2760" i="4"/>
  <c r="S2762" i="4"/>
  <c r="S2764" i="4"/>
  <c r="S2766" i="4"/>
  <c r="S2768" i="4"/>
  <c r="S2770" i="4"/>
  <c r="S2772" i="4"/>
  <c r="S2774" i="4"/>
  <c r="S2776" i="4"/>
  <c r="S2778" i="4"/>
  <c r="S2780" i="4"/>
  <c r="S2782" i="4"/>
  <c r="S2784" i="4"/>
  <c r="S2786" i="4"/>
  <c r="S2788" i="4"/>
  <c r="S2790" i="4"/>
  <c r="S2792" i="4"/>
  <c r="S2794" i="4"/>
  <c r="S2796" i="4"/>
  <c r="S2798" i="4"/>
  <c r="S2800" i="4"/>
  <c r="S2802" i="4"/>
  <c r="S2804" i="4"/>
  <c r="S2806" i="4"/>
  <c r="S2808" i="4"/>
  <c r="S2810" i="4"/>
  <c r="S2812" i="4"/>
  <c r="S2814" i="4"/>
  <c r="S2816" i="4"/>
  <c r="S2818" i="4"/>
  <c r="S2820" i="4"/>
  <c r="S2822" i="4"/>
  <c r="S2824" i="4"/>
  <c r="S2826" i="4"/>
  <c r="S2828" i="4"/>
  <c r="S2830" i="4"/>
  <c r="S2832" i="4"/>
  <c r="S2834" i="4"/>
  <c r="S2836" i="4"/>
  <c r="S2838" i="4"/>
  <c r="S2840" i="4"/>
  <c r="S2842" i="4"/>
  <c r="S2844" i="4"/>
  <c r="S2846" i="4"/>
  <c r="S2848" i="4"/>
  <c r="S2850" i="4"/>
  <c r="S2852" i="4"/>
  <c r="S2854" i="4"/>
  <c r="S2856" i="4"/>
  <c r="S2858" i="4"/>
  <c r="S2860" i="4"/>
  <c r="S2862" i="4"/>
  <c r="S2864" i="4"/>
  <c r="S2866" i="4"/>
  <c r="S2868" i="4"/>
  <c r="S2870" i="4"/>
  <c r="S2872" i="4"/>
  <c r="S2874" i="4"/>
  <c r="S2876" i="4"/>
  <c r="S2878" i="4"/>
  <c r="S2880" i="4"/>
  <c r="S2882" i="4"/>
  <c r="S2884" i="4"/>
  <c r="S2886" i="4"/>
  <c r="S2888" i="4"/>
  <c r="S2890" i="4"/>
  <c r="S2892" i="4"/>
  <c r="S2894" i="4"/>
  <c r="S2896" i="4"/>
  <c r="S2898" i="4"/>
  <c r="S2900" i="4"/>
  <c r="S2902" i="4"/>
  <c r="S2904" i="4"/>
  <c r="S2906" i="4"/>
  <c r="S2908" i="4"/>
  <c r="S2910" i="4"/>
  <c r="S2912" i="4"/>
  <c r="S2914" i="4"/>
  <c r="S2916" i="4"/>
  <c r="S2918" i="4"/>
  <c r="S2920" i="4"/>
  <c r="S2922" i="4"/>
  <c r="S2924" i="4"/>
  <c r="S2926" i="4"/>
  <c r="S2928" i="4"/>
  <c r="S2930" i="4"/>
  <c r="S2932" i="4"/>
  <c r="S2934" i="4"/>
  <c r="S2936" i="4"/>
  <c r="S2938" i="4"/>
  <c r="S2940" i="4"/>
  <c r="S2942" i="4"/>
  <c r="S2944" i="4"/>
  <c r="S2946" i="4"/>
  <c r="S2948" i="4"/>
  <c r="S2950" i="4"/>
  <c r="S2952" i="4"/>
  <c r="S2954" i="4"/>
  <c r="S2956" i="4"/>
  <c r="S2958" i="4"/>
  <c r="S2960" i="4"/>
  <c r="S2962" i="4"/>
  <c r="S2964" i="4"/>
  <c r="S2966" i="4"/>
  <c r="S2968" i="4"/>
  <c r="S2970" i="4"/>
  <c r="S2972" i="4"/>
  <c r="S2974" i="4"/>
  <c r="S2976" i="4"/>
  <c r="S2978" i="4"/>
  <c r="S2980" i="4"/>
  <c r="S2982" i="4"/>
  <c r="S2984" i="4"/>
  <c r="S2986" i="4"/>
  <c r="S2988" i="4"/>
  <c r="S2990" i="4"/>
  <c r="S2992" i="4"/>
  <c r="S2994" i="4"/>
  <c r="S2996" i="4"/>
  <c r="S2998" i="4"/>
  <c r="S3000" i="4"/>
  <c r="S3002" i="4"/>
  <c r="S3004" i="4"/>
  <c r="S3006" i="4"/>
  <c r="S3008" i="4"/>
  <c r="S3010" i="4"/>
  <c r="S3012" i="4"/>
  <c r="S3014" i="4"/>
  <c r="S3016" i="4"/>
  <c r="S3018" i="4"/>
  <c r="S3020" i="4"/>
  <c r="S3022" i="4"/>
  <c r="S3024" i="4"/>
  <c r="S3026" i="4"/>
  <c r="S3028" i="4"/>
  <c r="S3030" i="4"/>
  <c r="S3032" i="4"/>
  <c r="S3034" i="4"/>
  <c r="S3036" i="4"/>
  <c r="S3038" i="4"/>
  <c r="S3040" i="4"/>
  <c r="S3042" i="4"/>
  <c r="S3044" i="4"/>
  <c r="S3046" i="4"/>
  <c r="S3048" i="4"/>
  <c r="S3050" i="4"/>
  <c r="S3052" i="4"/>
  <c r="S3054" i="4"/>
  <c r="S3056" i="4"/>
  <c r="S3058" i="4"/>
  <c r="S3060" i="4"/>
  <c r="S3062" i="4"/>
  <c r="S3064"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H779" i="5"/>
  <c r="I779" i="5" s="1"/>
  <c r="L779" i="5"/>
  <c r="H780" i="5"/>
  <c r="I780" i="5" s="1"/>
  <c r="L780" i="5"/>
  <c r="H781" i="5"/>
  <c r="I781" i="5" s="1"/>
  <c r="L781" i="5"/>
  <c r="H782" i="5"/>
  <c r="I782" i="5" s="1"/>
  <c r="L782" i="5"/>
  <c r="H783" i="5"/>
  <c r="I783" i="5" s="1"/>
  <c r="L783" i="5"/>
  <c r="H784" i="5"/>
  <c r="I784" i="5" s="1"/>
  <c r="L784" i="5"/>
  <c r="H785" i="5"/>
  <c r="I785" i="5" s="1"/>
  <c r="L785" i="5"/>
  <c r="H786" i="5"/>
  <c r="I786" i="5" s="1"/>
  <c r="L786" i="5"/>
  <c r="H787" i="5"/>
  <c r="I787" i="5" s="1"/>
  <c r="L787" i="5"/>
  <c r="H788" i="5"/>
  <c r="I788" i="5" s="1"/>
  <c r="L788" i="5"/>
  <c r="H789" i="5"/>
  <c r="I789" i="5" s="1"/>
  <c r="L789" i="5"/>
  <c r="H790" i="5"/>
  <c r="I790" i="5" s="1"/>
  <c r="L790" i="5"/>
  <c r="H791" i="5"/>
  <c r="I791" i="5" s="1"/>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C1023" i="5" l="1"/>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48" i="8"/>
  <c r="P48" i="8"/>
  <c r="N748" i="5"/>
  <c r="P748" i="5"/>
  <c r="F44" i="8" s="1"/>
  <c r="N749" i="5"/>
  <c r="P749" i="5"/>
  <c r="N788" i="5"/>
  <c r="P788" i="5"/>
  <c r="N791" i="5"/>
  <c r="P791" i="5"/>
  <c r="AA1316" i="5"/>
  <c r="Z1556" i="5"/>
  <c r="Z459" i="5"/>
  <c r="AA118" i="5"/>
  <c r="P789" i="5" l="1"/>
  <c r="P790" i="5"/>
  <c r="V4" i="5"/>
  <c r="M751" i="5"/>
  <c r="P751" i="5" s="1"/>
  <c r="V751" i="5"/>
  <c r="M750" i="5"/>
  <c r="P750" i="5" s="1"/>
  <c r="Q750" i="5" s="1"/>
  <c r="V750" i="5"/>
  <c r="W6" i="5"/>
  <c r="X6" i="5"/>
  <c r="X7" i="5" s="1"/>
  <c r="F62"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44" i="8"/>
  <c r="Q749" i="5"/>
  <c r="O45" i="8"/>
  <c r="Q788" i="5"/>
  <c r="P45" i="8"/>
  <c r="Q789" i="5"/>
  <c r="Q45" i="8"/>
  <c r="Q790" i="5"/>
  <c r="R45" i="8"/>
  <c r="Q791" i="5"/>
  <c r="AA1315" i="5"/>
  <c r="Z1557" i="5"/>
  <c r="Z460" i="5"/>
  <c r="AA117" i="5"/>
  <c r="V285" i="5" l="1"/>
  <c r="V1771" i="5"/>
  <c r="V283" i="5"/>
  <c r="N751" i="5"/>
  <c r="I44" i="8" s="1"/>
  <c r="V5" i="5"/>
  <c r="V190" i="5"/>
  <c r="N750" i="5"/>
  <c r="H44"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36"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P500" i="5"/>
  <c r="Q500" i="5" s="1"/>
  <c r="N469" i="5"/>
  <c r="F32" i="8" s="1"/>
  <c r="N1523" i="5"/>
  <c r="F46" i="8" s="1"/>
  <c r="V532" i="5"/>
  <c r="V286" i="5"/>
  <c r="V904" i="5"/>
  <c r="V470" i="5"/>
  <c r="V1493" i="5"/>
  <c r="V656" i="5"/>
  <c r="V6" i="5"/>
  <c r="W37" i="5"/>
  <c r="P717" i="5"/>
  <c r="F13" i="8" s="1"/>
  <c r="V1772" i="5"/>
  <c r="V842" i="5"/>
  <c r="V253" i="5"/>
  <c r="P903" i="5"/>
  <c r="F60" i="8" s="1"/>
  <c r="P1461" i="5"/>
  <c r="Q1461" i="5" s="1"/>
  <c r="P531" i="5"/>
  <c r="Q531" i="5" s="1"/>
  <c r="P752" i="5"/>
  <c r="N1802" i="5"/>
  <c r="F7" i="8" s="1"/>
  <c r="P624" i="5"/>
  <c r="F34"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58" i="8"/>
  <c r="Q221" i="5"/>
  <c r="Q1523" i="5"/>
  <c r="K192" i="5"/>
  <c r="K719" i="5"/>
  <c r="M719" i="5" s="1"/>
  <c r="F20" i="8"/>
  <c r="Q1771" i="5"/>
  <c r="K37" i="5"/>
  <c r="K1463" i="5"/>
  <c r="M1463" i="5" s="1"/>
  <c r="K7" i="5"/>
  <c r="M7" i="5" s="1"/>
  <c r="K843" i="5"/>
  <c r="M843" i="5" s="1"/>
  <c r="F19"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6" i="8"/>
  <c r="Q345" i="5"/>
  <c r="K1494" i="5"/>
  <c r="Q655" i="5"/>
  <c r="F38" i="8"/>
  <c r="K626" i="5"/>
  <c r="F8" i="8"/>
  <c r="Q35" i="5"/>
  <c r="K1804" i="5"/>
  <c r="K533" i="5"/>
  <c r="M533" i="5" s="1"/>
  <c r="K378" i="5"/>
  <c r="M378" i="5" s="1"/>
  <c r="F61" i="8"/>
  <c r="Q996" i="5"/>
  <c r="Q717" i="5"/>
  <c r="F43" i="8"/>
  <c r="Q190" i="5"/>
  <c r="K657" i="5"/>
  <c r="G36" i="8"/>
  <c r="Q5" i="5"/>
  <c r="Q752" i="5"/>
  <c r="J44" i="8"/>
  <c r="Z318" i="5"/>
  <c r="Z1496" i="5"/>
  <c r="Y1495" i="5"/>
  <c r="Z628" i="5"/>
  <c r="Y627" i="5"/>
  <c r="Z1806" i="5"/>
  <c r="Y1805" i="5"/>
  <c r="Z1283" i="5"/>
  <c r="Z1342" i="5"/>
  <c r="F14"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0" i="8"/>
  <c r="K287" i="5"/>
  <c r="M287" i="5" s="1"/>
  <c r="G10" i="8"/>
  <c r="Q284" i="5"/>
  <c r="H10" i="8"/>
  <c r="Q285" i="5"/>
  <c r="Z289" i="5"/>
  <c r="Y289" i="5" s="1"/>
  <c r="P286" i="5"/>
  <c r="N286" i="5"/>
  <c r="Q283" i="5"/>
  <c r="AA449" i="5"/>
  <c r="Z1559" i="5"/>
  <c r="Z979" i="5"/>
  <c r="Z1592" i="5"/>
  <c r="Z1630" i="5"/>
  <c r="Z797" i="5"/>
  <c r="AA1313" i="5"/>
  <c r="Z462" i="5"/>
  <c r="AA115" i="5"/>
  <c r="F12" i="8" l="1"/>
  <c r="F33" i="8"/>
  <c r="P1462" i="5"/>
  <c r="N1524" i="5"/>
  <c r="F18" i="8"/>
  <c r="P753" i="5"/>
  <c r="Q753" i="5" s="1"/>
  <c r="N191" i="5"/>
  <c r="G43" i="8" s="1"/>
  <c r="N997" i="5"/>
  <c r="P1803" i="5"/>
  <c r="G7" i="8" s="1"/>
  <c r="P718" i="5"/>
  <c r="G13" i="8" s="1"/>
  <c r="V533" i="5"/>
  <c r="Q903" i="5"/>
  <c r="F74" i="8" s="1"/>
  <c r="V843" i="5"/>
  <c r="V998" i="5"/>
  <c r="V1773" i="5"/>
  <c r="V378" i="5"/>
  <c r="V7" i="5"/>
  <c r="V719" i="5"/>
  <c r="V287" i="5"/>
  <c r="V1463" i="5"/>
  <c r="F59" i="8"/>
  <c r="N625" i="5"/>
  <c r="G34" i="8" s="1"/>
  <c r="F37"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47" i="8" s="1"/>
  <c r="V67" i="5"/>
  <c r="P1773" i="5"/>
  <c r="N1773" i="5"/>
  <c r="M66" i="5"/>
  <c r="V66" i="5"/>
  <c r="X68" i="5"/>
  <c r="Y68" i="5" s="1"/>
  <c r="N998" i="5"/>
  <c r="P998" i="5"/>
  <c r="Q67" i="5"/>
  <c r="P1774" i="5"/>
  <c r="N1774" i="5"/>
  <c r="P906" i="5"/>
  <c r="N906" i="5"/>
  <c r="S252" i="5"/>
  <c r="T252" i="5"/>
  <c r="R252" i="5"/>
  <c r="U252" i="5" s="1"/>
  <c r="Q253" i="5"/>
  <c r="G59" i="8"/>
  <c r="Q501" i="5"/>
  <c r="G33" i="8"/>
  <c r="G58" i="8"/>
  <c r="Q222" i="5"/>
  <c r="K379" i="5"/>
  <c r="M379" i="5" s="1"/>
  <c r="V379" i="5"/>
  <c r="K534" i="5"/>
  <c r="K1805" i="5"/>
  <c r="K627" i="5"/>
  <c r="M627" i="5" s="1"/>
  <c r="R190" i="5"/>
  <c r="S190" i="5"/>
  <c r="T190" i="5"/>
  <c r="N533" i="5"/>
  <c r="P533" i="5"/>
  <c r="S655" i="5"/>
  <c r="T655" i="5"/>
  <c r="R655" i="5"/>
  <c r="U655" i="5" s="1"/>
  <c r="T345" i="5"/>
  <c r="R345" i="5"/>
  <c r="S345" i="5"/>
  <c r="G38" i="8"/>
  <c r="Q656" i="5"/>
  <c r="K844" i="5"/>
  <c r="M844" i="5" s="1"/>
  <c r="K1464" i="5"/>
  <c r="K193" i="5"/>
  <c r="Q470" i="5"/>
  <c r="G32" i="8"/>
  <c r="K1526" i="5"/>
  <c r="M1526" i="5" s="1"/>
  <c r="V1526" i="5"/>
  <c r="K348" i="5"/>
  <c r="M348" i="5" s="1"/>
  <c r="V348" i="5"/>
  <c r="K472" i="5"/>
  <c r="V224" i="5"/>
  <c r="K224" i="5"/>
  <c r="M224" i="5" s="1"/>
  <c r="S1492" i="5"/>
  <c r="T1492" i="5"/>
  <c r="R1492" i="5"/>
  <c r="N471" i="5"/>
  <c r="P471" i="5"/>
  <c r="Z1383" i="5"/>
  <c r="Z1384" i="5" s="1"/>
  <c r="Q6" i="5"/>
  <c r="H36"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G18" i="8"/>
  <c r="Q1462" i="5"/>
  <c r="R1802" i="5"/>
  <c r="U1802" i="5" s="1"/>
  <c r="S1802" i="5"/>
  <c r="T1802" i="5"/>
  <c r="P843" i="5"/>
  <c r="N843" i="5"/>
  <c r="N1463" i="5"/>
  <c r="P1463" i="5"/>
  <c r="N719" i="5"/>
  <c r="P719" i="5"/>
  <c r="S221" i="5"/>
  <c r="T221" i="5"/>
  <c r="R221" i="5"/>
  <c r="U221" i="5" s="1"/>
  <c r="G14" i="8"/>
  <c r="Q842" i="5"/>
  <c r="Q1772" i="5"/>
  <c r="G20" i="8"/>
  <c r="K658" i="5"/>
  <c r="M658" i="5" s="1"/>
  <c r="V658" i="5"/>
  <c r="K755" i="5"/>
  <c r="M755" i="5" s="1"/>
  <c r="V755" i="5"/>
  <c r="G19" i="8"/>
  <c r="Q1493" i="5"/>
  <c r="G60" i="8"/>
  <c r="Q904" i="5"/>
  <c r="U841" i="5"/>
  <c r="T841" i="5"/>
  <c r="R841" i="5"/>
  <c r="S841" i="5"/>
  <c r="K1495" i="5"/>
  <c r="M1495" i="5" s="1"/>
  <c r="V1495" i="5"/>
  <c r="S5" i="5"/>
  <c r="T5" i="5"/>
  <c r="R5" i="5"/>
  <c r="G46" i="8"/>
  <c r="Q1524" i="5"/>
  <c r="R717" i="5"/>
  <c r="U717" i="5" s="1"/>
  <c r="T717" i="5"/>
  <c r="S717" i="5"/>
  <c r="N378" i="5"/>
  <c r="P378" i="5"/>
  <c r="G8"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12" i="8"/>
  <c r="Q532" i="5"/>
  <c r="S469" i="5"/>
  <c r="R469" i="5"/>
  <c r="U469" i="5" s="1"/>
  <c r="T469" i="5"/>
  <c r="Z1686" i="5"/>
  <c r="Z877" i="5"/>
  <c r="Z505" i="5"/>
  <c r="Y504" i="5"/>
  <c r="Z1249" i="5"/>
  <c r="Z1715" i="5"/>
  <c r="T1461" i="5"/>
  <c r="R1461" i="5"/>
  <c r="S1461" i="5"/>
  <c r="N7" i="5"/>
  <c r="P7" i="5"/>
  <c r="G61" i="8"/>
  <c r="Q997" i="5"/>
  <c r="S283" i="5"/>
  <c r="T283" i="5"/>
  <c r="R283" i="5"/>
  <c r="U283" i="5" s="1"/>
  <c r="Z290" i="5"/>
  <c r="Y290" i="5" s="1"/>
  <c r="S285" i="5"/>
  <c r="R285" i="5"/>
  <c r="U285" i="5" s="1"/>
  <c r="T285" i="5"/>
  <c r="I10" i="8"/>
  <c r="Q286" i="5"/>
  <c r="AA448" i="5"/>
  <c r="R284" i="5"/>
  <c r="U284" i="5" s="1"/>
  <c r="S284" i="5"/>
  <c r="T284" i="5"/>
  <c r="P287" i="5"/>
  <c r="N287" i="5"/>
  <c r="Z1593" i="5"/>
  <c r="Z1560" i="5"/>
  <c r="Z980" i="5"/>
  <c r="Z1631" i="5"/>
  <c r="Z1166" i="5"/>
  <c r="Z798" i="5"/>
  <c r="AA1312" i="5"/>
  <c r="Z463" i="5"/>
  <c r="Z464" i="5" s="1"/>
  <c r="Z465" i="5" s="1"/>
  <c r="Z466" i="5" s="1"/>
  <c r="AA114" i="5"/>
  <c r="R903" i="5" l="1"/>
  <c r="U903" i="5" s="1"/>
  <c r="N1804" i="5"/>
  <c r="S903" i="5"/>
  <c r="K44" i="8"/>
  <c r="Q1803" i="5"/>
  <c r="T1803" i="5" s="1"/>
  <c r="G37" i="8"/>
  <c r="S624" i="5"/>
  <c r="P192" i="5"/>
  <c r="Q192" i="5" s="1"/>
  <c r="R624" i="5"/>
  <c r="Q718" i="5"/>
  <c r="R718" i="5" s="1"/>
  <c r="U718" i="5" s="1"/>
  <c r="P37" i="5"/>
  <c r="H8" i="8" s="1"/>
  <c r="P347" i="5"/>
  <c r="Q347" i="5" s="1"/>
  <c r="T903" i="5"/>
  <c r="N1494" i="5"/>
  <c r="H19" i="8" s="1"/>
  <c r="V8" i="5"/>
  <c r="P657" i="5"/>
  <c r="H38" i="8" s="1"/>
  <c r="G6" i="8"/>
  <c r="V844" i="5"/>
  <c r="N502" i="5"/>
  <c r="H33" i="8" s="1"/>
  <c r="V627" i="5"/>
  <c r="W39" i="5"/>
  <c r="P626" i="5"/>
  <c r="H34"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59" i="8"/>
  <c r="H20" i="8"/>
  <c r="Q1773" i="5"/>
  <c r="P66" i="5"/>
  <c r="N66" i="5"/>
  <c r="W69" i="5"/>
  <c r="X69" i="5"/>
  <c r="H61" i="8"/>
  <c r="Q998" i="5"/>
  <c r="S67" i="5"/>
  <c r="T67" i="5"/>
  <c r="R67" i="5"/>
  <c r="U67" i="5" s="1"/>
  <c r="Q1774" i="5"/>
  <c r="I20" i="8"/>
  <c r="Q906" i="5"/>
  <c r="I60" i="8"/>
  <c r="G74" i="8"/>
  <c r="S253" i="5"/>
  <c r="R253" i="5"/>
  <c r="U253" i="5" s="1"/>
  <c r="T253" i="5"/>
  <c r="K504" i="5"/>
  <c r="M504" i="5" s="1"/>
  <c r="Z73" i="5"/>
  <c r="Z1312" i="5"/>
  <c r="Z723" i="5"/>
  <c r="Z11" i="5"/>
  <c r="Y10" i="5"/>
  <c r="P1496" i="5"/>
  <c r="N1496" i="5"/>
  <c r="Q378" i="5"/>
  <c r="H37" i="8"/>
  <c r="U5" i="5"/>
  <c r="T904" i="5"/>
  <c r="S904" i="5"/>
  <c r="R904" i="5"/>
  <c r="U904" i="5" s="1"/>
  <c r="Z475" i="5"/>
  <c r="Y474" i="5"/>
  <c r="Z1529" i="5"/>
  <c r="Y1528" i="5"/>
  <c r="Z697" i="5"/>
  <c r="Z941" i="5"/>
  <c r="Z196" i="5"/>
  <c r="Y195" i="5"/>
  <c r="Z1467" i="5"/>
  <c r="K1806" i="5"/>
  <c r="K535" i="5"/>
  <c r="N224" i="5"/>
  <c r="P224" i="5"/>
  <c r="N844" i="5"/>
  <c r="P844" i="5"/>
  <c r="U345" i="5"/>
  <c r="H12" i="8"/>
  <c r="Q533" i="5"/>
  <c r="N627" i="5"/>
  <c r="P627" i="5"/>
  <c r="I36"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46" i="8"/>
  <c r="Q1525" i="5"/>
  <c r="N8" i="5"/>
  <c r="P8" i="5"/>
  <c r="S1524" i="5"/>
  <c r="T1524" i="5"/>
  <c r="R1524" i="5"/>
  <c r="U1524" i="5" s="1"/>
  <c r="P755" i="5"/>
  <c r="N755" i="5"/>
  <c r="H13"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14" i="8"/>
  <c r="Q843" i="5"/>
  <c r="Z227" i="5"/>
  <c r="Y226" i="5"/>
  <c r="Z351" i="5"/>
  <c r="Z1069" i="5"/>
  <c r="Z1097" i="5"/>
  <c r="Z1126" i="5"/>
  <c r="Z1127" i="5" s="1"/>
  <c r="Z1128" i="5" s="1"/>
  <c r="Z1129" i="5" s="1"/>
  <c r="Z1130" i="5" s="1"/>
  <c r="Z1131" i="5" s="1"/>
  <c r="Z1132" i="5" s="1"/>
  <c r="Z1133" i="5" s="1"/>
  <c r="Z1134" i="5" s="1"/>
  <c r="Z847" i="5"/>
  <c r="Y846" i="5"/>
  <c r="Q1494" i="5"/>
  <c r="H7"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58" i="8"/>
  <c r="Q223" i="5"/>
  <c r="N1495" i="5"/>
  <c r="P1495" i="5"/>
  <c r="N658" i="5"/>
  <c r="P658" i="5"/>
  <c r="T1772" i="5"/>
  <c r="R1772" i="5"/>
  <c r="U1772" i="5" s="1"/>
  <c r="S1772" i="5"/>
  <c r="R842" i="5"/>
  <c r="U842" i="5" s="1"/>
  <c r="T842" i="5"/>
  <c r="S842" i="5"/>
  <c r="H18" i="8"/>
  <c r="Q1463" i="5"/>
  <c r="T1462" i="5"/>
  <c r="R1462" i="5"/>
  <c r="U1462" i="5" s="1"/>
  <c r="S1462" i="5"/>
  <c r="K473" i="5"/>
  <c r="K1527" i="5"/>
  <c r="M1527" i="5" s="1"/>
  <c r="K194" i="5"/>
  <c r="K1465" i="5"/>
  <c r="M1465" i="5" s="1"/>
  <c r="Z630" i="5"/>
  <c r="Y629" i="5"/>
  <c r="Z1344" i="5"/>
  <c r="Z382" i="5"/>
  <c r="Y381" i="5"/>
  <c r="Z1747" i="5"/>
  <c r="Z1405" i="5"/>
  <c r="Z1654" i="5"/>
  <c r="Q471" i="5"/>
  <c r="H32" i="8"/>
  <c r="U624" i="5"/>
  <c r="P1526" i="5"/>
  <c r="N1526" i="5"/>
  <c r="T222" i="5"/>
  <c r="R222" i="5"/>
  <c r="U222" i="5" s="1"/>
  <c r="S222" i="5"/>
  <c r="AA447" i="5"/>
  <c r="K289" i="5"/>
  <c r="Z291" i="5"/>
  <c r="Y291" i="5" s="1"/>
  <c r="Q287" i="5"/>
  <c r="J10" i="8"/>
  <c r="R286" i="5"/>
  <c r="U286" i="5" s="1"/>
  <c r="S286" i="5"/>
  <c r="T286" i="5"/>
  <c r="Z1561" i="5"/>
  <c r="Z1594" i="5"/>
  <c r="Z981" i="5"/>
  <c r="Z1385" i="5"/>
  <c r="Z1167" i="5"/>
  <c r="Z799" i="5"/>
  <c r="AA1311" i="5"/>
  <c r="Y1311" i="5" s="1"/>
  <c r="AA113" i="5"/>
  <c r="S1803" i="5" l="1"/>
  <c r="P503" i="5"/>
  <c r="N472" i="5"/>
  <c r="R1803" i="5"/>
  <c r="U1803" i="5" s="1"/>
  <c r="H6" i="8"/>
  <c r="H43" i="8"/>
  <c r="N1805" i="5"/>
  <c r="Q657" i="5"/>
  <c r="R657" i="5" s="1"/>
  <c r="U657" i="5" s="1"/>
  <c r="S718" i="5"/>
  <c r="T718" i="5"/>
  <c r="P38" i="5"/>
  <c r="Q38" i="5" s="1"/>
  <c r="Q37" i="5"/>
  <c r="R37" i="5" s="1"/>
  <c r="U37" i="5" s="1"/>
  <c r="Q626" i="5"/>
  <c r="R626" i="5" s="1"/>
  <c r="U626" i="5" s="1"/>
  <c r="V1527" i="5"/>
  <c r="P1464" i="5"/>
  <c r="Q1464" i="5" s="1"/>
  <c r="V721" i="5"/>
  <c r="V380" i="5"/>
  <c r="V659" i="5"/>
  <c r="H60" i="8"/>
  <c r="V504" i="5"/>
  <c r="V756" i="5"/>
  <c r="V256" i="5"/>
  <c r="V1465" i="5"/>
  <c r="V628" i="5"/>
  <c r="V349" i="5"/>
  <c r="X11" i="5"/>
  <c r="P193" i="5"/>
  <c r="I43" i="8" s="1"/>
  <c r="N720" i="5"/>
  <c r="I13" i="8" s="1"/>
  <c r="N534" i="5"/>
  <c r="I12"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59"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4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6" i="8"/>
  <c r="Z135" i="5"/>
  <c r="Z1809" i="5"/>
  <c r="N845" i="5"/>
  <c r="P845" i="5"/>
  <c r="N349" i="5"/>
  <c r="P349" i="5"/>
  <c r="Z507" i="5"/>
  <c r="S502" i="5"/>
  <c r="T502" i="5"/>
  <c r="R502" i="5"/>
  <c r="U502" i="5" s="1"/>
  <c r="Z1633" i="5"/>
  <c r="Z1634" i="5" s="1"/>
  <c r="Z1635" i="5" s="1"/>
  <c r="Q224" i="5"/>
  <c r="I58" i="8"/>
  <c r="K195" i="5"/>
  <c r="M195" i="5" s="1"/>
  <c r="K474" i="5"/>
  <c r="M474" i="5" s="1"/>
  <c r="R378" i="5"/>
  <c r="U378" i="5" s="1"/>
  <c r="S378" i="5"/>
  <c r="T378" i="5"/>
  <c r="R192" i="5"/>
  <c r="U192" i="5" s="1"/>
  <c r="S192" i="5"/>
  <c r="T192" i="5"/>
  <c r="I46" i="8"/>
  <c r="Q1526" i="5"/>
  <c r="P1465" i="5"/>
  <c r="N1465" i="5"/>
  <c r="N1527" i="5"/>
  <c r="P1527" i="5"/>
  <c r="S1463" i="5"/>
  <c r="T1463" i="5"/>
  <c r="R1463" i="5"/>
  <c r="U1463" i="5" s="1"/>
  <c r="I19" i="8"/>
  <c r="Q1495" i="5"/>
  <c r="K660" i="5"/>
  <c r="N721" i="5"/>
  <c r="P721" i="5"/>
  <c r="Z1251" i="5"/>
  <c r="I37" i="8"/>
  <c r="Q379" i="5"/>
  <c r="N380" i="5"/>
  <c r="P380" i="5"/>
  <c r="K846" i="5"/>
  <c r="M846" i="5" s="1"/>
  <c r="V226" i="5"/>
  <c r="K226" i="5"/>
  <c r="M226" i="5" s="1"/>
  <c r="R347" i="5"/>
  <c r="U347" i="5" s="1"/>
  <c r="S347" i="5"/>
  <c r="T347" i="5"/>
  <c r="N659" i="5"/>
  <c r="P659" i="5"/>
  <c r="Z104" i="5"/>
  <c r="N225" i="5"/>
  <c r="P225" i="5"/>
  <c r="M44" i="8"/>
  <c r="Q755" i="5"/>
  <c r="I34"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18" i="8"/>
  <c r="Z166" i="5"/>
  <c r="Z538" i="5"/>
  <c r="Y537" i="5"/>
  <c r="Q8" i="5"/>
  <c r="J36"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38" i="8"/>
  <c r="Q658" i="5"/>
  <c r="Z879" i="5"/>
  <c r="I32" i="8"/>
  <c r="Q472" i="5"/>
  <c r="N628" i="5"/>
  <c r="P628" i="5"/>
  <c r="R1494" i="5"/>
  <c r="S1494" i="5"/>
  <c r="T1494" i="5"/>
  <c r="R843" i="5"/>
  <c r="U843" i="5" s="1"/>
  <c r="S843" i="5"/>
  <c r="T843" i="5"/>
  <c r="Q503" i="5"/>
  <c r="I33" i="8"/>
  <c r="Z42" i="5"/>
  <c r="Y41" i="5"/>
  <c r="I7" i="8"/>
  <c r="Q1805" i="5"/>
  <c r="K1807" i="5"/>
  <c r="M1807" i="5" s="1"/>
  <c r="V1807" i="5"/>
  <c r="T719" i="5"/>
  <c r="S719" i="5"/>
  <c r="R719" i="5"/>
  <c r="U719" i="5" s="1"/>
  <c r="T1525" i="5"/>
  <c r="R1525" i="5"/>
  <c r="U1525" i="5" s="1"/>
  <c r="S1525" i="5"/>
  <c r="Z1135" i="5"/>
  <c r="K505" i="5"/>
  <c r="M505" i="5" s="1"/>
  <c r="V505" i="5"/>
  <c r="S533" i="5"/>
  <c r="R533" i="5"/>
  <c r="U533" i="5" s="1"/>
  <c r="T533" i="5"/>
  <c r="I14" i="8"/>
  <c r="Q844" i="5"/>
  <c r="Z1468" i="5"/>
  <c r="Z942" i="5"/>
  <c r="Z1530" i="5"/>
  <c r="J19"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I8" i="8"/>
  <c r="N473" i="5"/>
  <c r="T37" i="5"/>
  <c r="S37" i="5"/>
  <c r="S657" i="5"/>
  <c r="Q193" i="5"/>
  <c r="R193" i="5" s="1"/>
  <c r="U193" i="5" s="1"/>
  <c r="S626" i="5"/>
  <c r="T626" i="5"/>
  <c r="P194" i="5"/>
  <c r="Q194" i="5" s="1"/>
  <c r="R255" i="5"/>
  <c r="U255" i="5" s="1"/>
  <c r="P1000" i="5"/>
  <c r="J61" i="8" s="1"/>
  <c r="N39" i="5"/>
  <c r="J8" i="8" s="1"/>
  <c r="N1775" i="5"/>
  <c r="J20" i="8" s="1"/>
  <c r="V474" i="5"/>
  <c r="V1497" i="5"/>
  <c r="W41" i="5"/>
  <c r="V846" i="5"/>
  <c r="V195" i="5"/>
  <c r="V757" i="5"/>
  <c r="N289" i="5"/>
  <c r="I61" i="8"/>
  <c r="N1806" i="5"/>
  <c r="N9" i="5"/>
  <c r="K36" i="8" s="1"/>
  <c r="P907" i="5"/>
  <c r="Q907" i="5" s="1"/>
  <c r="M381" i="5"/>
  <c r="N381" i="5" s="1"/>
  <c r="V381" i="5"/>
  <c r="M660" i="5"/>
  <c r="N660" i="5" s="1"/>
  <c r="V660" i="5"/>
  <c r="M908" i="5"/>
  <c r="P908" i="5" s="1"/>
  <c r="Q908" i="5" s="1"/>
  <c r="V908" i="5"/>
  <c r="W12" i="5"/>
  <c r="X12" i="5"/>
  <c r="X13" i="5" s="1"/>
  <c r="X41" i="5"/>
  <c r="Y40" i="5"/>
  <c r="I74" i="8"/>
  <c r="S999" i="5"/>
  <c r="T999" i="5"/>
  <c r="H47" i="8"/>
  <c r="N1497" i="5"/>
  <c r="K19" i="8" s="1"/>
  <c r="N257" i="5"/>
  <c r="K59" i="8" s="1"/>
  <c r="Q756" i="5"/>
  <c r="N44" i="8"/>
  <c r="R68" i="5"/>
  <c r="U68" i="5" s="1"/>
  <c r="S68" i="5"/>
  <c r="T68" i="5"/>
  <c r="Y1499" i="5"/>
  <c r="Z1500" i="5"/>
  <c r="N757" i="5"/>
  <c r="P757" i="5"/>
  <c r="Y259" i="5"/>
  <c r="Z260" i="5"/>
  <c r="Y1003" i="5"/>
  <c r="Z1004" i="5"/>
  <c r="Y759" i="5"/>
  <c r="Z760" i="5"/>
  <c r="Y910" i="5"/>
  <c r="Z911" i="5"/>
  <c r="Y1778" i="5"/>
  <c r="Z1779" i="5"/>
  <c r="K758" i="5"/>
  <c r="M758" i="5" s="1"/>
  <c r="Q256" i="5"/>
  <c r="J59" i="8"/>
  <c r="Q1001" i="5"/>
  <c r="K61" i="8"/>
  <c r="Q1497" i="5"/>
  <c r="Q1775" i="5"/>
  <c r="K70" i="5"/>
  <c r="M70" i="5" s="1"/>
  <c r="S66" i="5"/>
  <c r="R66" i="5"/>
  <c r="U66" i="5" s="1"/>
  <c r="T66" i="5"/>
  <c r="K69" i="5"/>
  <c r="M69" i="5" s="1"/>
  <c r="W71" i="5"/>
  <c r="X71" i="5"/>
  <c r="Q504" i="5"/>
  <c r="J33" i="8"/>
  <c r="K11" i="5"/>
  <c r="M11" i="5" s="1"/>
  <c r="Z943" i="5"/>
  <c r="J12" i="8"/>
  <c r="Q535" i="5"/>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18"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37" i="8"/>
  <c r="S379" i="5"/>
  <c r="T379" i="5"/>
  <c r="R379" i="5"/>
  <c r="Z1252" i="5"/>
  <c r="R1495" i="5"/>
  <c r="U1495" i="5" s="1"/>
  <c r="S1495" i="5"/>
  <c r="T1495" i="5"/>
  <c r="J46" i="8"/>
  <c r="Q1527" i="5"/>
  <c r="N474" i="5"/>
  <c r="P474" i="5"/>
  <c r="R224" i="5"/>
  <c r="U224" i="5" s="1"/>
  <c r="S224" i="5"/>
  <c r="T224" i="5"/>
  <c r="J6" i="8"/>
  <c r="Q349" i="5"/>
  <c r="Z384" i="5"/>
  <c r="Y383" i="5"/>
  <c r="S1496" i="5"/>
  <c r="T1496" i="5"/>
  <c r="R1496" i="5"/>
  <c r="U1496" i="5" s="1"/>
  <c r="Z1531" i="5"/>
  <c r="Y1530" i="5"/>
  <c r="Z1469" i="5"/>
  <c r="Y1468" i="5"/>
  <c r="Z1758" i="5"/>
  <c r="Z43" i="5"/>
  <c r="Y42" i="5"/>
  <c r="S503" i="5"/>
  <c r="T503" i="5"/>
  <c r="R503" i="5"/>
  <c r="U503" i="5" s="1"/>
  <c r="J34" i="8"/>
  <c r="Q628" i="5"/>
  <c r="T534" i="5"/>
  <c r="R534" i="5"/>
  <c r="U534" i="5" s="1"/>
  <c r="S534" i="5"/>
  <c r="Z1718" i="5"/>
  <c r="Z539" i="5"/>
  <c r="Y538" i="5"/>
  <c r="Q9" i="5"/>
  <c r="Z725" i="5"/>
  <c r="Y724" i="5"/>
  <c r="Z105" i="5"/>
  <c r="R38" i="5"/>
  <c r="U38" i="5" s="1"/>
  <c r="T38" i="5"/>
  <c r="S38" i="5"/>
  <c r="J13"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32" i="8"/>
  <c r="Z699" i="5"/>
  <c r="J7" i="8"/>
  <c r="Q1806" i="5"/>
  <c r="J58" i="8"/>
  <c r="Q225" i="5"/>
  <c r="Q659" i="5"/>
  <c r="J38" i="8"/>
  <c r="P195" i="5"/>
  <c r="N195" i="5"/>
  <c r="J14" i="8"/>
  <c r="Q845" i="5"/>
  <c r="K351" i="5"/>
  <c r="M351" i="5" s="1"/>
  <c r="Z632" i="5"/>
  <c r="Y631" i="5"/>
  <c r="Z1407" i="5"/>
  <c r="K1310" i="5"/>
  <c r="V1310" i="5"/>
  <c r="AA445" i="5"/>
  <c r="Z1295" i="5"/>
  <c r="K291" i="5"/>
  <c r="M291" i="5" s="1"/>
  <c r="V291" i="5"/>
  <c r="L10" i="8"/>
  <c r="Q289" i="5"/>
  <c r="Z293" i="5"/>
  <c r="Y293" i="5" s="1"/>
  <c r="P290" i="5"/>
  <c r="N290" i="5"/>
  <c r="Z1564" i="5"/>
  <c r="Z1596" i="5"/>
  <c r="Z1387" i="5"/>
  <c r="Z1169" i="5"/>
  <c r="AA111" i="5"/>
  <c r="Z1636" i="5"/>
  <c r="Z801" i="5"/>
  <c r="AA1309" i="5"/>
  <c r="Y1309" i="5" s="1"/>
  <c r="M1311" i="5"/>
  <c r="S257" i="5"/>
  <c r="S193" i="5" l="1"/>
  <c r="T193" i="5"/>
  <c r="J43" i="8"/>
  <c r="Q1000" i="5"/>
  <c r="J74" i="8" s="1"/>
  <c r="J60" i="8"/>
  <c r="P660" i="5"/>
  <c r="Q660" i="5" s="1"/>
  <c r="V723" i="5"/>
  <c r="V382" i="5"/>
  <c r="V351" i="5"/>
  <c r="V11" i="5"/>
  <c r="V758" i="5"/>
  <c r="P381" i="5"/>
  <c r="Q381" i="5" s="1"/>
  <c r="N908" i="5"/>
  <c r="K60"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44"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34"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14" i="8"/>
  <c r="Q846" i="5"/>
  <c r="Z1657" i="5"/>
  <c r="K7" i="8"/>
  <c r="Q1807" i="5"/>
  <c r="Q505" i="5"/>
  <c r="K33" i="8"/>
  <c r="T504" i="5"/>
  <c r="R504" i="5"/>
  <c r="S504" i="5"/>
  <c r="K631" i="5"/>
  <c r="M631" i="5" s="1"/>
  <c r="Q195" i="5"/>
  <c r="K43" i="8"/>
  <c r="S225" i="5"/>
  <c r="T225" i="5"/>
  <c r="R225" i="5"/>
  <c r="U225" i="5" s="1"/>
  <c r="R473" i="5"/>
  <c r="U473" i="5" s="1"/>
  <c r="S473" i="5"/>
  <c r="T473" i="5"/>
  <c r="Z1072" i="5"/>
  <c r="Z1315" i="5"/>
  <c r="Y1314" i="5"/>
  <c r="T39" i="5"/>
  <c r="R39" i="5"/>
  <c r="U39" i="5" s="1"/>
  <c r="S39" i="5"/>
  <c r="U1526" i="5"/>
  <c r="Z106" i="5"/>
  <c r="S9" i="5"/>
  <c r="T9" i="5"/>
  <c r="R9" i="5"/>
  <c r="K538" i="5"/>
  <c r="M538" i="5" s="1"/>
  <c r="K1530" i="5"/>
  <c r="Q474" i="5"/>
  <c r="K32"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36" i="8"/>
  <c r="Z603" i="5"/>
  <c r="Z354" i="5"/>
  <c r="Y353" i="5"/>
  <c r="Z76" i="5"/>
  <c r="Z1347" i="5"/>
  <c r="Z168" i="5"/>
  <c r="K46" i="8"/>
  <c r="Q1528" i="5"/>
  <c r="Z881" i="5"/>
  <c r="T535" i="5"/>
  <c r="R535" i="5"/>
  <c r="U535" i="5" s="1"/>
  <c r="S535" i="5"/>
  <c r="T845" i="5"/>
  <c r="S845" i="5"/>
  <c r="R845" i="5"/>
  <c r="U845" i="5" s="1"/>
  <c r="Z700" i="5"/>
  <c r="Z1440" i="5"/>
  <c r="Z1209" i="5"/>
  <c r="K1809" i="5"/>
  <c r="K42" i="5"/>
  <c r="M42" i="5" s="1"/>
  <c r="K1468" i="5"/>
  <c r="M1468" i="5" s="1"/>
  <c r="K383" i="5"/>
  <c r="Q226" i="5"/>
  <c r="K74" i="8" s="1"/>
  <c r="K58" i="8"/>
  <c r="K476" i="5"/>
  <c r="M476" i="5" s="1"/>
  <c r="K662" i="5"/>
  <c r="M662" i="5" s="1"/>
  <c r="V662" i="5"/>
  <c r="K848" i="5"/>
  <c r="M848" i="5" s="1"/>
  <c r="T1465" i="5"/>
  <c r="R1465" i="5"/>
  <c r="U1465" i="5" s="1"/>
  <c r="S1465" i="5"/>
  <c r="K37" i="8"/>
  <c r="Z1137" i="5"/>
  <c r="N11" i="5"/>
  <c r="P11" i="5"/>
  <c r="K1309" i="5"/>
  <c r="V1309" i="5" s="1"/>
  <c r="K292" i="5"/>
  <c r="M292" i="5" s="1"/>
  <c r="Z1296" i="5"/>
  <c r="Z294" i="5"/>
  <c r="Y294" i="5" s="1"/>
  <c r="R289" i="5"/>
  <c r="U289" i="5" s="1"/>
  <c r="T289" i="5"/>
  <c r="S289" i="5"/>
  <c r="P291" i="5"/>
  <c r="N291" i="5"/>
  <c r="AA444" i="5"/>
  <c r="M10" i="8"/>
  <c r="Q290" i="5"/>
  <c r="Z1388" i="5"/>
  <c r="Z1702" i="5"/>
  <c r="Z1597" i="5"/>
  <c r="Z1565" i="5"/>
  <c r="AA110" i="5"/>
  <c r="Z1637" i="5"/>
  <c r="Z1170" i="5"/>
  <c r="Z802" i="5"/>
  <c r="M1310" i="5"/>
  <c r="AA1308" i="5"/>
  <c r="Y1308" i="5" s="1"/>
  <c r="N1311" i="5"/>
  <c r="P1311" i="5"/>
  <c r="T1000" i="5" l="1"/>
  <c r="K38" i="8"/>
  <c r="S1000" i="5"/>
  <c r="R908" i="5"/>
  <c r="U908" i="5" s="1"/>
  <c r="P41" i="5"/>
  <c r="Q41" i="5" s="1"/>
  <c r="N537" i="5"/>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44"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47" i="8"/>
  <c r="W73" i="5"/>
  <c r="R70" i="5"/>
  <c r="U70" i="5" s="1"/>
  <c r="T70" i="5"/>
  <c r="S70" i="5"/>
  <c r="Q69" i="5"/>
  <c r="I4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37" i="8"/>
  <c r="N12" i="5"/>
  <c r="P12" i="5"/>
  <c r="Z665" i="5"/>
  <c r="Y664" i="5"/>
  <c r="Z1471" i="5"/>
  <c r="Y1470" i="5"/>
  <c r="Z1812" i="5"/>
  <c r="Y1811" i="5"/>
  <c r="N1313" i="5"/>
  <c r="P1313" i="5"/>
  <c r="N662" i="5"/>
  <c r="P662" i="5"/>
  <c r="T226" i="5"/>
  <c r="R226" i="5"/>
  <c r="U226" i="5" s="1"/>
  <c r="S226" i="5"/>
  <c r="N1468" i="5"/>
  <c r="P1468" i="5"/>
  <c r="Z882" i="5"/>
  <c r="Z77" i="5"/>
  <c r="Z231" i="5"/>
  <c r="Y230" i="5"/>
  <c r="L13" i="8"/>
  <c r="Q723" i="5"/>
  <c r="T660" i="5"/>
  <c r="R660" i="5"/>
  <c r="S660" i="5"/>
  <c r="Z1760" i="5"/>
  <c r="L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36"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L12" i="8"/>
  <c r="K663" i="5"/>
  <c r="M663" i="5" s="1"/>
  <c r="K1469" i="5"/>
  <c r="K1810" i="5"/>
  <c r="M1810" i="5" s="1"/>
  <c r="K1308" i="5"/>
  <c r="V1308" i="5" s="1"/>
  <c r="R290" i="5"/>
  <c r="S290" i="5"/>
  <c r="T290" i="5"/>
  <c r="AA443" i="5"/>
  <c r="K293" i="5"/>
  <c r="M293" i="5" s="1"/>
  <c r="Q291" i="5"/>
  <c r="N10" i="8"/>
  <c r="Z295" i="5"/>
  <c r="P292" i="5"/>
  <c r="N292" i="5"/>
  <c r="Z1598" i="5"/>
  <c r="Z1703" i="5"/>
  <c r="Z1566" i="5"/>
  <c r="Z1171" i="5"/>
  <c r="AA109" i="5"/>
  <c r="Z1638" i="5"/>
  <c r="Z803" i="5"/>
  <c r="N1310" i="5"/>
  <c r="P1310" i="5"/>
  <c r="AA1307" i="5"/>
  <c r="Y1307" i="5" s="1"/>
  <c r="M1309" i="5"/>
  <c r="K17" i="8"/>
  <c r="Q1311" i="5"/>
  <c r="L8" i="8" l="1"/>
  <c r="P383" i="5"/>
  <c r="M37" i="8" s="1"/>
  <c r="N352" i="5"/>
  <c r="M6" i="8" s="1"/>
  <c r="N507" i="5"/>
  <c r="M33" i="8" s="1"/>
  <c r="N1809" i="5"/>
  <c r="M7" i="8" s="1"/>
  <c r="P910" i="5"/>
  <c r="Q910" i="5" s="1"/>
  <c r="P724" i="5"/>
  <c r="Q724" i="5" s="1"/>
  <c r="P759" i="5"/>
  <c r="Q44" i="8" s="1"/>
  <c r="P1530" i="5"/>
  <c r="Q1530" i="5" s="1"/>
  <c r="V1810" i="5"/>
  <c r="V1531" i="5"/>
  <c r="V539" i="5"/>
  <c r="X15" i="5"/>
  <c r="V293" i="5"/>
  <c r="V260" i="5"/>
  <c r="V384" i="5"/>
  <c r="V663" i="5"/>
  <c r="V353" i="5"/>
  <c r="V1004" i="5"/>
  <c r="P197" i="5"/>
  <c r="M43"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8" i="8"/>
  <c r="X44" i="5"/>
  <c r="W44" i="5"/>
  <c r="W45" i="5" s="1"/>
  <c r="W15" i="5"/>
  <c r="N539" i="5"/>
  <c r="P539" i="5"/>
  <c r="Y479" i="5"/>
  <c r="Z480" i="5"/>
  <c r="K1005" i="5"/>
  <c r="M1005" i="5" s="1"/>
  <c r="Y1781" i="5"/>
  <c r="Z1782" i="5"/>
  <c r="M19" i="8"/>
  <c r="Q1499" i="5"/>
  <c r="M20"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61" i="8"/>
  <c r="Q1003" i="5"/>
  <c r="K726" i="5"/>
  <c r="M726" i="5" s="1"/>
  <c r="Z1503" i="5"/>
  <c r="Y1502" i="5"/>
  <c r="Y541" i="5"/>
  <c r="Z542" i="5"/>
  <c r="Y262" i="5"/>
  <c r="Z263" i="5"/>
  <c r="R69" i="5"/>
  <c r="U69" i="5" s="1"/>
  <c r="T69" i="5"/>
  <c r="S69" i="5"/>
  <c r="W74" i="5"/>
  <c r="X74" i="5"/>
  <c r="Y73" i="5"/>
  <c r="K72" i="5"/>
  <c r="M72" i="5" s="1"/>
  <c r="N71" i="5"/>
  <c r="P71" i="5"/>
  <c r="P1810" i="5"/>
  <c r="N1810" i="5"/>
  <c r="Z325" i="5"/>
  <c r="Z1349" i="5"/>
  <c r="M14" i="8"/>
  <c r="Q848" i="5"/>
  <c r="K44" i="5"/>
  <c r="K478" i="5"/>
  <c r="M478" i="5" s="1"/>
  <c r="V478" i="5"/>
  <c r="Q228" i="5"/>
  <c r="M58" i="8"/>
  <c r="P198" i="5"/>
  <c r="N198" i="5"/>
  <c r="Z1410" i="5"/>
  <c r="Q352" i="5"/>
  <c r="Z1761" i="5"/>
  <c r="T723" i="5"/>
  <c r="R723" i="5"/>
  <c r="U723" i="5" s="1"/>
  <c r="S723" i="5"/>
  <c r="M17" i="8"/>
  <c r="Q1313" i="5"/>
  <c r="K1470" i="5"/>
  <c r="M1470" i="5" s="1"/>
  <c r="V1470" i="5"/>
  <c r="Z666" i="5"/>
  <c r="Y665" i="5"/>
  <c r="R382" i="5"/>
  <c r="U382" i="5" s="1"/>
  <c r="S382" i="5"/>
  <c r="T382" i="5"/>
  <c r="Z1659" i="5"/>
  <c r="M12"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18" i="8"/>
  <c r="Z1472" i="5"/>
  <c r="Y1471" i="5"/>
  <c r="Q12" i="5"/>
  <c r="N36" i="8"/>
  <c r="K14" i="5"/>
  <c r="Z356" i="5"/>
  <c r="Y355" i="5"/>
  <c r="Z702" i="5"/>
  <c r="Z1732" i="5"/>
  <c r="Z1704" i="5"/>
  <c r="Z1705" i="5" s="1"/>
  <c r="M34" i="8"/>
  <c r="Q631" i="5"/>
  <c r="K1532" i="5"/>
  <c r="M1532" i="5" s="1"/>
  <c r="Z201" i="5"/>
  <c r="Y200" i="5"/>
  <c r="N353" i="5"/>
  <c r="P353" i="5"/>
  <c r="Z170" i="5"/>
  <c r="Q1809" i="5"/>
  <c r="M32" i="8"/>
  <c r="Q476" i="5"/>
  <c r="R11" i="5"/>
  <c r="U11" i="5" s="1"/>
  <c r="S11" i="5"/>
  <c r="T11" i="5"/>
  <c r="K385" i="5"/>
  <c r="M385" i="5" s="1"/>
  <c r="K850" i="5"/>
  <c r="M850" i="5" s="1"/>
  <c r="N1531" i="5"/>
  <c r="P1531" i="5"/>
  <c r="Z605" i="5"/>
  <c r="Z1139" i="5"/>
  <c r="Z1317" i="5"/>
  <c r="Y1316" i="5"/>
  <c r="U660" i="5"/>
  <c r="K230" i="5"/>
  <c r="Z883" i="5"/>
  <c r="M38" i="8"/>
  <c r="Q662" i="5"/>
  <c r="K1811" i="5"/>
  <c r="M1811" i="5" s="1"/>
  <c r="Z139" i="5"/>
  <c r="Z16" i="5"/>
  <c r="Y15" i="5"/>
  <c r="S537" i="5"/>
  <c r="R537" i="5"/>
  <c r="U537" i="5" s="1"/>
  <c r="T537" i="5"/>
  <c r="N508" i="5"/>
  <c r="P508" i="5"/>
  <c r="Z1534" i="5"/>
  <c r="Y1533" i="5"/>
  <c r="M8"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0" i="8"/>
  <c r="Q292" i="5"/>
  <c r="K294" i="5"/>
  <c r="M294" i="5" s="1"/>
  <c r="N293" i="5"/>
  <c r="P293" i="5"/>
  <c r="Z1599" i="5"/>
  <c r="Z1391" i="5"/>
  <c r="Z1567" i="5"/>
  <c r="Z1172" i="5"/>
  <c r="AA108" i="5"/>
  <c r="Z804" i="5"/>
  <c r="J17" i="8"/>
  <c r="Q1310" i="5"/>
  <c r="M1308" i="5"/>
  <c r="AA1306" i="5"/>
  <c r="Y1306" i="5" s="1"/>
  <c r="N1309" i="5"/>
  <c r="P1309" i="5"/>
  <c r="R1311" i="5"/>
  <c r="U1311" i="5" s="1"/>
  <c r="S1311" i="5"/>
  <c r="T1311" i="5"/>
  <c r="Q383" i="5" l="1"/>
  <c r="S383" i="5" s="1"/>
  <c r="M13" i="8"/>
  <c r="M60" i="8"/>
  <c r="M59" i="8"/>
  <c r="Q197" i="5"/>
  <c r="R197" i="5" s="1"/>
  <c r="U197" i="5" s="1"/>
  <c r="P43" i="5"/>
  <c r="Q43" i="5" s="1"/>
  <c r="N1469" i="5"/>
  <c r="N18" i="8" s="1"/>
  <c r="Q759" i="5"/>
  <c r="T759" i="5" s="1"/>
  <c r="N229" i="5"/>
  <c r="N58" i="8" s="1"/>
  <c r="M46" i="8"/>
  <c r="V664" i="5"/>
  <c r="V1811" i="5"/>
  <c r="V912" i="5"/>
  <c r="V509" i="5"/>
  <c r="N1500" i="5"/>
  <c r="N19" i="8" s="1"/>
  <c r="V1532" i="5"/>
  <c r="V1005" i="5"/>
  <c r="V850" i="5"/>
  <c r="V354" i="5"/>
  <c r="V726" i="5"/>
  <c r="V1780" i="5"/>
  <c r="V294" i="5"/>
  <c r="V385" i="5"/>
  <c r="N477" i="5"/>
  <c r="N32" i="8" s="1"/>
  <c r="N911" i="5"/>
  <c r="N60" i="8" s="1"/>
  <c r="N725" i="5"/>
  <c r="N13" i="8" s="1"/>
  <c r="P13" i="5"/>
  <c r="O36" i="8" s="1"/>
  <c r="P632" i="5"/>
  <c r="Q632" i="5" s="1"/>
  <c r="N760" i="5"/>
  <c r="R44"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12" i="8"/>
  <c r="K479" i="5"/>
  <c r="Y263" i="5"/>
  <c r="Z264" i="5"/>
  <c r="K1502" i="5"/>
  <c r="S1003" i="5"/>
  <c r="T1003" i="5"/>
  <c r="R1003" i="5"/>
  <c r="U1003" i="5" s="1"/>
  <c r="Y1782" i="5"/>
  <c r="Z1783" i="5"/>
  <c r="K262" i="5"/>
  <c r="M262" i="5" s="1"/>
  <c r="Y1503" i="5"/>
  <c r="Z1504" i="5"/>
  <c r="R910" i="5"/>
  <c r="U910" i="5" s="1"/>
  <c r="S910" i="5"/>
  <c r="T910" i="5"/>
  <c r="Q760" i="5"/>
  <c r="N61" i="8"/>
  <c r="Q1004" i="5"/>
  <c r="P912" i="5"/>
  <c r="N912" i="5"/>
  <c r="K1781" i="5"/>
  <c r="M1781" i="5" s="1"/>
  <c r="N1501" i="5"/>
  <c r="P1501" i="5"/>
  <c r="N20" i="8"/>
  <c r="Q1779" i="5"/>
  <c r="T1499" i="5"/>
  <c r="S1499" i="5"/>
  <c r="R1499" i="5"/>
  <c r="U1499" i="5" s="1"/>
  <c r="Q1500" i="5"/>
  <c r="V72" i="5"/>
  <c r="Y542" i="5"/>
  <c r="Z543" i="5"/>
  <c r="Y914" i="5"/>
  <c r="Z915" i="5"/>
  <c r="Y728" i="5"/>
  <c r="Z729" i="5"/>
  <c r="Z764" i="5"/>
  <c r="Y1007" i="5"/>
  <c r="Z1008" i="5"/>
  <c r="Q260" i="5"/>
  <c r="N59"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4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46" i="8"/>
  <c r="Q1531" i="5"/>
  <c r="Z171" i="5"/>
  <c r="Z202" i="5"/>
  <c r="Y201" i="5"/>
  <c r="Q1469" i="5"/>
  <c r="Z703" i="5"/>
  <c r="K1471" i="5"/>
  <c r="M1471" i="5" s="1"/>
  <c r="N1315" i="5"/>
  <c r="P1315" i="5"/>
  <c r="Z47" i="5"/>
  <c r="Y46" i="5"/>
  <c r="K510" i="5"/>
  <c r="Z326" i="5"/>
  <c r="N7"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6" i="8"/>
  <c r="Q353" i="5"/>
  <c r="Z1473" i="5"/>
  <c r="Y1472" i="5"/>
  <c r="Z79" i="5"/>
  <c r="T507" i="5"/>
  <c r="R507" i="5"/>
  <c r="U507" i="5" s="1"/>
  <c r="S507" i="5"/>
  <c r="Q384" i="5"/>
  <c r="N37" i="8"/>
  <c r="Z947" i="5"/>
  <c r="Z1075" i="5"/>
  <c r="N354" i="5"/>
  <c r="P354" i="5"/>
  <c r="Z512" i="5"/>
  <c r="Y511" i="5"/>
  <c r="N1470" i="5"/>
  <c r="P1470" i="5"/>
  <c r="N43" i="8"/>
  <c r="Q198" i="5"/>
  <c r="N478" i="5"/>
  <c r="P478" i="5"/>
  <c r="N17"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33" i="8"/>
  <c r="Q508" i="5"/>
  <c r="Z17" i="5"/>
  <c r="Y16" i="5"/>
  <c r="N1811" i="5"/>
  <c r="P1811" i="5"/>
  <c r="P1532" i="5"/>
  <c r="N1532" i="5"/>
  <c r="T631" i="5"/>
  <c r="R631" i="5"/>
  <c r="U631" i="5" s="1"/>
  <c r="S631" i="5"/>
  <c r="Z1733" i="5"/>
  <c r="K355" i="5"/>
  <c r="M355" i="5" s="1"/>
  <c r="V355" i="5"/>
  <c r="R724" i="5"/>
  <c r="U724" i="5" s="1"/>
  <c r="T724" i="5"/>
  <c r="S724" i="5"/>
  <c r="N14" i="8"/>
  <c r="Q849" i="5"/>
  <c r="Q663" i="5"/>
  <c r="N38" i="8"/>
  <c r="K634" i="5"/>
  <c r="M634" i="5" s="1"/>
  <c r="V634" i="5"/>
  <c r="Z1660" i="5"/>
  <c r="K665" i="5"/>
  <c r="M665" i="5" s="1"/>
  <c r="V665" i="5"/>
  <c r="S1313" i="5"/>
  <c r="R1313" i="5"/>
  <c r="U1313" i="5" s="1"/>
  <c r="T1313" i="5"/>
  <c r="Z1411" i="5"/>
  <c r="R383" i="5"/>
  <c r="U383" i="5" s="1"/>
  <c r="S848" i="5"/>
  <c r="T848" i="5"/>
  <c r="R848" i="5"/>
  <c r="U848" i="5" s="1"/>
  <c r="Z1350" i="5"/>
  <c r="K1306" i="5"/>
  <c r="V1306" i="5"/>
  <c r="P10"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17" i="8"/>
  <c r="Q1309" i="5"/>
  <c r="T197" i="5" l="1"/>
  <c r="T383" i="5"/>
  <c r="N8" i="8"/>
  <c r="S197" i="5"/>
  <c r="P633" i="5"/>
  <c r="S759" i="5"/>
  <c r="R759" i="5"/>
  <c r="U759" i="5" s="1"/>
  <c r="N34" i="8"/>
  <c r="P44" i="5"/>
  <c r="O8" i="8" s="1"/>
  <c r="T725" i="5"/>
  <c r="R725" i="5"/>
  <c r="U725" i="5" s="1"/>
  <c r="P199" i="5"/>
  <c r="Q199" i="5" s="1"/>
  <c r="P540" i="5"/>
  <c r="O12" i="8" s="1"/>
  <c r="Q13" i="5"/>
  <c r="S13" i="5" s="1"/>
  <c r="V231" i="5"/>
  <c r="V15" i="5"/>
  <c r="V1533" i="5"/>
  <c r="V386" i="5"/>
  <c r="V851" i="5"/>
  <c r="V1316" i="5"/>
  <c r="V1471" i="5"/>
  <c r="V1781" i="5"/>
  <c r="V262" i="5"/>
  <c r="X17" i="5"/>
  <c r="N230" i="5"/>
  <c r="O58" i="8" s="1"/>
  <c r="P14" i="5"/>
  <c r="Q14" i="5" s="1"/>
  <c r="P261" i="5"/>
  <c r="O59"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61" i="8"/>
  <c r="Q1005" i="5"/>
  <c r="Z765" i="5"/>
  <c r="K1782" i="5"/>
  <c r="M1782" i="5" s="1"/>
  <c r="S911" i="5"/>
  <c r="R911" i="5"/>
  <c r="U911" i="5" s="1"/>
  <c r="T911" i="5"/>
  <c r="Q1780" i="5"/>
  <c r="O20" i="8"/>
  <c r="O13" i="8"/>
  <c r="Q726" i="5"/>
  <c r="K480" i="5"/>
  <c r="M480" i="5" s="1"/>
  <c r="T260" i="5"/>
  <c r="N74" i="8"/>
  <c r="R260" i="5"/>
  <c r="U260" i="5" s="1"/>
  <c r="S260" i="5"/>
  <c r="Z730" i="5"/>
  <c r="Z544" i="5"/>
  <c r="S1500" i="5"/>
  <c r="R1500" i="5"/>
  <c r="U1500" i="5" s="1"/>
  <c r="T1500" i="5"/>
  <c r="O19" i="8"/>
  <c r="Q1501" i="5"/>
  <c r="P262" i="5"/>
  <c r="N262" i="5"/>
  <c r="Y264" i="5"/>
  <c r="Z265" i="5"/>
  <c r="Z1009" i="5"/>
  <c r="Y915" i="5"/>
  <c r="Z916" i="5"/>
  <c r="K1503" i="5"/>
  <c r="M1503" i="5" s="1"/>
  <c r="V1503" i="5"/>
  <c r="Y481" i="5"/>
  <c r="Z482" i="5"/>
  <c r="K728" i="5"/>
  <c r="M728" i="5" s="1"/>
  <c r="K542" i="5"/>
  <c r="M542" i="5" s="1"/>
  <c r="V542" i="5"/>
  <c r="O60" i="8"/>
  <c r="Q912" i="5"/>
  <c r="T760" i="5"/>
  <c r="R760" i="5"/>
  <c r="U760" i="5" s="1"/>
  <c r="S760" i="5"/>
  <c r="Y1504" i="5"/>
  <c r="Z1505" i="5"/>
  <c r="Y1783" i="5"/>
  <c r="Z1784" i="5"/>
  <c r="K263" i="5"/>
  <c r="X76" i="5"/>
  <c r="Y75" i="5"/>
  <c r="K74" i="5"/>
  <c r="M74" i="5" s="1"/>
  <c r="L47" i="8"/>
  <c r="Q72" i="5"/>
  <c r="T71" i="5"/>
  <c r="R71" i="5"/>
  <c r="U71" i="5" s="1"/>
  <c r="S71" i="5"/>
  <c r="Z1661" i="5"/>
  <c r="T849" i="5"/>
  <c r="R849" i="5"/>
  <c r="U849" i="5" s="1"/>
  <c r="S849" i="5"/>
  <c r="N355" i="5"/>
  <c r="P355" i="5"/>
  <c r="Z18" i="5"/>
  <c r="Y17" i="5"/>
  <c r="N386" i="5"/>
  <c r="P386" i="5"/>
  <c r="Z513" i="5"/>
  <c r="Y512" i="5"/>
  <c r="Z1076" i="5"/>
  <c r="Z80" i="5"/>
  <c r="K852" i="5"/>
  <c r="M852" i="5" s="1"/>
  <c r="O38" i="8"/>
  <c r="Q664" i="5"/>
  <c r="R1469" i="5"/>
  <c r="U1469" i="5" s="1"/>
  <c r="S1469" i="5"/>
  <c r="T1469" i="5"/>
  <c r="K201" i="5"/>
  <c r="M201" i="5" s="1"/>
  <c r="R1531" i="5"/>
  <c r="S1531" i="5"/>
  <c r="T1531" i="5"/>
  <c r="S477" i="5"/>
  <c r="R477" i="5"/>
  <c r="T477" i="5"/>
  <c r="N1533" i="5"/>
  <c r="P1533" i="5"/>
  <c r="P851" i="5"/>
  <c r="N851" i="5"/>
  <c r="P231" i="5"/>
  <c r="N231" i="5"/>
  <c r="Z637" i="5"/>
  <c r="Y636" i="5"/>
  <c r="K356" i="5"/>
  <c r="M356" i="5" s="1"/>
  <c r="O37" i="8"/>
  <c r="Q385" i="5"/>
  <c r="K1813" i="5"/>
  <c r="Z1393" i="5"/>
  <c r="Z1394" i="5" s="1"/>
  <c r="Z1351" i="5"/>
  <c r="Z1412" i="5"/>
  <c r="S663" i="5"/>
  <c r="T663" i="5"/>
  <c r="R663" i="5"/>
  <c r="O7" i="8"/>
  <c r="Q1811" i="5"/>
  <c r="Q478" i="5"/>
  <c r="U478" i="5" s="1"/>
  <c r="O32" i="8"/>
  <c r="Q1470" i="5"/>
  <c r="U1470" i="5" s="1"/>
  <c r="O18" i="8"/>
  <c r="Q354" i="5"/>
  <c r="O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34" i="8"/>
  <c r="Q633" i="5"/>
  <c r="Z948" i="5"/>
  <c r="T384" i="5"/>
  <c r="R384" i="5"/>
  <c r="U384" i="5" s="1"/>
  <c r="S384" i="5"/>
  <c r="Z1474" i="5"/>
  <c r="Y1473" i="5"/>
  <c r="T353" i="5"/>
  <c r="R353" i="5"/>
  <c r="U353" i="5" s="1"/>
  <c r="S353" i="5"/>
  <c r="O14" i="8"/>
  <c r="Q850" i="5"/>
  <c r="K1534" i="5"/>
  <c r="K232" i="5"/>
  <c r="S229" i="5"/>
  <c r="T229" i="5"/>
  <c r="R229" i="5"/>
  <c r="U229" i="5" s="1"/>
  <c r="Z327" i="5"/>
  <c r="Z48" i="5"/>
  <c r="N1471" i="5"/>
  <c r="P1471" i="5"/>
  <c r="Z704" i="5"/>
  <c r="Z1319" i="5"/>
  <c r="Z141" i="5"/>
  <c r="Z1257" i="5"/>
  <c r="K666" i="5"/>
  <c r="Z1104" i="5"/>
  <c r="Q230" i="5"/>
  <c r="K387" i="5"/>
  <c r="N634" i="5"/>
  <c r="P634" i="5"/>
  <c r="O46" i="8"/>
  <c r="Q1532" i="5"/>
  <c r="K16" i="5"/>
  <c r="M16" i="5" s="1"/>
  <c r="R1314" i="5"/>
  <c r="U1314" i="5" s="1"/>
  <c r="S1314" i="5"/>
  <c r="T1314" i="5"/>
  <c r="R198" i="5"/>
  <c r="U198" i="5" s="1"/>
  <c r="S198" i="5"/>
  <c r="T198" i="5"/>
  <c r="K511" i="5"/>
  <c r="M511" i="5" s="1"/>
  <c r="T632" i="5"/>
  <c r="R632" i="5"/>
  <c r="U632" i="5" s="1"/>
  <c r="S632" i="5"/>
  <c r="Z1536" i="5"/>
  <c r="Y1535" i="5"/>
  <c r="Z234" i="5"/>
  <c r="Y233" i="5"/>
  <c r="O33" i="8"/>
  <c r="Q509" i="5"/>
  <c r="S1810" i="5"/>
  <c r="R1810" i="5"/>
  <c r="T1810" i="5"/>
  <c r="O17" i="8"/>
  <c r="Q1315" i="5"/>
  <c r="U1315" i="5" s="1"/>
  <c r="Z172" i="5"/>
  <c r="Z668" i="5"/>
  <c r="Y667" i="5"/>
  <c r="K635" i="5"/>
  <c r="M635" i="5" s="1"/>
  <c r="V635" i="5"/>
  <c r="Z389" i="5"/>
  <c r="Z1301" i="5"/>
  <c r="K296" i="5"/>
  <c r="M296" i="5" s="1"/>
  <c r="Q10" i="8"/>
  <c r="Q294" i="5"/>
  <c r="AA440" i="5"/>
  <c r="Z298" i="5"/>
  <c r="T293" i="5"/>
  <c r="S293" i="5"/>
  <c r="R293" i="5"/>
  <c r="U293" i="5" s="1"/>
  <c r="Z1601" i="5"/>
  <c r="Z1569" i="5"/>
  <c r="Z1642" i="5"/>
  <c r="Z806" i="5"/>
  <c r="K108" i="5"/>
  <c r="M108" i="5" s="1"/>
  <c r="V108" i="5"/>
  <c r="Z1174" i="5"/>
  <c r="AA106" i="5"/>
  <c r="Y106" i="5" s="1"/>
  <c r="N75" i="8"/>
  <c r="H17" i="8"/>
  <c r="Q1308" i="5"/>
  <c r="N1307" i="5"/>
  <c r="P1307" i="5"/>
  <c r="M1306" i="5"/>
  <c r="R1309" i="5"/>
  <c r="U1309" i="5" s="1"/>
  <c r="S1309" i="5"/>
  <c r="T1309" i="5"/>
  <c r="Q44" i="5" l="1"/>
  <c r="O43" i="8"/>
  <c r="N200" i="5"/>
  <c r="N1812" i="5"/>
  <c r="Q540" i="5"/>
  <c r="T540" i="5" s="1"/>
  <c r="P36" i="8"/>
  <c r="R13" i="5"/>
  <c r="U13" i="5" s="1"/>
  <c r="T13" i="5"/>
  <c r="P45" i="5"/>
  <c r="P8" i="8" s="1"/>
  <c r="V852" i="5"/>
  <c r="V728" i="5"/>
  <c r="V1317" i="5"/>
  <c r="W47" i="5"/>
  <c r="V480" i="5"/>
  <c r="V16" i="5"/>
  <c r="V356" i="5"/>
  <c r="V914" i="5"/>
  <c r="V1782" i="5"/>
  <c r="V296" i="5"/>
  <c r="V511" i="5"/>
  <c r="V201" i="5"/>
  <c r="P510" i="5"/>
  <c r="P33" i="8" s="1"/>
  <c r="P1006" i="5"/>
  <c r="P61" i="8" s="1"/>
  <c r="N479" i="5"/>
  <c r="P32" i="8" s="1"/>
  <c r="Q261" i="5"/>
  <c r="O74" i="8" s="1"/>
  <c r="N762" i="5"/>
  <c r="T44" i="8" s="1"/>
  <c r="N541" i="5"/>
  <c r="P12" i="8" s="1"/>
  <c r="P1502" i="5"/>
  <c r="Q1502" i="5" s="1"/>
  <c r="N913" i="5"/>
  <c r="P60" i="8" s="1"/>
  <c r="P727" i="5"/>
  <c r="Q727" i="5" s="1"/>
  <c r="P73" i="5"/>
  <c r="M4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20"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59"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43" i="8"/>
  <c r="Q200" i="5"/>
  <c r="R850" i="5"/>
  <c r="U850" i="5" s="1"/>
  <c r="T850" i="5"/>
  <c r="S850" i="5"/>
  <c r="Z949" i="5"/>
  <c r="T633" i="5"/>
  <c r="R633" i="5"/>
  <c r="U633" i="5" s="1"/>
  <c r="S633" i="5"/>
  <c r="Z111" i="5"/>
  <c r="Z1735" i="5"/>
  <c r="Z204" i="5"/>
  <c r="S1470" i="5"/>
  <c r="T1470" i="5"/>
  <c r="R1470" i="5"/>
  <c r="R1811" i="5"/>
  <c r="U1811" i="5" s="1"/>
  <c r="S1811" i="5"/>
  <c r="T1811" i="5"/>
  <c r="Z1352" i="5"/>
  <c r="Z638" i="5"/>
  <c r="P14"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38" i="8"/>
  <c r="Z886" i="5"/>
  <c r="Z608" i="5"/>
  <c r="R354" i="5"/>
  <c r="U354" i="5" s="1"/>
  <c r="S354" i="5"/>
  <c r="T354" i="5"/>
  <c r="P46" i="8"/>
  <c r="Q1533" i="5"/>
  <c r="U477" i="5"/>
  <c r="T14" i="5"/>
  <c r="R14" i="5"/>
  <c r="U14" i="5" s="1"/>
  <c r="S14" i="5"/>
  <c r="Q386" i="5"/>
  <c r="P37" i="8"/>
  <c r="P6" i="8"/>
  <c r="Q355" i="5"/>
  <c r="U1810" i="5"/>
  <c r="Z1537" i="5"/>
  <c r="P34" i="8"/>
  <c r="Q634" i="5"/>
  <c r="Q1471" i="5"/>
  <c r="P18" i="8"/>
  <c r="K1473" i="5"/>
  <c r="K1814" i="5"/>
  <c r="M1814" i="5" s="1"/>
  <c r="P17" i="8"/>
  <c r="Q1316" i="5"/>
  <c r="N1317" i="5"/>
  <c r="P1317" i="5"/>
  <c r="N46" i="5"/>
  <c r="P46" i="5"/>
  <c r="Z855" i="5"/>
  <c r="Y854" i="5"/>
  <c r="P7" i="8"/>
  <c r="Q1812" i="5"/>
  <c r="U663" i="5"/>
  <c r="Z1413" i="5"/>
  <c r="R385" i="5"/>
  <c r="U385" i="5" s="1"/>
  <c r="S385" i="5"/>
  <c r="T385" i="5"/>
  <c r="P356" i="5"/>
  <c r="N356" i="5"/>
  <c r="P58"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510" i="5"/>
  <c r="Q15" i="5"/>
  <c r="Q36"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17" i="8"/>
  <c r="Q1307" i="5"/>
  <c r="N1306" i="5"/>
  <c r="P1306" i="5"/>
  <c r="N1472" i="5" l="1"/>
  <c r="S540" i="5"/>
  <c r="Q1006" i="5"/>
  <c r="R1006" i="5" s="1"/>
  <c r="U1006" i="5" s="1"/>
  <c r="R540" i="5"/>
  <c r="U540" i="5" s="1"/>
  <c r="N666" i="5"/>
  <c r="Q38" i="8" s="1"/>
  <c r="Q45" i="5"/>
  <c r="S45" i="5" s="1"/>
  <c r="Q73" i="5"/>
  <c r="T73" i="5" s="1"/>
  <c r="R261" i="5"/>
  <c r="U261" i="5" s="1"/>
  <c r="T261" i="5"/>
  <c r="N387" i="5"/>
  <c r="Q37" i="8" s="1"/>
  <c r="P19" i="8"/>
  <c r="S261" i="5"/>
  <c r="X19" i="5"/>
  <c r="V233" i="5"/>
  <c r="V1814" i="5"/>
  <c r="V1783" i="5"/>
  <c r="P1007" i="5"/>
  <c r="Q1007" i="5" s="1"/>
  <c r="P263" i="5"/>
  <c r="Q59" i="8" s="1"/>
  <c r="P1534" i="5"/>
  <c r="N1813" i="5"/>
  <c r="P232" i="5"/>
  <c r="Q232" i="5" s="1"/>
  <c r="P13"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19" i="8"/>
  <c r="Q1503" i="5"/>
  <c r="R1502" i="5"/>
  <c r="U1502" i="5" s="1"/>
  <c r="S1502" i="5"/>
  <c r="T1502" i="5"/>
  <c r="T913" i="5"/>
  <c r="S913" i="5"/>
  <c r="R913" i="5"/>
  <c r="U913" i="5" s="1"/>
  <c r="Y49" i="5"/>
  <c r="Z50" i="5"/>
  <c r="Z767" i="5"/>
  <c r="S1006" i="5"/>
  <c r="T1006" i="5"/>
  <c r="Y917" i="5"/>
  <c r="Z918" i="5"/>
  <c r="Q1782" i="5"/>
  <c r="Q20" i="8"/>
  <c r="S1781" i="5"/>
  <c r="R1781" i="5"/>
  <c r="U1781" i="5" s="1"/>
  <c r="T1781" i="5"/>
  <c r="Q480" i="5"/>
  <c r="Q32" i="8"/>
  <c r="Q13" i="8"/>
  <c r="Q728" i="5"/>
  <c r="S262" i="5"/>
  <c r="T262" i="5"/>
  <c r="P74" i="8"/>
  <c r="R262" i="5"/>
  <c r="U262" i="5" s="1"/>
  <c r="Q12" i="8"/>
  <c r="Q542" i="5"/>
  <c r="Z1011" i="5"/>
  <c r="S762" i="5"/>
  <c r="R762" i="5"/>
  <c r="U762" i="5" s="1"/>
  <c r="T762" i="5"/>
  <c r="Z546" i="5"/>
  <c r="Z484" i="5"/>
  <c r="Y483" i="5"/>
  <c r="Z732" i="5"/>
  <c r="Z1786" i="5"/>
  <c r="S727" i="5"/>
  <c r="T727" i="5"/>
  <c r="R727" i="5"/>
  <c r="U727" i="5" s="1"/>
  <c r="Z1507" i="5"/>
  <c r="Q60" i="8"/>
  <c r="Q914" i="5"/>
  <c r="T541" i="5"/>
  <c r="S541" i="5"/>
  <c r="R541" i="5"/>
  <c r="U541" i="5" s="1"/>
  <c r="P1783" i="5"/>
  <c r="N1783" i="5"/>
  <c r="Y266" i="5"/>
  <c r="Z267" i="5"/>
  <c r="X78" i="5"/>
  <c r="Y77" i="5"/>
  <c r="K76" i="5"/>
  <c r="M76" i="5" s="1"/>
  <c r="N75" i="5"/>
  <c r="P75" i="5"/>
  <c r="Q74" i="5"/>
  <c r="N47" i="8"/>
  <c r="S73" i="5"/>
  <c r="W78" i="5"/>
  <c r="Z1571" i="5"/>
  <c r="Z1572" i="5" s="1"/>
  <c r="P17" i="5"/>
  <c r="N17" i="5"/>
  <c r="R15" i="5"/>
  <c r="U15" i="5" s="1"/>
  <c r="S15" i="5"/>
  <c r="T15" i="5"/>
  <c r="R231" i="5"/>
  <c r="S231" i="5"/>
  <c r="T231" i="5"/>
  <c r="Z1414" i="5"/>
  <c r="Z856" i="5"/>
  <c r="Y855" i="5"/>
  <c r="Q46" i="8"/>
  <c r="Q1534" i="5"/>
  <c r="Q387" i="5"/>
  <c r="T1533" i="5"/>
  <c r="R1533" i="5"/>
  <c r="S1533" i="5"/>
  <c r="Z609" i="5"/>
  <c r="Z706" i="5"/>
  <c r="Z236" i="5"/>
  <c r="Y235" i="5"/>
  <c r="Z1303" i="5"/>
  <c r="T510" i="5"/>
  <c r="R510" i="5"/>
  <c r="U510" i="5" s="1"/>
  <c r="S510" i="5"/>
  <c r="Z1765" i="5"/>
  <c r="Z1817" i="5"/>
  <c r="Z329" i="5"/>
  <c r="Z1259" i="5"/>
  <c r="Q34" i="8"/>
  <c r="Q635" i="5"/>
  <c r="Z1396" i="5"/>
  <c r="Z1078" i="5"/>
  <c r="Q18" i="8"/>
  <c r="Q1472" i="5"/>
  <c r="Q46" i="5"/>
  <c r="Q8" i="8"/>
  <c r="Z1538" i="5"/>
  <c r="R665" i="5"/>
  <c r="S665" i="5"/>
  <c r="T665" i="5"/>
  <c r="K48" i="5"/>
  <c r="K1319" i="5"/>
  <c r="M1319" i="5" s="1"/>
  <c r="N1535" i="5"/>
  <c r="P1535" i="5"/>
  <c r="Z515" i="5"/>
  <c r="R851" i="5"/>
  <c r="U851" i="5" s="1"/>
  <c r="S851" i="5"/>
  <c r="T851" i="5"/>
  <c r="Z639" i="5"/>
  <c r="Z1353" i="5"/>
  <c r="Z205" i="5"/>
  <c r="Z112" i="5"/>
  <c r="Q666" i="5"/>
  <c r="Q33" i="8"/>
  <c r="Q511" i="5"/>
  <c r="Z174" i="5"/>
  <c r="N512" i="5"/>
  <c r="P512" i="5"/>
  <c r="N636" i="5"/>
  <c r="K358" i="5"/>
  <c r="M358" i="5" s="1"/>
  <c r="V358" i="5"/>
  <c r="Z1476" i="5"/>
  <c r="R634" i="5"/>
  <c r="U634" i="5" s="1"/>
  <c r="S634" i="5"/>
  <c r="T634" i="5"/>
  <c r="R386" i="5"/>
  <c r="U386" i="5" s="1"/>
  <c r="S386" i="5"/>
  <c r="T386" i="5"/>
  <c r="Z887" i="5"/>
  <c r="Z1321" i="5"/>
  <c r="Q16" i="5"/>
  <c r="R36" i="8"/>
  <c r="Z670" i="5"/>
  <c r="Y669" i="5"/>
  <c r="K18" i="5"/>
  <c r="P75" i="8"/>
  <c r="Q7" i="8"/>
  <c r="Q1813" i="5"/>
  <c r="Z1736" i="5"/>
  <c r="N667" i="5"/>
  <c r="Z360" i="5"/>
  <c r="Z143" i="5"/>
  <c r="Z1106" i="5"/>
  <c r="N233" i="5"/>
  <c r="P233" i="5"/>
  <c r="Z1644" i="5"/>
  <c r="Z82" i="5"/>
  <c r="Q356" i="5"/>
  <c r="Q6" i="8"/>
  <c r="R1812" i="5"/>
  <c r="S1812" i="5"/>
  <c r="T1812" i="5"/>
  <c r="K854" i="5"/>
  <c r="M854" i="5" s="1"/>
  <c r="V854" i="5"/>
  <c r="Q17" i="8"/>
  <c r="Q1317" i="5"/>
  <c r="S1316" i="5"/>
  <c r="T1316" i="5"/>
  <c r="R1316" i="5"/>
  <c r="U1316" i="5" s="1"/>
  <c r="P1814" i="5"/>
  <c r="N1814" i="5"/>
  <c r="S1471" i="5"/>
  <c r="R1471" i="5"/>
  <c r="U1471" i="5" s="1"/>
  <c r="T1471" i="5"/>
  <c r="R355" i="5"/>
  <c r="U355" i="5" s="1"/>
  <c r="S355" i="5"/>
  <c r="T355" i="5"/>
  <c r="Z20" i="5"/>
  <c r="Y19" i="5"/>
  <c r="Q14" i="8"/>
  <c r="Q852" i="5"/>
  <c r="Q201" i="5"/>
  <c r="Q43" i="8"/>
  <c r="Z950" i="5"/>
  <c r="Q58" i="8"/>
  <c r="S200" i="5"/>
  <c r="T200" i="5"/>
  <c r="R200" i="5"/>
  <c r="U200" i="5" s="1"/>
  <c r="P73" i="8"/>
  <c r="Z391" i="5"/>
  <c r="Y390" i="5"/>
  <c r="F17" i="8"/>
  <c r="AA438" i="5"/>
  <c r="Z300" i="5"/>
  <c r="P297" i="5"/>
  <c r="S10" i="8"/>
  <c r="Q296" i="5"/>
  <c r="K106" i="5"/>
  <c r="AA104" i="5"/>
  <c r="Y104" i="5" s="1"/>
  <c r="Q5" i="8"/>
  <c r="Q108" i="5"/>
  <c r="Z1176" i="5"/>
  <c r="O75" i="8"/>
  <c r="R1307" i="5"/>
  <c r="U1307" i="5" s="1"/>
  <c r="S1307" i="5"/>
  <c r="T1307" i="5"/>
  <c r="Q1306" i="5"/>
  <c r="P264" i="5" l="1"/>
  <c r="R45" i="5"/>
  <c r="U45" i="5" s="1"/>
  <c r="T45" i="5"/>
  <c r="P107" i="5"/>
  <c r="P5" i="8" s="1"/>
  <c r="R73" i="5"/>
  <c r="U73" i="5" s="1"/>
  <c r="Q263" i="5"/>
  <c r="S263" i="5" s="1"/>
  <c r="Q61" i="8"/>
  <c r="V1319" i="5"/>
  <c r="P481" i="5"/>
  <c r="R32" i="8" s="1"/>
  <c r="W49" i="5"/>
  <c r="N1473" i="5"/>
  <c r="R18" i="8" s="1"/>
  <c r="N1504" i="5"/>
  <c r="R19" i="8" s="1"/>
  <c r="N915" i="5"/>
  <c r="R60"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Q264" i="5"/>
  <c r="R59" i="8"/>
  <c r="K917" i="5"/>
  <c r="M917" i="5" s="1"/>
  <c r="V917" i="5"/>
  <c r="Z768" i="5"/>
  <c r="R20" i="8"/>
  <c r="Q1783" i="5"/>
  <c r="R914" i="5"/>
  <c r="U914" i="5" s="1"/>
  <c r="S914" i="5"/>
  <c r="T914" i="5"/>
  <c r="Z485" i="5"/>
  <c r="Z919" i="5"/>
  <c r="W79" i="5"/>
  <c r="X79" i="5"/>
  <c r="Y78" i="5"/>
  <c r="V77" i="5"/>
  <c r="K77" i="5"/>
  <c r="M77" i="5" s="1"/>
  <c r="P76" i="5"/>
  <c r="N76" i="5"/>
  <c r="O47" i="8"/>
  <c r="Q75" i="5"/>
  <c r="T74" i="5"/>
  <c r="R74" i="5"/>
  <c r="U74" i="5" s="1"/>
  <c r="S74" i="5"/>
  <c r="Q71" i="8"/>
  <c r="R34" i="8"/>
  <c r="Q636" i="5"/>
  <c r="Z1766" i="5"/>
  <c r="Z1415" i="5"/>
  <c r="U1812" i="5"/>
  <c r="Z83" i="5"/>
  <c r="Z1107" i="5"/>
  <c r="Q667" i="5"/>
  <c r="R38" i="8"/>
  <c r="Z206" i="5"/>
  <c r="Z640" i="5"/>
  <c r="R46" i="8"/>
  <c r="Q1535" i="5"/>
  <c r="K390" i="5"/>
  <c r="M390" i="5" s="1"/>
  <c r="R232" i="5"/>
  <c r="U232" i="5" s="1"/>
  <c r="S232" i="5"/>
  <c r="T232" i="5"/>
  <c r="R58"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33" i="8"/>
  <c r="Z175" i="5"/>
  <c r="Z113" i="5"/>
  <c r="Z1354" i="5"/>
  <c r="S46" i="5"/>
  <c r="T46" i="5"/>
  <c r="R46" i="5"/>
  <c r="U46" i="5" s="1"/>
  <c r="Z1079" i="5"/>
  <c r="Z330" i="5"/>
  <c r="Z1818" i="5"/>
  <c r="Z237" i="5"/>
  <c r="Z707" i="5"/>
  <c r="Z857" i="5"/>
  <c r="S36" i="8"/>
  <c r="Q17" i="5"/>
  <c r="Z951" i="5"/>
  <c r="S852" i="5"/>
  <c r="T852" i="5"/>
  <c r="R852" i="5"/>
  <c r="U852" i="5" s="1"/>
  <c r="Z21" i="5"/>
  <c r="Y20" i="5"/>
  <c r="R7" i="8"/>
  <c r="Q1814" i="5"/>
  <c r="S1317" i="5"/>
  <c r="T1317" i="5"/>
  <c r="R1317" i="5"/>
  <c r="U1317" i="5" s="1"/>
  <c r="N854" i="5"/>
  <c r="P854" i="5"/>
  <c r="Z1737" i="5"/>
  <c r="Z671" i="5"/>
  <c r="Z1322" i="5"/>
  <c r="Z1477" i="5"/>
  <c r="R511" i="5"/>
  <c r="U511" i="5" s="1"/>
  <c r="S511" i="5"/>
  <c r="T511" i="5"/>
  <c r="Q75" i="8"/>
  <c r="P1319" i="5"/>
  <c r="N1319" i="5"/>
  <c r="U665" i="5"/>
  <c r="Q1473" i="5"/>
  <c r="T1472" i="5"/>
  <c r="R1472" i="5"/>
  <c r="U1472" i="5" s="1"/>
  <c r="S1472" i="5"/>
  <c r="U1533" i="5"/>
  <c r="R1534" i="5"/>
  <c r="U1534" i="5" s="1"/>
  <c r="S1534" i="5"/>
  <c r="T1534" i="5"/>
  <c r="U231" i="5"/>
  <c r="Z301" i="5"/>
  <c r="R296" i="5"/>
  <c r="U296" i="5" s="1"/>
  <c r="T296" i="5"/>
  <c r="S296" i="5"/>
  <c r="T10" i="8"/>
  <c r="Q297" i="5"/>
  <c r="Z1573" i="5"/>
  <c r="Z1177" i="5"/>
  <c r="T108" i="5"/>
  <c r="S108" i="5"/>
  <c r="R108" i="5"/>
  <c r="U108" i="5" s="1"/>
  <c r="K105" i="5"/>
  <c r="M105" i="5" s="1"/>
  <c r="AA103" i="5"/>
  <c r="R1306" i="5"/>
  <c r="U1306" i="5" s="1"/>
  <c r="S1306" i="5"/>
  <c r="T1306" i="5"/>
  <c r="Q107" i="5" l="1"/>
  <c r="P71" i="8" s="1"/>
  <c r="R263" i="5"/>
  <c r="U263" i="5" s="1"/>
  <c r="Q74" i="8"/>
  <c r="Q481" i="5"/>
  <c r="T481" i="5" s="1"/>
  <c r="T263" i="5"/>
  <c r="N18" i="5"/>
  <c r="V105" i="5"/>
  <c r="V855" i="5"/>
  <c r="V19" i="5"/>
  <c r="V390" i="5"/>
  <c r="P106" i="5"/>
  <c r="O5"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47" i="8"/>
  <c r="Q76" i="5"/>
  <c r="T75" i="5"/>
  <c r="S75" i="5"/>
  <c r="R75" i="5"/>
  <c r="U75" i="5" s="1"/>
  <c r="Z1323" i="5"/>
  <c r="Z858" i="5"/>
  <c r="Z708" i="5"/>
  <c r="Z238" i="5"/>
  <c r="Z331" i="5"/>
  <c r="Z889" i="5"/>
  <c r="Z207" i="5"/>
  <c r="S667" i="5"/>
  <c r="T667" i="5"/>
  <c r="R667" i="5"/>
  <c r="Z1108" i="5"/>
  <c r="T1473" i="5"/>
  <c r="R1473" i="5"/>
  <c r="U1473" i="5" s="1"/>
  <c r="S1473" i="5"/>
  <c r="S17" i="8"/>
  <c r="Q1319" i="5"/>
  <c r="K20" i="5"/>
  <c r="M20" i="5" s="1"/>
  <c r="V20" i="5"/>
  <c r="Z114" i="5"/>
  <c r="Z145" i="5"/>
  <c r="Z1261" i="5"/>
  <c r="Z517" i="5"/>
  <c r="S233" i="5"/>
  <c r="T233" i="5"/>
  <c r="R233" i="5"/>
  <c r="N390" i="5"/>
  <c r="P390" i="5"/>
  <c r="Z1767" i="5"/>
  <c r="Z1478" i="5"/>
  <c r="Z672" i="5"/>
  <c r="S14"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6" i="8"/>
  <c r="R1535" i="5"/>
  <c r="U1535" i="5" s="1"/>
  <c r="S1535" i="5"/>
  <c r="T1535" i="5"/>
  <c r="Q18" i="5"/>
  <c r="T36" i="8"/>
  <c r="Z1416" i="5"/>
  <c r="S297" i="5"/>
  <c r="T297" i="5"/>
  <c r="R297" i="5"/>
  <c r="U297" i="5" s="1"/>
  <c r="Z302" i="5"/>
  <c r="Z1574" i="5"/>
  <c r="Z1178" i="5"/>
  <c r="R107" i="5"/>
  <c r="U107" i="5" s="1"/>
  <c r="S107" i="5"/>
  <c r="N105" i="5"/>
  <c r="P105" i="5"/>
  <c r="K104" i="5"/>
  <c r="M104" i="5" s="1"/>
  <c r="V104" i="5"/>
  <c r="AA102" i="5"/>
  <c r="T107" i="5" l="1"/>
  <c r="R75" i="8"/>
  <c r="S481" i="5"/>
  <c r="R481" i="5"/>
  <c r="U481" i="5" s="1"/>
  <c r="N669" i="5"/>
  <c r="S8" i="8"/>
  <c r="Q106" i="5"/>
  <c r="O71" i="8" s="1"/>
  <c r="P235" i="5"/>
  <c r="T58" i="8" s="1"/>
  <c r="P266" i="5"/>
  <c r="Q266" i="5" s="1"/>
  <c r="W22" i="5"/>
  <c r="X22" i="5"/>
  <c r="X23" i="5" s="1"/>
  <c r="Q47" i="5"/>
  <c r="R8" i="8"/>
  <c r="X51" i="5"/>
  <c r="Y50" i="5"/>
  <c r="V78" i="5"/>
  <c r="Q49" i="5"/>
  <c r="T8" i="8"/>
  <c r="Q483" i="5"/>
  <c r="T32" i="8"/>
  <c r="Z549" i="5"/>
  <c r="Z735" i="5"/>
  <c r="Z1014" i="5"/>
  <c r="Z1789" i="5"/>
  <c r="Z1510" i="5"/>
  <c r="Q917" i="5"/>
  <c r="T60" i="8"/>
  <c r="Z270" i="5"/>
  <c r="Z53" i="5"/>
  <c r="Z921" i="5"/>
  <c r="Z770" i="5"/>
  <c r="Z487" i="5"/>
  <c r="Y80" i="5"/>
  <c r="X81" i="5"/>
  <c r="K79" i="5"/>
  <c r="M79" i="5" s="1"/>
  <c r="N78" i="5"/>
  <c r="P78" i="5"/>
  <c r="Q77" i="5"/>
  <c r="Q47" i="8"/>
  <c r="R76" i="5"/>
  <c r="U76" i="5" s="1"/>
  <c r="T76" i="5"/>
  <c r="S76" i="5"/>
  <c r="W81" i="5"/>
  <c r="Z1417" i="5"/>
  <c r="R358" i="5"/>
  <c r="U358" i="5" s="1"/>
  <c r="S358" i="5"/>
  <c r="T358" i="5"/>
  <c r="Z1541" i="5"/>
  <c r="Z394" i="5"/>
  <c r="Z953" i="5"/>
  <c r="Z363" i="5"/>
  <c r="T14" i="8"/>
  <c r="Q855" i="5"/>
  <c r="R854" i="5"/>
  <c r="U854" i="5" s="1"/>
  <c r="S854" i="5"/>
  <c r="T854" i="5"/>
  <c r="Z673" i="5"/>
  <c r="Z1768" i="5"/>
  <c r="Z146" i="5"/>
  <c r="Z115" i="5"/>
  <c r="S1319" i="5"/>
  <c r="T1319" i="5"/>
  <c r="R1319" i="5"/>
  <c r="U1319" i="5" s="1"/>
  <c r="U667" i="5"/>
  <c r="Z208" i="5"/>
  <c r="Z890" i="5"/>
  <c r="Z332" i="5"/>
  <c r="Z709" i="5"/>
  <c r="Z1324" i="5"/>
  <c r="Z177" i="5"/>
  <c r="Q669" i="5"/>
  <c r="T38" i="8"/>
  <c r="Z1081" i="5"/>
  <c r="Q390" i="5"/>
  <c r="T37" i="8"/>
  <c r="Z518" i="5"/>
  <c r="Z612" i="5"/>
  <c r="S48" i="5"/>
  <c r="R48" i="5"/>
  <c r="U48" i="5" s="1"/>
  <c r="T48" i="5"/>
  <c r="Z642" i="5"/>
  <c r="K21" i="5"/>
  <c r="M21" i="5" s="1"/>
  <c r="V21" i="5"/>
  <c r="Z1479" i="5"/>
  <c r="Z1262" i="5"/>
  <c r="P20" i="5"/>
  <c r="N20" i="5"/>
  <c r="Z1109" i="5"/>
  <c r="Z239" i="5"/>
  <c r="Z859" i="5"/>
  <c r="T18" i="5"/>
  <c r="R18" i="5"/>
  <c r="U18" i="5" s="1"/>
  <c r="S18" i="5"/>
  <c r="Z1356" i="5"/>
  <c r="Z85" i="5"/>
  <c r="Q19" i="5"/>
  <c r="U36" i="8"/>
  <c r="Z1820" i="5"/>
  <c r="Z23" i="5"/>
  <c r="Y22" i="5"/>
  <c r="U233" i="5"/>
  <c r="Z303" i="5"/>
  <c r="Z1575" i="5"/>
  <c r="Z1179" i="5"/>
  <c r="AA101" i="5"/>
  <c r="N5" i="8"/>
  <c r="Q105" i="5"/>
  <c r="N71" i="8" s="1"/>
  <c r="P104" i="5"/>
  <c r="N104" i="5"/>
  <c r="T106" i="5" l="1"/>
  <c r="S106" i="5"/>
  <c r="R106" i="5"/>
  <c r="U106" i="5" s="1"/>
  <c r="Q235" i="5"/>
  <c r="S235" i="5" s="1"/>
  <c r="T59"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4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U20" i="5"/>
  <c r="V36" i="8"/>
  <c r="Q20" i="5"/>
  <c r="R390" i="5"/>
  <c r="U390" i="5" s="1"/>
  <c r="S390" i="5"/>
  <c r="T390" i="5"/>
  <c r="R669" i="5"/>
  <c r="U669" i="5" s="1"/>
  <c r="S669" i="5"/>
  <c r="T669" i="5"/>
  <c r="Z147" i="5"/>
  <c r="R855" i="5"/>
  <c r="U855" i="5" s="1"/>
  <c r="S855" i="5"/>
  <c r="T855" i="5"/>
  <c r="Z364" i="5"/>
  <c r="Z1542" i="5"/>
  <c r="Z304" i="5"/>
  <c r="Z1576" i="5"/>
  <c r="Q104" i="5"/>
  <c r="M71" i="8" s="1"/>
  <c r="M5"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47" i="8"/>
  <c r="Q79" i="5"/>
  <c r="T78" i="5"/>
  <c r="R78" i="5"/>
  <c r="U78" i="5" s="1"/>
  <c r="S78" i="5"/>
  <c r="Z365" i="5"/>
  <c r="S20" i="5"/>
  <c r="R20" i="5"/>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36" i="8"/>
  <c r="Q21" i="5"/>
  <c r="Z1419" i="5"/>
  <c r="Z1111" i="5"/>
  <c r="Z117" i="5"/>
  <c r="Z1083" i="5"/>
  <c r="Z334" i="5"/>
  <c r="Z179" i="5"/>
  <c r="Z614" i="5"/>
  <c r="Z305" i="5"/>
  <c r="T104" i="5"/>
  <c r="R104" i="5"/>
  <c r="U104" i="5" s="1"/>
  <c r="S104" i="5"/>
  <c r="AA99" i="5"/>
  <c r="X25" i="5" l="1"/>
  <c r="Y24" i="5"/>
  <c r="K24" i="5" s="1"/>
  <c r="M24" i="5" s="1"/>
  <c r="V81" i="5"/>
  <c r="U8" i="8"/>
  <c r="Q50" i="5"/>
  <c r="V52" i="5"/>
  <c r="K52" i="5"/>
  <c r="M52" i="5" s="1"/>
  <c r="X54" i="5"/>
  <c r="Y53" i="5"/>
  <c r="W54" i="5"/>
  <c r="W55" i="5" s="1"/>
  <c r="P51" i="5"/>
  <c r="N51" i="5"/>
  <c r="W25" i="5"/>
  <c r="Z1017" i="5"/>
  <c r="Z738" i="5"/>
  <c r="Z273" i="5"/>
  <c r="Z1792" i="5"/>
  <c r="Z552" i="5"/>
  <c r="Z924" i="5"/>
  <c r="Z773" i="5"/>
  <c r="Z1513" i="5"/>
  <c r="Z56" i="5"/>
  <c r="Z490" i="5"/>
  <c r="T47" i="8"/>
  <c r="Q80" i="5"/>
  <c r="X84" i="5"/>
  <c r="Y83" i="5"/>
  <c r="V82"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36" i="8"/>
  <c r="Z397" i="5"/>
  <c r="Z1265" i="5"/>
  <c r="Z26" i="5"/>
  <c r="Y25" i="5"/>
  <c r="Z862" i="5"/>
  <c r="Z149" i="5"/>
  <c r="Z1359" i="5"/>
  <c r="Z180" i="5"/>
  <c r="Z118" i="5"/>
  <c r="Z1112" i="5"/>
  <c r="Z645" i="5"/>
  <c r="Z211" i="5"/>
  <c r="Z956" i="5"/>
  <c r="Z366" i="5"/>
  <c r="Z306" i="5"/>
  <c r="Z1579" i="5"/>
  <c r="AA98" i="5"/>
  <c r="V24" i="5" l="1"/>
  <c r="W26" i="5"/>
  <c r="X26" i="5"/>
  <c r="X27" i="5" s="1"/>
  <c r="Q51" i="5"/>
  <c r="V8"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47" i="8"/>
  <c r="Q81" i="5"/>
  <c r="Z646" i="5"/>
  <c r="Z1113" i="5"/>
  <c r="Z1360" i="5"/>
  <c r="Z863" i="5"/>
  <c r="Z1266" i="5"/>
  <c r="Z522" i="5"/>
  <c r="Z89" i="5"/>
  <c r="Z957" i="5"/>
  <c r="Z212" i="5"/>
  <c r="Z181" i="5"/>
  <c r="Z150" i="5"/>
  <c r="V25" i="5"/>
  <c r="K25" i="5"/>
  <c r="M25" i="5" s="1"/>
  <c r="Z398" i="5"/>
  <c r="Q23" i="5"/>
  <c r="Y36"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8" i="8" l="1"/>
  <c r="Q52" i="5"/>
  <c r="V54" i="5"/>
  <c r="K54" i="5"/>
  <c r="M54" i="5" s="1"/>
  <c r="X56" i="5"/>
  <c r="Y55" i="5"/>
  <c r="W56" i="5"/>
  <c r="W57" i="5" s="1"/>
  <c r="N53" i="5"/>
  <c r="P53" i="5"/>
  <c r="U51" i="5"/>
  <c r="S51" i="5"/>
  <c r="R51" i="5"/>
  <c r="T51" i="5"/>
  <c r="W27" i="5"/>
  <c r="Z275" i="5"/>
  <c r="Z775" i="5"/>
  <c r="Z678" i="5"/>
  <c r="Z740" i="5"/>
  <c r="Z492" i="5"/>
  <c r="Z1825" i="5"/>
  <c r="Z1794" i="5"/>
  <c r="Z926" i="5"/>
  <c r="Z1515" i="5"/>
  <c r="Z554" i="5"/>
  <c r="Z1019" i="5"/>
  <c r="Z244" i="5"/>
  <c r="Z58" i="5"/>
  <c r="W86" i="5"/>
  <c r="X86" i="5"/>
  <c r="Y85" i="5"/>
  <c r="K84" i="5"/>
  <c r="M84" i="5" s="1"/>
  <c r="V84" i="5"/>
  <c r="P83" i="5"/>
  <c r="N83" i="5"/>
  <c r="V4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36" i="8"/>
  <c r="Z1546" i="5"/>
  <c r="Z28" i="5"/>
  <c r="Y27" i="5"/>
  <c r="Z1484" i="5"/>
  <c r="Z337" i="5"/>
  <c r="Z399" i="5"/>
  <c r="Z1267" i="5"/>
  <c r="Z1114" i="5"/>
  <c r="N25" i="5"/>
  <c r="P25" i="5"/>
  <c r="Z958" i="5"/>
  <c r="Z308" i="5"/>
  <c r="W28" i="5" l="1"/>
  <c r="X28" i="5"/>
  <c r="X29" i="5" s="1"/>
  <c r="Q53" i="5"/>
  <c r="X8"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47" i="8"/>
  <c r="S82" i="5"/>
  <c r="R82" i="5"/>
  <c r="U82" i="5" s="1"/>
  <c r="T82" i="5"/>
  <c r="W87" i="5"/>
  <c r="Z1268" i="5"/>
  <c r="Z1485" i="5"/>
  <c r="Z959" i="5"/>
  <c r="K27" i="5"/>
  <c r="M27" i="5" s="1"/>
  <c r="V27" i="5"/>
  <c r="Z91" i="5"/>
  <c r="N26" i="5"/>
  <c r="P26" i="5"/>
  <c r="Z152" i="5"/>
  <c r="AA36"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8"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4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36" i="8"/>
  <c r="Q26" i="5"/>
  <c r="N27" i="5"/>
  <c r="P27" i="5"/>
  <c r="Z960" i="5"/>
  <c r="Z310" i="5"/>
  <c r="W59" i="5" l="1"/>
  <c r="W30" i="5"/>
  <c r="X30" i="5"/>
  <c r="X31" i="5" s="1"/>
  <c r="Q55" i="5"/>
  <c r="Z8"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47" i="8"/>
  <c r="T84" i="5"/>
  <c r="R84" i="5"/>
  <c r="S84" i="5"/>
  <c r="R26" i="5"/>
  <c r="S26" i="5"/>
  <c r="T26" i="5"/>
  <c r="Z340" i="5"/>
  <c r="Z1364" i="5"/>
  <c r="Z1270" i="5"/>
  <c r="Z1332" i="5"/>
  <c r="Z620" i="5"/>
  <c r="Z402" i="5"/>
  <c r="Z371" i="5"/>
  <c r="Z961" i="5"/>
  <c r="Z216" i="5"/>
  <c r="V29" i="5"/>
  <c r="K29" i="5"/>
  <c r="M29" i="5" s="1"/>
  <c r="P28" i="5"/>
  <c r="N28" i="5"/>
  <c r="Z185" i="5"/>
  <c r="U27" i="5"/>
  <c r="Q27" i="5"/>
  <c r="AC36" i="8"/>
  <c r="Z1117" i="5"/>
  <c r="Z1487" i="5"/>
  <c r="Z154" i="5"/>
  <c r="Z650" i="5"/>
  <c r="Z31" i="5"/>
  <c r="Z93" i="5"/>
  <c r="Z123" i="5"/>
  <c r="Z867" i="5"/>
  <c r="Z311" i="5"/>
  <c r="Y30" i="5" l="1"/>
  <c r="K30" i="5" s="1"/>
  <c r="M30" i="5" s="1"/>
  <c r="AA8"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4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36" i="8"/>
  <c r="Z372" i="5"/>
  <c r="V30" i="5" l="1"/>
  <c r="W32" i="5"/>
  <c r="X32" i="5"/>
  <c r="Y32" i="5" s="1"/>
  <c r="V32" i="5" s="1"/>
  <c r="AB8"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47" i="8"/>
  <c r="Q87" i="5"/>
  <c r="T86" i="5"/>
  <c r="S86" i="5"/>
  <c r="R86" i="5"/>
  <c r="U86" i="5" s="1"/>
  <c r="Z342" i="5"/>
  <c r="Z1272" i="5"/>
  <c r="Z404" i="5"/>
  <c r="T28" i="5"/>
  <c r="R28" i="5"/>
  <c r="U28" i="5" s="1"/>
  <c r="S28" i="5"/>
  <c r="Z187" i="5"/>
  <c r="Z218" i="5"/>
  <c r="Z125" i="5"/>
  <c r="Z652" i="5"/>
  <c r="Z373" i="5"/>
  <c r="V31" i="5"/>
  <c r="K31" i="5"/>
  <c r="M31" i="5" s="1"/>
  <c r="Z869" i="5"/>
  <c r="Z1334" i="5"/>
  <c r="N30" i="5"/>
  <c r="P30" i="5"/>
  <c r="AE36" i="8"/>
  <c r="Q29" i="5"/>
  <c r="Z156" i="5"/>
  <c r="Z1489" i="5"/>
  <c r="K32" i="5" l="1"/>
  <c r="M32" i="5" s="1"/>
  <c r="P32" i="5" s="1"/>
  <c r="U58" i="5"/>
  <c r="AC8" i="8"/>
  <c r="Q58" i="5"/>
  <c r="V60" i="5"/>
  <c r="K60" i="5"/>
  <c r="M60" i="5" s="1"/>
  <c r="X62" i="5"/>
  <c r="Y61" i="5"/>
  <c r="W62" i="5"/>
  <c r="W63" i="5" s="1"/>
  <c r="N59" i="5"/>
  <c r="P59" i="5"/>
  <c r="S57" i="5"/>
  <c r="T57" i="5"/>
  <c r="R57" i="5"/>
  <c r="U57" i="5" s="1"/>
  <c r="W92" i="5"/>
  <c r="X92" i="5"/>
  <c r="Y91" i="5"/>
  <c r="V90" i="5"/>
  <c r="K90" i="5"/>
  <c r="M90" i="5" s="1"/>
  <c r="P89" i="5"/>
  <c r="N89" i="5"/>
  <c r="AB47" i="8"/>
  <c r="Q88" i="5"/>
  <c r="T87" i="5"/>
  <c r="R87" i="5"/>
  <c r="U87" i="5" s="1"/>
  <c r="S87" i="5"/>
  <c r="P31" i="5"/>
  <c r="N31" i="5"/>
  <c r="T29" i="5"/>
  <c r="R29" i="5"/>
  <c r="U29" i="5" s="1"/>
  <c r="S29" i="5"/>
  <c r="Q30" i="5"/>
  <c r="AF36" i="8"/>
  <c r="N32" i="5" l="1"/>
  <c r="AD8" i="8"/>
  <c r="Q59" i="5"/>
  <c r="V61" i="5"/>
  <c r="K61" i="5"/>
  <c r="M61" i="5" s="1"/>
  <c r="X63" i="5"/>
  <c r="Y63" i="5" s="1"/>
  <c r="Y62" i="5"/>
  <c r="P60" i="5"/>
  <c r="N60" i="5"/>
  <c r="S58" i="5"/>
  <c r="R58" i="5"/>
  <c r="T58" i="5"/>
  <c r="W93" i="5"/>
  <c r="X93" i="5"/>
  <c r="Y92" i="5"/>
  <c r="V91" i="5"/>
  <c r="K91" i="5"/>
  <c r="M91" i="5" s="1"/>
  <c r="N90" i="5"/>
  <c r="P90" i="5"/>
  <c r="Q89" i="5"/>
  <c r="AC47" i="8"/>
  <c r="S88" i="5"/>
  <c r="R88" i="5"/>
  <c r="U88" i="5" s="1"/>
  <c r="T88" i="5"/>
  <c r="E31" i="7"/>
  <c r="G31" i="7"/>
  <c r="T30" i="5"/>
  <c r="R30" i="5"/>
  <c r="S30" i="5"/>
  <c r="AH36" i="8"/>
  <c r="Q32" i="5"/>
  <c r="AG36" i="8"/>
  <c r="Q31" i="5"/>
  <c r="Q60" i="5" l="1"/>
  <c r="AE8" i="8"/>
  <c r="K62" i="5"/>
  <c r="M62" i="5" s="1"/>
  <c r="V62" i="5"/>
  <c r="K63" i="5"/>
  <c r="M63" i="5" s="1"/>
  <c r="V63" i="5"/>
  <c r="N61" i="5"/>
  <c r="P61" i="5"/>
  <c r="T59" i="5"/>
  <c r="S59" i="5"/>
  <c r="R59" i="5"/>
  <c r="U59" i="5" s="1"/>
  <c r="W94" i="5"/>
  <c r="X94" i="5"/>
  <c r="Y93" i="5"/>
  <c r="K93" i="5" s="1"/>
  <c r="V92" i="5"/>
  <c r="K92" i="5"/>
  <c r="M92" i="5" s="1"/>
  <c r="N91" i="5"/>
  <c r="P91" i="5"/>
  <c r="AD47" i="8"/>
  <c r="Q90" i="5"/>
  <c r="U90" i="5"/>
  <c r="T89" i="5"/>
  <c r="S89" i="5"/>
  <c r="R89" i="5"/>
  <c r="U89" i="5" s="1"/>
  <c r="S31" i="5"/>
  <c r="T31" i="5"/>
  <c r="R31" i="5"/>
  <c r="U31" i="5" s="1"/>
  <c r="H31" i="7"/>
  <c r="T32" i="5"/>
  <c r="S32" i="5"/>
  <c r="R32" i="5"/>
  <c r="U32" i="5" s="1"/>
  <c r="N31" i="7"/>
  <c r="I31" i="7"/>
  <c r="U30" i="5"/>
  <c r="AF8" i="8" l="1"/>
  <c r="Q61" i="5"/>
  <c r="U61" i="5"/>
  <c r="N63" i="5"/>
  <c r="P63" i="5"/>
  <c r="N62" i="5"/>
  <c r="P62" i="5"/>
  <c r="R60" i="5"/>
  <c r="U60" i="5" s="1"/>
  <c r="T60" i="5"/>
  <c r="S60" i="5"/>
  <c r="Y94" i="5"/>
  <c r="M93" i="5"/>
  <c r="V93" i="5"/>
  <c r="N92" i="5"/>
  <c r="P92" i="5"/>
  <c r="AE47" i="8"/>
  <c r="Q91" i="5"/>
  <c r="R90" i="5"/>
  <c r="S90" i="5"/>
  <c r="T90" i="5"/>
  <c r="J31" i="7"/>
  <c r="G7" i="7" l="1"/>
  <c r="P7" i="7"/>
  <c r="E7" i="7"/>
  <c r="Q62" i="5"/>
  <c r="AG8" i="8"/>
  <c r="AH8" i="8"/>
  <c r="Q63" i="5"/>
  <c r="R61" i="5"/>
  <c r="S61" i="5"/>
  <c r="T61" i="5"/>
  <c r="W97" i="5"/>
  <c r="V94" i="5"/>
  <c r="K94" i="5"/>
  <c r="M94" i="5" s="1"/>
  <c r="P93" i="5"/>
  <c r="N93" i="5"/>
  <c r="AF47" i="8"/>
  <c r="Q92" i="5"/>
  <c r="S91" i="5"/>
  <c r="R91" i="5"/>
  <c r="U91" i="5" s="1"/>
  <c r="T91" i="5"/>
  <c r="L31" i="7"/>
  <c r="AJ36" i="8"/>
  <c r="R63" i="5" l="1"/>
  <c r="U63" i="5" s="1"/>
  <c r="S63" i="5"/>
  <c r="T63" i="5"/>
  <c r="H7" i="7"/>
  <c r="T62" i="5"/>
  <c r="S62" i="5"/>
  <c r="R62" i="5"/>
  <c r="F7" i="7"/>
  <c r="AI8" i="8" s="1"/>
  <c r="N7" i="7"/>
  <c r="I7" i="7"/>
  <c r="X97" i="5"/>
  <c r="Y97" i="5" s="1"/>
  <c r="N94" i="5"/>
  <c r="P94" i="5"/>
  <c r="G41" i="7" s="1"/>
  <c r="AG47" i="8"/>
  <c r="Q93" i="5"/>
  <c r="R92" i="5"/>
  <c r="S92" i="5"/>
  <c r="T92" i="5"/>
  <c r="O7" i="7" l="1"/>
  <c r="K97" i="5"/>
  <c r="M97" i="5" s="1"/>
  <c r="V97" i="5"/>
  <c r="U62" i="5"/>
  <c r="M7" i="7"/>
  <c r="AK8" i="8" s="1"/>
  <c r="J7" i="7"/>
  <c r="P41" i="7"/>
  <c r="E41" i="7"/>
  <c r="W98" i="5"/>
  <c r="X98" i="5"/>
  <c r="Y98" i="5" s="1"/>
  <c r="AH47" i="8"/>
  <c r="Q94" i="5"/>
  <c r="H41" i="7" s="1"/>
  <c r="R93" i="5"/>
  <c r="U93" i="5" s="1"/>
  <c r="S93" i="5"/>
  <c r="T93" i="5"/>
  <c r="U92" i="5"/>
  <c r="K98" i="5" l="1"/>
  <c r="M98" i="5" s="1"/>
  <c r="V98" i="5"/>
  <c r="AJ8" i="8"/>
  <c r="Q7" i="7"/>
  <c r="AM8" i="8" s="1"/>
  <c r="L7" i="7"/>
  <c r="N97" i="5"/>
  <c r="P97" i="5"/>
  <c r="I41" i="7"/>
  <c r="J41" i="7" s="1"/>
  <c r="F41" i="7"/>
  <c r="AI47" i="8" s="1"/>
  <c r="W99" i="5"/>
  <c r="S94" i="5"/>
  <c r="N41" i="7" s="1"/>
  <c r="T94" i="5"/>
  <c r="O41" i="7" s="1"/>
  <c r="R94" i="5"/>
  <c r="X99" i="5"/>
  <c r="Y99" i="5" s="1"/>
  <c r="K99" i="5" l="1"/>
  <c r="M99" i="5" s="1"/>
  <c r="V99" i="5"/>
  <c r="F5" i="8"/>
  <c r="Q97" i="5"/>
  <c r="N98" i="5"/>
  <c r="P98" i="5"/>
  <c r="AJ47" i="8"/>
  <c r="L41" i="7"/>
  <c r="M41" i="7"/>
  <c r="U94" i="5"/>
  <c r="W100" i="5"/>
  <c r="X100" i="5"/>
  <c r="Y100" i="5" s="1"/>
  <c r="V100" i="5" l="1"/>
  <c r="K100" i="5"/>
  <c r="M100" i="5" s="1"/>
  <c r="G5" i="8"/>
  <c r="Q98" i="5"/>
  <c r="F71" i="8"/>
  <c r="S97" i="5"/>
  <c r="T97" i="5"/>
  <c r="R97" i="5"/>
  <c r="N99" i="5"/>
  <c r="P99" i="5"/>
  <c r="X101" i="5"/>
  <c r="Y101" i="5" s="1"/>
  <c r="Q41" i="7"/>
  <c r="AM47" i="8" s="1"/>
  <c r="AK47" i="8"/>
  <c r="W101" i="5"/>
  <c r="U97" i="5" l="1"/>
  <c r="V101" i="5"/>
  <c r="K101" i="5"/>
  <c r="M101" i="5" s="1"/>
  <c r="Q99" i="5"/>
  <c r="H5" i="8"/>
  <c r="U99" i="5"/>
  <c r="G71" i="8"/>
  <c r="S98" i="5"/>
  <c r="T98" i="5"/>
  <c r="R98" i="5"/>
  <c r="P100" i="5"/>
  <c r="N100" i="5"/>
  <c r="X102" i="5"/>
  <c r="Y102" i="5" s="1"/>
  <c r="W102" i="5"/>
  <c r="U98" i="5" l="1"/>
  <c r="V102" i="5"/>
  <c r="K102" i="5"/>
  <c r="M102" i="5" s="1"/>
  <c r="I5" i="8"/>
  <c r="Q100" i="5"/>
  <c r="H71" i="8"/>
  <c r="T99" i="5"/>
  <c r="R99" i="5"/>
  <c r="S99" i="5"/>
  <c r="N101" i="5"/>
  <c r="P101" i="5"/>
  <c r="X103" i="5"/>
  <c r="Y103" i="5" s="1"/>
  <c r="W103" i="5"/>
  <c r="K103" i="5" l="1"/>
  <c r="M103" i="5" s="1"/>
  <c r="V103" i="5"/>
  <c r="J5" i="8"/>
  <c r="Q101" i="5"/>
  <c r="I71" i="8"/>
  <c r="T100" i="5"/>
  <c r="R100" i="5"/>
  <c r="S100" i="5"/>
  <c r="N102" i="5"/>
  <c r="P102" i="5"/>
  <c r="X104" i="5"/>
  <c r="W104" i="5"/>
  <c r="Q102" i="5" l="1"/>
  <c r="K5" i="8"/>
  <c r="U100" i="5"/>
  <c r="J71" i="8"/>
  <c r="R101" i="5"/>
  <c r="S101" i="5"/>
  <c r="T101" i="5"/>
  <c r="N103" i="5"/>
  <c r="P103" i="5"/>
  <c r="X105" i="5"/>
  <c r="W105" i="5"/>
  <c r="L5"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5" i="8"/>
  <c r="Q109" i="5"/>
  <c r="P110" i="5"/>
  <c r="N110" i="5"/>
  <c r="X112" i="5"/>
  <c r="Y112" i="5" s="1"/>
  <c r="W112" i="5"/>
  <c r="V112" i="5" l="1"/>
  <c r="K112" i="5"/>
  <c r="M112" i="5" s="1"/>
  <c r="Q110" i="5"/>
  <c r="S5" i="8"/>
  <c r="S109" i="5"/>
  <c r="R109" i="5"/>
  <c r="T109" i="5"/>
  <c r="N111" i="5"/>
  <c r="P111" i="5"/>
  <c r="X113" i="5"/>
  <c r="Y113" i="5" s="1"/>
  <c r="W113" i="5"/>
  <c r="K113" i="5" l="1"/>
  <c r="M113" i="5" s="1"/>
  <c r="V113" i="5"/>
  <c r="Q111" i="5"/>
  <c r="T5" i="8"/>
  <c r="U109" i="5"/>
  <c r="R110" i="5"/>
  <c r="S110" i="5"/>
  <c r="T110" i="5"/>
  <c r="N112" i="5"/>
  <c r="P112" i="5"/>
  <c r="X114" i="5"/>
  <c r="Y114" i="5" s="1"/>
  <c r="W114" i="5"/>
  <c r="K114" i="5" l="1"/>
  <c r="M114" i="5" s="1"/>
  <c r="V114" i="5"/>
  <c r="U5" i="8"/>
  <c r="Q112" i="5"/>
  <c r="U110" i="5"/>
  <c r="T111" i="5"/>
  <c r="R111" i="5"/>
  <c r="S111" i="5"/>
  <c r="N113" i="5"/>
  <c r="P113" i="5"/>
  <c r="X115" i="5"/>
  <c r="Y115" i="5" s="1"/>
  <c r="W115" i="5"/>
  <c r="K115" i="5" l="1"/>
  <c r="M115" i="5" s="1"/>
  <c r="V115" i="5"/>
  <c r="V5" i="8"/>
  <c r="Q113" i="5"/>
  <c r="U113" i="5" s="1"/>
  <c r="U111" i="5"/>
  <c r="R112" i="5"/>
  <c r="T112" i="5"/>
  <c r="S112" i="5"/>
  <c r="P114" i="5"/>
  <c r="N114" i="5"/>
  <c r="W116" i="5"/>
  <c r="X116" i="5"/>
  <c r="Y116" i="5" s="1"/>
  <c r="K116" i="5" l="1"/>
  <c r="M116" i="5" s="1"/>
  <c r="V116" i="5"/>
  <c r="U114" i="5"/>
  <c r="W5" i="8"/>
  <c r="Q114" i="5"/>
  <c r="U112" i="5"/>
  <c r="T113" i="5"/>
  <c r="R113" i="5"/>
  <c r="S113" i="5"/>
  <c r="N115" i="5"/>
  <c r="P115" i="5"/>
  <c r="W117" i="5"/>
  <c r="X117" i="5"/>
  <c r="Y117" i="5" s="1"/>
  <c r="K117" i="5" l="1"/>
  <c r="M117" i="5" s="1"/>
  <c r="V117" i="5"/>
  <c r="U115" i="5"/>
  <c r="Q115" i="5"/>
  <c r="X5" i="8"/>
  <c r="T114" i="5"/>
  <c r="S114" i="5"/>
  <c r="R114" i="5"/>
  <c r="P116" i="5"/>
  <c r="N116" i="5"/>
  <c r="X118" i="5"/>
  <c r="Y118" i="5" s="1"/>
  <c r="W118" i="5"/>
  <c r="V118" i="5" l="1"/>
  <c r="K118" i="5"/>
  <c r="M118" i="5" s="1"/>
  <c r="U116" i="5"/>
  <c r="Q116" i="5"/>
  <c r="Y5" i="8"/>
  <c r="T115" i="5"/>
  <c r="S115" i="5"/>
  <c r="R115" i="5"/>
  <c r="N117" i="5"/>
  <c r="P117" i="5"/>
  <c r="X119" i="5"/>
  <c r="Y119" i="5" s="1"/>
  <c r="W119" i="5"/>
  <c r="K119" i="5" l="1"/>
  <c r="M119" i="5" s="1"/>
  <c r="V119" i="5"/>
  <c r="U117" i="5"/>
  <c r="Q117" i="5"/>
  <c r="Z5" i="8"/>
  <c r="T116" i="5"/>
  <c r="R116" i="5"/>
  <c r="S116" i="5"/>
  <c r="P118" i="5"/>
  <c r="N118" i="5"/>
  <c r="W120" i="5"/>
  <c r="X120" i="5"/>
  <c r="Y120" i="5" s="1"/>
  <c r="K120" i="5" l="1"/>
  <c r="M120" i="5" s="1"/>
  <c r="V120" i="5"/>
  <c r="U118" i="5"/>
  <c r="AA5" i="8"/>
  <c r="Q118" i="5"/>
  <c r="R117" i="5"/>
  <c r="S117" i="5"/>
  <c r="T117" i="5"/>
  <c r="N119" i="5"/>
  <c r="P119" i="5"/>
  <c r="W121" i="5"/>
  <c r="X121" i="5"/>
  <c r="Y121" i="5" s="1"/>
  <c r="V121" i="5" l="1"/>
  <c r="K121" i="5"/>
  <c r="M121" i="5" s="1"/>
  <c r="U119" i="5"/>
  <c r="AB5" i="8"/>
  <c r="Q119" i="5"/>
  <c r="R118" i="5"/>
  <c r="S118" i="5"/>
  <c r="T118" i="5"/>
  <c r="P120" i="5"/>
  <c r="N120" i="5"/>
  <c r="X122" i="5"/>
  <c r="Y122" i="5" s="1"/>
  <c r="W122" i="5"/>
  <c r="K122" i="5" l="1"/>
  <c r="M122" i="5" s="1"/>
  <c r="V122" i="5"/>
  <c r="U120" i="5"/>
  <c r="Q120" i="5"/>
  <c r="AC5" i="8"/>
  <c r="S119" i="5"/>
  <c r="T119" i="5"/>
  <c r="R119" i="5"/>
  <c r="N121" i="5"/>
  <c r="P121" i="5"/>
  <c r="W123" i="5"/>
  <c r="X123" i="5"/>
  <c r="Y123" i="5" s="1"/>
  <c r="V123" i="5" l="1"/>
  <c r="K123" i="5"/>
  <c r="M123" i="5" s="1"/>
  <c r="U121" i="5"/>
  <c r="AD5" i="8"/>
  <c r="Q121" i="5"/>
  <c r="T120" i="5"/>
  <c r="S120" i="5"/>
  <c r="R120" i="5"/>
  <c r="N122" i="5"/>
  <c r="P122" i="5"/>
  <c r="W124" i="5"/>
  <c r="X124" i="5"/>
  <c r="Y124" i="5" s="1"/>
  <c r="K124" i="5" l="1"/>
  <c r="M124" i="5" s="1"/>
  <c r="V124" i="5"/>
  <c r="U122" i="5"/>
  <c r="AE5" i="8"/>
  <c r="Q122" i="5"/>
  <c r="S121" i="5"/>
  <c r="R121" i="5"/>
  <c r="T121" i="5"/>
  <c r="P123" i="5"/>
  <c r="N123" i="5"/>
  <c r="X125" i="5"/>
  <c r="Y125" i="5" s="1"/>
  <c r="W125" i="5"/>
  <c r="K125" i="5" l="1"/>
  <c r="M125" i="5" s="1"/>
  <c r="V125" i="5"/>
  <c r="U123" i="5"/>
  <c r="Q123" i="5"/>
  <c r="AF5" i="8"/>
  <c r="T122" i="5"/>
  <c r="R122" i="5"/>
  <c r="S122" i="5"/>
  <c r="N124" i="5"/>
  <c r="P124" i="5"/>
  <c r="W128" i="5"/>
  <c r="U124" i="5" l="1"/>
  <c r="AG5" i="8"/>
  <c r="Q124" i="5"/>
  <c r="S123" i="5"/>
  <c r="T123" i="5"/>
  <c r="R123" i="5"/>
  <c r="N125" i="5"/>
  <c r="P125" i="5"/>
  <c r="X128" i="5"/>
  <c r="Y128" i="5" s="1"/>
  <c r="U125" i="5" l="1"/>
  <c r="Q125" i="5"/>
  <c r="AH5"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5" i="8"/>
  <c r="M50" i="7"/>
  <c r="F21" i="8"/>
  <c r="Q128" i="5"/>
  <c r="V129" i="5"/>
  <c r="K129" i="5"/>
  <c r="M129" i="5" s="1"/>
  <c r="W131" i="5"/>
  <c r="X131" i="5"/>
  <c r="Y131" i="5" s="1"/>
  <c r="K130" i="5"/>
  <c r="M130" i="5" s="1"/>
  <c r="AK5" i="8" l="1"/>
  <c r="Q50" i="7"/>
  <c r="AM5" i="8" s="1"/>
  <c r="L50" i="7"/>
  <c r="AJ5" i="8"/>
  <c r="V130" i="5"/>
  <c r="T128" i="5"/>
  <c r="R128" i="5"/>
  <c r="U128" i="5" s="1"/>
  <c r="S128" i="5"/>
  <c r="W132" i="5"/>
  <c r="X132" i="5"/>
  <c r="N129" i="5"/>
  <c r="P129" i="5"/>
  <c r="K131" i="5"/>
  <c r="M131" i="5" s="1"/>
  <c r="N130" i="5"/>
  <c r="P130" i="5"/>
  <c r="V131" i="5" l="1"/>
  <c r="Y132" i="5"/>
  <c r="W133" i="5"/>
  <c r="X133" i="5"/>
  <c r="G21" i="8"/>
  <c r="Q129" i="5"/>
  <c r="N131" i="5"/>
  <c r="P131" i="5"/>
  <c r="H21" i="8"/>
  <c r="Q130" i="5"/>
  <c r="W134" i="5" l="1"/>
  <c r="K132" i="5"/>
  <c r="M132" i="5" s="1"/>
  <c r="X134" i="5"/>
  <c r="Y134" i="5" s="1"/>
  <c r="Y133" i="5"/>
  <c r="T129" i="5"/>
  <c r="S129" i="5"/>
  <c r="R129" i="5"/>
  <c r="U129" i="5" s="1"/>
  <c r="I21" i="8"/>
  <c r="Q131" i="5"/>
  <c r="S130" i="5"/>
  <c r="R130" i="5"/>
  <c r="U130" i="5" s="1"/>
  <c r="T130" i="5"/>
  <c r="V132" i="5" l="1"/>
  <c r="N132" i="5"/>
  <c r="P132" i="5"/>
  <c r="W135" i="5"/>
  <c r="X135" i="5"/>
  <c r="K133" i="5"/>
  <c r="M133" i="5" s="1"/>
  <c r="R131" i="5"/>
  <c r="U131" i="5" s="1"/>
  <c r="T131" i="5"/>
  <c r="S131" i="5"/>
  <c r="V134" i="5"/>
  <c r="K134" i="5"/>
  <c r="M134" i="5" s="1"/>
  <c r="V133" i="5" l="1"/>
  <c r="Q132" i="5"/>
  <c r="T132" i="5" s="1"/>
  <c r="J21" i="8"/>
  <c r="W136" i="5"/>
  <c r="Y135" i="5"/>
  <c r="X136" i="5"/>
  <c r="P133" i="5"/>
  <c r="N133" i="5"/>
  <c r="P134" i="5"/>
  <c r="N134" i="5"/>
  <c r="R132" i="5" l="1"/>
  <c r="U132" i="5" s="1"/>
  <c r="S132" i="5"/>
  <c r="W137" i="5"/>
  <c r="V135" i="5"/>
  <c r="K135" i="5"/>
  <c r="M135" i="5" s="1"/>
  <c r="X137" i="5"/>
  <c r="Y136" i="5"/>
  <c r="Q133" i="5"/>
  <c r="K21" i="8"/>
  <c r="Q134" i="5"/>
  <c r="L21" i="8"/>
  <c r="P135" i="5" l="1"/>
  <c r="N135" i="5"/>
  <c r="W138" i="5"/>
  <c r="X138" i="5"/>
  <c r="Y137" i="5"/>
  <c r="K136" i="5"/>
  <c r="M136" i="5" s="1"/>
  <c r="R133" i="5"/>
  <c r="U133" i="5" s="1"/>
  <c r="T133" i="5"/>
  <c r="S133" i="5"/>
  <c r="R134" i="5"/>
  <c r="U134" i="5" s="1"/>
  <c r="T134" i="5"/>
  <c r="S134" i="5"/>
  <c r="V136" i="5" l="1"/>
  <c r="Q135" i="5"/>
  <c r="M21" i="8"/>
  <c r="W139" i="5"/>
  <c r="X139" i="5"/>
  <c r="Y138" i="5"/>
  <c r="K137" i="5"/>
  <c r="M137" i="5" s="1"/>
  <c r="N136" i="5"/>
  <c r="P136" i="5"/>
  <c r="N21" i="8"/>
  <c r="V137" i="5" l="1"/>
  <c r="T135" i="5"/>
  <c r="S135" i="5"/>
  <c r="R135" i="5"/>
  <c r="U135" i="5" s="1"/>
  <c r="W140" i="5"/>
  <c r="X140" i="5"/>
  <c r="Y139" i="5"/>
  <c r="K138" i="5"/>
  <c r="M138" i="5" s="1"/>
  <c r="P137" i="5"/>
  <c r="N137" i="5"/>
  <c r="Q136" i="5"/>
  <c r="V138" i="5" l="1"/>
  <c r="Q137" i="5"/>
  <c r="O21" i="8"/>
  <c r="W141" i="5"/>
  <c r="X141" i="5"/>
  <c r="Y140" i="5"/>
  <c r="K139" i="5"/>
  <c r="M139" i="5" s="1"/>
  <c r="N138" i="5"/>
  <c r="P138" i="5"/>
  <c r="S136" i="5"/>
  <c r="T136" i="5"/>
  <c r="R136" i="5"/>
  <c r="U136" i="5" s="1"/>
  <c r="V139" i="5" l="1"/>
  <c r="S137" i="5"/>
  <c r="T137" i="5"/>
  <c r="R137" i="5"/>
  <c r="U137" i="5" s="1"/>
  <c r="Q138" i="5"/>
  <c r="P21" i="8"/>
  <c r="W142" i="5"/>
  <c r="X142" i="5"/>
  <c r="Y142" i="5" s="1"/>
  <c r="Y141" i="5"/>
  <c r="K140" i="5"/>
  <c r="M140" i="5" s="1"/>
  <c r="N139" i="5"/>
  <c r="P139" i="5"/>
  <c r="V140" i="5" l="1"/>
  <c r="Q139" i="5"/>
  <c r="Q21" i="8"/>
  <c r="R138" i="5"/>
  <c r="U138" i="5" s="1"/>
  <c r="S138" i="5"/>
  <c r="T138" i="5"/>
  <c r="W143" i="5"/>
  <c r="V141" i="5"/>
  <c r="K141" i="5"/>
  <c r="M141" i="5" s="1"/>
  <c r="X143" i="5"/>
  <c r="N140" i="5"/>
  <c r="P140" i="5"/>
  <c r="K142" i="5"/>
  <c r="M142" i="5" s="1"/>
  <c r="V142" i="5" l="1"/>
  <c r="R139" i="5"/>
  <c r="U139" i="5" s="1"/>
  <c r="S139" i="5"/>
  <c r="T139" i="5"/>
  <c r="Q140" i="5"/>
  <c r="R21" i="8"/>
  <c r="N141" i="5"/>
  <c r="P141" i="5"/>
  <c r="W144" i="5"/>
  <c r="X144" i="5"/>
  <c r="Y143" i="5"/>
  <c r="P142" i="5"/>
  <c r="N142" i="5"/>
  <c r="R140" i="5" l="1"/>
  <c r="U140" i="5" s="1"/>
  <c r="S140" i="5"/>
  <c r="T140" i="5"/>
  <c r="Q141" i="5"/>
  <c r="S21" i="8"/>
  <c r="X145" i="5"/>
  <c r="Y145" i="5" s="1"/>
  <c r="Y144" i="5"/>
  <c r="W145" i="5"/>
  <c r="K143" i="5"/>
  <c r="M143" i="5" s="1"/>
  <c r="Q142" i="5"/>
  <c r="T21" i="8"/>
  <c r="V143" i="5" l="1"/>
  <c r="T141" i="5"/>
  <c r="R141" i="5"/>
  <c r="U141" i="5" s="1"/>
  <c r="S141" i="5"/>
  <c r="V144" i="5"/>
  <c r="K144" i="5"/>
  <c r="M144" i="5" s="1"/>
  <c r="X146" i="5"/>
  <c r="W146" i="5"/>
  <c r="P143" i="5"/>
  <c r="N143" i="5"/>
  <c r="V145" i="5"/>
  <c r="K145" i="5"/>
  <c r="M145" i="5" s="1"/>
  <c r="R142" i="5"/>
  <c r="U142" i="5" s="1"/>
  <c r="T142" i="5"/>
  <c r="S142" i="5"/>
  <c r="Q143" i="5" l="1"/>
  <c r="U21" i="8"/>
  <c r="W147" i="5"/>
  <c r="N144" i="5"/>
  <c r="P144" i="5"/>
  <c r="X147" i="5"/>
  <c r="Y146" i="5"/>
  <c r="N145" i="5"/>
  <c r="P145" i="5"/>
  <c r="T143" i="5" l="1"/>
  <c r="R143" i="5"/>
  <c r="U143" i="5" s="1"/>
  <c r="S143" i="5"/>
  <c r="Q144" i="5"/>
  <c r="T144" i="5" s="1"/>
  <c r="V21" i="8"/>
  <c r="V146" i="5"/>
  <c r="K146" i="5"/>
  <c r="M146" i="5" s="1"/>
  <c r="X148" i="5"/>
  <c r="W148" i="5"/>
  <c r="Y147" i="5"/>
  <c r="W21" i="8"/>
  <c r="Q145" i="5"/>
  <c r="R144" i="5" l="1"/>
  <c r="U144" i="5" s="1"/>
  <c r="S144" i="5"/>
  <c r="W149" i="5"/>
  <c r="P146" i="5"/>
  <c r="N146" i="5"/>
  <c r="X149" i="5"/>
  <c r="Y149" i="5" s="1"/>
  <c r="Y148" i="5"/>
  <c r="V147" i="5"/>
  <c r="K147" i="5"/>
  <c r="M147" i="5" s="1"/>
  <c r="R145" i="5"/>
  <c r="U145" i="5" s="1"/>
  <c r="S145" i="5"/>
  <c r="T145" i="5"/>
  <c r="Q146" i="5" l="1"/>
  <c r="X21" i="8"/>
  <c r="K148" i="5"/>
  <c r="M148" i="5" s="1"/>
  <c r="V148" i="5"/>
  <c r="W150" i="5"/>
  <c r="X150" i="5"/>
  <c r="Y150" i="5" s="1"/>
  <c r="P147" i="5"/>
  <c r="Q147" i="5" s="1"/>
  <c r="N147" i="5"/>
  <c r="K149" i="5"/>
  <c r="M149" i="5" s="1"/>
  <c r="V149" i="5"/>
  <c r="Y21" i="8" l="1"/>
  <c r="T146" i="5"/>
  <c r="S146" i="5"/>
  <c r="R146" i="5"/>
  <c r="U146" i="5" s="1"/>
  <c r="X151" i="5"/>
  <c r="Y151" i="5" s="1"/>
  <c r="W151" i="5"/>
  <c r="N148" i="5"/>
  <c r="P148" i="5"/>
  <c r="Z21" i="8" s="1"/>
  <c r="T147" i="5"/>
  <c r="R147" i="5"/>
  <c r="U147" i="5" s="1"/>
  <c r="S147" i="5"/>
  <c r="V150" i="5"/>
  <c r="K150" i="5"/>
  <c r="M150" i="5" s="1"/>
  <c r="N149" i="5"/>
  <c r="P149" i="5"/>
  <c r="X152" i="5" l="1"/>
  <c r="W152" i="5"/>
  <c r="Q148" i="5"/>
  <c r="U148" i="5"/>
  <c r="P150" i="5"/>
  <c r="N150" i="5"/>
  <c r="K151" i="5"/>
  <c r="M151" i="5" s="1"/>
  <c r="V151" i="5"/>
  <c r="AA21" i="8"/>
  <c r="Q149" i="5"/>
  <c r="W153" i="5" l="1"/>
  <c r="X153" i="5"/>
  <c r="Y153" i="5" s="1"/>
  <c r="Y152" i="5"/>
  <c r="T148" i="5"/>
  <c r="S148" i="5"/>
  <c r="R148" i="5"/>
  <c r="AB21" i="8"/>
  <c r="Q150" i="5"/>
  <c r="N151" i="5"/>
  <c r="P151" i="5"/>
  <c r="T149" i="5"/>
  <c r="S149" i="5"/>
  <c r="R149" i="5"/>
  <c r="U149" i="5" s="1"/>
  <c r="X154" i="5" l="1"/>
  <c r="W154" i="5"/>
  <c r="K152" i="5"/>
  <c r="M152" i="5" s="1"/>
  <c r="V152" i="5"/>
  <c r="R150" i="5"/>
  <c r="U150" i="5" s="1"/>
  <c r="S150" i="5"/>
  <c r="T150" i="5"/>
  <c r="AC21" i="8"/>
  <c r="Q151" i="5"/>
  <c r="V153" i="5"/>
  <c r="K153" i="5"/>
  <c r="M153" i="5" s="1"/>
  <c r="W155" i="5" l="1"/>
  <c r="N152" i="5"/>
  <c r="P152" i="5"/>
  <c r="X155" i="5"/>
  <c r="Y154" i="5"/>
  <c r="R151" i="5"/>
  <c r="U151" i="5" s="1"/>
  <c r="T151" i="5"/>
  <c r="S151" i="5"/>
  <c r="N153" i="5"/>
  <c r="P153" i="5"/>
  <c r="Q152" i="5" l="1"/>
  <c r="R152" i="5" s="1"/>
  <c r="U152" i="5" s="1"/>
  <c r="AD21" i="8"/>
  <c r="W156" i="5"/>
  <c r="X156" i="5"/>
  <c r="Y155" i="5"/>
  <c r="V154" i="5"/>
  <c r="K154" i="5"/>
  <c r="M154" i="5" s="1"/>
  <c r="AE21" i="8"/>
  <c r="Q153" i="5"/>
  <c r="T152" i="5" l="1"/>
  <c r="S152" i="5"/>
  <c r="P154" i="5"/>
  <c r="AF21" i="8" s="1"/>
  <c r="N154" i="5"/>
  <c r="Y156" i="5"/>
  <c r="V155" i="5"/>
  <c r="K155" i="5"/>
  <c r="M155" i="5" s="1"/>
  <c r="S153" i="5"/>
  <c r="T153" i="5"/>
  <c r="R153" i="5"/>
  <c r="U153" i="5" s="1"/>
  <c r="U154" i="5" l="1"/>
  <c r="Q154" i="5"/>
  <c r="T154" i="5" s="1"/>
  <c r="W159" i="5"/>
  <c r="K156" i="5"/>
  <c r="M156" i="5" s="1"/>
  <c r="V156" i="5"/>
  <c r="N155" i="5"/>
  <c r="P155" i="5"/>
  <c r="Q155" i="5" l="1"/>
  <c r="AG21" i="8"/>
  <c r="R154" i="5"/>
  <c r="S154" i="5"/>
  <c r="X159" i="5"/>
  <c r="Y159" i="5" s="1"/>
  <c r="P156" i="5"/>
  <c r="N156" i="5"/>
  <c r="K159" i="5" l="1"/>
  <c r="M159" i="5" s="1"/>
  <c r="S155" i="5"/>
  <c r="R155" i="5"/>
  <c r="U155" i="5" s="1"/>
  <c r="T155" i="5"/>
  <c r="Q156" i="5"/>
  <c r="AH21" i="8"/>
  <c r="W160" i="5"/>
  <c r="X160" i="5"/>
  <c r="Y160" i="5" s="1"/>
  <c r="V159" i="5" l="1"/>
  <c r="K160" i="5"/>
  <c r="M160" i="5" s="1"/>
  <c r="P159" i="5"/>
  <c r="N159" i="5"/>
  <c r="X161" i="5"/>
  <c r="Y161" i="5" s="1"/>
  <c r="K161" i="5" s="1"/>
  <c r="M161" i="5" s="1"/>
  <c r="T156" i="5"/>
  <c r="O18" i="7" s="1"/>
  <c r="S156" i="5"/>
  <c r="R156" i="5"/>
  <c r="U156" i="5" s="1"/>
  <c r="W161" i="5"/>
  <c r="V160" i="5" l="1"/>
  <c r="Q159" i="5"/>
  <c r="F9" i="8"/>
  <c r="N160" i="5"/>
  <c r="P160" i="5"/>
  <c r="V161" i="5"/>
  <c r="N161" i="5"/>
  <c r="P161" i="5"/>
  <c r="X162" i="5"/>
  <c r="W162" i="5"/>
  <c r="G9" i="8" l="1"/>
  <c r="Q160" i="5"/>
  <c r="S159" i="5"/>
  <c r="R159" i="5"/>
  <c r="U159" i="5" s="1"/>
  <c r="T159" i="5"/>
  <c r="Q161" i="5"/>
  <c r="T161" i="5" s="1"/>
  <c r="H9"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9" i="8"/>
  <c r="K164" i="5"/>
  <c r="M164" i="5" s="1"/>
  <c r="W166" i="5"/>
  <c r="Y165" i="5"/>
  <c r="X166" i="5"/>
  <c r="J9" i="8"/>
  <c r="Q163" i="5"/>
  <c r="V164" i="5" l="1"/>
  <c r="T162" i="5"/>
  <c r="S162" i="5"/>
  <c r="U162" i="5"/>
  <c r="W167" i="5"/>
  <c r="N164" i="5"/>
  <c r="P164" i="5"/>
  <c r="K165" i="5"/>
  <c r="M165" i="5" s="1"/>
  <c r="X167" i="5"/>
  <c r="Y166" i="5"/>
  <c r="R163" i="5"/>
  <c r="U163" i="5" s="1"/>
  <c r="T163" i="5"/>
  <c r="S163" i="5"/>
  <c r="V165" i="5" l="1"/>
  <c r="Q164" i="5"/>
  <c r="K9" i="8"/>
  <c r="N165" i="5"/>
  <c r="P165" i="5"/>
  <c r="Y167" i="5"/>
  <c r="W168" i="5"/>
  <c r="X168" i="5"/>
  <c r="K166" i="5"/>
  <c r="M166" i="5" s="1"/>
  <c r="V166" i="5" l="1"/>
  <c r="Q165" i="5"/>
  <c r="L9" i="8"/>
  <c r="R164" i="5"/>
  <c r="U164" i="5" s="1"/>
  <c r="T164" i="5"/>
  <c r="S164" i="5"/>
  <c r="W169" i="5"/>
  <c r="K167" i="5"/>
  <c r="M167" i="5" s="1"/>
  <c r="V167" i="5"/>
  <c r="Y168" i="5"/>
  <c r="X169" i="5"/>
  <c r="P166" i="5"/>
  <c r="N166" i="5"/>
  <c r="S165" i="5" l="1"/>
  <c r="T165" i="5"/>
  <c r="R165" i="5"/>
  <c r="U165" i="5" s="1"/>
  <c r="Q166" i="5"/>
  <c r="M9" i="8"/>
  <c r="P167" i="5"/>
  <c r="N167" i="5"/>
  <c r="K168" i="5"/>
  <c r="M168" i="5" s="1"/>
  <c r="W170" i="5"/>
  <c r="X170" i="5"/>
  <c r="Y170" i="5" s="1"/>
  <c r="Y169" i="5"/>
  <c r="V168" i="5" l="1"/>
  <c r="Q167" i="5"/>
  <c r="N9" i="8"/>
  <c r="W171" i="5"/>
  <c r="S166" i="5"/>
  <c r="T166" i="5"/>
  <c r="R166" i="5"/>
  <c r="U166" i="5" s="1"/>
  <c r="X171" i="5"/>
  <c r="Y171" i="5" s="1"/>
  <c r="P168" i="5"/>
  <c r="N168" i="5"/>
  <c r="K169" i="5"/>
  <c r="M169" i="5" s="1"/>
  <c r="K170" i="5"/>
  <c r="M170" i="5" s="1"/>
  <c r="O9" i="8" l="1"/>
  <c r="V170" i="5"/>
  <c r="V169" i="5"/>
  <c r="R167" i="5"/>
  <c r="U167" i="5" s="1"/>
  <c r="T167" i="5"/>
  <c r="S167" i="5"/>
  <c r="X172" i="5"/>
  <c r="W172" i="5"/>
  <c r="Q168" i="5"/>
  <c r="N169" i="5"/>
  <c r="P169" i="5"/>
  <c r="N170" i="5"/>
  <c r="P170" i="5"/>
  <c r="K171" i="5"/>
  <c r="M171" i="5" s="1"/>
  <c r="V171" i="5" l="1"/>
  <c r="Q169" i="5"/>
  <c r="S169" i="5" s="1"/>
  <c r="P9" i="8"/>
  <c r="W173" i="5"/>
  <c r="Y172" i="5"/>
  <c r="X173" i="5"/>
  <c r="Y173" i="5" s="1"/>
  <c r="R168" i="5"/>
  <c r="U168" i="5" s="1"/>
  <c r="T168" i="5"/>
  <c r="S168" i="5"/>
  <c r="Q9" i="8"/>
  <c r="Q170" i="5"/>
  <c r="N171" i="5"/>
  <c r="P171" i="5"/>
  <c r="T169" i="5" l="1"/>
  <c r="R169" i="5"/>
  <c r="U169" i="5" s="1"/>
  <c r="K172" i="5"/>
  <c r="M172" i="5" s="1"/>
  <c r="W174" i="5"/>
  <c r="X174" i="5"/>
  <c r="T170" i="5"/>
  <c r="S170" i="5"/>
  <c r="R170" i="5"/>
  <c r="U170" i="5" s="1"/>
  <c r="K173" i="5"/>
  <c r="M173" i="5" s="1"/>
  <c r="V173" i="5"/>
  <c r="R9" i="8"/>
  <c r="Q171" i="5"/>
  <c r="V172" i="5" l="1"/>
  <c r="N172" i="5"/>
  <c r="P172" i="5"/>
  <c r="Y174" i="5"/>
  <c r="W175" i="5"/>
  <c r="X175" i="5"/>
  <c r="N173" i="5"/>
  <c r="P173" i="5"/>
  <c r="S171" i="5"/>
  <c r="T171" i="5"/>
  <c r="R171" i="5"/>
  <c r="U171" i="5" s="1"/>
  <c r="Q172" i="5" l="1"/>
  <c r="S9" i="8"/>
  <c r="W176" i="5"/>
  <c r="V174" i="5"/>
  <c r="K174" i="5"/>
  <c r="M174" i="5" s="1"/>
  <c r="Y175" i="5"/>
  <c r="X176" i="5"/>
  <c r="T9" i="8"/>
  <c r="Q173" i="5"/>
  <c r="S172" i="5" l="1"/>
  <c r="R172" i="5"/>
  <c r="U172" i="5" s="1"/>
  <c r="T172" i="5"/>
  <c r="P174" i="5"/>
  <c r="U9" i="8" s="1"/>
  <c r="N174" i="5"/>
  <c r="V175" i="5"/>
  <c r="K175" i="5"/>
  <c r="M175" i="5" s="1"/>
  <c r="X177" i="5"/>
  <c r="Y176" i="5"/>
  <c r="W177" i="5"/>
  <c r="T173" i="5"/>
  <c r="R173" i="5"/>
  <c r="U173" i="5" s="1"/>
  <c r="S173" i="5"/>
  <c r="W178" i="5" l="1"/>
  <c r="Q174" i="5"/>
  <c r="T174" i="5" s="1"/>
  <c r="P175" i="5"/>
  <c r="N175" i="5"/>
  <c r="X178" i="5"/>
  <c r="Y177" i="5"/>
  <c r="V176" i="5"/>
  <c r="K176" i="5"/>
  <c r="M176" i="5" s="1"/>
  <c r="U174" i="5" l="1"/>
  <c r="Q175" i="5"/>
  <c r="V9" i="8"/>
  <c r="V177" i="5"/>
  <c r="K177" i="5"/>
  <c r="M177" i="5" s="1"/>
  <c r="W179" i="5"/>
  <c r="Y178" i="5"/>
  <c r="X179" i="5"/>
  <c r="S174" i="5"/>
  <c r="R174" i="5"/>
  <c r="P176" i="5"/>
  <c r="N176" i="5"/>
  <c r="R175" i="5" l="1"/>
  <c r="U175" i="5" s="1"/>
  <c r="T175" i="5"/>
  <c r="S175" i="5"/>
  <c r="N177" i="5"/>
  <c r="P177" i="5"/>
  <c r="W180" i="5"/>
  <c r="V178" i="5"/>
  <c r="K178" i="5"/>
  <c r="M178" i="5" s="1"/>
  <c r="Y179" i="5"/>
  <c r="X180" i="5"/>
  <c r="Y180" i="5" s="1"/>
  <c r="Q176" i="5"/>
  <c r="R176" i="5" s="1"/>
  <c r="U176" i="5" s="1"/>
  <c r="W9" i="8"/>
  <c r="Q177" i="5" l="1"/>
  <c r="X9" i="8"/>
  <c r="N178" i="5"/>
  <c r="P178" i="5"/>
  <c r="V179" i="5"/>
  <c r="K179" i="5"/>
  <c r="M179" i="5" s="1"/>
  <c r="X181" i="5"/>
  <c r="W181" i="5"/>
  <c r="S176" i="5"/>
  <c r="T176" i="5"/>
  <c r="V180" i="5"/>
  <c r="K180" i="5"/>
  <c r="M180" i="5" s="1"/>
  <c r="T177" i="5" l="1"/>
  <c r="S177" i="5"/>
  <c r="R177" i="5"/>
  <c r="U177" i="5" s="1"/>
  <c r="Q178" i="5"/>
  <c r="Y9" i="8"/>
  <c r="W182" i="5"/>
  <c r="N179" i="5"/>
  <c r="P179" i="5"/>
  <c r="X182" i="5"/>
  <c r="Y181" i="5"/>
  <c r="P180" i="5"/>
  <c r="N180" i="5"/>
  <c r="R178" i="5" l="1"/>
  <c r="U178" i="5" s="1"/>
  <c r="T178" i="5"/>
  <c r="S178" i="5"/>
  <c r="Z9" i="8"/>
  <c r="Q179" i="5"/>
  <c r="W183" i="5"/>
  <c r="Y182" i="5"/>
  <c r="X183" i="5"/>
  <c r="V181" i="5"/>
  <c r="K181" i="5"/>
  <c r="M181" i="5" s="1"/>
  <c r="U180" i="5"/>
  <c r="AA9" i="8"/>
  <c r="Q180" i="5"/>
  <c r="T179" i="5" l="1"/>
  <c r="S179" i="5"/>
  <c r="R179" i="5"/>
  <c r="U179" i="5" s="1"/>
  <c r="W184" i="5"/>
  <c r="K182" i="5"/>
  <c r="M182" i="5" s="1"/>
  <c r="V182" i="5"/>
  <c r="Y183" i="5"/>
  <c r="X184" i="5"/>
  <c r="N181" i="5"/>
  <c r="P181" i="5"/>
  <c r="T180" i="5"/>
  <c r="S180" i="5"/>
  <c r="R180" i="5"/>
  <c r="Q181" i="5" l="1"/>
  <c r="AB9" i="8"/>
  <c r="W185" i="5"/>
  <c r="K183" i="5"/>
  <c r="M183" i="5" s="1"/>
  <c r="V183" i="5"/>
  <c r="Y184" i="5"/>
  <c r="X185" i="5"/>
  <c r="P182" i="5"/>
  <c r="N182" i="5"/>
  <c r="S181" i="5" l="1"/>
  <c r="T181" i="5"/>
  <c r="R181" i="5"/>
  <c r="U181" i="5" s="1"/>
  <c r="Q182" i="5"/>
  <c r="AC9" i="8"/>
  <c r="N183" i="5"/>
  <c r="P183" i="5"/>
  <c r="V184" i="5"/>
  <c r="K184" i="5"/>
  <c r="M184" i="5" s="1"/>
  <c r="W186" i="5"/>
  <c r="X186" i="5"/>
  <c r="Y186" i="5" s="1"/>
  <c r="Y185" i="5"/>
  <c r="S182" i="5" l="1"/>
  <c r="T182" i="5"/>
  <c r="R182" i="5"/>
  <c r="U182" i="5" s="1"/>
  <c r="Q183" i="5"/>
  <c r="AD9" i="8"/>
  <c r="N184" i="5"/>
  <c r="P184" i="5"/>
  <c r="W187" i="5"/>
  <c r="X187" i="5"/>
  <c r="V185" i="5"/>
  <c r="K185" i="5"/>
  <c r="M185" i="5" s="1"/>
  <c r="K186" i="5"/>
  <c r="M186" i="5" s="1"/>
  <c r="V186" i="5"/>
  <c r="Q184" i="5" l="1"/>
  <c r="AE9" i="8"/>
  <c r="T183" i="5"/>
  <c r="S183" i="5"/>
  <c r="R183" i="5"/>
  <c r="U183" i="5" s="1"/>
  <c r="Y187" i="5"/>
  <c r="P185" i="5"/>
  <c r="N185" i="5"/>
  <c r="P186" i="5"/>
  <c r="N186" i="5"/>
  <c r="S184" i="5" l="1"/>
  <c r="T184" i="5"/>
  <c r="R184" i="5"/>
  <c r="U184" i="5" s="1"/>
  <c r="W190" i="5"/>
  <c r="Q185" i="5"/>
  <c r="AF9" i="8"/>
  <c r="V187" i="5"/>
  <c r="K187" i="5"/>
  <c r="M187" i="5" s="1"/>
  <c r="AG9" i="8"/>
  <c r="U186" i="5"/>
  <c r="Q186" i="5"/>
  <c r="X190" i="5" l="1"/>
  <c r="T185" i="5"/>
  <c r="R185" i="5"/>
  <c r="U185" i="5" s="1"/>
  <c r="S185" i="5"/>
  <c r="P187" i="5"/>
  <c r="N187" i="5"/>
  <c r="T186" i="5"/>
  <c r="R186" i="5"/>
  <c r="S186" i="5"/>
  <c r="X191" i="5" l="1"/>
  <c r="W191" i="5"/>
  <c r="W221" i="5"/>
  <c r="W222" i="5" s="1"/>
  <c r="W223" i="5" s="1"/>
  <c r="W224" i="5" s="1"/>
  <c r="W225" i="5" s="1"/>
  <c r="W226" i="5" s="1"/>
  <c r="Q187" i="5"/>
  <c r="AH9"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58"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43"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69" i="8" s="1"/>
  <c r="F11" i="8"/>
  <c r="P315" i="5"/>
  <c r="N315" i="5"/>
  <c r="W317" i="5"/>
  <c r="Y316" i="5"/>
  <c r="X317" i="5"/>
  <c r="W260" i="5" l="1"/>
  <c r="W236" i="5"/>
  <c r="X202" i="5"/>
  <c r="K234" i="5"/>
  <c r="M234" i="5" s="1"/>
  <c r="V234" i="5"/>
  <c r="X236" i="5"/>
  <c r="K258" i="5"/>
  <c r="M258" i="5" s="1"/>
  <c r="V258" i="5"/>
  <c r="X260" i="5"/>
  <c r="X289" i="5"/>
  <c r="Y288" i="5"/>
  <c r="G11" i="8"/>
  <c r="Q315" i="5"/>
  <c r="G69" i="8" s="1"/>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58" i="8"/>
  <c r="K236" i="5"/>
  <c r="M236" i="5" s="1"/>
  <c r="X238" i="5"/>
  <c r="Y237" i="5"/>
  <c r="U258" i="5"/>
  <c r="L59" i="8"/>
  <c r="Q258" i="5"/>
  <c r="X262" i="5"/>
  <c r="X291" i="5"/>
  <c r="N288" i="5"/>
  <c r="P288" i="5"/>
  <c r="Q316" i="5"/>
  <c r="H11" i="8"/>
  <c r="V317" i="5"/>
  <c r="P317" i="5"/>
  <c r="Q317" i="5" s="1"/>
  <c r="V318" i="5"/>
  <c r="W320" i="5"/>
  <c r="X320" i="5"/>
  <c r="Y319" i="5"/>
  <c r="P318" i="5"/>
  <c r="Q318" i="5" s="1"/>
  <c r="N318" i="5"/>
  <c r="H69" i="8"/>
  <c r="V236" i="5" l="1"/>
  <c r="K10"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1" i="8"/>
  <c r="J11" i="8"/>
  <c r="W321" i="5"/>
  <c r="Y320" i="5"/>
  <c r="X321" i="5"/>
  <c r="Y321" i="5" s="1"/>
  <c r="K319" i="5"/>
  <c r="M319" i="5" s="1"/>
  <c r="S318" i="5"/>
  <c r="J69" i="8"/>
  <c r="T318" i="5"/>
  <c r="R318" i="5"/>
  <c r="U318" i="5" s="1"/>
  <c r="I69" i="8"/>
  <c r="R317" i="5"/>
  <c r="U317" i="5" s="1"/>
  <c r="S317" i="5"/>
  <c r="T317" i="5"/>
  <c r="W240" i="5" l="1"/>
  <c r="R43" i="8"/>
  <c r="Q202" i="5"/>
  <c r="R73" i="8" s="1"/>
  <c r="V204" i="5"/>
  <c r="K204" i="5"/>
  <c r="M204" i="5" s="1"/>
  <c r="X206" i="5"/>
  <c r="Y205" i="5"/>
  <c r="P203" i="5"/>
  <c r="N203" i="5"/>
  <c r="U234" i="5"/>
  <c r="Q236" i="5"/>
  <c r="U58"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U237" i="5" s="1"/>
  <c r="V58" i="8"/>
  <c r="K239" i="5"/>
  <c r="M239" i="5" s="1"/>
  <c r="V239" i="5"/>
  <c r="X241" i="5"/>
  <c r="Y240" i="5"/>
  <c r="W241" i="5"/>
  <c r="P238" i="5"/>
  <c r="N238" i="5"/>
  <c r="R236" i="5"/>
  <c r="S236" i="5"/>
  <c r="T236" i="5"/>
  <c r="Q203" i="5"/>
  <c r="S43" i="8"/>
  <c r="V205" i="5"/>
  <c r="K205" i="5"/>
  <c r="M205" i="5" s="1"/>
  <c r="X207" i="5"/>
  <c r="Y206" i="5"/>
  <c r="W207" i="5"/>
  <c r="N204" i="5"/>
  <c r="P204" i="5"/>
  <c r="R202" i="5"/>
  <c r="S202" i="5"/>
  <c r="T202" i="5"/>
  <c r="K11" i="8"/>
  <c r="Q319" i="5"/>
  <c r="V320" i="5"/>
  <c r="X323" i="5"/>
  <c r="Y323" i="5" s="1"/>
  <c r="W323" i="5"/>
  <c r="P320" i="5"/>
  <c r="N320" i="5"/>
  <c r="V322" i="5"/>
  <c r="K322" i="5"/>
  <c r="M322" i="5" s="1"/>
  <c r="N321" i="5"/>
  <c r="P321" i="5"/>
  <c r="M11" i="8" s="1"/>
  <c r="W208" i="5" l="1"/>
  <c r="W242" i="5"/>
  <c r="U202" i="5"/>
  <c r="T43" i="8"/>
  <c r="Q204" i="5"/>
  <c r="K206" i="5"/>
  <c r="M206" i="5" s="1"/>
  <c r="V206" i="5"/>
  <c r="X208" i="5"/>
  <c r="Y207" i="5"/>
  <c r="N205" i="5"/>
  <c r="P205" i="5"/>
  <c r="R203" i="5"/>
  <c r="S203" i="5"/>
  <c r="T203" i="5"/>
  <c r="U236" i="5"/>
  <c r="W58" i="8"/>
  <c r="Q238" i="5"/>
  <c r="V240" i="5"/>
  <c r="K240" i="5"/>
  <c r="M240" i="5" s="1"/>
  <c r="X242" i="5"/>
  <c r="Y241" i="5"/>
  <c r="P239" i="5"/>
  <c r="N239" i="5"/>
  <c r="S237" i="5"/>
  <c r="T237" i="5"/>
  <c r="R237" i="5"/>
  <c r="X266" i="5"/>
  <c r="Y265" i="5"/>
  <c r="X295" i="5"/>
  <c r="L11" i="8"/>
  <c r="S319" i="5"/>
  <c r="R319" i="5"/>
  <c r="U319" i="5" s="1"/>
  <c r="T319" i="5"/>
  <c r="W324" i="5"/>
  <c r="X324" i="5"/>
  <c r="Y324" i="5" s="1"/>
  <c r="Q320" i="5"/>
  <c r="P322" i="5"/>
  <c r="N11" i="8" s="1"/>
  <c r="N322" i="5"/>
  <c r="K323" i="5"/>
  <c r="M323" i="5" s="1"/>
  <c r="Q321" i="5"/>
  <c r="X296" i="5" l="1"/>
  <c r="Y295" i="5"/>
  <c r="W296" i="5"/>
  <c r="V265" i="5"/>
  <c r="K265" i="5"/>
  <c r="M265" i="5" s="1"/>
  <c r="X267" i="5"/>
  <c r="W267" i="5"/>
  <c r="W268" i="5" s="1"/>
  <c r="X58" i="8"/>
  <c r="Q239" i="5"/>
  <c r="V241" i="5"/>
  <c r="K241" i="5"/>
  <c r="M241" i="5" s="1"/>
  <c r="X243" i="5"/>
  <c r="Y242" i="5"/>
  <c r="W243" i="5"/>
  <c r="W244" i="5" s="1"/>
  <c r="P240" i="5"/>
  <c r="N240" i="5"/>
  <c r="T238" i="5"/>
  <c r="S238" i="5"/>
  <c r="R238" i="5"/>
  <c r="U203" i="5"/>
  <c r="Q205" i="5"/>
  <c r="U43"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M69" i="8"/>
  <c r="W297" i="5" l="1"/>
  <c r="U204" i="5"/>
  <c r="V43" i="8"/>
  <c r="Q206" i="5"/>
  <c r="K208" i="5"/>
  <c r="M208" i="5" s="1"/>
  <c r="V208" i="5"/>
  <c r="X210" i="5"/>
  <c r="Y209" i="5"/>
  <c r="P207" i="5"/>
  <c r="N207" i="5"/>
  <c r="T205" i="5"/>
  <c r="R205" i="5"/>
  <c r="S205" i="5"/>
  <c r="U238" i="5"/>
  <c r="Q240" i="5"/>
  <c r="Y58" i="8"/>
  <c r="V242" i="5"/>
  <c r="K242" i="5"/>
  <c r="M242" i="5" s="1"/>
  <c r="X244" i="5"/>
  <c r="Y243" i="5"/>
  <c r="P241" i="5"/>
  <c r="N241" i="5"/>
  <c r="T239" i="5"/>
  <c r="R239" i="5"/>
  <c r="S239" i="5"/>
  <c r="X268" i="5"/>
  <c r="Y267" i="5"/>
  <c r="N265" i="5"/>
  <c r="P265" i="5"/>
  <c r="K295" i="5"/>
  <c r="M295" i="5" s="1"/>
  <c r="V295" i="5"/>
  <c r="X297" i="5"/>
  <c r="O11" i="8"/>
  <c r="V324" i="5"/>
  <c r="W326" i="5"/>
  <c r="X326" i="5"/>
  <c r="T322" i="5"/>
  <c r="S322" i="5"/>
  <c r="R322" i="5"/>
  <c r="N69" i="8"/>
  <c r="Q323" i="5"/>
  <c r="K325" i="5"/>
  <c r="M325" i="5" s="1"/>
  <c r="P324" i="5"/>
  <c r="N324" i="5"/>
  <c r="X298" i="5" l="1"/>
  <c r="W298" i="5"/>
  <c r="W299" i="5" s="1"/>
  <c r="P295" i="5"/>
  <c r="N295" i="5"/>
  <c r="Q265" i="5"/>
  <c r="S59" i="8"/>
  <c r="K267" i="5"/>
  <c r="M267" i="5" s="1"/>
  <c r="V267" i="5"/>
  <c r="X269" i="5"/>
  <c r="Y268" i="5"/>
  <c r="W269" i="5"/>
  <c r="U239" i="5"/>
  <c r="Z58" i="8"/>
  <c r="Q241" i="5"/>
  <c r="V243" i="5"/>
  <c r="K243" i="5"/>
  <c r="M243" i="5" s="1"/>
  <c r="X245" i="5"/>
  <c r="Y244" i="5"/>
  <c r="W245" i="5"/>
  <c r="W246" i="5" s="1"/>
  <c r="N242" i="5"/>
  <c r="P242" i="5"/>
  <c r="T240" i="5"/>
  <c r="S240" i="5"/>
  <c r="R240" i="5"/>
  <c r="U205" i="5"/>
  <c r="Q207" i="5"/>
  <c r="W43" i="8"/>
  <c r="V209" i="5"/>
  <c r="K209" i="5"/>
  <c r="M209" i="5" s="1"/>
  <c r="X211" i="5"/>
  <c r="Y210" i="5"/>
  <c r="W211" i="5"/>
  <c r="N208" i="5"/>
  <c r="P208" i="5"/>
  <c r="U206" i="5"/>
  <c r="R206" i="5"/>
  <c r="T206" i="5"/>
  <c r="S206" i="5"/>
  <c r="P11" i="8"/>
  <c r="V325" i="5"/>
  <c r="W327" i="5"/>
  <c r="Y326" i="5"/>
  <c r="X327" i="5"/>
  <c r="R323" i="5"/>
  <c r="U323" i="5" s="1"/>
  <c r="S323" i="5"/>
  <c r="T323" i="5"/>
  <c r="O69" i="8"/>
  <c r="N325" i="5"/>
  <c r="P325" i="5"/>
  <c r="Q11" i="8" s="1"/>
  <c r="Q324" i="5"/>
  <c r="W270" i="5" l="1"/>
  <c r="W212" i="5"/>
  <c r="X43" i="8"/>
  <c r="Q208" i="5"/>
  <c r="K210" i="5"/>
  <c r="M210" i="5" s="1"/>
  <c r="V210" i="5"/>
  <c r="X212" i="5"/>
  <c r="Y211" i="5"/>
  <c r="N209" i="5"/>
  <c r="P209" i="5"/>
  <c r="R207" i="5"/>
  <c r="S207" i="5"/>
  <c r="T207" i="5"/>
  <c r="U240" i="5"/>
  <c r="Q242" i="5"/>
  <c r="AA58" i="8"/>
  <c r="V244" i="5"/>
  <c r="K244" i="5"/>
  <c r="M244" i="5" s="1"/>
  <c r="X246" i="5"/>
  <c r="Y245" i="5"/>
  <c r="N243" i="5"/>
  <c r="P243" i="5"/>
  <c r="T241" i="5"/>
  <c r="R241" i="5"/>
  <c r="S241" i="5"/>
  <c r="V268" i="5"/>
  <c r="K268" i="5"/>
  <c r="M268" i="5" s="1"/>
  <c r="X270" i="5"/>
  <c r="Y269" i="5"/>
  <c r="N267" i="5"/>
  <c r="P267" i="5"/>
  <c r="S265" i="5"/>
  <c r="T265" i="5"/>
  <c r="R265" i="5"/>
  <c r="R10" i="8"/>
  <c r="Q295" i="5"/>
  <c r="X299" i="5"/>
  <c r="Y298" i="5"/>
  <c r="W328" i="5"/>
  <c r="K326" i="5"/>
  <c r="M326" i="5" s="1"/>
  <c r="N326" i="5" s="1"/>
  <c r="X328" i="5"/>
  <c r="Y327" i="5"/>
  <c r="K327" i="5" s="1"/>
  <c r="M327" i="5" s="1"/>
  <c r="Q325" i="5"/>
  <c r="P69" i="8"/>
  <c r="S324" i="5"/>
  <c r="R324" i="5"/>
  <c r="U324" i="5" s="1"/>
  <c r="T324" i="5"/>
  <c r="K298" i="5" l="1"/>
  <c r="M298" i="5" s="1"/>
  <c r="V298" i="5"/>
  <c r="X300" i="5"/>
  <c r="Y299" i="5"/>
  <c r="W300" i="5"/>
  <c r="T295" i="5"/>
  <c r="R295" i="5"/>
  <c r="S295" i="5"/>
  <c r="U265" i="5"/>
  <c r="Q267" i="5"/>
  <c r="U59" i="8"/>
  <c r="V269" i="5"/>
  <c r="K269" i="5"/>
  <c r="M269" i="5" s="1"/>
  <c r="X271" i="5"/>
  <c r="Y270" i="5"/>
  <c r="W271" i="5"/>
  <c r="N268" i="5"/>
  <c r="P268" i="5"/>
  <c r="U241" i="5"/>
  <c r="U243" i="5"/>
  <c r="Q243" i="5"/>
  <c r="AB58" i="8"/>
  <c r="K245" i="5"/>
  <c r="M245" i="5" s="1"/>
  <c r="V245" i="5"/>
  <c r="X247" i="5"/>
  <c r="Y246" i="5"/>
  <c r="W247" i="5"/>
  <c r="W248" i="5" s="1"/>
  <c r="P244" i="5"/>
  <c r="N244" i="5"/>
  <c r="U242" i="5"/>
  <c r="S242" i="5"/>
  <c r="R242" i="5"/>
  <c r="T242" i="5"/>
  <c r="U207" i="5"/>
  <c r="Q209" i="5"/>
  <c r="Y43" i="8"/>
  <c r="K211" i="5"/>
  <c r="M211" i="5" s="1"/>
  <c r="V211" i="5"/>
  <c r="X213" i="5"/>
  <c r="Y212" i="5"/>
  <c r="W213" i="5"/>
  <c r="W214" i="5" s="1"/>
  <c r="N210" i="5"/>
  <c r="P210" i="5"/>
  <c r="S208" i="5"/>
  <c r="T208" i="5"/>
  <c r="R208" i="5"/>
  <c r="V326" i="5"/>
  <c r="W329" i="5"/>
  <c r="P326" i="5"/>
  <c r="X329" i="5"/>
  <c r="Y329" i="5" s="1"/>
  <c r="Y328" i="5"/>
  <c r="V328" i="5" s="1"/>
  <c r="V327" i="5"/>
  <c r="Q69" i="8"/>
  <c r="S325" i="5"/>
  <c r="R325" i="5"/>
  <c r="U325" i="5" s="1"/>
  <c r="T325" i="5"/>
  <c r="N327" i="5"/>
  <c r="P327" i="5"/>
  <c r="W272" i="5" l="1"/>
  <c r="W301" i="5"/>
  <c r="U208" i="5"/>
  <c r="Z43" i="8"/>
  <c r="Q210" i="5"/>
  <c r="V212" i="5"/>
  <c r="K212" i="5"/>
  <c r="M212" i="5" s="1"/>
  <c r="X214" i="5"/>
  <c r="Y213" i="5"/>
  <c r="P211" i="5"/>
  <c r="N211" i="5"/>
  <c r="T209" i="5"/>
  <c r="S209" i="5"/>
  <c r="R209" i="5"/>
  <c r="U244" i="5"/>
  <c r="Q244" i="5"/>
  <c r="AC58" i="8"/>
  <c r="V246" i="5"/>
  <c r="K246" i="5"/>
  <c r="M246" i="5" s="1"/>
  <c r="X248" i="5"/>
  <c r="Y247" i="5"/>
  <c r="N245" i="5"/>
  <c r="P245" i="5"/>
  <c r="T243" i="5"/>
  <c r="S243" i="5"/>
  <c r="R243" i="5"/>
  <c r="Q268" i="5"/>
  <c r="V59" i="8"/>
  <c r="K270" i="5"/>
  <c r="M270" i="5" s="1"/>
  <c r="V270" i="5"/>
  <c r="X272" i="5"/>
  <c r="Y271" i="5"/>
  <c r="N269" i="5"/>
  <c r="P269" i="5"/>
  <c r="T267" i="5"/>
  <c r="R267" i="5"/>
  <c r="S267" i="5"/>
  <c r="U295" i="5"/>
  <c r="K299" i="5"/>
  <c r="M299" i="5" s="1"/>
  <c r="V299" i="5"/>
  <c r="X301" i="5"/>
  <c r="Y300" i="5"/>
  <c r="N298" i="5"/>
  <c r="P298" i="5"/>
  <c r="R11" i="8"/>
  <c r="Q326" i="5"/>
  <c r="W330" i="5"/>
  <c r="X330" i="5"/>
  <c r="Y330" i="5" s="1"/>
  <c r="K328" i="5"/>
  <c r="M328" i="5" s="1"/>
  <c r="P328" i="5" s="1"/>
  <c r="S11" i="8"/>
  <c r="Q327" i="5"/>
  <c r="K329" i="5"/>
  <c r="M329" i="5" s="1"/>
  <c r="V329" i="5"/>
  <c r="Q298" i="5" l="1"/>
  <c r="U10" i="8"/>
  <c r="V300" i="5"/>
  <c r="K300" i="5"/>
  <c r="M300" i="5" s="1"/>
  <c r="X302" i="5"/>
  <c r="Y301" i="5"/>
  <c r="W302" i="5"/>
  <c r="N299" i="5"/>
  <c r="P299" i="5"/>
  <c r="U267" i="5"/>
  <c r="W59" i="8"/>
  <c r="Q269" i="5"/>
  <c r="V271" i="5"/>
  <c r="K271" i="5"/>
  <c r="M271" i="5" s="1"/>
  <c r="X273" i="5"/>
  <c r="Y272" i="5"/>
  <c r="W273" i="5"/>
  <c r="W274" i="5" s="1"/>
  <c r="P270" i="5"/>
  <c r="N270" i="5"/>
  <c r="U268" i="5"/>
  <c r="T268" i="5"/>
  <c r="S268" i="5"/>
  <c r="R268" i="5"/>
  <c r="U245" i="5"/>
  <c r="Q245" i="5"/>
  <c r="AD58" i="8"/>
  <c r="V247" i="5"/>
  <c r="K247" i="5"/>
  <c r="M247" i="5" s="1"/>
  <c r="X249" i="5"/>
  <c r="Y249" i="5" s="1"/>
  <c r="Y248" i="5"/>
  <c r="W249" i="5"/>
  <c r="N246" i="5"/>
  <c r="P246" i="5"/>
  <c r="R244" i="5"/>
  <c r="S244" i="5"/>
  <c r="T244" i="5"/>
  <c r="U209" i="5"/>
  <c r="Q211" i="5"/>
  <c r="AA43"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1" i="8"/>
  <c r="Q328" i="5"/>
  <c r="N329" i="5"/>
  <c r="P329" i="5"/>
  <c r="V330" i="5"/>
  <c r="K330" i="5"/>
  <c r="M330" i="5" s="1"/>
  <c r="W303" i="5" l="1"/>
  <c r="U210" i="5"/>
  <c r="AB43" i="8"/>
  <c r="Q212" i="5"/>
  <c r="K214" i="5"/>
  <c r="M214" i="5" s="1"/>
  <c r="V214" i="5"/>
  <c r="X216" i="5"/>
  <c r="Y215" i="5"/>
  <c r="N213" i="5"/>
  <c r="P213" i="5"/>
  <c r="R211" i="5"/>
  <c r="S211" i="5"/>
  <c r="T211" i="5"/>
  <c r="U246" i="5"/>
  <c r="AE58" i="8"/>
  <c r="Q246" i="5"/>
  <c r="V248" i="5"/>
  <c r="K248" i="5"/>
  <c r="M248" i="5" s="1"/>
  <c r="K249" i="5"/>
  <c r="M249" i="5" s="1"/>
  <c r="V249" i="5"/>
  <c r="N247" i="5"/>
  <c r="P247" i="5"/>
  <c r="T245" i="5"/>
  <c r="R245" i="5"/>
  <c r="S245" i="5"/>
  <c r="X59" i="8"/>
  <c r="Q270" i="5"/>
  <c r="V272" i="5"/>
  <c r="K272" i="5"/>
  <c r="M272" i="5" s="1"/>
  <c r="X274" i="5"/>
  <c r="Y273" i="5"/>
  <c r="N271" i="5"/>
  <c r="P271" i="5"/>
  <c r="S269" i="5"/>
  <c r="R269" i="5"/>
  <c r="T269" i="5"/>
  <c r="V10" i="8"/>
  <c r="Q299" i="5"/>
  <c r="U299" i="5" s="1"/>
  <c r="K301" i="5"/>
  <c r="M301" i="5" s="1"/>
  <c r="V301" i="5"/>
  <c r="X303" i="5"/>
  <c r="Y302" i="5"/>
  <c r="N300" i="5"/>
  <c r="P300" i="5"/>
  <c r="R298" i="5"/>
  <c r="U298" i="5" s="1"/>
  <c r="T298" i="5"/>
  <c r="S298" i="5"/>
  <c r="W332" i="5"/>
  <c r="X332" i="5"/>
  <c r="Y332" i="5" s="1"/>
  <c r="T328" i="5"/>
  <c r="R328" i="5"/>
  <c r="U328" i="5" s="1"/>
  <c r="S328" i="5"/>
  <c r="Q329" i="5"/>
  <c r="U329" i="5" s="1"/>
  <c r="U11" i="8"/>
  <c r="N330" i="5"/>
  <c r="P330" i="5"/>
  <c r="K331" i="5"/>
  <c r="M331" i="5" s="1"/>
  <c r="V331" i="5"/>
  <c r="Q300" i="5" l="1"/>
  <c r="W10" i="8"/>
  <c r="K302" i="5"/>
  <c r="M302" i="5" s="1"/>
  <c r="V302" i="5"/>
  <c r="X304" i="5"/>
  <c r="Y303" i="5"/>
  <c r="W304" i="5"/>
  <c r="N301" i="5"/>
  <c r="P301" i="5"/>
  <c r="R299" i="5"/>
  <c r="S299" i="5"/>
  <c r="T299" i="5"/>
  <c r="U269" i="5"/>
  <c r="Y59" i="8"/>
  <c r="Q271" i="5"/>
  <c r="K273" i="5"/>
  <c r="M273" i="5" s="1"/>
  <c r="V273" i="5"/>
  <c r="X275" i="5"/>
  <c r="Y274" i="5"/>
  <c r="W275" i="5"/>
  <c r="W276" i="5" s="1"/>
  <c r="P272" i="5"/>
  <c r="N272" i="5"/>
  <c r="T270" i="5"/>
  <c r="S270" i="5"/>
  <c r="R270" i="5"/>
  <c r="U247" i="5"/>
  <c r="Q247" i="5"/>
  <c r="AF58" i="8"/>
  <c r="P249" i="5"/>
  <c r="N249" i="5"/>
  <c r="N248" i="5"/>
  <c r="P248" i="5"/>
  <c r="S246" i="5"/>
  <c r="T246" i="5"/>
  <c r="R246" i="5"/>
  <c r="U211" i="5"/>
  <c r="U213" i="5"/>
  <c r="Q213" i="5"/>
  <c r="AC43" i="8"/>
  <c r="V215" i="5"/>
  <c r="K215" i="5"/>
  <c r="M215" i="5" s="1"/>
  <c r="X217" i="5"/>
  <c r="Y216" i="5"/>
  <c r="W217" i="5"/>
  <c r="W218" i="5" s="1"/>
  <c r="N214" i="5"/>
  <c r="P214" i="5"/>
  <c r="S212" i="5"/>
  <c r="T212" i="5"/>
  <c r="R212" i="5"/>
  <c r="X333" i="5"/>
  <c r="Y333" i="5" s="1"/>
  <c r="W333" i="5"/>
  <c r="T329" i="5"/>
  <c r="R329" i="5"/>
  <c r="S329" i="5"/>
  <c r="Q330" i="5"/>
  <c r="V11" i="8"/>
  <c r="V332" i="5"/>
  <c r="K332" i="5"/>
  <c r="M332" i="5" s="1"/>
  <c r="N331" i="5"/>
  <c r="P331" i="5"/>
  <c r="W305" i="5" l="1"/>
  <c r="U212" i="5"/>
  <c r="AD43" i="8"/>
  <c r="Q214" i="5"/>
  <c r="U214" i="5"/>
  <c r="V216" i="5"/>
  <c r="K216" i="5"/>
  <c r="M216" i="5" s="1"/>
  <c r="X218" i="5"/>
  <c r="Y218" i="5" s="1"/>
  <c r="Y217" i="5"/>
  <c r="N215" i="5"/>
  <c r="P215" i="5"/>
  <c r="T213" i="5"/>
  <c r="R213" i="5"/>
  <c r="S213" i="5"/>
  <c r="U248" i="5"/>
  <c r="AG58" i="8"/>
  <c r="Q248" i="5"/>
  <c r="E51" i="7"/>
  <c r="P51" i="7"/>
  <c r="G51" i="7"/>
  <c r="Q249" i="5"/>
  <c r="U249" i="5"/>
  <c r="AH58" i="8"/>
  <c r="S247" i="5"/>
  <c r="R247" i="5"/>
  <c r="T247" i="5"/>
  <c r="U270" i="5"/>
  <c r="Q272" i="5"/>
  <c r="Z59" i="8"/>
  <c r="V274" i="5"/>
  <c r="K274" i="5"/>
  <c r="M274" i="5" s="1"/>
  <c r="X276" i="5"/>
  <c r="Y275" i="5"/>
  <c r="P273" i="5"/>
  <c r="N273" i="5"/>
  <c r="R271" i="5"/>
  <c r="S271" i="5"/>
  <c r="T271" i="5"/>
  <c r="X10"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1" i="8"/>
  <c r="U300" i="5" l="1"/>
  <c r="Q302" i="5"/>
  <c r="Y10" i="8"/>
  <c r="V304" i="5"/>
  <c r="K304" i="5"/>
  <c r="M304" i="5" s="1"/>
  <c r="X306" i="5"/>
  <c r="Y305" i="5"/>
  <c r="W306" i="5"/>
  <c r="N303" i="5"/>
  <c r="P303" i="5"/>
  <c r="S301" i="5"/>
  <c r="R301" i="5"/>
  <c r="T301" i="5"/>
  <c r="U271" i="5"/>
  <c r="Q273" i="5"/>
  <c r="AA59" i="8"/>
  <c r="V275" i="5"/>
  <c r="K275" i="5"/>
  <c r="M275" i="5" s="1"/>
  <c r="X277" i="5"/>
  <c r="Y276" i="5"/>
  <c r="W277" i="5"/>
  <c r="W278" i="5" s="1"/>
  <c r="N274" i="5"/>
  <c r="P274" i="5"/>
  <c r="R272" i="5"/>
  <c r="S272" i="5"/>
  <c r="T272" i="5"/>
  <c r="T249" i="5"/>
  <c r="R249" i="5"/>
  <c r="S249" i="5"/>
  <c r="S248" i="5"/>
  <c r="T248" i="5"/>
  <c r="R248" i="5"/>
  <c r="H51" i="7"/>
  <c r="N51" i="7"/>
  <c r="I51" i="7"/>
  <c r="F51" i="7"/>
  <c r="Q215" i="5"/>
  <c r="AE43" i="8"/>
  <c r="K217" i="5"/>
  <c r="M217" i="5" s="1"/>
  <c r="V217" i="5"/>
  <c r="K218" i="5"/>
  <c r="M218" i="5" s="1"/>
  <c r="V218" i="5"/>
  <c r="N216" i="5"/>
  <c r="P216" i="5"/>
  <c r="R214" i="5"/>
  <c r="T214" i="5"/>
  <c r="S214" i="5"/>
  <c r="X335" i="5"/>
  <c r="Y335" i="5" s="1"/>
  <c r="W335" i="5"/>
  <c r="Q332" i="5"/>
  <c r="X11" i="8"/>
  <c r="V334" i="5"/>
  <c r="K334" i="5"/>
  <c r="M334" i="5" s="1"/>
  <c r="N333" i="5"/>
  <c r="P333" i="5"/>
  <c r="R331" i="5"/>
  <c r="U331" i="5" s="1"/>
  <c r="T331" i="5"/>
  <c r="S331" i="5"/>
  <c r="W307" i="5" l="1"/>
  <c r="O51" i="7"/>
  <c r="AF43" i="8"/>
  <c r="Q216" i="5"/>
  <c r="U216" i="5"/>
  <c r="N218" i="5"/>
  <c r="P218" i="5"/>
  <c r="P217" i="5"/>
  <c r="N217" i="5"/>
  <c r="R215" i="5"/>
  <c r="S215" i="5"/>
  <c r="T215" i="5"/>
  <c r="AI58" i="8"/>
  <c r="J51" i="7"/>
  <c r="M51" i="7"/>
  <c r="AK58" i="8" s="1"/>
  <c r="U272" i="5"/>
  <c r="Q274" i="5"/>
  <c r="U274" i="5"/>
  <c r="AB59" i="8"/>
  <c r="V276" i="5"/>
  <c r="K276" i="5"/>
  <c r="M276" i="5" s="1"/>
  <c r="X278" i="5"/>
  <c r="Y277" i="5"/>
  <c r="P275" i="5"/>
  <c r="N275" i="5"/>
  <c r="S273" i="5"/>
  <c r="T273" i="5"/>
  <c r="R273" i="5"/>
  <c r="U301" i="5"/>
  <c r="Z10" i="8"/>
  <c r="Q303" i="5"/>
  <c r="K305" i="5"/>
  <c r="M305" i="5" s="1"/>
  <c r="V305" i="5"/>
  <c r="X307" i="5"/>
  <c r="Y306" i="5"/>
  <c r="P304" i="5"/>
  <c r="N304" i="5"/>
  <c r="S302" i="5"/>
  <c r="T302" i="5"/>
  <c r="R302" i="5"/>
  <c r="X336" i="5"/>
  <c r="Y336" i="5" s="1"/>
  <c r="W336" i="5"/>
  <c r="R332" i="5"/>
  <c r="U332" i="5" s="1"/>
  <c r="T332" i="5"/>
  <c r="S332" i="5"/>
  <c r="N334" i="5"/>
  <c r="P334" i="5"/>
  <c r="K335" i="5"/>
  <c r="M335" i="5" s="1"/>
  <c r="V335" i="5"/>
  <c r="Y11" i="8"/>
  <c r="Q333" i="5"/>
  <c r="U302" i="5" l="1"/>
  <c r="AA10" i="8"/>
  <c r="Q304" i="5"/>
  <c r="K306" i="5"/>
  <c r="M306" i="5" s="1"/>
  <c r="V306" i="5"/>
  <c r="X308" i="5"/>
  <c r="Y307" i="5"/>
  <c r="W308" i="5"/>
  <c r="W309" i="5" s="1"/>
  <c r="P305" i="5"/>
  <c r="N305" i="5"/>
  <c r="R303" i="5"/>
  <c r="T303" i="5"/>
  <c r="S303" i="5"/>
  <c r="U273" i="5"/>
  <c r="U275" i="5"/>
  <c r="AC59" i="8"/>
  <c r="Q275" i="5"/>
  <c r="V277" i="5"/>
  <c r="K277" i="5"/>
  <c r="M277" i="5" s="1"/>
  <c r="X279" i="5"/>
  <c r="Y278" i="5"/>
  <c r="W279" i="5"/>
  <c r="W280" i="5" s="1"/>
  <c r="N276" i="5"/>
  <c r="P276" i="5"/>
  <c r="S274" i="5"/>
  <c r="T274" i="5"/>
  <c r="R274" i="5"/>
  <c r="AJ58" i="8"/>
  <c r="L51" i="7"/>
  <c r="Q51" i="7"/>
  <c r="AM58" i="8" s="1"/>
  <c r="U215" i="5"/>
  <c r="Q217" i="5"/>
  <c r="N38" i="7" s="1"/>
  <c r="AG43" i="8"/>
  <c r="G38" i="7"/>
  <c r="P38" i="7"/>
  <c r="AH43" i="8"/>
  <c r="Q218" i="5"/>
  <c r="S216" i="5"/>
  <c r="T216" i="5"/>
  <c r="R216" i="5"/>
  <c r="H38" i="7"/>
  <c r="F38" i="7"/>
  <c r="AI43" i="8" s="1"/>
  <c r="W337" i="5"/>
  <c r="X337" i="5"/>
  <c r="Y337" i="5" s="1"/>
  <c r="Z11" i="8"/>
  <c r="Q334" i="5"/>
  <c r="P335" i="5"/>
  <c r="N335" i="5"/>
  <c r="K336" i="5"/>
  <c r="M336" i="5" s="1"/>
  <c r="V336" i="5"/>
  <c r="R333" i="5"/>
  <c r="U333" i="5" s="1"/>
  <c r="S333" i="5"/>
  <c r="T333" i="5"/>
  <c r="R218" i="5" l="1"/>
  <c r="U218" i="5" s="1"/>
  <c r="S218" i="5"/>
  <c r="T218" i="5"/>
  <c r="T217" i="5"/>
  <c r="S217" i="5"/>
  <c r="R217" i="5"/>
  <c r="AD59" i="8"/>
  <c r="Q276" i="5"/>
  <c r="V278" i="5"/>
  <c r="K278" i="5"/>
  <c r="M278" i="5" s="1"/>
  <c r="X280" i="5"/>
  <c r="Y280" i="5" s="1"/>
  <c r="Y279" i="5"/>
  <c r="N277" i="5"/>
  <c r="P277" i="5"/>
  <c r="T275" i="5"/>
  <c r="R275" i="5"/>
  <c r="S275" i="5"/>
  <c r="U303" i="5"/>
  <c r="Q305" i="5"/>
  <c r="AB10" i="8"/>
  <c r="K307" i="5"/>
  <c r="M307" i="5" s="1"/>
  <c r="V307" i="5"/>
  <c r="X309" i="5"/>
  <c r="Y308" i="5"/>
  <c r="P306" i="5"/>
  <c r="N306" i="5"/>
  <c r="R304" i="5"/>
  <c r="T304" i="5"/>
  <c r="S304" i="5"/>
  <c r="X338" i="5"/>
  <c r="Y338" i="5" s="1"/>
  <c r="W338" i="5"/>
  <c r="R334" i="5"/>
  <c r="U334" i="5" s="1"/>
  <c r="S334" i="5"/>
  <c r="T334" i="5"/>
  <c r="U335" i="5"/>
  <c r="Q335" i="5"/>
  <c r="AA11" i="8"/>
  <c r="N336" i="5"/>
  <c r="P336" i="5"/>
  <c r="V337" i="5"/>
  <c r="K337" i="5"/>
  <c r="M337" i="5" s="1"/>
  <c r="U304" i="5" l="1"/>
  <c r="U306" i="5"/>
  <c r="AC10" i="8"/>
  <c r="Q306" i="5"/>
  <c r="K308" i="5"/>
  <c r="M308" i="5" s="1"/>
  <c r="V308" i="5"/>
  <c r="X310" i="5"/>
  <c r="Y309" i="5"/>
  <c r="W310" i="5"/>
  <c r="W311" i="5" s="1"/>
  <c r="N307" i="5"/>
  <c r="P307" i="5"/>
  <c r="T305" i="5"/>
  <c r="S305" i="5"/>
  <c r="R305" i="5"/>
  <c r="Q277" i="5"/>
  <c r="AE59" i="8"/>
  <c r="K279" i="5"/>
  <c r="M279" i="5" s="1"/>
  <c r="V279" i="5"/>
  <c r="K280" i="5"/>
  <c r="M280" i="5" s="1"/>
  <c r="V280" i="5"/>
  <c r="N278" i="5"/>
  <c r="P278" i="5"/>
  <c r="S276" i="5"/>
  <c r="R276" i="5"/>
  <c r="T276" i="5"/>
  <c r="U217" i="5"/>
  <c r="M38" i="7"/>
  <c r="AK43" i="8" s="1"/>
  <c r="W339" i="5"/>
  <c r="X339" i="5"/>
  <c r="Y339" i="5" s="1"/>
  <c r="R335" i="5"/>
  <c r="S335" i="5"/>
  <c r="T335" i="5"/>
  <c r="AB11" i="8"/>
  <c r="Q336" i="5"/>
  <c r="K338" i="5"/>
  <c r="M338" i="5" s="1"/>
  <c r="V338" i="5"/>
  <c r="P337" i="5"/>
  <c r="N337" i="5"/>
  <c r="U276" i="5" l="1"/>
  <c r="Q278" i="5"/>
  <c r="AF59" i="8"/>
  <c r="P280" i="5"/>
  <c r="N280" i="5"/>
  <c r="N279" i="5"/>
  <c r="P279" i="5"/>
  <c r="T277" i="5"/>
  <c r="S277" i="5"/>
  <c r="R277" i="5"/>
  <c r="U305" i="5"/>
  <c r="AD10"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1" i="8"/>
  <c r="Q337" i="5"/>
  <c r="AE10" i="8" l="1"/>
  <c r="Q308" i="5"/>
  <c r="V310" i="5"/>
  <c r="K310" i="5"/>
  <c r="M310" i="5" s="1"/>
  <c r="V311" i="5"/>
  <c r="K311" i="5"/>
  <c r="M311" i="5" s="1"/>
  <c r="N309" i="5"/>
  <c r="P309" i="5"/>
  <c r="R307" i="5"/>
  <c r="S307" i="5"/>
  <c r="T307" i="5"/>
  <c r="U277" i="5"/>
  <c r="AG59" i="8"/>
  <c r="Q279" i="5"/>
  <c r="U279" i="5"/>
  <c r="E59" i="7"/>
  <c r="P59" i="7"/>
  <c r="G59" i="7"/>
  <c r="Q280" i="5"/>
  <c r="AH59" i="8"/>
  <c r="T278" i="5"/>
  <c r="R278" i="5"/>
  <c r="S278" i="5"/>
  <c r="X341" i="5"/>
  <c r="Y341" i="5" s="1"/>
  <c r="W341" i="5"/>
  <c r="P339" i="5"/>
  <c r="N339" i="5"/>
  <c r="K340" i="5"/>
  <c r="M340" i="5" s="1"/>
  <c r="V340" i="5"/>
  <c r="AD11" i="8"/>
  <c r="Q338" i="5"/>
  <c r="S337" i="5"/>
  <c r="R337" i="5"/>
  <c r="U337" i="5" s="1"/>
  <c r="T337" i="5"/>
  <c r="U278" i="5" l="1"/>
  <c r="T280" i="5"/>
  <c r="R280" i="5"/>
  <c r="U280" i="5" s="1"/>
  <c r="S280" i="5"/>
  <c r="R279" i="5"/>
  <c r="S279" i="5"/>
  <c r="T279" i="5"/>
  <c r="O59" i="7" s="1"/>
  <c r="N59" i="7"/>
  <c r="I59" i="7"/>
  <c r="H59" i="7"/>
  <c r="F59" i="7"/>
  <c r="U307" i="5"/>
  <c r="AF10" i="8"/>
  <c r="Q309" i="5"/>
  <c r="N311" i="5"/>
  <c r="P311" i="5"/>
  <c r="N310" i="5"/>
  <c r="P310" i="5"/>
  <c r="T308" i="5"/>
  <c r="S308" i="5"/>
  <c r="R308" i="5"/>
  <c r="W342" i="5"/>
  <c r="X342" i="5"/>
  <c r="Y342" i="5" s="1"/>
  <c r="AE11" i="8"/>
  <c r="Q339" i="5"/>
  <c r="K341" i="5"/>
  <c r="M341" i="5" s="1"/>
  <c r="V341" i="5"/>
  <c r="P340" i="5"/>
  <c r="N340" i="5"/>
  <c r="T338" i="5"/>
  <c r="R338" i="5"/>
  <c r="U338" i="5" s="1"/>
  <c r="S338" i="5"/>
  <c r="J59" i="7" l="1"/>
  <c r="U308" i="5"/>
  <c r="Q310" i="5"/>
  <c r="AG10" i="8"/>
  <c r="P9" i="7"/>
  <c r="G9" i="7"/>
  <c r="E9" i="7"/>
  <c r="Q311" i="5"/>
  <c r="AH10" i="8"/>
  <c r="T309" i="5"/>
  <c r="S309" i="5"/>
  <c r="R309" i="5"/>
  <c r="AI59" i="8"/>
  <c r="L59" i="7"/>
  <c r="AJ59" i="8"/>
  <c r="M59" i="7"/>
  <c r="R339" i="5"/>
  <c r="U339" i="5" s="1"/>
  <c r="S339" i="5"/>
  <c r="T339" i="5"/>
  <c r="N341" i="5"/>
  <c r="P341" i="5"/>
  <c r="W345" i="5"/>
  <c r="K342" i="5"/>
  <c r="M342" i="5" s="1"/>
  <c r="V342" i="5"/>
  <c r="AF11" i="8"/>
  <c r="Q340" i="5"/>
  <c r="T311" i="5" l="1"/>
  <c r="S311" i="5"/>
  <c r="R311" i="5"/>
  <c r="U311" i="5" s="1"/>
  <c r="R310" i="5"/>
  <c r="U310" i="5" s="1"/>
  <c r="S310" i="5"/>
  <c r="T310" i="5"/>
  <c r="O9" i="7" s="1"/>
  <c r="I9" i="7"/>
  <c r="F9" i="7"/>
  <c r="AI10" i="8" s="1"/>
  <c r="H9" i="7"/>
  <c r="N9" i="7"/>
  <c r="AK59" i="8"/>
  <c r="Q59" i="7"/>
  <c r="AM59" i="8" s="1"/>
  <c r="U309" i="5"/>
  <c r="U341" i="5"/>
  <c r="Q341" i="5"/>
  <c r="AG11" i="8"/>
  <c r="X345" i="5"/>
  <c r="N342" i="5"/>
  <c r="P342" i="5"/>
  <c r="R340" i="5"/>
  <c r="U340" i="5" s="1"/>
  <c r="T340" i="5"/>
  <c r="S340" i="5"/>
  <c r="M9" i="7" l="1"/>
  <c r="Q9" i="7" s="1"/>
  <c r="AM10" i="8" s="1"/>
  <c r="J9" i="7"/>
  <c r="L9" i="7" s="1"/>
  <c r="X346" i="5"/>
  <c r="W346" i="5"/>
  <c r="T341" i="5"/>
  <c r="S341" i="5"/>
  <c r="R341" i="5"/>
  <c r="W376" i="5"/>
  <c r="AH11" i="8"/>
  <c r="Q342" i="5"/>
  <c r="AJ10" i="8" l="1"/>
  <c r="AK10"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48" i="8"/>
  <c r="Q407" i="5"/>
  <c r="N408" i="5"/>
  <c r="P408" i="5"/>
  <c r="W410" i="5"/>
  <c r="X410" i="5"/>
  <c r="Y410" i="5" s="1"/>
  <c r="X353" i="5" l="1"/>
  <c r="N350" i="5"/>
  <c r="P350" i="5"/>
  <c r="X382" i="5"/>
  <c r="K410" i="5"/>
  <c r="M410" i="5" s="1"/>
  <c r="V410" i="5"/>
  <c r="G48" i="8"/>
  <c r="Q408" i="5"/>
  <c r="S407" i="5"/>
  <c r="T407" i="5"/>
  <c r="R407" i="5"/>
  <c r="U407" i="5" s="1"/>
  <c r="P409" i="5"/>
  <c r="N409" i="5"/>
  <c r="X411" i="5"/>
  <c r="Y411" i="5" s="1"/>
  <c r="W411" i="5"/>
  <c r="X383" i="5" l="1"/>
  <c r="W383" i="5"/>
  <c r="Q350" i="5"/>
  <c r="K6" i="8"/>
  <c r="X354" i="5"/>
  <c r="W354" i="5"/>
  <c r="W355" i="5" s="1"/>
  <c r="K411" i="5"/>
  <c r="M411" i="5" s="1"/>
  <c r="V411" i="5"/>
  <c r="Q409" i="5"/>
  <c r="H48" i="8"/>
  <c r="S408" i="5"/>
  <c r="T408" i="5"/>
  <c r="R408" i="5"/>
  <c r="U408" i="5" s="1"/>
  <c r="N410" i="5"/>
  <c r="P410" i="5"/>
  <c r="X412" i="5"/>
  <c r="Y412" i="5" s="1"/>
  <c r="W412" i="5"/>
  <c r="W384" i="5" l="1"/>
  <c r="K71" i="8"/>
  <c r="X355" i="5"/>
  <c r="R350" i="5"/>
  <c r="S350" i="5"/>
  <c r="T350" i="5"/>
  <c r="X384" i="5"/>
  <c r="V412" i="5"/>
  <c r="K412" i="5"/>
  <c r="M412" i="5" s="1"/>
  <c r="U410" i="5"/>
  <c r="Q410" i="5"/>
  <c r="I48" i="8"/>
  <c r="T409" i="5"/>
  <c r="S409" i="5"/>
  <c r="R409" i="5"/>
  <c r="P411" i="5"/>
  <c r="N411" i="5"/>
  <c r="X413" i="5"/>
  <c r="Y413" i="5" s="1"/>
  <c r="W413" i="5"/>
  <c r="U350" i="5" l="1"/>
  <c r="U409" i="5"/>
  <c r="X385" i="5"/>
  <c r="W385" i="5"/>
  <c r="X356" i="5"/>
  <c r="W356" i="5"/>
  <c r="W357" i="5" s="1"/>
  <c r="V413" i="5"/>
  <c r="K413" i="5"/>
  <c r="M413" i="5" s="1"/>
  <c r="J48" i="8"/>
  <c r="Q411" i="5"/>
  <c r="R410" i="5"/>
  <c r="S410" i="5"/>
  <c r="T410" i="5"/>
  <c r="N412" i="5"/>
  <c r="P412" i="5"/>
  <c r="W414" i="5"/>
  <c r="X414" i="5"/>
  <c r="Y414" i="5" s="1"/>
  <c r="W386" i="5" l="1"/>
  <c r="X357" i="5"/>
  <c r="X386" i="5"/>
  <c r="K414" i="5"/>
  <c r="M414" i="5" s="1"/>
  <c r="V414" i="5"/>
  <c r="Q412" i="5"/>
  <c r="K48" i="8"/>
  <c r="R411" i="5"/>
  <c r="S411" i="5"/>
  <c r="T411" i="5"/>
  <c r="N413" i="5"/>
  <c r="P413" i="5"/>
  <c r="W415" i="5"/>
  <c r="X415" i="5"/>
  <c r="Y415" i="5" s="1"/>
  <c r="U411" i="5" l="1"/>
  <c r="X387" i="5"/>
  <c r="W387" i="5"/>
  <c r="W388" i="5" s="1"/>
  <c r="X358" i="5"/>
  <c r="Y357" i="5"/>
  <c r="W358" i="5"/>
  <c r="K415" i="5"/>
  <c r="M415" i="5" s="1"/>
  <c r="V415" i="5"/>
  <c r="Q413" i="5"/>
  <c r="L48" i="8"/>
  <c r="R412" i="5"/>
  <c r="T412" i="5"/>
  <c r="S412" i="5"/>
  <c r="P414" i="5"/>
  <c r="N414" i="5"/>
  <c r="W416" i="5"/>
  <c r="X416" i="5"/>
  <c r="Y416" i="5" s="1"/>
  <c r="W359" i="5" l="1"/>
  <c r="U412" i="5"/>
  <c r="K357" i="5"/>
  <c r="M357" i="5" s="1"/>
  <c r="V357" i="5"/>
  <c r="X359" i="5"/>
  <c r="X388" i="5"/>
  <c r="V416" i="5"/>
  <c r="K416" i="5"/>
  <c r="M416" i="5" s="1"/>
  <c r="Q414" i="5"/>
  <c r="M48" i="8"/>
  <c r="T413" i="5"/>
  <c r="S413" i="5"/>
  <c r="R413" i="5"/>
  <c r="N415" i="5"/>
  <c r="P415" i="5"/>
  <c r="W417" i="5"/>
  <c r="X417" i="5"/>
  <c r="U413" i="5" l="1"/>
  <c r="X389" i="5"/>
  <c r="Y388" i="5"/>
  <c r="W389" i="5"/>
  <c r="W390" i="5" s="1"/>
  <c r="X360" i="5"/>
  <c r="Y359" i="5"/>
  <c r="W360" i="5"/>
  <c r="N357" i="5"/>
  <c r="P357" i="5"/>
  <c r="U415" i="5"/>
  <c r="Q415" i="5"/>
  <c r="N48" i="8"/>
  <c r="T414" i="5"/>
  <c r="S414" i="5"/>
  <c r="R414" i="5"/>
  <c r="N416" i="5"/>
  <c r="P416" i="5"/>
  <c r="W418" i="5"/>
  <c r="X418" i="5"/>
  <c r="Y418" i="5" s="1"/>
  <c r="W361" i="5" l="1"/>
  <c r="U414" i="5"/>
  <c r="R6" i="8"/>
  <c r="Q357" i="5"/>
  <c r="R71" i="8" s="1"/>
  <c r="K359" i="5"/>
  <c r="M359" i="5" s="1"/>
  <c r="X361" i="5"/>
  <c r="Y360" i="5"/>
  <c r="K388" i="5"/>
  <c r="M388" i="5" s="1"/>
  <c r="V388" i="5"/>
  <c r="X390" i="5"/>
  <c r="Y389" i="5"/>
  <c r="K418" i="5"/>
  <c r="M418" i="5" s="1"/>
  <c r="V418" i="5"/>
  <c r="U416" i="5"/>
  <c r="O48"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6" i="8"/>
  <c r="Q359" i="5"/>
  <c r="V361" i="5"/>
  <c r="K361" i="5"/>
  <c r="M361" i="5" s="1"/>
  <c r="X363" i="5"/>
  <c r="Y362" i="5"/>
  <c r="P360" i="5"/>
  <c r="N360" i="5"/>
  <c r="Q388" i="5"/>
  <c r="R37" i="8"/>
  <c r="X392" i="5"/>
  <c r="Y391" i="5"/>
  <c r="N389" i="5"/>
  <c r="P389" i="5"/>
  <c r="K420" i="5"/>
  <c r="M420" i="5" s="1"/>
  <c r="V420" i="5"/>
  <c r="Q418" i="5"/>
  <c r="U418" i="5" s="1"/>
  <c r="Q48" i="8"/>
  <c r="X421" i="5"/>
  <c r="Y421" i="5" s="1"/>
  <c r="W421" i="5"/>
  <c r="S37" i="8" l="1"/>
  <c r="Q389" i="5"/>
  <c r="K391" i="5"/>
  <c r="M391" i="5" s="1"/>
  <c r="X393" i="5"/>
  <c r="Y392" i="5"/>
  <c r="W393" i="5"/>
  <c r="T388" i="5"/>
  <c r="R388" i="5"/>
  <c r="U388" i="5" s="1"/>
  <c r="S388" i="5"/>
  <c r="Q360" i="5"/>
  <c r="U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48" i="8"/>
  <c r="N421" i="5"/>
  <c r="P421" i="5"/>
  <c r="X423" i="5"/>
  <c r="Y423" i="5" s="1"/>
  <c r="W423" i="5"/>
  <c r="V422" i="5" l="1"/>
  <c r="U37" i="8"/>
  <c r="Q391" i="5"/>
  <c r="K393" i="5"/>
  <c r="M393" i="5" s="1"/>
  <c r="V393" i="5"/>
  <c r="X395" i="5"/>
  <c r="Y394" i="5"/>
  <c r="W395" i="5"/>
  <c r="W396" i="5" s="1"/>
  <c r="N392" i="5"/>
  <c r="P392" i="5"/>
  <c r="Q362" i="5"/>
  <c r="W6" i="8"/>
  <c r="V364" i="5"/>
  <c r="K364" i="5"/>
  <c r="M364" i="5" s="1"/>
  <c r="X366" i="5"/>
  <c r="Y365" i="5"/>
  <c r="W366" i="5"/>
  <c r="W367" i="5" s="1"/>
  <c r="N363" i="5"/>
  <c r="P363" i="5"/>
  <c r="T361" i="5"/>
  <c r="R361" i="5"/>
  <c r="S361" i="5"/>
  <c r="K423" i="5"/>
  <c r="M423" i="5" s="1"/>
  <c r="V423" i="5"/>
  <c r="U421" i="5"/>
  <c r="T48" i="8"/>
  <c r="Q421" i="5"/>
  <c r="T420" i="5"/>
  <c r="R420" i="5"/>
  <c r="S420" i="5"/>
  <c r="P422" i="5"/>
  <c r="N422" i="5"/>
  <c r="W424" i="5"/>
  <c r="X424" i="5"/>
  <c r="Y424" i="5" s="1"/>
  <c r="X6" i="8" l="1"/>
  <c r="Q363" i="5"/>
  <c r="V365" i="5"/>
  <c r="K365" i="5"/>
  <c r="M365" i="5" s="1"/>
  <c r="X367" i="5"/>
  <c r="Y366" i="5"/>
  <c r="N364" i="5"/>
  <c r="P364" i="5"/>
  <c r="R362" i="5"/>
  <c r="U362" i="5" s="1"/>
  <c r="S362" i="5"/>
  <c r="T362" i="5"/>
  <c r="Q392" i="5"/>
  <c r="U392" i="5" s="1"/>
  <c r="V37" i="8"/>
  <c r="K394" i="5"/>
  <c r="M394" i="5" s="1"/>
  <c r="V394" i="5"/>
  <c r="X396" i="5"/>
  <c r="Y395" i="5"/>
  <c r="N393" i="5"/>
  <c r="P393" i="5"/>
  <c r="S391" i="5"/>
  <c r="T391" i="5"/>
  <c r="R391" i="5"/>
  <c r="U391" i="5" s="1"/>
  <c r="V424" i="5"/>
  <c r="K424" i="5"/>
  <c r="M424" i="5" s="1"/>
  <c r="U48" i="8"/>
  <c r="Q422" i="5"/>
  <c r="R421" i="5"/>
  <c r="S421" i="5"/>
  <c r="T421" i="5"/>
  <c r="P423" i="5"/>
  <c r="N423" i="5"/>
  <c r="W425" i="5"/>
  <c r="X425" i="5"/>
  <c r="Y425" i="5" s="1"/>
  <c r="W37" i="8" l="1"/>
  <c r="Q393" i="5"/>
  <c r="V395" i="5"/>
  <c r="K395" i="5"/>
  <c r="M395" i="5" s="1"/>
  <c r="X397" i="5"/>
  <c r="Y396" i="5"/>
  <c r="W397" i="5"/>
  <c r="W398" i="5" s="1"/>
  <c r="N394" i="5"/>
  <c r="P394" i="5"/>
  <c r="T392" i="5"/>
  <c r="R392" i="5"/>
  <c r="S392" i="5"/>
  <c r="Q364" i="5"/>
  <c r="Y6" i="8"/>
  <c r="K366" i="5"/>
  <c r="M366" i="5" s="1"/>
  <c r="V366" i="5"/>
  <c r="X368" i="5"/>
  <c r="Y367" i="5"/>
  <c r="W368" i="5"/>
  <c r="W369" i="5" s="1"/>
  <c r="N365" i="5"/>
  <c r="P365" i="5"/>
  <c r="R363" i="5"/>
  <c r="U363" i="5" s="1"/>
  <c r="S363" i="5"/>
  <c r="T363" i="5"/>
  <c r="K425" i="5"/>
  <c r="M425" i="5" s="1"/>
  <c r="V425" i="5"/>
  <c r="U423" i="5"/>
  <c r="V48" i="8"/>
  <c r="Q423" i="5"/>
  <c r="R422" i="5"/>
  <c r="U422" i="5" s="1"/>
  <c r="T422" i="5"/>
  <c r="S422" i="5"/>
  <c r="N424" i="5"/>
  <c r="P424" i="5"/>
  <c r="X426" i="5"/>
  <c r="Y426" i="5" s="1"/>
  <c r="W426" i="5"/>
  <c r="Z6" i="8" l="1"/>
  <c r="Q365" i="5"/>
  <c r="K367" i="5"/>
  <c r="M367" i="5" s="1"/>
  <c r="V367" i="5"/>
  <c r="X369" i="5"/>
  <c r="Y368" i="5"/>
  <c r="P366" i="5"/>
  <c r="N366" i="5"/>
  <c r="S364" i="5"/>
  <c r="T364" i="5"/>
  <c r="R364" i="5"/>
  <c r="U364" i="5" s="1"/>
  <c r="Q394" i="5"/>
  <c r="X37" i="8"/>
  <c r="K396" i="5"/>
  <c r="M396" i="5" s="1"/>
  <c r="V396" i="5"/>
  <c r="X398" i="5"/>
  <c r="Y397" i="5"/>
  <c r="N395" i="5"/>
  <c r="P395" i="5"/>
  <c r="R393" i="5"/>
  <c r="U393" i="5" s="1"/>
  <c r="S393" i="5"/>
  <c r="T393" i="5"/>
  <c r="V426" i="5"/>
  <c r="K426" i="5"/>
  <c r="M426" i="5" s="1"/>
  <c r="W48" i="8"/>
  <c r="Q424" i="5"/>
  <c r="U424" i="5" s="1"/>
  <c r="S423" i="5"/>
  <c r="R423" i="5"/>
  <c r="T423" i="5"/>
  <c r="P425" i="5"/>
  <c r="N425" i="5"/>
  <c r="X427" i="5"/>
  <c r="Y427" i="5" s="1"/>
  <c r="W427" i="5"/>
  <c r="Y37" i="8" l="1"/>
  <c r="Q395" i="5"/>
  <c r="V397" i="5"/>
  <c r="K397" i="5"/>
  <c r="M397" i="5" s="1"/>
  <c r="X399" i="5"/>
  <c r="Y398" i="5"/>
  <c r="W399" i="5"/>
  <c r="W400" i="5" s="1"/>
  <c r="P396" i="5"/>
  <c r="N396" i="5"/>
  <c r="R394" i="5"/>
  <c r="U394" i="5" s="1"/>
  <c r="S394" i="5"/>
  <c r="T394" i="5"/>
  <c r="Q366" i="5"/>
  <c r="AA6" i="8"/>
  <c r="K368" i="5"/>
  <c r="M368" i="5" s="1"/>
  <c r="V368" i="5"/>
  <c r="X370" i="5"/>
  <c r="Y369" i="5"/>
  <c r="W370" i="5"/>
  <c r="W371" i="5" s="1"/>
  <c r="P367" i="5"/>
  <c r="N367" i="5"/>
  <c r="T365" i="5"/>
  <c r="R365" i="5"/>
  <c r="U365" i="5" s="1"/>
  <c r="S365" i="5"/>
  <c r="V427" i="5"/>
  <c r="K427" i="5"/>
  <c r="M427" i="5" s="1"/>
  <c r="U425" i="5"/>
  <c r="X48" i="8"/>
  <c r="Q425" i="5"/>
  <c r="R424" i="5"/>
  <c r="S424" i="5"/>
  <c r="T424" i="5"/>
  <c r="N426" i="5"/>
  <c r="P426" i="5"/>
  <c r="W428" i="5"/>
  <c r="X428" i="5"/>
  <c r="Y428" i="5" s="1"/>
  <c r="AB6" i="8" l="1"/>
  <c r="Q367" i="5"/>
  <c r="K369" i="5"/>
  <c r="M369" i="5" s="1"/>
  <c r="V369" i="5"/>
  <c r="X371" i="5"/>
  <c r="Y370" i="5"/>
  <c r="N368" i="5"/>
  <c r="P368" i="5"/>
  <c r="R366" i="5"/>
  <c r="U366" i="5" s="1"/>
  <c r="S366" i="5"/>
  <c r="T366" i="5"/>
  <c r="Q396" i="5"/>
  <c r="Z37" i="8"/>
  <c r="V398" i="5"/>
  <c r="K398" i="5"/>
  <c r="M398" i="5" s="1"/>
  <c r="X400" i="5"/>
  <c r="Y399" i="5"/>
  <c r="N397" i="5"/>
  <c r="P397" i="5"/>
  <c r="S395" i="5"/>
  <c r="T395" i="5"/>
  <c r="R395" i="5"/>
  <c r="U395" i="5" s="1"/>
  <c r="V428" i="5"/>
  <c r="K428" i="5"/>
  <c r="M428" i="5" s="1"/>
  <c r="U426" i="5"/>
  <c r="Y48" i="8"/>
  <c r="Q426" i="5"/>
  <c r="R425" i="5"/>
  <c r="S425" i="5"/>
  <c r="T425" i="5"/>
  <c r="P427" i="5"/>
  <c r="N427" i="5"/>
  <c r="W429" i="5"/>
  <c r="X429" i="5"/>
  <c r="Y429" i="5" s="1"/>
  <c r="AA37" i="8" l="1"/>
  <c r="Q397" i="5"/>
  <c r="V399" i="5"/>
  <c r="K399" i="5"/>
  <c r="M399" i="5" s="1"/>
  <c r="X401" i="5"/>
  <c r="Y400" i="5"/>
  <c r="W401" i="5"/>
  <c r="W402" i="5" s="1"/>
  <c r="N398" i="5"/>
  <c r="P398" i="5"/>
  <c r="T396" i="5"/>
  <c r="R396" i="5"/>
  <c r="U396" i="5" s="1"/>
  <c r="S396" i="5"/>
  <c r="U368" i="5"/>
  <c r="Q368" i="5"/>
  <c r="AC6" i="8"/>
  <c r="V370" i="5"/>
  <c r="K370" i="5"/>
  <c r="M370" i="5" s="1"/>
  <c r="X372" i="5"/>
  <c r="Y371" i="5"/>
  <c r="W372" i="5"/>
  <c r="N369" i="5"/>
  <c r="P369" i="5"/>
  <c r="R367" i="5"/>
  <c r="U367" i="5" s="1"/>
  <c r="S367" i="5"/>
  <c r="T367" i="5"/>
  <c r="V429" i="5"/>
  <c r="K429" i="5"/>
  <c r="M429" i="5" s="1"/>
  <c r="U427" i="5"/>
  <c r="Z48" i="8"/>
  <c r="Q427" i="5"/>
  <c r="R426" i="5"/>
  <c r="S426" i="5"/>
  <c r="T426" i="5"/>
  <c r="P428" i="5"/>
  <c r="N428" i="5"/>
  <c r="X430" i="5"/>
  <c r="Y430" i="5" s="1"/>
  <c r="W430" i="5"/>
  <c r="W373" i="5" l="1"/>
  <c r="AD6" i="8"/>
  <c r="Q369" i="5"/>
  <c r="V371" i="5"/>
  <c r="K371" i="5"/>
  <c r="M371" i="5" s="1"/>
  <c r="X373" i="5"/>
  <c r="Y373" i="5" s="1"/>
  <c r="Y372" i="5"/>
  <c r="P370" i="5"/>
  <c r="N370" i="5"/>
  <c r="S368" i="5"/>
  <c r="T368" i="5"/>
  <c r="R368" i="5"/>
  <c r="Q398" i="5"/>
  <c r="AB37" i="8"/>
  <c r="K400" i="5"/>
  <c r="M400" i="5" s="1"/>
  <c r="V400" i="5"/>
  <c r="X402" i="5"/>
  <c r="Y401" i="5"/>
  <c r="N399" i="5"/>
  <c r="P399" i="5"/>
  <c r="R397" i="5"/>
  <c r="U397" i="5" s="1"/>
  <c r="S397" i="5"/>
  <c r="T397" i="5"/>
  <c r="V430" i="5"/>
  <c r="K430" i="5"/>
  <c r="M430" i="5" s="1"/>
  <c r="U428" i="5"/>
  <c r="Q428" i="5"/>
  <c r="AA48" i="8"/>
  <c r="S427" i="5"/>
  <c r="T427" i="5"/>
  <c r="R427" i="5"/>
  <c r="P429" i="5"/>
  <c r="N429" i="5"/>
  <c r="X431" i="5"/>
  <c r="Y431" i="5" s="1"/>
  <c r="W431" i="5"/>
  <c r="U399" i="5" l="1"/>
  <c r="AC37" i="8"/>
  <c r="Q399" i="5"/>
  <c r="V401" i="5"/>
  <c r="K401" i="5"/>
  <c r="M401" i="5" s="1"/>
  <c r="X403" i="5"/>
  <c r="Y402" i="5"/>
  <c r="W403" i="5"/>
  <c r="W404" i="5" s="1"/>
  <c r="N400" i="5"/>
  <c r="P400" i="5"/>
  <c r="R398" i="5"/>
  <c r="U398" i="5" s="1"/>
  <c r="S398" i="5"/>
  <c r="T398" i="5"/>
  <c r="Q370" i="5"/>
  <c r="AE6" i="8"/>
  <c r="U370" i="5"/>
  <c r="V372" i="5"/>
  <c r="K372" i="5"/>
  <c r="M372" i="5" s="1"/>
  <c r="K373" i="5"/>
  <c r="M373" i="5" s="1"/>
  <c r="V373" i="5"/>
  <c r="N371" i="5"/>
  <c r="P371" i="5"/>
  <c r="T369" i="5"/>
  <c r="R369" i="5"/>
  <c r="U369" i="5" s="1"/>
  <c r="S369" i="5"/>
  <c r="V431" i="5"/>
  <c r="K431" i="5"/>
  <c r="M431" i="5" s="1"/>
  <c r="U429" i="5"/>
  <c r="Q429" i="5"/>
  <c r="AB48" i="8"/>
  <c r="T428" i="5"/>
  <c r="S428" i="5"/>
  <c r="R428" i="5"/>
  <c r="P430" i="5"/>
  <c r="N430" i="5"/>
  <c r="W432" i="5"/>
  <c r="X432" i="5"/>
  <c r="Y432" i="5" s="1"/>
  <c r="AF6" i="8" l="1"/>
  <c r="Q371" i="5"/>
  <c r="P373" i="5"/>
  <c r="N373" i="5"/>
  <c r="N372" i="5"/>
  <c r="P372" i="5"/>
  <c r="R370" i="5"/>
  <c r="S370" i="5"/>
  <c r="T370" i="5"/>
  <c r="Q400" i="5"/>
  <c r="AD37" i="8"/>
  <c r="K402" i="5"/>
  <c r="M402" i="5" s="1"/>
  <c r="V402" i="5"/>
  <c r="X404" i="5"/>
  <c r="Y404" i="5" s="1"/>
  <c r="Y403" i="5"/>
  <c r="N401" i="5"/>
  <c r="P401" i="5"/>
  <c r="S399" i="5"/>
  <c r="T399" i="5"/>
  <c r="R399" i="5"/>
  <c r="V432" i="5"/>
  <c r="K432" i="5"/>
  <c r="M432" i="5" s="1"/>
  <c r="U430" i="5"/>
  <c r="AC48" i="8"/>
  <c r="Q430" i="5"/>
  <c r="T429" i="5"/>
  <c r="S429" i="5"/>
  <c r="R429" i="5"/>
  <c r="N431" i="5"/>
  <c r="P431" i="5"/>
  <c r="W433" i="5"/>
  <c r="X433" i="5"/>
  <c r="Y433" i="5" s="1"/>
  <c r="AE37" i="8" l="1"/>
  <c r="Q401" i="5"/>
  <c r="V403" i="5"/>
  <c r="K403" i="5"/>
  <c r="M403" i="5" s="1"/>
  <c r="K404" i="5"/>
  <c r="M404" i="5" s="1"/>
  <c r="V404" i="5"/>
  <c r="P402" i="5"/>
  <c r="N402" i="5"/>
  <c r="T400" i="5"/>
  <c r="R400" i="5"/>
  <c r="U400" i="5" s="1"/>
  <c r="S400" i="5"/>
  <c r="Q372" i="5"/>
  <c r="F5" i="7" s="1"/>
  <c r="AI6" i="8" s="1"/>
  <c r="AG6" i="8"/>
  <c r="P5" i="7"/>
  <c r="E5" i="7"/>
  <c r="AH6" i="8"/>
  <c r="Q373" i="5"/>
  <c r="R371" i="5"/>
  <c r="U371" i="5" s="1"/>
  <c r="S371" i="5"/>
  <c r="T371" i="5"/>
  <c r="K433" i="5"/>
  <c r="M433" i="5" s="1"/>
  <c r="V433" i="5"/>
  <c r="U431" i="5"/>
  <c r="AD48" i="8"/>
  <c r="Q431" i="5"/>
  <c r="S430" i="5"/>
  <c r="T430" i="5"/>
  <c r="R430" i="5"/>
  <c r="P432" i="5"/>
  <c r="N432" i="5"/>
  <c r="W434" i="5"/>
  <c r="X434" i="5"/>
  <c r="Y434" i="5" s="1"/>
  <c r="H5" i="7" l="1"/>
  <c r="N5" i="7"/>
  <c r="T373" i="5"/>
  <c r="R373" i="5"/>
  <c r="U373" i="5" s="1"/>
  <c r="S373" i="5"/>
  <c r="S372" i="5"/>
  <c r="T372" i="5"/>
  <c r="R372" i="5"/>
  <c r="U372" i="5" s="1"/>
  <c r="Q402" i="5"/>
  <c r="AF37" i="8"/>
  <c r="N404" i="5"/>
  <c r="P404" i="5"/>
  <c r="N403" i="5"/>
  <c r="P403" i="5"/>
  <c r="R401" i="5"/>
  <c r="U401" i="5" s="1"/>
  <c r="S401" i="5"/>
  <c r="T401" i="5"/>
  <c r="K434" i="5"/>
  <c r="M434" i="5" s="1"/>
  <c r="V434" i="5"/>
  <c r="U432" i="5"/>
  <c r="AE48" i="8"/>
  <c r="Q432" i="5"/>
  <c r="R431" i="5"/>
  <c r="S431" i="5"/>
  <c r="T431" i="5"/>
  <c r="P433" i="5"/>
  <c r="N433" i="5"/>
  <c r="W435" i="5"/>
  <c r="X435" i="5"/>
  <c r="Y435" i="5" s="1"/>
  <c r="AG37" i="8" l="1"/>
  <c r="Q403" i="5"/>
  <c r="G32" i="7"/>
  <c r="E32" i="7"/>
  <c r="P32" i="7"/>
  <c r="Q404" i="5"/>
  <c r="AH37" i="8"/>
  <c r="R402" i="5"/>
  <c r="U402" i="5" s="1"/>
  <c r="S402" i="5"/>
  <c r="T402" i="5"/>
  <c r="K435" i="5"/>
  <c r="M435" i="5" s="1"/>
  <c r="V435" i="5"/>
  <c r="U433" i="5"/>
  <c r="AF48" i="8"/>
  <c r="Q433" i="5"/>
  <c r="R432" i="5"/>
  <c r="S432" i="5"/>
  <c r="T432" i="5"/>
  <c r="P434" i="5"/>
  <c r="N434" i="5"/>
  <c r="W438" i="5"/>
  <c r="T404" i="5" l="1"/>
  <c r="R404" i="5"/>
  <c r="U404" i="5" s="1"/>
  <c r="S404" i="5"/>
  <c r="S403" i="5"/>
  <c r="T403" i="5"/>
  <c r="R403" i="5"/>
  <c r="U403" i="5" s="1"/>
  <c r="H32" i="7"/>
  <c r="N32" i="7"/>
  <c r="F32" i="7"/>
  <c r="AI37" i="8" s="1"/>
  <c r="U434" i="5"/>
  <c r="Q434" i="5"/>
  <c r="AG48" i="8"/>
  <c r="R433" i="5"/>
  <c r="S433" i="5"/>
  <c r="T433" i="5"/>
  <c r="P435" i="5"/>
  <c r="N435" i="5"/>
  <c r="X438" i="5"/>
  <c r="Y438" i="5" s="1"/>
  <c r="G52" i="7" l="1"/>
  <c r="E52" i="7"/>
  <c r="P52" i="7"/>
  <c r="K438" i="5"/>
  <c r="M438" i="5" s="1"/>
  <c r="V438" i="5"/>
  <c r="U435" i="5"/>
  <c r="Q435" i="5"/>
  <c r="AH48" i="8"/>
  <c r="R434" i="5"/>
  <c r="S434" i="5"/>
  <c r="T434" i="5"/>
  <c r="X439" i="5"/>
  <c r="Y439" i="5" s="1"/>
  <c r="W439" i="5"/>
  <c r="F52" i="7" l="1"/>
  <c r="N52" i="7"/>
  <c r="H52" i="7"/>
  <c r="I52" i="7"/>
  <c r="V439" i="5"/>
  <c r="K439" i="5"/>
  <c r="M439" i="5" s="1"/>
  <c r="R435" i="5"/>
  <c r="S435" i="5"/>
  <c r="T435" i="5"/>
  <c r="O52" i="7" s="1"/>
  <c r="N438" i="5"/>
  <c r="P438" i="5"/>
  <c r="X440" i="5"/>
  <c r="Y440" i="5" s="1"/>
  <c r="W440" i="5"/>
  <c r="M52" i="7" l="1"/>
  <c r="AK48" i="8" s="1"/>
  <c r="J52" i="7"/>
  <c r="AI48" i="8"/>
  <c r="V440" i="5"/>
  <c r="K440" i="5"/>
  <c r="M440" i="5" s="1"/>
  <c r="F31" i="8"/>
  <c r="Q438" i="5"/>
  <c r="P439" i="5"/>
  <c r="N439" i="5"/>
  <c r="X441" i="5"/>
  <c r="Y441" i="5" s="1"/>
  <c r="W441" i="5"/>
  <c r="Q52" i="7" l="1"/>
  <c r="AM48" i="8" s="1"/>
  <c r="AJ48" i="8"/>
  <c r="L52" i="7"/>
  <c r="V441" i="5"/>
  <c r="K441" i="5"/>
  <c r="M441" i="5" s="1"/>
  <c r="G31" i="8"/>
  <c r="Q439" i="5"/>
  <c r="F75" i="8"/>
  <c r="R438" i="5"/>
  <c r="U438" i="5" s="1"/>
  <c r="S438" i="5"/>
  <c r="T438" i="5"/>
  <c r="N440" i="5"/>
  <c r="P440" i="5"/>
  <c r="X442" i="5"/>
  <c r="Y442" i="5" s="1"/>
  <c r="W442" i="5"/>
  <c r="K442" i="5" l="1"/>
  <c r="M442" i="5" s="1"/>
  <c r="V442" i="5"/>
  <c r="U440" i="5"/>
  <c r="H31" i="8"/>
  <c r="Q440" i="5"/>
  <c r="G75" i="8"/>
  <c r="T439" i="5"/>
  <c r="R439" i="5"/>
  <c r="U439" i="5" s="1"/>
  <c r="S439" i="5"/>
  <c r="P441" i="5"/>
  <c r="N441" i="5"/>
  <c r="X443" i="5"/>
  <c r="Y443" i="5" s="1"/>
  <c r="W443" i="5"/>
  <c r="K443" i="5" l="1"/>
  <c r="M443" i="5" s="1"/>
  <c r="V443" i="5"/>
  <c r="Q441" i="5"/>
  <c r="I31" i="8"/>
  <c r="H75" i="8"/>
  <c r="S440" i="5"/>
  <c r="R440" i="5"/>
  <c r="T440" i="5"/>
  <c r="P442" i="5"/>
  <c r="N442" i="5"/>
  <c r="W444" i="5"/>
  <c r="X444" i="5"/>
  <c r="Y444" i="5" s="1"/>
  <c r="K444" i="5" l="1"/>
  <c r="M444" i="5" s="1"/>
  <c r="V444" i="5"/>
  <c r="J31" i="8"/>
  <c r="Q442" i="5"/>
  <c r="I75" i="8"/>
  <c r="T441" i="5"/>
  <c r="R441" i="5"/>
  <c r="S441" i="5"/>
  <c r="P443" i="5"/>
  <c r="N443" i="5"/>
  <c r="W445" i="5"/>
  <c r="X445" i="5"/>
  <c r="Y445" i="5" s="1"/>
  <c r="U441" i="5" l="1"/>
  <c r="K445" i="5"/>
  <c r="M445" i="5" s="1"/>
  <c r="V445" i="5"/>
  <c r="K31" i="8"/>
  <c r="Q443" i="5"/>
  <c r="J75" i="8"/>
  <c r="T442" i="5"/>
  <c r="R442" i="5"/>
  <c r="S442" i="5"/>
  <c r="P444" i="5"/>
  <c r="N444" i="5"/>
  <c r="W446" i="5"/>
  <c r="X446" i="5"/>
  <c r="Y446" i="5" s="1"/>
  <c r="U442" i="5" l="1"/>
  <c r="K446" i="5"/>
  <c r="M446" i="5" s="1"/>
  <c r="V446" i="5"/>
  <c r="Q444" i="5"/>
  <c r="L31" i="8"/>
  <c r="K75" i="8"/>
  <c r="S443" i="5"/>
  <c r="R443" i="5"/>
  <c r="T443" i="5"/>
  <c r="P445" i="5"/>
  <c r="N445" i="5"/>
  <c r="W447" i="5"/>
  <c r="X447" i="5"/>
  <c r="Y447" i="5" s="1"/>
  <c r="U443" i="5" l="1"/>
  <c r="V447" i="5"/>
  <c r="K447" i="5"/>
  <c r="M447" i="5" s="1"/>
  <c r="Q445" i="5"/>
  <c r="M31" i="8"/>
  <c r="R444" i="5"/>
  <c r="S444" i="5"/>
  <c r="T444" i="5"/>
  <c r="P446" i="5"/>
  <c r="N446" i="5"/>
  <c r="X448" i="5"/>
  <c r="Y448" i="5" s="1"/>
  <c r="W448" i="5"/>
  <c r="U444" i="5" l="1"/>
  <c r="V448" i="5"/>
  <c r="K448" i="5"/>
  <c r="M448" i="5" s="1"/>
  <c r="U446" i="5"/>
  <c r="Q446" i="5"/>
  <c r="N31" i="8"/>
  <c r="M75" i="8"/>
  <c r="R445" i="5"/>
  <c r="S445" i="5"/>
  <c r="T445" i="5"/>
  <c r="P447" i="5"/>
  <c r="N447" i="5"/>
  <c r="X449" i="5"/>
  <c r="Y449" i="5" s="1"/>
  <c r="W449" i="5"/>
  <c r="U445" i="5" l="1"/>
  <c r="V449" i="5"/>
  <c r="K449" i="5"/>
  <c r="M449" i="5" s="1"/>
  <c r="U447" i="5"/>
  <c r="Q447" i="5"/>
  <c r="O31" i="8"/>
  <c r="T446" i="5"/>
  <c r="S446" i="5"/>
  <c r="R446" i="5"/>
  <c r="P448" i="5"/>
  <c r="N448" i="5"/>
  <c r="X450" i="5"/>
  <c r="Y450" i="5" s="1"/>
  <c r="W450" i="5"/>
  <c r="K450" i="5" l="1"/>
  <c r="M450" i="5" s="1"/>
  <c r="V450" i="5"/>
  <c r="Q448" i="5"/>
  <c r="P31" i="8"/>
  <c r="T447" i="5"/>
  <c r="S447" i="5"/>
  <c r="R447" i="5"/>
  <c r="N449" i="5"/>
  <c r="P449" i="5"/>
  <c r="X451" i="5"/>
  <c r="Y451" i="5" s="1"/>
  <c r="W451" i="5"/>
  <c r="K451" i="5" l="1"/>
  <c r="M451" i="5" s="1"/>
  <c r="V451" i="5"/>
  <c r="Q449" i="5"/>
  <c r="Q31" i="8"/>
  <c r="R448" i="5"/>
  <c r="S448" i="5"/>
  <c r="T448" i="5"/>
  <c r="P450" i="5"/>
  <c r="N450" i="5"/>
  <c r="X452" i="5"/>
  <c r="Y452" i="5" s="1"/>
  <c r="W452" i="5"/>
  <c r="U448" i="5" l="1"/>
  <c r="V452" i="5"/>
  <c r="K452" i="5"/>
  <c r="M452" i="5" s="1"/>
  <c r="Q450" i="5"/>
  <c r="R31" i="8"/>
  <c r="R449" i="5"/>
  <c r="S449" i="5"/>
  <c r="T449" i="5"/>
  <c r="P451" i="5"/>
  <c r="N451" i="5"/>
  <c r="X453" i="5"/>
  <c r="Y453" i="5" s="1"/>
  <c r="W453" i="5"/>
  <c r="U449" i="5" l="1"/>
  <c r="V453" i="5"/>
  <c r="K453" i="5"/>
  <c r="M453" i="5" s="1"/>
  <c r="Q451" i="5"/>
  <c r="S31" i="8"/>
  <c r="T450" i="5"/>
  <c r="R450" i="5"/>
  <c r="S450" i="5"/>
  <c r="P452" i="5"/>
  <c r="N452" i="5"/>
  <c r="X454" i="5"/>
  <c r="Y454" i="5" s="1"/>
  <c r="W454" i="5"/>
  <c r="U450" i="5" l="1"/>
  <c r="K454" i="5"/>
  <c r="M454" i="5" s="1"/>
  <c r="V454" i="5"/>
  <c r="T31" i="8"/>
  <c r="Q452" i="5"/>
  <c r="T451" i="5"/>
  <c r="R451" i="5"/>
  <c r="S451" i="5"/>
  <c r="P453" i="5"/>
  <c r="N453" i="5"/>
  <c r="X455" i="5"/>
  <c r="Y455" i="5" s="1"/>
  <c r="W455" i="5"/>
  <c r="U451" i="5" l="1"/>
  <c r="V455" i="5"/>
  <c r="K455" i="5"/>
  <c r="M455" i="5" s="1"/>
  <c r="U31" i="8"/>
  <c r="Q453" i="5"/>
  <c r="T452" i="5"/>
  <c r="S452" i="5"/>
  <c r="R452" i="5"/>
  <c r="N454" i="5"/>
  <c r="P454" i="5"/>
  <c r="X456" i="5"/>
  <c r="Y456" i="5" s="1"/>
  <c r="W456" i="5"/>
  <c r="U452" i="5" l="1"/>
  <c r="K456" i="5"/>
  <c r="M456" i="5" s="1"/>
  <c r="V456" i="5"/>
  <c r="U454" i="5"/>
  <c r="V31" i="8"/>
  <c r="Q454" i="5"/>
  <c r="R453" i="5"/>
  <c r="S453" i="5"/>
  <c r="T453" i="5"/>
  <c r="N455" i="5"/>
  <c r="P455" i="5"/>
  <c r="X457" i="5"/>
  <c r="Y457" i="5" s="1"/>
  <c r="W457" i="5"/>
  <c r="U453" i="5" l="1"/>
  <c r="K457" i="5"/>
  <c r="M457" i="5" s="1"/>
  <c r="V457" i="5"/>
  <c r="U455" i="5"/>
  <c r="W31" i="8"/>
  <c r="Q455" i="5"/>
  <c r="R454" i="5"/>
  <c r="S454" i="5"/>
  <c r="T454" i="5"/>
  <c r="N456" i="5"/>
  <c r="P456" i="5"/>
  <c r="W458" i="5"/>
  <c r="X458" i="5"/>
  <c r="Y458" i="5" s="1"/>
  <c r="K458" i="5" l="1"/>
  <c r="M458" i="5" s="1"/>
  <c r="V458" i="5"/>
  <c r="U456" i="5"/>
  <c r="X31" i="8"/>
  <c r="Q456" i="5"/>
  <c r="R455" i="5"/>
  <c r="S455" i="5"/>
  <c r="T455" i="5"/>
  <c r="N457" i="5"/>
  <c r="P457" i="5"/>
  <c r="X459" i="5"/>
  <c r="Y459" i="5" s="1"/>
  <c r="W459" i="5"/>
  <c r="K459" i="5" l="1"/>
  <c r="M459" i="5" s="1"/>
  <c r="V459" i="5"/>
  <c r="U457" i="5"/>
  <c r="Y31" i="8"/>
  <c r="Q457" i="5"/>
  <c r="R456" i="5"/>
  <c r="S456" i="5"/>
  <c r="T456" i="5"/>
  <c r="N458" i="5"/>
  <c r="P458" i="5"/>
  <c r="W460" i="5"/>
  <c r="X460" i="5"/>
  <c r="Y460" i="5" s="1"/>
  <c r="K460" i="5" l="1"/>
  <c r="M460" i="5" s="1"/>
  <c r="V460" i="5"/>
  <c r="U458" i="5"/>
  <c r="Z31" i="8"/>
  <c r="Q458" i="5"/>
  <c r="R457" i="5"/>
  <c r="S457" i="5"/>
  <c r="T457" i="5"/>
  <c r="N459" i="5"/>
  <c r="P459" i="5"/>
  <c r="W461" i="5"/>
  <c r="X461" i="5"/>
  <c r="Y461" i="5" s="1"/>
  <c r="K461" i="5" l="1"/>
  <c r="M461" i="5" s="1"/>
  <c r="V461" i="5"/>
  <c r="U459" i="5"/>
  <c r="AA31" i="8"/>
  <c r="Q459" i="5"/>
  <c r="S458" i="5"/>
  <c r="T458" i="5"/>
  <c r="R458" i="5"/>
  <c r="N460" i="5"/>
  <c r="P460" i="5"/>
  <c r="W462" i="5"/>
  <c r="X462" i="5"/>
  <c r="Y462" i="5" s="1"/>
  <c r="K462" i="5" l="1"/>
  <c r="M462" i="5" s="1"/>
  <c r="V462" i="5"/>
  <c r="U460" i="5"/>
  <c r="AB31" i="8"/>
  <c r="Q460" i="5"/>
  <c r="R459" i="5"/>
  <c r="S459" i="5"/>
  <c r="T459" i="5"/>
  <c r="N461" i="5"/>
  <c r="P461" i="5"/>
  <c r="X463" i="5"/>
  <c r="Y463" i="5" s="1"/>
  <c r="W463" i="5"/>
  <c r="K463" i="5" l="1"/>
  <c r="M463" i="5" s="1"/>
  <c r="V463" i="5"/>
  <c r="U461" i="5"/>
  <c r="Q461" i="5"/>
  <c r="AC31" i="8"/>
  <c r="R460" i="5"/>
  <c r="S460" i="5"/>
  <c r="T460" i="5"/>
  <c r="N462" i="5"/>
  <c r="P462" i="5"/>
  <c r="X464" i="5"/>
  <c r="Y464" i="5" s="1"/>
  <c r="W464" i="5"/>
  <c r="K464" i="5" l="1"/>
  <c r="M464" i="5" s="1"/>
  <c r="V464" i="5"/>
  <c r="U462" i="5"/>
  <c r="AD31" i="8"/>
  <c r="Q462" i="5"/>
  <c r="S461" i="5"/>
  <c r="T461" i="5"/>
  <c r="R461" i="5"/>
  <c r="N463" i="5"/>
  <c r="P463" i="5"/>
  <c r="W465" i="5"/>
  <c r="X465" i="5"/>
  <c r="Y465" i="5" s="1"/>
  <c r="K465" i="5" l="1"/>
  <c r="M465" i="5" s="1"/>
  <c r="V465" i="5"/>
  <c r="U463" i="5"/>
  <c r="Q463" i="5"/>
  <c r="AE31" i="8"/>
  <c r="R462" i="5"/>
  <c r="S462" i="5"/>
  <c r="T462" i="5"/>
  <c r="P464" i="5"/>
  <c r="N464" i="5"/>
  <c r="W466" i="5"/>
  <c r="X466" i="5"/>
  <c r="Y466" i="5" s="1"/>
  <c r="V466" i="5" l="1"/>
  <c r="K466" i="5"/>
  <c r="M466" i="5" s="1"/>
  <c r="U464" i="5"/>
  <c r="Q464" i="5"/>
  <c r="AF31" i="8"/>
  <c r="S463" i="5"/>
  <c r="R463" i="5"/>
  <c r="T463" i="5"/>
  <c r="P465" i="5"/>
  <c r="N465" i="5"/>
  <c r="W469" i="5"/>
  <c r="U465" i="5" l="1"/>
  <c r="AG31" i="8"/>
  <c r="Q465" i="5"/>
  <c r="T464" i="5"/>
  <c r="S464" i="5"/>
  <c r="R464" i="5"/>
  <c r="P466" i="5"/>
  <c r="N466" i="5"/>
  <c r="X469" i="5"/>
  <c r="X470" i="5" l="1"/>
  <c r="W470" i="5"/>
  <c r="G53" i="7"/>
  <c r="P53" i="7"/>
  <c r="E53" i="7"/>
  <c r="U466" i="5"/>
  <c r="Q466" i="5"/>
  <c r="AH31" i="8"/>
  <c r="S465" i="5"/>
  <c r="R465" i="5"/>
  <c r="T465" i="5"/>
  <c r="W500" i="5"/>
  <c r="W471" i="5" l="1"/>
  <c r="I53" i="7"/>
  <c r="F53" i="7"/>
  <c r="H53" i="7"/>
  <c r="N53" i="7"/>
  <c r="X471" i="5"/>
  <c r="T466" i="5"/>
  <c r="O53" i="7" s="1"/>
  <c r="S466" i="5"/>
  <c r="R466" i="5"/>
  <c r="X500" i="5"/>
  <c r="J53" i="7" l="1"/>
  <c r="M53" i="7"/>
  <c r="AK31" i="8" s="1"/>
  <c r="X501" i="5"/>
  <c r="W501" i="5"/>
  <c r="X472" i="5"/>
  <c r="W472" i="5"/>
  <c r="L53" i="7"/>
  <c r="AJ31" i="8"/>
  <c r="AI31" i="8"/>
  <c r="Q53" i="7"/>
  <c r="AM31" i="8" s="1"/>
  <c r="W531" i="5"/>
  <c r="W473" i="5" l="1"/>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2" i="8"/>
  <c r="X536" i="5" l="1"/>
  <c r="W536" i="5"/>
  <c r="W537" i="5" s="1"/>
  <c r="X507" i="5"/>
  <c r="X508" i="5" s="1"/>
  <c r="Y506" i="5"/>
  <c r="W507" i="5"/>
  <c r="W508" i="5" s="1"/>
  <c r="X479" i="5"/>
  <c r="W479" i="5"/>
  <c r="P475" i="5"/>
  <c r="N475" i="5"/>
  <c r="R562" i="5"/>
  <c r="U562" i="5" s="1"/>
  <c r="S562" i="5"/>
  <c r="T562" i="5"/>
  <c r="W509" i="5" l="1"/>
  <c r="W480" i="5"/>
  <c r="L32"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33" i="8"/>
  <c r="Q506" i="5"/>
  <c r="L75" i="8" s="1"/>
  <c r="U506" i="5"/>
  <c r="X511" i="5"/>
  <c r="X539" i="5"/>
  <c r="N536" i="5"/>
  <c r="P536" i="5"/>
  <c r="Q536" i="5" l="1"/>
  <c r="K12"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32"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32" i="8"/>
  <c r="V486" i="5"/>
  <c r="K486" i="5"/>
  <c r="M486" i="5" s="1"/>
  <c r="X488" i="5"/>
  <c r="Y487" i="5"/>
  <c r="P485" i="5"/>
  <c r="N485" i="5"/>
  <c r="S33"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33" i="8"/>
  <c r="Q514" i="5"/>
  <c r="T75" i="8" s="1"/>
  <c r="V516" i="5"/>
  <c r="K516" i="5"/>
  <c r="M516" i="5" s="1"/>
  <c r="X518" i="5"/>
  <c r="Y517" i="5"/>
  <c r="W518" i="5"/>
  <c r="N515" i="5"/>
  <c r="P515" i="5"/>
  <c r="S513" i="5"/>
  <c r="R513" i="5"/>
  <c r="T513" i="5"/>
  <c r="Q485" i="5"/>
  <c r="V32" i="8"/>
  <c r="U485" i="5"/>
  <c r="K487" i="5"/>
  <c r="M487" i="5" s="1"/>
  <c r="V487" i="5"/>
  <c r="X489" i="5"/>
  <c r="Y488" i="5"/>
  <c r="W489" i="5"/>
  <c r="W490" i="5" s="1"/>
  <c r="N486" i="5"/>
  <c r="P486" i="5"/>
  <c r="T484" i="5"/>
  <c r="S484" i="5"/>
  <c r="R484" i="5"/>
  <c r="Q572" i="5"/>
  <c r="U572" i="5" s="1"/>
  <c r="P22" i="8"/>
  <c r="W519" i="5" l="1"/>
  <c r="U484" i="5"/>
  <c r="W32" i="8"/>
  <c r="Q486" i="5"/>
  <c r="V488" i="5"/>
  <c r="K488" i="5"/>
  <c r="M488" i="5" s="1"/>
  <c r="X490" i="5"/>
  <c r="Y489" i="5"/>
  <c r="P487" i="5"/>
  <c r="N487" i="5"/>
  <c r="R485" i="5"/>
  <c r="T485" i="5"/>
  <c r="S485" i="5"/>
  <c r="U513" i="5"/>
  <c r="U33" i="8"/>
  <c r="Q515" i="5"/>
  <c r="U75" i="8" s="1"/>
  <c r="K517" i="5"/>
  <c r="M517" i="5" s="1"/>
  <c r="V517" i="5"/>
  <c r="X519" i="5"/>
  <c r="Y518" i="5"/>
  <c r="P516" i="5"/>
  <c r="N516" i="5"/>
  <c r="T514" i="5"/>
  <c r="S514" i="5"/>
  <c r="R514" i="5"/>
  <c r="Q543" i="5"/>
  <c r="R12" i="8"/>
  <c r="U543" i="5"/>
  <c r="K545" i="5"/>
  <c r="M545" i="5" s="1"/>
  <c r="X547" i="5"/>
  <c r="Y546" i="5"/>
  <c r="N544" i="5"/>
  <c r="P544" i="5"/>
  <c r="R572" i="5"/>
  <c r="S572" i="5"/>
  <c r="T572" i="5"/>
  <c r="V545" i="5" l="1"/>
  <c r="Q544" i="5"/>
  <c r="S12" i="8"/>
  <c r="V546" i="5"/>
  <c r="K546" i="5"/>
  <c r="M546" i="5" s="1"/>
  <c r="X548" i="5"/>
  <c r="Y547" i="5"/>
  <c r="W548" i="5"/>
  <c r="N545" i="5"/>
  <c r="P545" i="5"/>
  <c r="R543" i="5"/>
  <c r="S543" i="5"/>
  <c r="T543" i="5"/>
  <c r="U514" i="5"/>
  <c r="Q516" i="5"/>
  <c r="V75" i="8" s="1"/>
  <c r="V33" i="8"/>
  <c r="U516" i="5"/>
  <c r="V518" i="5"/>
  <c r="K518" i="5"/>
  <c r="M518" i="5" s="1"/>
  <c r="X520" i="5"/>
  <c r="Y519" i="5"/>
  <c r="W520" i="5"/>
  <c r="W521" i="5" s="1"/>
  <c r="P517" i="5"/>
  <c r="N517" i="5"/>
  <c r="T515" i="5"/>
  <c r="R515" i="5"/>
  <c r="S515" i="5"/>
  <c r="Q487" i="5"/>
  <c r="X32" i="8"/>
  <c r="K489" i="5"/>
  <c r="M489" i="5" s="1"/>
  <c r="V489" i="5"/>
  <c r="X491" i="5"/>
  <c r="Y490" i="5"/>
  <c r="W491" i="5"/>
  <c r="W492" i="5" s="1"/>
  <c r="N488" i="5"/>
  <c r="P488" i="5"/>
  <c r="R486" i="5"/>
  <c r="T486" i="5"/>
  <c r="S486" i="5"/>
  <c r="W549" i="5" l="1"/>
  <c r="U486" i="5"/>
  <c r="Y32" i="8"/>
  <c r="Q488" i="5"/>
  <c r="K490" i="5"/>
  <c r="M490" i="5" s="1"/>
  <c r="V490" i="5"/>
  <c r="X492" i="5"/>
  <c r="Y491" i="5"/>
  <c r="N489" i="5"/>
  <c r="P489" i="5"/>
  <c r="R487" i="5"/>
  <c r="T487" i="5"/>
  <c r="S487" i="5"/>
  <c r="U515" i="5"/>
  <c r="W33" i="8"/>
  <c r="Q517" i="5"/>
  <c r="W75" i="8" s="1"/>
  <c r="V519" i="5"/>
  <c r="K519" i="5"/>
  <c r="M519" i="5" s="1"/>
  <c r="X521" i="5"/>
  <c r="Y520" i="5"/>
  <c r="N518" i="5"/>
  <c r="P518" i="5"/>
  <c r="R516" i="5"/>
  <c r="S516" i="5"/>
  <c r="T516" i="5"/>
  <c r="Q545" i="5"/>
  <c r="T12" i="8"/>
  <c r="K547" i="5"/>
  <c r="M547" i="5" s="1"/>
  <c r="V547" i="5"/>
  <c r="X549" i="5"/>
  <c r="Y548" i="5"/>
  <c r="P546" i="5"/>
  <c r="N546" i="5"/>
  <c r="S544" i="5"/>
  <c r="R544" i="5"/>
  <c r="T544" i="5"/>
  <c r="W562" i="5"/>
  <c r="V562" i="5" s="1"/>
  <c r="W563" i="5" l="1"/>
  <c r="X563" i="5"/>
  <c r="U544" i="5"/>
  <c r="Q546" i="5"/>
  <c r="U12" i="8"/>
  <c r="V548" i="5"/>
  <c r="K548" i="5"/>
  <c r="M548" i="5" s="1"/>
  <c r="X550" i="5"/>
  <c r="Y549" i="5"/>
  <c r="W550" i="5"/>
  <c r="W551" i="5" s="1"/>
  <c r="P547" i="5"/>
  <c r="N547" i="5"/>
  <c r="T545" i="5"/>
  <c r="R545" i="5"/>
  <c r="U545" i="5" s="1"/>
  <c r="S545" i="5"/>
  <c r="X33" i="8"/>
  <c r="Q518" i="5"/>
  <c r="X75" i="8" s="1"/>
  <c r="K520" i="5"/>
  <c r="M520" i="5" s="1"/>
  <c r="V520" i="5"/>
  <c r="X522" i="5"/>
  <c r="Y521" i="5"/>
  <c r="W522" i="5"/>
  <c r="W523" i="5" s="1"/>
  <c r="N519" i="5"/>
  <c r="P519" i="5"/>
  <c r="S517" i="5"/>
  <c r="R517" i="5"/>
  <c r="T517" i="5"/>
  <c r="U487" i="5"/>
  <c r="Z32" i="8"/>
  <c r="Q489" i="5"/>
  <c r="V491" i="5"/>
  <c r="K491" i="5"/>
  <c r="M491" i="5" s="1"/>
  <c r="X493" i="5"/>
  <c r="Y492" i="5"/>
  <c r="W493" i="5"/>
  <c r="W494" i="5" s="1"/>
  <c r="P490" i="5"/>
  <c r="N490" i="5"/>
  <c r="T488" i="5"/>
  <c r="R488" i="5"/>
  <c r="S488" i="5"/>
  <c r="U488" i="5" l="1"/>
  <c r="Q490" i="5"/>
  <c r="AA32" i="8"/>
  <c r="V492" i="5"/>
  <c r="K492" i="5"/>
  <c r="M492" i="5" s="1"/>
  <c r="X494" i="5"/>
  <c r="Y493" i="5"/>
  <c r="N491" i="5"/>
  <c r="P491" i="5"/>
  <c r="T489" i="5"/>
  <c r="S489" i="5"/>
  <c r="R489" i="5"/>
  <c r="U517" i="5"/>
  <c r="Y33" i="8"/>
  <c r="Q519" i="5"/>
  <c r="Y75" i="8" s="1"/>
  <c r="V521" i="5"/>
  <c r="K521" i="5"/>
  <c r="M521" i="5" s="1"/>
  <c r="X523" i="5"/>
  <c r="Y522" i="5"/>
  <c r="P520" i="5"/>
  <c r="N520" i="5"/>
  <c r="S518" i="5"/>
  <c r="T518" i="5"/>
  <c r="R518" i="5"/>
  <c r="V12" i="8"/>
  <c r="Q547" i="5"/>
  <c r="U547" i="5"/>
  <c r="V549" i="5"/>
  <c r="K549" i="5"/>
  <c r="M549" i="5" s="1"/>
  <c r="X551" i="5"/>
  <c r="Y550" i="5"/>
  <c r="N548" i="5"/>
  <c r="P548" i="5"/>
  <c r="R546" i="5"/>
  <c r="S546" i="5"/>
  <c r="T546" i="5"/>
  <c r="Y563" i="5"/>
  <c r="X564" i="5"/>
  <c r="W564" i="5"/>
  <c r="W565" i="5" s="1"/>
  <c r="Y564" i="5" l="1"/>
  <c r="X565" i="5"/>
  <c r="K563" i="5"/>
  <c r="M563" i="5" s="1"/>
  <c r="U546" i="5"/>
  <c r="W12" i="8"/>
  <c r="Q548" i="5"/>
  <c r="K550" i="5"/>
  <c r="M550" i="5" s="1"/>
  <c r="V550" i="5"/>
  <c r="X552" i="5"/>
  <c r="Y551" i="5"/>
  <c r="W552" i="5"/>
  <c r="W553" i="5" s="1"/>
  <c r="P549" i="5"/>
  <c r="N549" i="5"/>
  <c r="T547" i="5"/>
  <c r="R547" i="5"/>
  <c r="S547" i="5"/>
  <c r="U518" i="5"/>
  <c r="Z33" i="8"/>
  <c r="Q520" i="5"/>
  <c r="Z75" i="8" s="1"/>
  <c r="K522" i="5"/>
  <c r="M522" i="5" s="1"/>
  <c r="V522" i="5"/>
  <c r="X524" i="5"/>
  <c r="Y523" i="5"/>
  <c r="W524" i="5"/>
  <c r="W525" i="5" s="1"/>
  <c r="P521" i="5"/>
  <c r="N521" i="5"/>
  <c r="R519" i="5"/>
  <c r="S519" i="5"/>
  <c r="T519" i="5"/>
  <c r="U489" i="5"/>
  <c r="AB32" i="8"/>
  <c r="Q491" i="5"/>
  <c r="V493" i="5"/>
  <c r="K493" i="5"/>
  <c r="M493" i="5" s="1"/>
  <c r="X495" i="5"/>
  <c r="Y494" i="5"/>
  <c r="W495" i="5"/>
  <c r="W496" i="5" s="1"/>
  <c r="P492" i="5"/>
  <c r="N492" i="5"/>
  <c r="R490" i="5"/>
  <c r="T490" i="5"/>
  <c r="S490" i="5"/>
  <c r="V563" i="5" l="1"/>
  <c r="U490" i="5"/>
  <c r="U492" i="5"/>
  <c r="Q492" i="5"/>
  <c r="AC32" i="8"/>
  <c r="V494" i="5"/>
  <c r="K494" i="5"/>
  <c r="M494" i="5" s="1"/>
  <c r="X496" i="5"/>
  <c r="Y495" i="5"/>
  <c r="N493" i="5"/>
  <c r="P493" i="5"/>
  <c r="T491" i="5"/>
  <c r="S491" i="5"/>
  <c r="R491" i="5"/>
  <c r="U519" i="5"/>
  <c r="AA33" i="8"/>
  <c r="Q521" i="5"/>
  <c r="AA75" i="8" s="1"/>
  <c r="V523" i="5"/>
  <c r="K523" i="5"/>
  <c r="M523" i="5" s="1"/>
  <c r="X525" i="5"/>
  <c r="Y524" i="5"/>
  <c r="P522" i="5"/>
  <c r="N522" i="5"/>
  <c r="T520" i="5"/>
  <c r="R520" i="5"/>
  <c r="S520" i="5"/>
  <c r="Q549" i="5"/>
  <c r="X12"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2" i="8"/>
  <c r="U548" i="5"/>
  <c r="Q550" i="5"/>
  <c r="Y12" i="8"/>
  <c r="K552" i="5"/>
  <c r="M552" i="5" s="1"/>
  <c r="V552" i="5"/>
  <c r="X554" i="5"/>
  <c r="Y553" i="5"/>
  <c r="W554" i="5"/>
  <c r="P551" i="5"/>
  <c r="N551" i="5"/>
  <c r="S549" i="5"/>
  <c r="T549" i="5"/>
  <c r="R549" i="5"/>
  <c r="U520" i="5"/>
  <c r="AB33" i="8"/>
  <c r="Q522" i="5"/>
  <c r="AB75" i="8" s="1"/>
  <c r="K524" i="5"/>
  <c r="M524" i="5" s="1"/>
  <c r="V524" i="5"/>
  <c r="X526" i="5"/>
  <c r="Y525" i="5"/>
  <c r="W526" i="5"/>
  <c r="P523" i="5"/>
  <c r="N523" i="5"/>
  <c r="T521" i="5"/>
  <c r="R521" i="5"/>
  <c r="S521" i="5"/>
  <c r="U491" i="5"/>
  <c r="AD32" i="8"/>
  <c r="Q493" i="5"/>
  <c r="V495" i="5"/>
  <c r="K495" i="5"/>
  <c r="M495" i="5" s="1"/>
  <c r="X497" i="5"/>
  <c r="Y497" i="5" s="1"/>
  <c r="Y496" i="5"/>
  <c r="W497" i="5"/>
  <c r="P494" i="5"/>
  <c r="N494" i="5"/>
  <c r="T492" i="5"/>
  <c r="S492" i="5"/>
  <c r="R492" i="5"/>
  <c r="W527" i="5" l="1"/>
  <c r="W555" i="5"/>
  <c r="V565" i="5"/>
  <c r="AE32" i="8"/>
  <c r="Q494" i="5"/>
  <c r="K496" i="5"/>
  <c r="M496" i="5" s="1"/>
  <c r="V496" i="5"/>
  <c r="K497" i="5"/>
  <c r="M497" i="5" s="1"/>
  <c r="V497" i="5"/>
  <c r="N495" i="5"/>
  <c r="P495" i="5"/>
  <c r="R493" i="5"/>
  <c r="S493" i="5"/>
  <c r="T493" i="5"/>
  <c r="U521" i="5"/>
  <c r="U523" i="5"/>
  <c r="Q523" i="5"/>
  <c r="AC75" i="8" s="1"/>
  <c r="AC33" i="8"/>
  <c r="K525" i="5"/>
  <c r="M525" i="5" s="1"/>
  <c r="V525" i="5"/>
  <c r="X527" i="5"/>
  <c r="Y526" i="5"/>
  <c r="N524" i="5"/>
  <c r="P524" i="5"/>
  <c r="S522" i="5"/>
  <c r="T522" i="5"/>
  <c r="R522" i="5"/>
  <c r="U549" i="5"/>
  <c r="Q551" i="5"/>
  <c r="Z12"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2" i="8"/>
  <c r="K568" i="5" l="1"/>
  <c r="M568" i="5" s="1"/>
  <c r="V566" i="5"/>
  <c r="R564" i="5"/>
  <c r="U564" i="5" s="1"/>
  <c r="S564" i="5"/>
  <c r="T564" i="5"/>
  <c r="N566" i="5"/>
  <c r="P566" i="5"/>
  <c r="K567" i="5"/>
  <c r="M567" i="5" s="1"/>
  <c r="V567" i="5"/>
  <c r="X569" i="5"/>
  <c r="Y569" i="5" s="1"/>
  <c r="I22" i="8"/>
  <c r="Q565" i="5"/>
  <c r="U550" i="5"/>
  <c r="AA12" i="8"/>
  <c r="Q552" i="5"/>
  <c r="K554" i="5"/>
  <c r="M554" i="5" s="1"/>
  <c r="V554" i="5"/>
  <c r="X556" i="5"/>
  <c r="Y555" i="5"/>
  <c r="W556" i="5"/>
  <c r="P553" i="5"/>
  <c r="N553" i="5"/>
  <c r="R551" i="5"/>
  <c r="S551" i="5"/>
  <c r="T551" i="5"/>
  <c r="U522" i="5"/>
  <c r="AD33" i="8"/>
  <c r="Q524" i="5"/>
  <c r="AD75" i="8" s="1"/>
  <c r="V526" i="5"/>
  <c r="K526" i="5"/>
  <c r="M526" i="5" s="1"/>
  <c r="X528" i="5"/>
  <c r="Y528" i="5" s="1"/>
  <c r="Y527" i="5"/>
  <c r="W528" i="5"/>
  <c r="N525" i="5"/>
  <c r="P525" i="5"/>
  <c r="S523" i="5"/>
  <c r="T523" i="5"/>
  <c r="R523" i="5"/>
  <c r="U493" i="5"/>
  <c r="Q495" i="5"/>
  <c r="AF32" i="8"/>
  <c r="U495" i="5"/>
  <c r="N497" i="5"/>
  <c r="P497" i="5"/>
  <c r="N496" i="5"/>
  <c r="P496" i="5"/>
  <c r="R494" i="5"/>
  <c r="S494" i="5"/>
  <c r="T494" i="5"/>
  <c r="W557" i="5" l="1"/>
  <c r="V568" i="5"/>
  <c r="K569" i="5"/>
  <c r="M569" i="5" s="1"/>
  <c r="P568" i="5"/>
  <c r="N568" i="5"/>
  <c r="U494" i="5"/>
  <c r="Q496" i="5"/>
  <c r="AG32" i="8"/>
  <c r="E27" i="7"/>
  <c r="P27" i="7"/>
  <c r="G27" i="7"/>
  <c r="Q497" i="5"/>
  <c r="AH32" i="8"/>
  <c r="S495" i="5"/>
  <c r="R495" i="5"/>
  <c r="T495" i="5"/>
  <c r="Q525" i="5"/>
  <c r="AE75" i="8" s="1"/>
  <c r="AE33" i="8"/>
  <c r="K527" i="5"/>
  <c r="M527" i="5" s="1"/>
  <c r="V527" i="5"/>
  <c r="K528" i="5"/>
  <c r="M528" i="5" s="1"/>
  <c r="V528" i="5"/>
  <c r="P526" i="5"/>
  <c r="N526" i="5"/>
  <c r="R524" i="5"/>
  <c r="S524" i="5"/>
  <c r="T524" i="5"/>
  <c r="U551" i="5"/>
  <c r="Q553" i="5"/>
  <c r="AB12" i="8"/>
  <c r="V555" i="5"/>
  <c r="K555" i="5"/>
  <c r="M555" i="5" s="1"/>
  <c r="X557" i="5"/>
  <c r="Y556" i="5"/>
  <c r="N554" i="5"/>
  <c r="P554" i="5"/>
  <c r="T552" i="5"/>
  <c r="S552" i="5"/>
  <c r="R552" i="5"/>
  <c r="R565" i="5"/>
  <c r="U565" i="5" s="1"/>
  <c r="S565" i="5"/>
  <c r="T565" i="5"/>
  <c r="X570" i="5"/>
  <c r="Y570" i="5" s="1"/>
  <c r="W570" i="5"/>
  <c r="P567" i="5"/>
  <c r="N567" i="5"/>
  <c r="J22" i="8"/>
  <c r="Q566" i="5"/>
  <c r="V569" i="5" l="1"/>
  <c r="W571" i="5"/>
  <c r="W572" i="5" s="1"/>
  <c r="K570" i="5"/>
  <c r="M570" i="5" s="1"/>
  <c r="L22" i="8"/>
  <c r="Q568" i="5"/>
  <c r="P569" i="5"/>
  <c r="N569" i="5"/>
  <c r="T566" i="5"/>
  <c r="S566" i="5"/>
  <c r="R566" i="5"/>
  <c r="U566" i="5" s="1"/>
  <c r="K22" i="8"/>
  <c r="Q567" i="5"/>
  <c r="X571" i="5"/>
  <c r="U552" i="5"/>
  <c r="AC12" i="8"/>
  <c r="U554" i="5"/>
  <c r="Q554" i="5"/>
  <c r="V556" i="5"/>
  <c r="K556" i="5"/>
  <c r="M556" i="5" s="1"/>
  <c r="X558" i="5"/>
  <c r="Y557" i="5"/>
  <c r="W558" i="5"/>
  <c r="W559" i="5" s="1"/>
  <c r="P555" i="5"/>
  <c r="N555" i="5"/>
  <c r="R553" i="5"/>
  <c r="S553" i="5"/>
  <c r="T553" i="5"/>
  <c r="U524" i="5"/>
  <c r="AF33"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2" i="8"/>
  <c r="R568" i="5"/>
  <c r="U568" i="5" s="1"/>
  <c r="T568" i="5"/>
  <c r="S568" i="5"/>
  <c r="O27" i="7"/>
  <c r="N570" i="5"/>
  <c r="P570" i="5"/>
  <c r="AI32" i="8"/>
  <c r="J27" i="7"/>
  <c r="U496" i="5"/>
  <c r="M27" i="7"/>
  <c r="AK32" i="8" s="1"/>
  <c r="U525" i="5"/>
  <c r="AG33" i="8"/>
  <c r="Q527" i="5"/>
  <c r="AG75" i="8" s="1"/>
  <c r="E28" i="7"/>
  <c r="P28" i="7"/>
  <c r="G28" i="7"/>
  <c r="Q528" i="5"/>
  <c r="AH75" i="8" s="1"/>
  <c r="AH33" i="8"/>
  <c r="R526" i="5"/>
  <c r="S526" i="5"/>
  <c r="T526" i="5"/>
  <c r="U553" i="5"/>
  <c r="AD12" i="8"/>
  <c r="Q555" i="5"/>
  <c r="K557" i="5"/>
  <c r="M557" i="5" s="1"/>
  <c r="V557" i="5"/>
  <c r="X559" i="5"/>
  <c r="Y559" i="5" s="1"/>
  <c r="Y558" i="5"/>
  <c r="P556" i="5"/>
  <c r="N556" i="5"/>
  <c r="R554" i="5"/>
  <c r="S554" i="5"/>
  <c r="T554" i="5"/>
  <c r="X573" i="5"/>
  <c r="Y573" i="5" s="1"/>
  <c r="W573" i="5"/>
  <c r="U567" i="5"/>
  <c r="R567" i="5"/>
  <c r="S567" i="5"/>
  <c r="T567" i="5"/>
  <c r="N22" i="8" l="1"/>
  <c r="Q570" i="5"/>
  <c r="R569" i="5"/>
  <c r="U569" i="5" s="1"/>
  <c r="S569" i="5"/>
  <c r="T569" i="5"/>
  <c r="K571" i="5"/>
  <c r="M571" i="5" s="1"/>
  <c r="K573" i="5"/>
  <c r="M573" i="5" s="1"/>
  <c r="W574" i="5"/>
  <c r="X574" i="5"/>
  <c r="Y574" i="5" s="1"/>
  <c r="Q556" i="5"/>
  <c r="AE12" i="8"/>
  <c r="K558" i="5"/>
  <c r="M558" i="5" s="1"/>
  <c r="V558" i="5"/>
  <c r="K559" i="5"/>
  <c r="M559" i="5" s="1"/>
  <c r="V559" i="5"/>
  <c r="N557" i="5"/>
  <c r="P557" i="5"/>
  <c r="T555" i="5"/>
  <c r="R555" i="5"/>
  <c r="S555" i="5"/>
  <c r="R528" i="5"/>
  <c r="U528" i="5" s="1"/>
  <c r="T528" i="5"/>
  <c r="S528" i="5"/>
  <c r="S527" i="5"/>
  <c r="R527" i="5"/>
  <c r="T527" i="5"/>
  <c r="F28" i="7"/>
  <c r="H28" i="7"/>
  <c r="N28" i="7"/>
  <c r="I28" i="7"/>
  <c r="AJ32" i="8"/>
  <c r="L27" i="7"/>
  <c r="Q27" i="7"/>
  <c r="AM32" i="8" s="1"/>
  <c r="O28" i="7" l="1"/>
  <c r="V571" i="5"/>
  <c r="V573" i="5"/>
  <c r="N571" i="5"/>
  <c r="P571" i="5"/>
  <c r="K574" i="5"/>
  <c r="M574" i="5" s="1"/>
  <c r="P573" i="5"/>
  <c r="N573" i="5"/>
  <c r="T570" i="5"/>
  <c r="R570" i="5"/>
  <c r="U570" i="5" s="1"/>
  <c r="S570" i="5"/>
  <c r="J28" i="7"/>
  <c r="AI33" i="8"/>
  <c r="U527" i="5"/>
  <c r="M28" i="7"/>
  <c r="U555" i="5"/>
  <c r="Q557" i="5"/>
  <c r="AF12" i="8"/>
  <c r="N559" i="5"/>
  <c r="P559" i="5"/>
  <c r="N558" i="5"/>
  <c r="P558" i="5"/>
  <c r="S556" i="5"/>
  <c r="T556" i="5"/>
  <c r="R556" i="5"/>
  <c r="X575" i="5"/>
  <c r="Y575" i="5" s="1"/>
  <c r="W575" i="5"/>
  <c r="V574" i="5" l="1"/>
  <c r="K575" i="5"/>
  <c r="M575" i="5" s="1"/>
  <c r="Q573" i="5"/>
  <c r="Q22" i="8"/>
  <c r="N574" i="5"/>
  <c r="P574" i="5"/>
  <c r="Q571" i="5"/>
  <c r="O22" i="8"/>
  <c r="W576" i="5"/>
  <c r="X576" i="5"/>
  <c r="Y576" i="5" s="1"/>
  <c r="U556" i="5"/>
  <c r="AG12" i="8"/>
  <c r="Q558" i="5"/>
  <c r="P11" i="7"/>
  <c r="E11" i="7"/>
  <c r="G11" i="7"/>
  <c r="Q559" i="5"/>
  <c r="I11" i="7" s="1"/>
  <c r="AH12" i="8"/>
  <c r="S557" i="5"/>
  <c r="T557" i="5"/>
  <c r="R557" i="5"/>
  <c r="H11" i="7"/>
  <c r="F11" i="7"/>
  <c r="N11" i="7"/>
  <c r="AK33" i="8"/>
  <c r="Q28" i="7"/>
  <c r="AM33" i="8" s="1"/>
  <c r="AJ33" i="8"/>
  <c r="L28" i="7"/>
  <c r="W593" i="5"/>
  <c r="V575" i="5" l="1"/>
  <c r="Q574" i="5"/>
  <c r="R22" i="8"/>
  <c r="K576" i="5"/>
  <c r="M576" i="5" s="1"/>
  <c r="R573" i="5"/>
  <c r="U573" i="5" s="1"/>
  <c r="S573" i="5"/>
  <c r="T573" i="5"/>
  <c r="R571" i="5"/>
  <c r="U571" i="5" s="1"/>
  <c r="S571" i="5"/>
  <c r="T571" i="5"/>
  <c r="P575" i="5"/>
  <c r="N575" i="5"/>
  <c r="AI12" i="8"/>
  <c r="J11" i="7"/>
  <c r="U557" i="5"/>
  <c r="R559" i="5"/>
  <c r="U559" i="5" s="1"/>
  <c r="S559" i="5"/>
  <c r="T559" i="5"/>
  <c r="R558" i="5"/>
  <c r="S558" i="5"/>
  <c r="T558" i="5"/>
  <c r="O11" i="7" s="1"/>
  <c r="X577" i="5"/>
  <c r="W577" i="5"/>
  <c r="X593" i="5"/>
  <c r="Y593" i="5" s="1"/>
  <c r="K593" i="5" s="1"/>
  <c r="M593" i="5" s="1"/>
  <c r="V576" i="5" l="1"/>
  <c r="Q575" i="5"/>
  <c r="S22" i="8"/>
  <c r="P576" i="5"/>
  <c r="N576" i="5"/>
  <c r="R574" i="5"/>
  <c r="U574" i="5" s="1"/>
  <c r="T574" i="5"/>
  <c r="S574" i="5"/>
  <c r="W578" i="5"/>
  <c r="X578" i="5"/>
  <c r="Y577" i="5"/>
  <c r="U558" i="5"/>
  <c r="M11" i="7"/>
  <c r="AK12" i="8" s="1"/>
  <c r="AJ12" i="8"/>
  <c r="L11" i="7"/>
  <c r="W594" i="5"/>
  <c r="X594" i="5"/>
  <c r="Y594" i="5" s="1"/>
  <c r="K594" i="5" s="1"/>
  <c r="M594" i="5" s="1"/>
  <c r="V593" i="5"/>
  <c r="N593" i="5"/>
  <c r="P593" i="5"/>
  <c r="T22" i="8" l="1"/>
  <c r="Q576" i="5"/>
  <c r="T575" i="5"/>
  <c r="S575" i="5"/>
  <c r="R575" i="5"/>
  <c r="U575" i="5" s="1"/>
  <c r="Q11" i="7"/>
  <c r="AM12" i="8" s="1"/>
  <c r="K577" i="5"/>
  <c r="M577" i="5" s="1"/>
  <c r="Y578" i="5"/>
  <c r="X579" i="5"/>
  <c r="W579" i="5"/>
  <c r="W595" i="5"/>
  <c r="X595" i="5"/>
  <c r="Y595" i="5" s="1"/>
  <c r="V594" i="5"/>
  <c r="F23"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3" i="8"/>
  <c r="U22"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2" i="8"/>
  <c r="T577" i="5"/>
  <c r="S577" i="5"/>
  <c r="R577" i="5"/>
  <c r="U577" i="5" s="1"/>
  <c r="Q595" i="5"/>
  <c r="H23"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2" i="8"/>
  <c r="T595" i="5"/>
  <c r="R595" i="5"/>
  <c r="U595" i="5" s="1"/>
  <c r="S595" i="5"/>
  <c r="V598" i="5"/>
  <c r="X599" i="5"/>
  <c r="W599" i="5"/>
  <c r="J23" i="8"/>
  <c r="Q597" i="5"/>
  <c r="P598" i="5"/>
  <c r="N598" i="5"/>
  <c r="I23" i="8"/>
  <c r="Q596" i="5"/>
  <c r="W584" i="5" l="1"/>
  <c r="U579" i="5"/>
  <c r="T579" i="5"/>
  <c r="S579" i="5"/>
  <c r="R579" i="5"/>
  <c r="P581" i="5"/>
  <c r="N581" i="5"/>
  <c r="Y583" i="5"/>
  <c r="X584" i="5"/>
  <c r="K582" i="5"/>
  <c r="M582" i="5" s="1"/>
  <c r="V582" i="5"/>
  <c r="X22" i="8"/>
  <c r="Q580" i="5"/>
  <c r="Q598" i="5"/>
  <c r="S598" i="5" s="1"/>
  <c r="K23"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2"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2" i="8"/>
  <c r="Q582" i="5"/>
  <c r="X602" i="5"/>
  <c r="Y602" i="5" s="1"/>
  <c r="W602" i="5"/>
  <c r="V601" i="5"/>
  <c r="V600" i="5"/>
  <c r="P600" i="5"/>
  <c r="N600" i="5"/>
  <c r="L23" i="8"/>
  <c r="Q599" i="5"/>
  <c r="P601" i="5"/>
  <c r="N601" i="5"/>
  <c r="U582" i="5" l="1"/>
  <c r="R582" i="5"/>
  <c r="S582" i="5"/>
  <c r="T582" i="5"/>
  <c r="P584" i="5"/>
  <c r="N584" i="5"/>
  <c r="Y586" i="5"/>
  <c r="X587" i="5"/>
  <c r="W587" i="5"/>
  <c r="K585" i="5"/>
  <c r="M585" i="5" s="1"/>
  <c r="V585" i="5"/>
  <c r="AA22" i="8"/>
  <c r="Q583" i="5"/>
  <c r="U583" i="5"/>
  <c r="N23" i="8"/>
  <c r="X603" i="5"/>
  <c r="Y603" i="5" s="1"/>
  <c r="W603" i="5"/>
  <c r="K602" i="5"/>
  <c r="M602" i="5" s="1"/>
  <c r="M23" i="8"/>
  <c r="Q600" i="5"/>
  <c r="S599" i="5"/>
  <c r="T599" i="5"/>
  <c r="R599" i="5"/>
  <c r="U599" i="5" s="1"/>
  <c r="Q601" i="5"/>
  <c r="W588" i="5" l="1"/>
  <c r="R583" i="5"/>
  <c r="S583" i="5"/>
  <c r="T583" i="5"/>
  <c r="P585" i="5"/>
  <c r="N585" i="5"/>
  <c r="Y587" i="5"/>
  <c r="X588" i="5"/>
  <c r="V586" i="5"/>
  <c r="K586" i="5"/>
  <c r="M586" i="5" s="1"/>
  <c r="AB22"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2" i="8"/>
  <c r="Q585" i="5"/>
  <c r="U585" i="5"/>
  <c r="V603" i="5"/>
  <c r="X605" i="5"/>
  <c r="Y605" i="5" s="1"/>
  <c r="W605" i="5"/>
  <c r="Q603" i="5"/>
  <c r="N603" i="5"/>
  <c r="P23" i="8" s="1"/>
  <c r="K604" i="5"/>
  <c r="M604" i="5" s="1"/>
  <c r="O23" i="8"/>
  <c r="Q602" i="5"/>
  <c r="W590" i="5" l="1"/>
  <c r="R585" i="5"/>
  <c r="S585" i="5"/>
  <c r="T585" i="5"/>
  <c r="P587" i="5"/>
  <c r="N587" i="5"/>
  <c r="Y589" i="5"/>
  <c r="X590" i="5"/>
  <c r="Y590" i="5" s="1"/>
  <c r="K588" i="5"/>
  <c r="M588" i="5" s="1"/>
  <c r="V588" i="5"/>
  <c r="AD22"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2" i="8"/>
  <c r="U587" i="5"/>
  <c r="Q587" i="5"/>
  <c r="V605" i="5"/>
  <c r="W607" i="5"/>
  <c r="X607" i="5"/>
  <c r="Y607" i="5" s="1"/>
  <c r="P605" i="5"/>
  <c r="Q605" i="5" s="1"/>
  <c r="N605" i="5"/>
  <c r="Q604" i="5"/>
  <c r="Q23" i="8"/>
  <c r="V606" i="5"/>
  <c r="K606" i="5"/>
  <c r="M606" i="5" s="1"/>
  <c r="R587" i="5" l="1"/>
  <c r="S587" i="5"/>
  <c r="T587" i="5"/>
  <c r="P589" i="5"/>
  <c r="N589" i="5"/>
  <c r="P590" i="5"/>
  <c r="N590" i="5"/>
  <c r="U588" i="5"/>
  <c r="AF22" i="8"/>
  <c r="Q588" i="5"/>
  <c r="X608" i="5"/>
  <c r="Y608" i="5" s="1"/>
  <c r="W608" i="5"/>
  <c r="R23" i="8"/>
  <c r="K607" i="5"/>
  <c r="M607" i="5" s="1"/>
  <c r="T604" i="5"/>
  <c r="S604" i="5"/>
  <c r="R604" i="5"/>
  <c r="U604" i="5" s="1"/>
  <c r="P606" i="5"/>
  <c r="N606" i="5"/>
  <c r="R605" i="5"/>
  <c r="U605" i="5" s="1"/>
  <c r="T605" i="5"/>
  <c r="S605" i="5"/>
  <c r="V607" i="5" l="1"/>
  <c r="R588" i="5"/>
  <c r="S588" i="5"/>
  <c r="T588" i="5"/>
  <c r="U590" i="5"/>
  <c r="Q590" i="5"/>
  <c r="AH22" i="8"/>
  <c r="AG22" i="8"/>
  <c r="U589" i="5"/>
  <c r="Q589" i="5"/>
  <c r="W609" i="5"/>
  <c r="X609" i="5"/>
  <c r="V608" i="5"/>
  <c r="K608" i="5"/>
  <c r="M608" i="5" s="1"/>
  <c r="N607" i="5"/>
  <c r="P607" i="5"/>
  <c r="S23" i="8"/>
  <c r="U606" i="5"/>
  <c r="Q606" i="5"/>
  <c r="S589" i="5" l="1"/>
  <c r="T589" i="5"/>
  <c r="R589" i="5"/>
  <c r="R590" i="5"/>
  <c r="S590" i="5"/>
  <c r="T590" i="5"/>
  <c r="W610" i="5"/>
  <c r="Y609" i="5"/>
  <c r="X610" i="5"/>
  <c r="Y610" i="5" s="1"/>
  <c r="P608" i="5"/>
  <c r="N608" i="5"/>
  <c r="T23" i="8"/>
  <c r="Q607" i="5"/>
  <c r="T606" i="5"/>
  <c r="S606" i="5"/>
  <c r="R606" i="5"/>
  <c r="K609" i="5" l="1"/>
  <c r="M609" i="5" s="1"/>
  <c r="V609" i="5"/>
  <c r="X611" i="5"/>
  <c r="W611" i="5"/>
  <c r="V610" i="5"/>
  <c r="K610" i="5"/>
  <c r="M610" i="5" s="1"/>
  <c r="U23" i="8"/>
  <c r="Q608" i="5"/>
  <c r="U608" i="5" s="1"/>
  <c r="S607" i="5"/>
  <c r="T607" i="5"/>
  <c r="R607" i="5"/>
  <c r="U607" i="5" s="1"/>
  <c r="W612" i="5" l="1"/>
  <c r="P609" i="5"/>
  <c r="N609" i="5"/>
  <c r="Y611" i="5"/>
  <c r="X612" i="5"/>
  <c r="Y612" i="5" s="1"/>
  <c r="N610" i="5"/>
  <c r="P610" i="5"/>
  <c r="S608" i="5"/>
  <c r="T608" i="5"/>
  <c r="R608" i="5"/>
  <c r="K611" i="5" l="1"/>
  <c r="M611" i="5" s="1"/>
  <c r="V611" i="5"/>
  <c r="Q609" i="5"/>
  <c r="V23" i="8"/>
  <c r="W613" i="5"/>
  <c r="X613" i="5"/>
  <c r="Y613" i="5" s="1"/>
  <c r="W23" i="8"/>
  <c r="U610" i="5"/>
  <c r="Q610" i="5"/>
  <c r="K612" i="5"/>
  <c r="M612" i="5" s="1"/>
  <c r="V612" i="5"/>
  <c r="N611" i="5" l="1"/>
  <c r="P611" i="5"/>
  <c r="W614" i="5"/>
  <c r="X614" i="5"/>
  <c r="Y614" i="5" s="1"/>
  <c r="R609" i="5"/>
  <c r="U609" i="5" s="1"/>
  <c r="T609" i="5"/>
  <c r="S609" i="5"/>
  <c r="K613" i="5"/>
  <c r="M613" i="5" s="1"/>
  <c r="V613" i="5"/>
  <c r="T610" i="5"/>
  <c r="S610" i="5"/>
  <c r="R610" i="5"/>
  <c r="N612" i="5"/>
  <c r="P612" i="5"/>
  <c r="X23" i="8" l="1"/>
  <c r="Q611" i="5"/>
  <c r="W615" i="5"/>
  <c r="X615" i="5"/>
  <c r="Y615" i="5" s="1"/>
  <c r="N613" i="5"/>
  <c r="P613" i="5"/>
  <c r="V614" i="5"/>
  <c r="K614" i="5"/>
  <c r="M614" i="5" s="1"/>
  <c r="Y23" i="8"/>
  <c r="U612" i="5"/>
  <c r="Q612" i="5"/>
  <c r="X616" i="5" l="1"/>
  <c r="Y616" i="5" s="1"/>
  <c r="S611" i="5"/>
  <c r="R611" i="5"/>
  <c r="U611" i="5" s="1"/>
  <c r="T611" i="5"/>
  <c r="W616" i="5"/>
  <c r="Z23" i="8"/>
  <c r="Q613" i="5"/>
  <c r="R613" i="5" s="1"/>
  <c r="S612" i="5"/>
  <c r="R612" i="5"/>
  <c r="T612" i="5"/>
  <c r="P614" i="5"/>
  <c r="N614" i="5"/>
  <c r="V615" i="5"/>
  <c r="K615" i="5"/>
  <c r="M615" i="5" s="1"/>
  <c r="U613" i="5" l="1"/>
  <c r="W617" i="5"/>
  <c r="X617" i="5"/>
  <c r="Y617" i="5" s="1"/>
  <c r="S613" i="5"/>
  <c r="T613" i="5"/>
  <c r="K616" i="5"/>
  <c r="M616" i="5" s="1"/>
  <c r="V616" i="5"/>
  <c r="AA23" i="8"/>
  <c r="Q614" i="5"/>
  <c r="U614" i="5"/>
  <c r="P615" i="5"/>
  <c r="N615" i="5"/>
  <c r="X618" i="5" l="1"/>
  <c r="Y618" i="5" s="1"/>
  <c r="W618" i="5"/>
  <c r="K617" i="5"/>
  <c r="M617" i="5" s="1"/>
  <c r="V617" i="5"/>
  <c r="P616" i="5"/>
  <c r="N616" i="5"/>
  <c r="R614" i="5"/>
  <c r="T614" i="5"/>
  <c r="S614" i="5"/>
  <c r="Q615" i="5"/>
  <c r="AB23" i="8"/>
  <c r="V618" i="5" l="1"/>
  <c r="K618" i="5"/>
  <c r="M618" i="5" s="1"/>
  <c r="X619" i="5"/>
  <c r="W619" i="5"/>
  <c r="AC23" i="8"/>
  <c r="U616" i="5"/>
  <c r="Q616" i="5"/>
  <c r="P617" i="5"/>
  <c r="N617" i="5"/>
  <c r="S615" i="5"/>
  <c r="R615" i="5"/>
  <c r="U615" i="5" s="1"/>
  <c r="T615" i="5"/>
  <c r="W620" i="5" l="1"/>
  <c r="P618" i="5"/>
  <c r="N618" i="5"/>
  <c r="Y619" i="5"/>
  <c r="X620" i="5"/>
  <c r="S616" i="5"/>
  <c r="T616" i="5"/>
  <c r="R616" i="5"/>
  <c r="AD23" i="8"/>
  <c r="Q617" i="5"/>
  <c r="U617" i="5"/>
  <c r="W621" i="5" l="1"/>
  <c r="AE23" i="8"/>
  <c r="Q618" i="5"/>
  <c r="U618" i="5"/>
  <c r="V619" i="5"/>
  <c r="K619" i="5"/>
  <c r="M619" i="5" s="1"/>
  <c r="Y620" i="5"/>
  <c r="V620" i="5" s="1"/>
  <c r="X621" i="5"/>
  <c r="Y621" i="5" s="1"/>
  <c r="S617" i="5"/>
  <c r="R617" i="5"/>
  <c r="T617" i="5"/>
  <c r="K620" i="5" l="1"/>
  <c r="M620" i="5" s="1"/>
  <c r="N620" i="5" s="1"/>
  <c r="S618" i="5"/>
  <c r="T618" i="5"/>
  <c r="R618" i="5"/>
  <c r="P619" i="5"/>
  <c r="AF23" i="8" s="1"/>
  <c r="N619" i="5"/>
  <c r="W624" i="5"/>
  <c r="V621" i="5"/>
  <c r="K621" i="5"/>
  <c r="M621" i="5" s="1"/>
  <c r="P620" i="5" l="1"/>
  <c r="U620" i="5" s="1"/>
  <c r="Q619" i="5"/>
  <c r="U619" i="5"/>
  <c r="AG23" i="8"/>
  <c r="X624" i="5"/>
  <c r="N621" i="5"/>
  <c r="P621" i="5"/>
  <c r="X625" i="5" l="1"/>
  <c r="W625" i="5"/>
  <c r="W626" i="5" s="1"/>
  <c r="Q620" i="5"/>
  <c r="T620" i="5" s="1"/>
  <c r="S619" i="5"/>
  <c r="T619" i="5"/>
  <c r="R619" i="5"/>
  <c r="AH23"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4" i="8"/>
  <c r="P688" i="5"/>
  <c r="N688" i="5"/>
  <c r="W632" i="5" l="1"/>
  <c r="K630" i="5"/>
  <c r="M630" i="5" s="1"/>
  <c r="V630" i="5"/>
  <c r="X632" i="5"/>
  <c r="X661" i="5"/>
  <c r="W690" i="5"/>
  <c r="V689" i="5"/>
  <c r="X690" i="5"/>
  <c r="Q686" i="5"/>
  <c r="F24" i="8"/>
  <c r="T687" i="5"/>
  <c r="R687" i="5"/>
  <c r="U687" i="5" s="1"/>
  <c r="S687" i="5"/>
  <c r="Q688" i="5"/>
  <c r="H24" i="8"/>
  <c r="P689" i="5"/>
  <c r="N689" i="5"/>
  <c r="X662" i="5" l="1"/>
  <c r="Y661" i="5"/>
  <c r="X633" i="5"/>
  <c r="W633" i="5"/>
  <c r="N630" i="5"/>
  <c r="P630" i="5"/>
  <c r="Y690" i="5"/>
  <c r="W691" i="5"/>
  <c r="X691" i="5"/>
  <c r="Y691" i="5" s="1"/>
  <c r="T686" i="5"/>
  <c r="S686" i="5"/>
  <c r="R686" i="5"/>
  <c r="U686" i="5" s="1"/>
  <c r="S688" i="5"/>
  <c r="R688" i="5"/>
  <c r="U688" i="5" s="1"/>
  <c r="T688" i="5"/>
  <c r="Q689" i="5"/>
  <c r="I24" i="8"/>
  <c r="W634" i="5" l="1"/>
  <c r="L34"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38" i="8"/>
  <c r="X665" i="5"/>
  <c r="W665" i="5"/>
  <c r="W666" i="5" s="1"/>
  <c r="V693" i="5"/>
  <c r="N690" i="5"/>
  <c r="P690" i="5"/>
  <c r="Q690" i="5" s="1"/>
  <c r="W694" i="5"/>
  <c r="X694" i="5"/>
  <c r="Y694" i="5" s="1"/>
  <c r="V692" i="5"/>
  <c r="N692" i="5"/>
  <c r="P692" i="5"/>
  <c r="K24" i="8"/>
  <c r="Q691" i="5"/>
  <c r="P693" i="5"/>
  <c r="N693" i="5"/>
  <c r="X666" i="5" l="1"/>
  <c r="R661" i="5"/>
  <c r="S661" i="5"/>
  <c r="T661" i="5"/>
  <c r="X637" i="5"/>
  <c r="W637" i="5"/>
  <c r="W638" i="5" s="1"/>
  <c r="J24" i="8"/>
  <c r="W695" i="5"/>
  <c r="X695" i="5"/>
  <c r="Y695" i="5" s="1"/>
  <c r="Q692" i="5"/>
  <c r="L24" i="8"/>
  <c r="S690" i="5"/>
  <c r="R690" i="5"/>
  <c r="U690" i="5" s="1"/>
  <c r="T690" i="5"/>
  <c r="V694" i="5"/>
  <c r="K694" i="5"/>
  <c r="M694" i="5" s="1"/>
  <c r="S691" i="5"/>
  <c r="R691" i="5"/>
  <c r="U691" i="5" s="1"/>
  <c r="T691" i="5"/>
  <c r="Q693" i="5"/>
  <c r="M24" i="8"/>
  <c r="X638" i="5" l="1"/>
  <c r="Y637" i="5"/>
  <c r="U661" i="5"/>
  <c r="X667" i="5"/>
  <c r="W667" i="5"/>
  <c r="W668" i="5" s="1"/>
  <c r="W696" i="5"/>
  <c r="X696" i="5"/>
  <c r="T692" i="5"/>
  <c r="R692" i="5"/>
  <c r="U692" i="5" s="1"/>
  <c r="S692" i="5"/>
  <c r="N694" i="5"/>
  <c r="P694" i="5"/>
  <c r="V695" i="5"/>
  <c r="K695" i="5"/>
  <c r="M695" i="5" s="1"/>
  <c r="T693" i="5"/>
  <c r="S693" i="5"/>
  <c r="R693" i="5"/>
  <c r="U693" i="5" s="1"/>
  <c r="X668" i="5" l="1"/>
  <c r="K637" i="5"/>
  <c r="M637" i="5" s="1"/>
  <c r="V637" i="5"/>
  <c r="X639" i="5"/>
  <c r="Y638" i="5"/>
  <c r="W639" i="5"/>
  <c r="W640" i="5" s="1"/>
  <c r="X697" i="5"/>
  <c r="Y697" i="5" s="1"/>
  <c r="Y696" i="5"/>
  <c r="W697" i="5"/>
  <c r="P695" i="5"/>
  <c r="N695" i="5"/>
  <c r="N24" i="8"/>
  <c r="Q694" i="5"/>
  <c r="V638" i="5" l="1"/>
  <c r="K638" i="5"/>
  <c r="M638" i="5" s="1"/>
  <c r="X640" i="5"/>
  <c r="Y639" i="5"/>
  <c r="N637" i="5"/>
  <c r="P637" i="5"/>
  <c r="X669" i="5"/>
  <c r="Y668" i="5"/>
  <c r="W669" i="5"/>
  <c r="W670" i="5" s="1"/>
  <c r="K696" i="5"/>
  <c r="M696" i="5" s="1"/>
  <c r="V696" i="5"/>
  <c r="W698" i="5"/>
  <c r="X698" i="5"/>
  <c r="Q695" i="5"/>
  <c r="O24" i="8"/>
  <c r="S694" i="5"/>
  <c r="T694" i="5"/>
  <c r="R694" i="5"/>
  <c r="U694" i="5" s="1"/>
  <c r="K697" i="5"/>
  <c r="M697" i="5" s="1"/>
  <c r="V697" i="5"/>
  <c r="K668" i="5" l="1"/>
  <c r="M668" i="5" s="1"/>
  <c r="V668" i="5"/>
  <c r="X670" i="5"/>
  <c r="S34" i="8"/>
  <c r="Q637" i="5"/>
  <c r="V639" i="5"/>
  <c r="K639" i="5"/>
  <c r="M639" i="5" s="1"/>
  <c r="X641" i="5"/>
  <c r="Y640" i="5"/>
  <c r="W641" i="5"/>
  <c r="W642" i="5" s="1"/>
  <c r="N638" i="5"/>
  <c r="P638" i="5"/>
  <c r="W699" i="5"/>
  <c r="Y698" i="5"/>
  <c r="K698" i="5" s="1"/>
  <c r="M698" i="5" s="1"/>
  <c r="X699" i="5"/>
  <c r="P696" i="5"/>
  <c r="P24" i="8" s="1"/>
  <c r="N696" i="5"/>
  <c r="S695" i="5"/>
  <c r="T695" i="5"/>
  <c r="R695" i="5"/>
  <c r="U695" i="5" s="1"/>
  <c r="N697" i="5"/>
  <c r="P697" i="5"/>
  <c r="T34"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4" i="8"/>
  <c r="P698" i="5"/>
  <c r="N698" i="5"/>
  <c r="W672" i="5" l="1"/>
  <c r="S38" i="8"/>
  <c r="Q668" i="5"/>
  <c r="K670" i="5"/>
  <c r="M670" i="5" s="1"/>
  <c r="X672" i="5"/>
  <c r="Y671" i="5"/>
  <c r="U34"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4" i="8"/>
  <c r="V670" i="5" l="1"/>
  <c r="V34" i="8"/>
  <c r="Q640" i="5"/>
  <c r="U640" i="5"/>
  <c r="V642" i="5"/>
  <c r="K642" i="5"/>
  <c r="M642" i="5" s="1"/>
  <c r="X644" i="5"/>
  <c r="Y643" i="5"/>
  <c r="N641" i="5"/>
  <c r="P641" i="5"/>
  <c r="R639" i="5"/>
  <c r="U639" i="5" s="1"/>
  <c r="S639" i="5"/>
  <c r="T639" i="5"/>
  <c r="V671" i="5"/>
  <c r="K671" i="5"/>
  <c r="M671" i="5" s="1"/>
  <c r="X673" i="5"/>
  <c r="Y672" i="5"/>
  <c r="W673" i="5"/>
  <c r="W674" i="5" s="1"/>
  <c r="N670" i="5"/>
  <c r="P670" i="5"/>
  <c r="T668" i="5"/>
  <c r="R668" i="5"/>
  <c r="S668" i="5"/>
  <c r="W702" i="5"/>
  <c r="V700" i="5"/>
  <c r="K700" i="5"/>
  <c r="M700" i="5" s="1"/>
  <c r="P700" i="5" s="1"/>
  <c r="Q700" i="5" s="1"/>
  <c r="Y701" i="5"/>
  <c r="X702" i="5"/>
  <c r="Y702" i="5" s="1"/>
  <c r="P699" i="5"/>
  <c r="N699" i="5"/>
  <c r="R698" i="5"/>
  <c r="U698" i="5" s="1"/>
  <c r="T698" i="5"/>
  <c r="U668" i="5" l="1"/>
  <c r="U38" i="8"/>
  <c r="Q670" i="5"/>
  <c r="K672" i="5"/>
  <c r="M672" i="5" s="1"/>
  <c r="V672" i="5"/>
  <c r="X674" i="5"/>
  <c r="Y673" i="5"/>
  <c r="N671" i="5"/>
  <c r="P671" i="5"/>
  <c r="W34" i="8"/>
  <c r="Q641" i="5"/>
  <c r="V643" i="5"/>
  <c r="K643" i="5"/>
  <c r="M643" i="5" s="1"/>
  <c r="X645" i="5"/>
  <c r="Y644" i="5"/>
  <c r="W645" i="5"/>
  <c r="W646" i="5" s="1"/>
  <c r="N642" i="5"/>
  <c r="P642" i="5"/>
  <c r="S640" i="5"/>
  <c r="T640" i="5"/>
  <c r="R640" i="5"/>
  <c r="N700" i="5"/>
  <c r="V701" i="5"/>
  <c r="K701" i="5"/>
  <c r="M701" i="5" s="1"/>
  <c r="W703" i="5"/>
  <c r="X703" i="5"/>
  <c r="Y703" i="5" s="1"/>
  <c r="S24" i="8"/>
  <c r="Q699" i="5"/>
  <c r="T24" i="8"/>
  <c r="K702" i="5"/>
  <c r="M702" i="5" s="1"/>
  <c r="V702" i="5"/>
  <c r="T700" i="5"/>
  <c r="R700" i="5"/>
  <c r="U700" i="5" s="1"/>
  <c r="S700" i="5"/>
  <c r="X34" i="8" l="1"/>
  <c r="Q642" i="5"/>
  <c r="V644" i="5"/>
  <c r="K644" i="5"/>
  <c r="M644" i="5" s="1"/>
  <c r="X646" i="5"/>
  <c r="Y645" i="5"/>
  <c r="N643" i="5"/>
  <c r="P643" i="5"/>
  <c r="T641" i="5"/>
  <c r="R641" i="5"/>
  <c r="U641" i="5" s="1"/>
  <c r="S641" i="5"/>
  <c r="Q671" i="5"/>
  <c r="U671" i="5" s="1"/>
  <c r="V38" i="8"/>
  <c r="V673" i="5"/>
  <c r="K673" i="5"/>
  <c r="M673" i="5" s="1"/>
  <c r="X675" i="5"/>
  <c r="Y674" i="5"/>
  <c r="W675" i="5"/>
  <c r="W676" i="5" s="1"/>
  <c r="P672" i="5"/>
  <c r="N672" i="5"/>
  <c r="R670" i="5"/>
  <c r="S670" i="5"/>
  <c r="T670" i="5"/>
  <c r="W704" i="5"/>
  <c r="X704" i="5"/>
  <c r="P701" i="5"/>
  <c r="Q701" i="5" s="1"/>
  <c r="N701" i="5"/>
  <c r="T699" i="5"/>
  <c r="S699" i="5"/>
  <c r="R699" i="5"/>
  <c r="U699" i="5" s="1"/>
  <c r="P702" i="5"/>
  <c r="N702" i="5"/>
  <c r="U24" i="8"/>
  <c r="K703" i="5"/>
  <c r="M703" i="5" s="1"/>
  <c r="V703" i="5"/>
  <c r="Y704" i="5"/>
  <c r="U670" i="5" l="1"/>
  <c r="W38" i="8"/>
  <c r="Q672" i="5"/>
  <c r="K674" i="5"/>
  <c r="M674" i="5" s="1"/>
  <c r="V674" i="5"/>
  <c r="X676" i="5"/>
  <c r="Y675" i="5"/>
  <c r="N673" i="5"/>
  <c r="P673" i="5"/>
  <c r="S671" i="5"/>
  <c r="T671" i="5"/>
  <c r="R671" i="5"/>
  <c r="Y34" i="8"/>
  <c r="Q643" i="5"/>
  <c r="K645" i="5"/>
  <c r="M645" i="5" s="1"/>
  <c r="V645" i="5"/>
  <c r="X647" i="5"/>
  <c r="Y646" i="5"/>
  <c r="W647" i="5"/>
  <c r="W648" i="5" s="1"/>
  <c r="N644" i="5"/>
  <c r="P644" i="5"/>
  <c r="R642" i="5"/>
  <c r="U642" i="5" s="1"/>
  <c r="S642" i="5"/>
  <c r="T642" i="5"/>
  <c r="X705" i="5"/>
  <c r="W705" i="5"/>
  <c r="W706" i="5" s="1"/>
  <c r="R701" i="5"/>
  <c r="U701" i="5" s="1"/>
  <c r="T701" i="5"/>
  <c r="S701" i="5"/>
  <c r="Q702" i="5"/>
  <c r="U702" i="5"/>
  <c r="V24" i="8"/>
  <c r="N703" i="5"/>
  <c r="P703" i="5"/>
  <c r="K704" i="5"/>
  <c r="M704" i="5" s="1"/>
  <c r="V704" i="5"/>
  <c r="Y705" i="5"/>
  <c r="Z34" i="8" l="1"/>
  <c r="Q644" i="5"/>
  <c r="V646" i="5"/>
  <c r="K646" i="5"/>
  <c r="M646" i="5" s="1"/>
  <c r="X648" i="5"/>
  <c r="Y647" i="5"/>
  <c r="N645" i="5"/>
  <c r="P645" i="5"/>
  <c r="R643" i="5"/>
  <c r="U643" i="5" s="1"/>
  <c r="S643" i="5"/>
  <c r="T643" i="5"/>
  <c r="Q673" i="5"/>
  <c r="X38" i="8"/>
  <c r="K675" i="5"/>
  <c r="M675" i="5" s="1"/>
  <c r="V675" i="5"/>
  <c r="X677" i="5"/>
  <c r="Y676" i="5"/>
  <c r="W677" i="5"/>
  <c r="W678" i="5" s="1"/>
  <c r="P674" i="5"/>
  <c r="N674" i="5"/>
  <c r="R672" i="5"/>
  <c r="T672" i="5"/>
  <c r="S672" i="5"/>
  <c r="X706" i="5"/>
  <c r="X707" i="5" s="1"/>
  <c r="R702" i="5"/>
  <c r="T702" i="5"/>
  <c r="S702" i="5"/>
  <c r="W24" i="8"/>
  <c r="Q703" i="5"/>
  <c r="N704" i="5"/>
  <c r="P704" i="5"/>
  <c r="V705" i="5"/>
  <c r="K705" i="5"/>
  <c r="M705" i="5" s="1"/>
  <c r="Y706" i="5" l="1"/>
  <c r="U672" i="5"/>
  <c r="Y38" i="8"/>
  <c r="Q674" i="5"/>
  <c r="K676" i="5"/>
  <c r="M676" i="5" s="1"/>
  <c r="V676" i="5"/>
  <c r="X678" i="5"/>
  <c r="Y677" i="5"/>
  <c r="N675" i="5"/>
  <c r="P675" i="5"/>
  <c r="S673" i="5"/>
  <c r="R673" i="5"/>
  <c r="T673" i="5"/>
  <c r="AA34" i="8"/>
  <c r="Q645" i="5"/>
  <c r="K647" i="5"/>
  <c r="M647" i="5" s="1"/>
  <c r="V647" i="5"/>
  <c r="X649" i="5"/>
  <c r="Y648" i="5"/>
  <c r="W649" i="5"/>
  <c r="N646" i="5"/>
  <c r="P646" i="5"/>
  <c r="S644" i="5"/>
  <c r="T644" i="5"/>
  <c r="R644" i="5"/>
  <c r="U644" i="5" s="1"/>
  <c r="W707" i="5"/>
  <c r="X708" i="5" s="1"/>
  <c r="T703" i="5"/>
  <c r="S703" i="5"/>
  <c r="R703" i="5"/>
  <c r="U703" i="5" s="1"/>
  <c r="X24" i="8"/>
  <c r="Q704" i="5"/>
  <c r="N705" i="5"/>
  <c r="P705" i="5"/>
  <c r="Y707" i="5"/>
  <c r="K706" i="5"/>
  <c r="M706" i="5" s="1"/>
  <c r="V706" i="5"/>
  <c r="W650" i="5" l="1"/>
  <c r="AB34" i="8"/>
  <c r="Q646" i="5"/>
  <c r="K648" i="5"/>
  <c r="M648" i="5" s="1"/>
  <c r="V648" i="5"/>
  <c r="X650" i="5"/>
  <c r="Y649" i="5"/>
  <c r="P647" i="5"/>
  <c r="N647" i="5"/>
  <c r="T645" i="5"/>
  <c r="R645" i="5"/>
  <c r="U645" i="5" s="1"/>
  <c r="S645" i="5"/>
  <c r="U673" i="5"/>
  <c r="Z38" i="8"/>
  <c r="Q675" i="5"/>
  <c r="K677" i="5"/>
  <c r="M677" i="5" s="1"/>
  <c r="V677" i="5"/>
  <c r="X679" i="5"/>
  <c r="Y678" i="5"/>
  <c r="W679" i="5"/>
  <c r="W680" i="5" s="1"/>
  <c r="N676" i="5"/>
  <c r="P676" i="5"/>
  <c r="T674" i="5"/>
  <c r="S674" i="5"/>
  <c r="R674" i="5"/>
  <c r="W708" i="5"/>
  <c r="W709" i="5" s="1"/>
  <c r="S704" i="5"/>
  <c r="T704" i="5"/>
  <c r="R704" i="5"/>
  <c r="U704" i="5" s="1"/>
  <c r="Y24" i="8"/>
  <c r="Q705" i="5"/>
  <c r="Y708" i="5"/>
  <c r="K707" i="5"/>
  <c r="M707" i="5" s="1"/>
  <c r="V707" i="5"/>
  <c r="P706" i="5"/>
  <c r="N706" i="5"/>
  <c r="U674" i="5" l="1"/>
  <c r="AA38" i="8"/>
  <c r="Q676" i="5"/>
  <c r="K678" i="5"/>
  <c r="M678" i="5" s="1"/>
  <c r="V678" i="5"/>
  <c r="X680" i="5"/>
  <c r="Y679" i="5"/>
  <c r="N677" i="5"/>
  <c r="P677" i="5"/>
  <c r="T675" i="5"/>
  <c r="S675" i="5"/>
  <c r="R675" i="5"/>
  <c r="U647" i="5"/>
  <c r="AC34"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4" i="8"/>
  <c r="Q706" i="5"/>
  <c r="Y709" i="5" l="1"/>
  <c r="X710" i="5"/>
  <c r="AD34" i="8"/>
  <c r="Q648" i="5"/>
  <c r="K650" i="5"/>
  <c r="M650" i="5" s="1"/>
  <c r="V650" i="5"/>
  <c r="X652" i="5"/>
  <c r="Y652" i="5" s="1"/>
  <c r="Y651" i="5"/>
  <c r="N649" i="5"/>
  <c r="P649" i="5"/>
  <c r="R647" i="5"/>
  <c r="S647" i="5"/>
  <c r="T647" i="5"/>
  <c r="U675" i="5"/>
  <c r="AB38" i="8"/>
  <c r="Q677" i="5"/>
  <c r="K679" i="5"/>
  <c r="M679" i="5" s="1"/>
  <c r="V679" i="5"/>
  <c r="X681" i="5"/>
  <c r="Y680" i="5"/>
  <c r="W681" i="5"/>
  <c r="W682" i="5" s="1"/>
  <c r="P678" i="5"/>
  <c r="N678" i="5"/>
  <c r="T676" i="5"/>
  <c r="S676" i="5"/>
  <c r="R676" i="5"/>
  <c r="W711" i="5"/>
  <c r="K709" i="5"/>
  <c r="M709" i="5" s="1"/>
  <c r="V709" i="5"/>
  <c r="X711" i="5"/>
  <c r="Y710" i="5"/>
  <c r="N708" i="5"/>
  <c r="P708" i="5"/>
  <c r="AA24" i="8"/>
  <c r="Q707" i="5"/>
  <c r="S706" i="5"/>
  <c r="T706" i="5"/>
  <c r="R706" i="5"/>
  <c r="U706" i="5" s="1"/>
  <c r="U676" i="5" l="1"/>
  <c r="U678" i="5"/>
  <c r="AC38" i="8"/>
  <c r="Q678" i="5"/>
  <c r="K680" i="5"/>
  <c r="M680" i="5" s="1"/>
  <c r="V680" i="5"/>
  <c r="X682" i="5"/>
  <c r="Y681" i="5"/>
  <c r="N679" i="5"/>
  <c r="P679" i="5"/>
  <c r="R677" i="5"/>
  <c r="S677" i="5"/>
  <c r="T677" i="5"/>
  <c r="AE34" i="8"/>
  <c r="Q649" i="5"/>
  <c r="V651" i="5"/>
  <c r="K651" i="5"/>
  <c r="M651" i="5" s="1"/>
  <c r="K652" i="5"/>
  <c r="M652" i="5" s="1"/>
  <c r="V652" i="5"/>
  <c r="N650" i="5"/>
  <c r="P650" i="5"/>
  <c r="S648" i="5"/>
  <c r="T648" i="5"/>
  <c r="R648" i="5"/>
  <c r="U648" i="5" s="1"/>
  <c r="P709" i="5"/>
  <c r="N709" i="5"/>
  <c r="W712" i="5"/>
  <c r="X712" i="5"/>
  <c r="Y711" i="5"/>
  <c r="V710" i="5"/>
  <c r="K710" i="5"/>
  <c r="M710" i="5" s="1"/>
  <c r="U708" i="5"/>
  <c r="Q708" i="5"/>
  <c r="AB24" i="8"/>
  <c r="S707" i="5"/>
  <c r="R707" i="5"/>
  <c r="U707" i="5" s="1"/>
  <c r="T707" i="5"/>
  <c r="AF34" i="8" l="1"/>
  <c r="Q650" i="5"/>
  <c r="N652" i="5"/>
  <c r="P652" i="5"/>
  <c r="P651" i="5"/>
  <c r="N651" i="5"/>
  <c r="T649" i="5"/>
  <c r="R649" i="5"/>
  <c r="U649" i="5" s="1"/>
  <c r="S649" i="5"/>
  <c r="U677" i="5"/>
  <c r="Q679" i="5"/>
  <c r="AD38" i="8"/>
  <c r="U679" i="5"/>
  <c r="K681" i="5"/>
  <c r="M681" i="5" s="1"/>
  <c r="V681" i="5"/>
  <c r="X683" i="5"/>
  <c r="Y683" i="5" s="1"/>
  <c r="Y682" i="5"/>
  <c r="W683" i="5"/>
  <c r="N680" i="5"/>
  <c r="P680" i="5"/>
  <c r="S678" i="5"/>
  <c r="R678" i="5"/>
  <c r="T678" i="5"/>
  <c r="AC24" i="8"/>
  <c r="Q709" i="5"/>
  <c r="X713" i="5"/>
  <c r="Y712" i="5"/>
  <c r="V711" i="5"/>
  <c r="K711" i="5"/>
  <c r="M711" i="5" s="1"/>
  <c r="N710" i="5"/>
  <c r="P710" i="5"/>
  <c r="S708" i="5"/>
  <c r="R708" i="5"/>
  <c r="T708" i="5"/>
  <c r="W713" i="5"/>
  <c r="Q680" i="5" l="1"/>
  <c r="AE38" i="8"/>
  <c r="K682" i="5"/>
  <c r="M682" i="5" s="1"/>
  <c r="V682" i="5"/>
  <c r="K683" i="5"/>
  <c r="M683" i="5" s="1"/>
  <c r="V683" i="5"/>
  <c r="N681" i="5"/>
  <c r="P681" i="5"/>
  <c r="T679" i="5"/>
  <c r="S679" i="5"/>
  <c r="R679" i="5"/>
  <c r="AG34" i="8"/>
  <c r="Q651" i="5"/>
  <c r="E29" i="7"/>
  <c r="AH34" i="8"/>
  <c r="Q652" i="5"/>
  <c r="R650" i="5"/>
  <c r="U650" i="5" s="1"/>
  <c r="S650" i="5"/>
  <c r="T650" i="5"/>
  <c r="T709" i="5"/>
  <c r="R709" i="5"/>
  <c r="U709" i="5" s="1"/>
  <c r="S709" i="5"/>
  <c r="X714" i="5"/>
  <c r="Y713" i="5"/>
  <c r="V712" i="5"/>
  <c r="K712" i="5"/>
  <c r="M712" i="5" s="1"/>
  <c r="N711" i="5"/>
  <c r="P711" i="5"/>
  <c r="AD24" i="8"/>
  <c r="Q710" i="5"/>
  <c r="W714" i="5"/>
  <c r="S652" i="5" l="1"/>
  <c r="T652" i="5"/>
  <c r="R652" i="5"/>
  <c r="U652" i="5" s="1"/>
  <c r="R651" i="5"/>
  <c r="U651" i="5" s="1"/>
  <c r="S651" i="5"/>
  <c r="T651" i="5"/>
  <c r="F29" i="7"/>
  <c r="AI34" i="8" s="1"/>
  <c r="H29" i="7"/>
  <c r="AF38" i="8"/>
  <c r="Q681" i="5"/>
  <c r="U681" i="5"/>
  <c r="N683" i="5"/>
  <c r="P683" i="5"/>
  <c r="N682" i="5"/>
  <c r="P682" i="5"/>
  <c r="R680" i="5"/>
  <c r="S680" i="5"/>
  <c r="T680" i="5"/>
  <c r="Y714" i="5"/>
  <c r="V713" i="5"/>
  <c r="K713" i="5"/>
  <c r="M713" i="5" s="1"/>
  <c r="P712" i="5"/>
  <c r="N712" i="5"/>
  <c r="AE24" i="8"/>
  <c r="Q711" i="5"/>
  <c r="S710" i="5"/>
  <c r="T710" i="5"/>
  <c r="R710" i="5"/>
  <c r="U710" i="5" s="1"/>
  <c r="U680" i="5" l="1"/>
  <c r="Q682" i="5"/>
  <c r="AG38" i="8"/>
  <c r="P33" i="7"/>
  <c r="G33" i="7"/>
  <c r="E33" i="7"/>
  <c r="Q683" i="5"/>
  <c r="AH38" i="8"/>
  <c r="T681" i="5"/>
  <c r="S681" i="5"/>
  <c r="R681" i="5"/>
  <c r="K714" i="5"/>
  <c r="M714" i="5" s="1"/>
  <c r="V714" i="5"/>
  <c r="W717" i="5"/>
  <c r="N713" i="5"/>
  <c r="P713" i="5"/>
  <c r="AF24" i="8"/>
  <c r="Q712" i="5"/>
  <c r="T711" i="5"/>
  <c r="R711" i="5"/>
  <c r="U711" i="5" s="1"/>
  <c r="S711" i="5"/>
  <c r="R683" i="5" l="1"/>
  <c r="U683" i="5" s="1"/>
  <c r="S683" i="5"/>
  <c r="T683" i="5"/>
  <c r="R682" i="5"/>
  <c r="T682" i="5"/>
  <c r="S682" i="5"/>
  <c r="N33" i="7"/>
  <c r="H33" i="7"/>
  <c r="I33" i="7"/>
  <c r="F33" i="7"/>
  <c r="X717" i="5"/>
  <c r="N714" i="5"/>
  <c r="P714" i="5"/>
  <c r="AG24" i="8"/>
  <c r="Q713" i="5"/>
  <c r="T712" i="5"/>
  <c r="S712" i="5"/>
  <c r="R712" i="5"/>
  <c r="U712" i="5" s="1"/>
  <c r="O33" i="7" l="1"/>
  <c r="X718" i="5"/>
  <c r="W718" i="5"/>
  <c r="W719" i="5" s="1"/>
  <c r="AI38" i="8"/>
  <c r="J33" i="7"/>
  <c r="U682" i="5"/>
  <c r="M33" i="7"/>
  <c r="AK38" i="8" s="1"/>
  <c r="X748" i="5"/>
  <c r="X749" i="5" s="1"/>
  <c r="Q714" i="5"/>
  <c r="U714" i="5"/>
  <c r="AH24" i="8"/>
  <c r="T713" i="5"/>
  <c r="S713" i="5"/>
  <c r="R713" i="5"/>
  <c r="U713" i="5" s="1"/>
  <c r="L33" i="7" l="1"/>
  <c r="AJ38" i="8"/>
  <c r="Q33" i="7"/>
  <c r="AM38"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45" i="8"/>
  <c r="Q779" i="5"/>
  <c r="F73" i="8" s="1"/>
  <c r="N780" i="5"/>
  <c r="P780" i="5"/>
  <c r="W782" i="5"/>
  <c r="X782" i="5"/>
  <c r="Y782" i="5" s="1"/>
  <c r="V722" i="5" l="1"/>
  <c r="K722" i="5"/>
  <c r="M722" i="5" s="1"/>
  <c r="X724" i="5"/>
  <c r="W724" i="5"/>
  <c r="K782" i="5"/>
  <c r="M782" i="5" s="1"/>
  <c r="V782" i="5"/>
  <c r="G45" i="8"/>
  <c r="Q780" i="5"/>
  <c r="G73" i="8" s="1"/>
  <c r="R779" i="5"/>
  <c r="U779" i="5" s="1"/>
  <c r="S779" i="5"/>
  <c r="T779" i="5"/>
  <c r="N781" i="5"/>
  <c r="P781" i="5"/>
  <c r="X783" i="5"/>
  <c r="Y783" i="5" s="1"/>
  <c r="W783" i="5"/>
  <c r="W725" i="5" l="1"/>
  <c r="X725" i="5"/>
  <c r="P722" i="5"/>
  <c r="N722" i="5"/>
  <c r="K783" i="5"/>
  <c r="M783" i="5" s="1"/>
  <c r="V783" i="5"/>
  <c r="H45" i="8"/>
  <c r="Q781" i="5"/>
  <c r="H73" i="8" s="1"/>
  <c r="R780" i="5"/>
  <c r="U780" i="5" s="1"/>
  <c r="S780" i="5"/>
  <c r="T780" i="5"/>
  <c r="N782" i="5"/>
  <c r="P782" i="5"/>
  <c r="X784" i="5"/>
  <c r="Y784" i="5" s="1"/>
  <c r="W784" i="5"/>
  <c r="Q722" i="5" l="1"/>
  <c r="K13" i="8"/>
  <c r="X726" i="5"/>
  <c r="W726" i="5"/>
  <c r="V784" i="5"/>
  <c r="K784" i="5"/>
  <c r="M784" i="5" s="1"/>
  <c r="I45" i="8"/>
  <c r="Q782" i="5"/>
  <c r="I73" i="8" s="1"/>
  <c r="U781" i="5"/>
  <c r="R781" i="5"/>
  <c r="S781" i="5"/>
  <c r="T781" i="5"/>
  <c r="N783" i="5"/>
  <c r="P783" i="5"/>
  <c r="X785" i="5"/>
  <c r="Y785" i="5" s="1"/>
  <c r="W785" i="5"/>
  <c r="W727" i="5" l="1"/>
  <c r="X727" i="5"/>
  <c r="R722" i="5"/>
  <c r="S722" i="5"/>
  <c r="T722" i="5"/>
  <c r="K785" i="5"/>
  <c r="M785" i="5" s="1"/>
  <c r="V785" i="5"/>
  <c r="J45" i="8"/>
  <c r="Q783" i="5"/>
  <c r="J73" i="8" s="1"/>
  <c r="R782" i="5"/>
  <c r="U782" i="5" s="1"/>
  <c r="S782" i="5"/>
  <c r="T782" i="5"/>
  <c r="N784" i="5"/>
  <c r="P784" i="5"/>
  <c r="X786" i="5"/>
  <c r="Y786" i="5" s="1"/>
  <c r="W786" i="5"/>
  <c r="U722" i="5" l="1"/>
  <c r="X728" i="5"/>
  <c r="W728" i="5"/>
  <c r="W729" i="5" s="1"/>
  <c r="K786" i="5"/>
  <c r="M786" i="5" s="1"/>
  <c r="V786" i="5"/>
  <c r="K45" i="8"/>
  <c r="Q784" i="5"/>
  <c r="K73" i="8" s="1"/>
  <c r="R783" i="5"/>
  <c r="U783" i="5" s="1"/>
  <c r="S783" i="5"/>
  <c r="T783" i="5"/>
  <c r="N785" i="5"/>
  <c r="P785" i="5"/>
  <c r="W787" i="5"/>
  <c r="X787" i="5"/>
  <c r="Y787" i="5" s="1"/>
  <c r="X729" i="5" l="1"/>
  <c r="V787" i="5"/>
  <c r="K787" i="5"/>
  <c r="M787" i="5" s="1"/>
  <c r="L45" i="8"/>
  <c r="Q785" i="5"/>
  <c r="R784" i="5"/>
  <c r="U784" i="5" s="1"/>
  <c r="S784" i="5"/>
  <c r="T784" i="5"/>
  <c r="N786" i="5"/>
  <c r="P786" i="5"/>
  <c r="W788" i="5"/>
  <c r="X788" i="5"/>
  <c r="X730" i="5" l="1"/>
  <c r="Y729" i="5"/>
  <c r="W730" i="5"/>
  <c r="W731" i="5" s="1"/>
  <c r="M45" i="8"/>
  <c r="Q786" i="5"/>
  <c r="M73" i="8" s="1"/>
  <c r="R785" i="5"/>
  <c r="U785" i="5" s="1"/>
  <c r="S785" i="5"/>
  <c r="T785" i="5"/>
  <c r="N787" i="5"/>
  <c r="P787" i="5"/>
  <c r="X789" i="5"/>
  <c r="W789" i="5"/>
  <c r="V729" i="5" l="1"/>
  <c r="K729" i="5"/>
  <c r="M729" i="5" s="1"/>
  <c r="X731" i="5"/>
  <c r="Y730" i="5"/>
  <c r="U787" i="5"/>
  <c r="N45" i="8"/>
  <c r="Q787" i="5"/>
  <c r="N73" i="8" s="1"/>
  <c r="R786" i="5"/>
  <c r="U786" i="5" s="1"/>
  <c r="S786" i="5"/>
  <c r="T786" i="5"/>
  <c r="X790" i="5"/>
  <c r="W790" i="5"/>
  <c r="K730" i="5" l="1"/>
  <c r="M730" i="5" s="1"/>
  <c r="V730" i="5"/>
  <c r="X732" i="5"/>
  <c r="Y731" i="5"/>
  <c r="W732" i="5"/>
  <c r="W733" i="5" s="1"/>
  <c r="P729" i="5"/>
  <c r="N729" i="5"/>
  <c r="R787" i="5"/>
  <c r="S787" i="5"/>
  <c r="T787" i="5"/>
  <c r="X791" i="5"/>
  <c r="W791" i="5"/>
  <c r="R13" i="8" l="1"/>
  <c r="Q729" i="5"/>
  <c r="U729" i="5"/>
  <c r="K731" i="5"/>
  <c r="M731" i="5" s="1"/>
  <c r="X733" i="5"/>
  <c r="Y732" i="5"/>
  <c r="P730" i="5"/>
  <c r="N730" i="5"/>
  <c r="X792" i="5"/>
  <c r="Y792" i="5" s="1"/>
  <c r="W792" i="5"/>
  <c r="V731" i="5" l="1"/>
  <c r="S13" i="8"/>
  <c r="Q730" i="5"/>
  <c r="V732" i="5"/>
  <c r="K732" i="5"/>
  <c r="M732" i="5" s="1"/>
  <c r="X734" i="5"/>
  <c r="Y733" i="5"/>
  <c r="W734" i="5"/>
  <c r="W735" i="5" s="1"/>
  <c r="N731" i="5"/>
  <c r="P731" i="5"/>
  <c r="T729" i="5"/>
  <c r="S729" i="5"/>
  <c r="R729" i="5"/>
  <c r="V792" i="5"/>
  <c r="K792" i="5"/>
  <c r="M792" i="5" s="1"/>
  <c r="X793" i="5"/>
  <c r="Y793" i="5" s="1"/>
  <c r="W793" i="5"/>
  <c r="Q731" i="5" l="1"/>
  <c r="T13"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13" i="8"/>
  <c r="K734" i="5"/>
  <c r="M734" i="5" s="1"/>
  <c r="V734" i="5"/>
  <c r="X736" i="5"/>
  <c r="Y735" i="5"/>
  <c r="W736" i="5"/>
  <c r="W737" i="5" s="1"/>
  <c r="P733" i="5"/>
  <c r="N733" i="5"/>
  <c r="T731" i="5"/>
  <c r="S731" i="5"/>
  <c r="R731" i="5"/>
  <c r="U731" i="5" s="1"/>
  <c r="V794" i="5"/>
  <c r="K794" i="5"/>
  <c r="M794" i="5" s="1"/>
  <c r="U792" i="5"/>
  <c r="S45" i="8"/>
  <c r="Q792" i="5"/>
  <c r="P793" i="5"/>
  <c r="N793" i="5"/>
  <c r="X795" i="5"/>
  <c r="Y795" i="5" s="1"/>
  <c r="W795" i="5"/>
  <c r="V13" i="8" l="1"/>
  <c r="Q733" i="5"/>
  <c r="U733" i="5" s="1"/>
  <c r="K735" i="5"/>
  <c r="M735" i="5" s="1"/>
  <c r="V735" i="5"/>
  <c r="X737" i="5"/>
  <c r="Y736" i="5"/>
  <c r="N734" i="5"/>
  <c r="P734" i="5"/>
  <c r="R732" i="5"/>
  <c r="T732" i="5"/>
  <c r="S732" i="5"/>
  <c r="W751" i="5"/>
  <c r="V795" i="5"/>
  <c r="K795" i="5"/>
  <c r="M795" i="5" s="1"/>
  <c r="T45" i="8"/>
  <c r="Q793" i="5"/>
  <c r="U793" i="5" s="1"/>
  <c r="R792" i="5"/>
  <c r="T792" i="5"/>
  <c r="S792" i="5"/>
  <c r="P794" i="5"/>
  <c r="N794" i="5"/>
  <c r="X796" i="5"/>
  <c r="Y796" i="5" s="1"/>
  <c r="W796" i="5"/>
  <c r="W752" i="5" l="1"/>
  <c r="X752" i="5"/>
  <c r="X753" i="5" s="1"/>
  <c r="U732" i="5"/>
  <c r="Q734" i="5"/>
  <c r="W13" i="8"/>
  <c r="V736" i="5"/>
  <c r="K736" i="5"/>
  <c r="M736" i="5" s="1"/>
  <c r="X738" i="5"/>
  <c r="Y737" i="5"/>
  <c r="W738" i="5"/>
  <c r="W739" i="5" s="1"/>
  <c r="N735" i="5"/>
  <c r="P735" i="5"/>
  <c r="S733" i="5"/>
  <c r="R733" i="5"/>
  <c r="T733" i="5"/>
  <c r="V796" i="5"/>
  <c r="K796" i="5"/>
  <c r="M796" i="5" s="1"/>
  <c r="Q794" i="5"/>
  <c r="U794" i="5" s="1"/>
  <c r="U45" i="8"/>
  <c r="T793" i="5"/>
  <c r="S793" i="5"/>
  <c r="R793" i="5"/>
  <c r="P795" i="5"/>
  <c r="N795" i="5"/>
  <c r="X797" i="5"/>
  <c r="Y797" i="5" s="1"/>
  <c r="W797" i="5"/>
  <c r="Q735" i="5" l="1"/>
  <c r="X13" i="8"/>
  <c r="K737" i="5"/>
  <c r="M737" i="5" s="1"/>
  <c r="V737" i="5"/>
  <c r="X739" i="5"/>
  <c r="Y738" i="5"/>
  <c r="P736" i="5"/>
  <c r="N736" i="5"/>
  <c r="T734" i="5"/>
  <c r="S734" i="5"/>
  <c r="R734" i="5"/>
  <c r="W753" i="5"/>
  <c r="V797" i="5"/>
  <c r="K797" i="5"/>
  <c r="M797" i="5" s="1"/>
  <c r="V45" i="8"/>
  <c r="Q795" i="5"/>
  <c r="U795" i="5" s="1"/>
  <c r="T794" i="5"/>
  <c r="S794" i="5"/>
  <c r="R794" i="5"/>
  <c r="P796" i="5"/>
  <c r="N796" i="5"/>
  <c r="X798" i="5"/>
  <c r="Y798" i="5" s="1"/>
  <c r="W798" i="5"/>
  <c r="W754" i="5" l="1"/>
  <c r="X754" i="5"/>
  <c r="U734" i="5"/>
  <c r="Y13" i="8"/>
  <c r="Q736" i="5"/>
  <c r="U736" i="5"/>
  <c r="V738" i="5"/>
  <c r="K738" i="5"/>
  <c r="M738" i="5" s="1"/>
  <c r="X740" i="5"/>
  <c r="Y739" i="5"/>
  <c r="W740" i="5"/>
  <c r="N737" i="5"/>
  <c r="P737" i="5"/>
  <c r="S735" i="5"/>
  <c r="T735" i="5"/>
  <c r="R735" i="5"/>
  <c r="V798" i="5"/>
  <c r="K798" i="5"/>
  <c r="M798" i="5" s="1"/>
  <c r="Q796" i="5"/>
  <c r="W45" i="8"/>
  <c r="U796" i="5"/>
  <c r="T795" i="5"/>
  <c r="S795" i="5"/>
  <c r="R795" i="5"/>
  <c r="P797" i="5"/>
  <c r="N797" i="5"/>
  <c r="X799" i="5"/>
  <c r="Y799" i="5" s="1"/>
  <c r="W799" i="5"/>
  <c r="W741" i="5" l="1"/>
  <c r="U735" i="5"/>
  <c r="Z13" i="8"/>
  <c r="Q737" i="5"/>
  <c r="U737" i="5"/>
  <c r="K739" i="5"/>
  <c r="M739" i="5" s="1"/>
  <c r="V739" i="5"/>
  <c r="X741" i="5"/>
  <c r="Y740" i="5"/>
  <c r="P738" i="5"/>
  <c r="N738" i="5"/>
  <c r="S736" i="5"/>
  <c r="T736" i="5"/>
  <c r="R736" i="5"/>
  <c r="X755" i="5"/>
  <c r="Y754" i="5"/>
  <c r="W755" i="5"/>
  <c r="V799" i="5"/>
  <c r="K799" i="5"/>
  <c r="M799" i="5" s="1"/>
  <c r="X45" i="8"/>
  <c r="Q797" i="5"/>
  <c r="U797" i="5"/>
  <c r="T796" i="5"/>
  <c r="S796" i="5"/>
  <c r="R796" i="5"/>
  <c r="P798" i="5"/>
  <c r="N798" i="5"/>
  <c r="X800" i="5"/>
  <c r="Y800" i="5" s="1"/>
  <c r="W800" i="5"/>
  <c r="W756" i="5" l="1"/>
  <c r="K754" i="5"/>
  <c r="M754" i="5" s="1"/>
  <c r="V754" i="5"/>
  <c r="X756" i="5"/>
  <c r="Q738" i="5"/>
  <c r="AA13" i="8"/>
  <c r="V740" i="5"/>
  <c r="K740" i="5"/>
  <c r="M740" i="5" s="1"/>
  <c r="X742" i="5"/>
  <c r="Y741" i="5"/>
  <c r="W742" i="5"/>
  <c r="N739" i="5"/>
  <c r="P739" i="5"/>
  <c r="R737" i="5"/>
  <c r="S737" i="5"/>
  <c r="T737" i="5"/>
  <c r="K800" i="5"/>
  <c r="M800" i="5" s="1"/>
  <c r="V800" i="5"/>
  <c r="Y45" i="8"/>
  <c r="Q798" i="5"/>
  <c r="U798" i="5"/>
  <c r="T797" i="5"/>
  <c r="S797" i="5"/>
  <c r="R797" i="5"/>
  <c r="P799" i="5"/>
  <c r="N799" i="5"/>
  <c r="W801" i="5"/>
  <c r="X801" i="5"/>
  <c r="Y801" i="5" s="1"/>
  <c r="W743" i="5" l="1"/>
  <c r="Q739" i="5"/>
  <c r="AB13" i="8"/>
  <c r="K741" i="5"/>
  <c r="M741" i="5" s="1"/>
  <c r="V741" i="5"/>
  <c r="X743" i="5"/>
  <c r="Y742" i="5"/>
  <c r="N740" i="5"/>
  <c r="P740" i="5"/>
  <c r="S738" i="5"/>
  <c r="T738" i="5"/>
  <c r="R738" i="5"/>
  <c r="X757" i="5"/>
  <c r="W757" i="5"/>
  <c r="N754" i="5"/>
  <c r="P754" i="5"/>
  <c r="V801" i="5"/>
  <c r="K801" i="5"/>
  <c r="M801" i="5" s="1"/>
  <c r="Q799" i="5"/>
  <c r="Z45" i="8"/>
  <c r="U799" i="5"/>
  <c r="T798" i="5"/>
  <c r="S798" i="5"/>
  <c r="R798" i="5"/>
  <c r="P800" i="5"/>
  <c r="N800" i="5"/>
  <c r="W802" i="5"/>
  <c r="X802" i="5"/>
  <c r="Y802" i="5" s="1"/>
  <c r="W758" i="5" l="1"/>
  <c r="Q754" i="5"/>
  <c r="L44" i="8"/>
  <c r="X758" i="5"/>
  <c r="U738" i="5"/>
  <c r="U740" i="5"/>
  <c r="Q740" i="5"/>
  <c r="AC13" i="8"/>
  <c r="K742" i="5"/>
  <c r="M742" i="5" s="1"/>
  <c r="V742" i="5"/>
  <c r="X744" i="5"/>
  <c r="Y743" i="5"/>
  <c r="W744" i="5"/>
  <c r="P741" i="5"/>
  <c r="N741" i="5"/>
  <c r="R739" i="5"/>
  <c r="T739" i="5"/>
  <c r="S739" i="5"/>
  <c r="V802" i="5"/>
  <c r="K802" i="5"/>
  <c r="M802" i="5" s="1"/>
  <c r="AA45" i="8"/>
  <c r="Q800" i="5"/>
  <c r="U800" i="5"/>
  <c r="T799" i="5"/>
  <c r="S799" i="5"/>
  <c r="R799" i="5"/>
  <c r="P801" i="5"/>
  <c r="N801" i="5"/>
  <c r="W803" i="5"/>
  <c r="X803" i="5"/>
  <c r="Y803" i="5" s="1"/>
  <c r="W745" i="5" l="1"/>
  <c r="U739" i="5"/>
  <c r="AD13" i="8"/>
  <c r="Q741" i="5"/>
  <c r="K743" i="5"/>
  <c r="M743" i="5" s="1"/>
  <c r="V743" i="5"/>
  <c r="X745" i="5"/>
  <c r="Y745" i="5" s="1"/>
  <c r="Y744" i="5"/>
  <c r="P742" i="5"/>
  <c r="N742" i="5"/>
  <c r="T740" i="5"/>
  <c r="R740" i="5"/>
  <c r="S740" i="5"/>
  <c r="X759" i="5"/>
  <c r="W759" i="5"/>
  <c r="W760" i="5" s="1"/>
  <c r="T754" i="5"/>
  <c r="R754" i="5"/>
  <c r="U754" i="5" s="1"/>
  <c r="S754" i="5"/>
  <c r="V803" i="5"/>
  <c r="K803" i="5"/>
  <c r="M803" i="5" s="1"/>
  <c r="Q801" i="5"/>
  <c r="AB45" i="8"/>
  <c r="U801" i="5"/>
  <c r="T800" i="5"/>
  <c r="S800" i="5"/>
  <c r="R800" i="5"/>
  <c r="P802" i="5"/>
  <c r="N802" i="5"/>
  <c r="X804" i="5"/>
  <c r="Y804" i="5" s="1"/>
  <c r="W804" i="5"/>
  <c r="X760" i="5" l="1"/>
  <c r="Q742" i="5"/>
  <c r="AE13" i="8"/>
  <c r="V744" i="5"/>
  <c r="K744" i="5"/>
  <c r="M744" i="5" s="1"/>
  <c r="V745" i="5"/>
  <c r="K745" i="5"/>
  <c r="M745" i="5" s="1"/>
  <c r="P743" i="5"/>
  <c r="N743" i="5"/>
  <c r="S741" i="5"/>
  <c r="T741" i="5"/>
  <c r="R741" i="5"/>
  <c r="K804" i="5"/>
  <c r="M804" i="5" s="1"/>
  <c r="V804" i="5"/>
  <c r="Q802" i="5"/>
  <c r="AC45" i="8"/>
  <c r="U802" i="5"/>
  <c r="T801" i="5"/>
  <c r="S801" i="5"/>
  <c r="R801" i="5"/>
  <c r="P803" i="5"/>
  <c r="N803" i="5"/>
  <c r="W805" i="5"/>
  <c r="X805" i="5"/>
  <c r="Y805" i="5" s="1"/>
  <c r="U741" i="5" l="1"/>
  <c r="AF13" i="8"/>
  <c r="Q743" i="5"/>
  <c r="P745" i="5"/>
  <c r="N745" i="5"/>
  <c r="P744" i="5"/>
  <c r="N744" i="5"/>
  <c r="S742" i="5"/>
  <c r="R742" i="5"/>
  <c r="T742" i="5"/>
  <c r="X761" i="5"/>
  <c r="W761" i="5"/>
  <c r="W762" i="5" s="1"/>
  <c r="V805" i="5"/>
  <c r="K805" i="5"/>
  <c r="M805" i="5" s="1"/>
  <c r="Q803" i="5"/>
  <c r="AD45" i="8"/>
  <c r="U803" i="5"/>
  <c r="T802" i="5"/>
  <c r="S802" i="5"/>
  <c r="R802" i="5"/>
  <c r="P804" i="5"/>
  <c r="N804" i="5"/>
  <c r="W806" i="5"/>
  <c r="X806" i="5"/>
  <c r="Y806" i="5" s="1"/>
  <c r="X762" i="5" l="1"/>
  <c r="Y761" i="5"/>
  <c r="U742" i="5"/>
  <c r="Q744" i="5"/>
  <c r="H12" i="7" s="1"/>
  <c r="AG13" i="8"/>
  <c r="G12" i="7"/>
  <c r="P12" i="7"/>
  <c r="E12" i="7"/>
  <c r="Q745" i="5"/>
  <c r="AH13" i="8"/>
  <c r="R743" i="5"/>
  <c r="S743" i="5"/>
  <c r="T743" i="5"/>
  <c r="N12" i="7"/>
  <c r="K806" i="5"/>
  <c r="M806" i="5" s="1"/>
  <c r="V806" i="5"/>
  <c r="Q804" i="5"/>
  <c r="AE45" i="8"/>
  <c r="U804" i="5"/>
  <c r="T803" i="5"/>
  <c r="S803" i="5"/>
  <c r="R803" i="5"/>
  <c r="N805" i="5"/>
  <c r="P805" i="5"/>
  <c r="X807" i="5"/>
  <c r="Y807" i="5" s="1"/>
  <c r="W807" i="5"/>
  <c r="W810" i="5"/>
  <c r="F12" i="7" l="1"/>
  <c r="AI13" i="8" s="1"/>
  <c r="I12" i="7"/>
  <c r="J12" i="7" s="1"/>
  <c r="L12" i="7" s="1"/>
  <c r="U743" i="5"/>
  <c r="R745" i="5"/>
  <c r="U745" i="5" s="1"/>
  <c r="S745" i="5"/>
  <c r="T745" i="5"/>
  <c r="T744" i="5"/>
  <c r="O12" i="7" s="1"/>
  <c r="R744" i="5"/>
  <c r="S744" i="5"/>
  <c r="V761" i="5"/>
  <c r="K761" i="5"/>
  <c r="M761" i="5" s="1"/>
  <c r="X763" i="5"/>
  <c r="W763" i="5"/>
  <c r="W764" i="5" s="1"/>
  <c r="V807" i="5"/>
  <c r="K807" i="5"/>
  <c r="M807" i="5" s="1"/>
  <c r="U805" i="5"/>
  <c r="AF45" i="8"/>
  <c r="Q805" i="5"/>
  <c r="T804" i="5"/>
  <c r="S804" i="5"/>
  <c r="R804" i="5"/>
  <c r="P806" i="5"/>
  <c r="N806" i="5"/>
  <c r="X810" i="5"/>
  <c r="Y810" i="5" s="1"/>
  <c r="AJ13" i="8" l="1"/>
  <c r="X764" i="5"/>
  <c r="Y763" i="5"/>
  <c r="N761" i="5"/>
  <c r="P761" i="5"/>
  <c r="U744" i="5"/>
  <c r="M12" i="7"/>
  <c r="V810" i="5"/>
  <c r="K810" i="5"/>
  <c r="M810" i="5" s="1"/>
  <c r="U806" i="5"/>
  <c r="AG45" i="8"/>
  <c r="Q806" i="5"/>
  <c r="R805" i="5"/>
  <c r="S805" i="5"/>
  <c r="T805" i="5"/>
  <c r="N807" i="5"/>
  <c r="P807" i="5"/>
  <c r="W811" i="5"/>
  <c r="X811" i="5"/>
  <c r="Y811" i="5" s="1"/>
  <c r="AK13" i="8" l="1"/>
  <c r="Q12" i="7"/>
  <c r="AM13" i="8" s="1"/>
  <c r="S44" i="8"/>
  <c r="Q761" i="5"/>
  <c r="K763" i="5"/>
  <c r="M763" i="5" s="1"/>
  <c r="V763" i="5"/>
  <c r="X765" i="5"/>
  <c r="Y764" i="5"/>
  <c r="W765" i="5"/>
  <c r="W766" i="5" s="1"/>
  <c r="V811" i="5"/>
  <c r="K811" i="5"/>
  <c r="M811" i="5" s="1"/>
  <c r="U807" i="5"/>
  <c r="AH45" i="8"/>
  <c r="Q807" i="5"/>
  <c r="S806" i="5"/>
  <c r="T806" i="5"/>
  <c r="R806" i="5"/>
  <c r="N810" i="5"/>
  <c r="P810" i="5"/>
  <c r="W812" i="5"/>
  <c r="X812" i="5"/>
  <c r="Y812" i="5" s="1"/>
  <c r="V764" i="5" l="1"/>
  <c r="K764" i="5"/>
  <c r="M764" i="5" s="1"/>
  <c r="X766" i="5"/>
  <c r="Y765" i="5"/>
  <c r="P763" i="5"/>
  <c r="N763" i="5"/>
  <c r="R761" i="5"/>
  <c r="U761" i="5" s="1"/>
  <c r="S761" i="5"/>
  <c r="T761" i="5"/>
  <c r="K812" i="5"/>
  <c r="M812" i="5" s="1"/>
  <c r="V812" i="5"/>
  <c r="F49" i="8"/>
  <c r="Q810" i="5"/>
  <c r="T807" i="5"/>
  <c r="R807" i="5"/>
  <c r="S807" i="5"/>
  <c r="N811" i="5"/>
  <c r="P811" i="5"/>
  <c r="W813" i="5"/>
  <c r="X813" i="5"/>
  <c r="Y813" i="5" s="1"/>
  <c r="Q763" i="5" l="1"/>
  <c r="U44" i="8"/>
  <c r="V765" i="5"/>
  <c r="K765" i="5"/>
  <c r="M765" i="5" s="1"/>
  <c r="X767" i="5"/>
  <c r="Y766" i="5"/>
  <c r="W767" i="5"/>
  <c r="W768" i="5" s="1"/>
  <c r="N764" i="5"/>
  <c r="P764" i="5"/>
  <c r="K813" i="5"/>
  <c r="M813" i="5" s="1"/>
  <c r="V813" i="5"/>
  <c r="U811" i="5"/>
  <c r="Q811" i="5"/>
  <c r="G49" i="8"/>
  <c r="T810" i="5"/>
  <c r="S810" i="5"/>
  <c r="R810" i="5"/>
  <c r="U810" i="5" s="1"/>
  <c r="N812" i="5"/>
  <c r="P812" i="5"/>
  <c r="W814" i="5"/>
  <c r="X814" i="5"/>
  <c r="Y814" i="5" s="1"/>
  <c r="Q764" i="5" l="1"/>
  <c r="V44" i="8"/>
  <c r="U764" i="5"/>
  <c r="V766" i="5"/>
  <c r="K766" i="5"/>
  <c r="M766" i="5" s="1"/>
  <c r="X768" i="5"/>
  <c r="Y767" i="5"/>
  <c r="P765" i="5"/>
  <c r="N765" i="5"/>
  <c r="R763" i="5"/>
  <c r="U763" i="5" s="1"/>
  <c r="T763" i="5"/>
  <c r="S763" i="5"/>
  <c r="V814" i="5"/>
  <c r="K814" i="5"/>
  <c r="M814" i="5" s="1"/>
  <c r="H49" i="8"/>
  <c r="Q812" i="5"/>
  <c r="T811" i="5"/>
  <c r="S811" i="5"/>
  <c r="R811" i="5"/>
  <c r="N813" i="5"/>
  <c r="P813" i="5"/>
  <c r="W815" i="5"/>
  <c r="X815" i="5"/>
  <c r="Y815" i="5" s="1"/>
  <c r="W44" i="8" l="1"/>
  <c r="Q765" i="5"/>
  <c r="V767" i="5"/>
  <c r="K767" i="5"/>
  <c r="M767" i="5" s="1"/>
  <c r="X769" i="5"/>
  <c r="Y768" i="5"/>
  <c r="W769" i="5"/>
  <c r="W770" i="5" s="1"/>
  <c r="P766" i="5"/>
  <c r="N766" i="5"/>
  <c r="R764" i="5"/>
  <c r="S764" i="5"/>
  <c r="T764" i="5"/>
  <c r="V815" i="5"/>
  <c r="K815" i="5"/>
  <c r="M815" i="5" s="1"/>
  <c r="U813" i="5"/>
  <c r="Q813" i="5"/>
  <c r="I49" i="8"/>
  <c r="T812" i="5"/>
  <c r="S812" i="5"/>
  <c r="R812" i="5"/>
  <c r="N814" i="5"/>
  <c r="P814" i="5"/>
  <c r="X816" i="5"/>
  <c r="Y816" i="5" s="1"/>
  <c r="W816" i="5"/>
  <c r="U812" i="5" l="1"/>
  <c r="X44" i="8"/>
  <c r="Q766" i="5"/>
  <c r="K768" i="5"/>
  <c r="M768" i="5" s="1"/>
  <c r="V768" i="5"/>
  <c r="X770" i="5"/>
  <c r="Y769" i="5"/>
  <c r="N767" i="5"/>
  <c r="P767" i="5"/>
  <c r="R765" i="5"/>
  <c r="U765" i="5" s="1"/>
  <c r="T765" i="5"/>
  <c r="S765" i="5"/>
  <c r="K816" i="5"/>
  <c r="M816" i="5" s="1"/>
  <c r="V816" i="5"/>
  <c r="U814" i="5"/>
  <c r="J49" i="8"/>
  <c r="Q814" i="5"/>
  <c r="T813" i="5"/>
  <c r="S813" i="5"/>
  <c r="R813" i="5"/>
  <c r="N815" i="5"/>
  <c r="P815" i="5"/>
  <c r="X817" i="5"/>
  <c r="Y817" i="5" s="1"/>
  <c r="W817" i="5"/>
  <c r="Q767" i="5" l="1"/>
  <c r="Y44" i="8"/>
  <c r="V769" i="5"/>
  <c r="K769" i="5"/>
  <c r="M769" i="5" s="1"/>
  <c r="X771" i="5"/>
  <c r="Y770" i="5"/>
  <c r="W771" i="5"/>
  <c r="N768" i="5"/>
  <c r="P768" i="5"/>
  <c r="T766" i="5"/>
  <c r="R766" i="5"/>
  <c r="U766" i="5" s="1"/>
  <c r="S766" i="5"/>
  <c r="V817" i="5"/>
  <c r="K817" i="5"/>
  <c r="M817" i="5" s="1"/>
  <c r="K49" i="8"/>
  <c r="Q815" i="5"/>
  <c r="T814" i="5"/>
  <c r="S814" i="5"/>
  <c r="R814" i="5"/>
  <c r="N816" i="5"/>
  <c r="P816" i="5"/>
  <c r="X818" i="5"/>
  <c r="Y818" i="5" s="1"/>
  <c r="W818" i="5"/>
  <c r="W772" i="5" l="1"/>
  <c r="Z44" i="8"/>
  <c r="Q768" i="5"/>
  <c r="K770" i="5"/>
  <c r="M770" i="5" s="1"/>
  <c r="V770" i="5"/>
  <c r="X772" i="5"/>
  <c r="Y771" i="5"/>
  <c r="P769" i="5"/>
  <c r="N769" i="5"/>
  <c r="S767" i="5"/>
  <c r="T767" i="5"/>
  <c r="R767" i="5"/>
  <c r="U767" i="5" s="1"/>
  <c r="K818" i="5"/>
  <c r="M818" i="5" s="1"/>
  <c r="V818" i="5"/>
  <c r="Q816" i="5"/>
  <c r="L49" i="8"/>
  <c r="T815" i="5"/>
  <c r="S815" i="5"/>
  <c r="R815" i="5"/>
  <c r="N817" i="5"/>
  <c r="P817" i="5"/>
  <c r="X819" i="5"/>
  <c r="Y819" i="5" s="1"/>
  <c r="W819" i="5"/>
  <c r="U815" i="5" l="1"/>
  <c r="Q769" i="5"/>
  <c r="AA44" i="8"/>
  <c r="V771" i="5"/>
  <c r="K771" i="5"/>
  <c r="M771" i="5" s="1"/>
  <c r="X773" i="5"/>
  <c r="Y772" i="5"/>
  <c r="W773" i="5"/>
  <c r="P770" i="5"/>
  <c r="N770" i="5"/>
  <c r="R768" i="5"/>
  <c r="U768" i="5" s="1"/>
  <c r="S768" i="5"/>
  <c r="T768" i="5"/>
  <c r="V819" i="5"/>
  <c r="K819" i="5"/>
  <c r="M819" i="5" s="1"/>
  <c r="Q817" i="5"/>
  <c r="M49" i="8"/>
  <c r="T816" i="5"/>
  <c r="S816" i="5"/>
  <c r="R816" i="5"/>
  <c r="N818" i="5"/>
  <c r="P818" i="5"/>
  <c r="X820" i="5"/>
  <c r="Y820" i="5" s="1"/>
  <c r="W820" i="5"/>
  <c r="W774" i="5" l="1"/>
  <c r="U816" i="5"/>
  <c r="AB44" i="8"/>
  <c r="Q770" i="5"/>
  <c r="K772" i="5"/>
  <c r="M772" i="5" s="1"/>
  <c r="V772" i="5"/>
  <c r="X774" i="5"/>
  <c r="Y773" i="5"/>
  <c r="P771" i="5"/>
  <c r="N771" i="5"/>
  <c r="T769" i="5"/>
  <c r="S769" i="5"/>
  <c r="R769" i="5"/>
  <c r="U769" i="5" s="1"/>
  <c r="V820" i="5"/>
  <c r="K820" i="5"/>
  <c r="M820" i="5" s="1"/>
  <c r="Q818" i="5"/>
  <c r="N49" i="8"/>
  <c r="T817" i="5"/>
  <c r="S817" i="5"/>
  <c r="R817" i="5"/>
  <c r="N819" i="5"/>
  <c r="P819" i="5"/>
  <c r="X821" i="5"/>
  <c r="Y821" i="5" s="1"/>
  <c r="W821" i="5"/>
  <c r="U817" i="5" l="1"/>
  <c r="U771" i="5"/>
  <c r="AC44" i="8"/>
  <c r="Q771" i="5"/>
  <c r="V773" i="5"/>
  <c r="K773" i="5"/>
  <c r="M773" i="5" s="1"/>
  <c r="X775" i="5"/>
  <c r="Y774" i="5"/>
  <c r="W775" i="5"/>
  <c r="W776" i="5" s="1"/>
  <c r="P772" i="5"/>
  <c r="N772" i="5"/>
  <c r="S770" i="5"/>
  <c r="T770" i="5"/>
  <c r="R770" i="5"/>
  <c r="U770" i="5" s="1"/>
  <c r="K821" i="5"/>
  <c r="M821" i="5" s="1"/>
  <c r="V821" i="5"/>
  <c r="U819" i="5"/>
  <c r="O49" i="8"/>
  <c r="Q819" i="5"/>
  <c r="T818" i="5"/>
  <c r="S818" i="5"/>
  <c r="R818" i="5"/>
  <c r="N820" i="5"/>
  <c r="P820" i="5"/>
  <c r="W822" i="5"/>
  <c r="X822" i="5"/>
  <c r="Y822" i="5" s="1"/>
  <c r="U818" i="5" l="1"/>
  <c r="Q772" i="5"/>
  <c r="AD44" i="8"/>
  <c r="V774" i="5"/>
  <c r="K774" i="5"/>
  <c r="M774" i="5" s="1"/>
  <c r="X776" i="5"/>
  <c r="Y776" i="5" s="1"/>
  <c r="Y775" i="5"/>
  <c r="P773" i="5"/>
  <c r="N773" i="5"/>
  <c r="S771" i="5"/>
  <c r="T771" i="5"/>
  <c r="R771" i="5"/>
  <c r="V822" i="5"/>
  <c r="K822" i="5"/>
  <c r="M822" i="5" s="1"/>
  <c r="U820" i="5"/>
  <c r="Q820" i="5"/>
  <c r="P49" i="8"/>
  <c r="T819" i="5"/>
  <c r="S819" i="5"/>
  <c r="R819" i="5"/>
  <c r="N821" i="5"/>
  <c r="P821" i="5"/>
  <c r="W823" i="5"/>
  <c r="X823" i="5"/>
  <c r="Y823" i="5" s="1"/>
  <c r="AE44" i="8" l="1"/>
  <c r="Q773" i="5"/>
  <c r="K775" i="5"/>
  <c r="M775" i="5" s="1"/>
  <c r="V775" i="5"/>
  <c r="K776" i="5"/>
  <c r="M776" i="5" s="1"/>
  <c r="V776" i="5"/>
  <c r="N774" i="5"/>
  <c r="P774" i="5"/>
  <c r="S772" i="5"/>
  <c r="R772" i="5"/>
  <c r="U772" i="5" s="1"/>
  <c r="T772" i="5"/>
  <c r="V823" i="5"/>
  <c r="K823" i="5"/>
  <c r="M823" i="5" s="1"/>
  <c r="U821" i="5"/>
  <c r="Q821" i="5"/>
  <c r="Q49" i="8"/>
  <c r="T820" i="5"/>
  <c r="S820" i="5"/>
  <c r="R820" i="5"/>
  <c r="N822" i="5"/>
  <c r="P822" i="5"/>
  <c r="X824" i="5"/>
  <c r="Y824" i="5" s="1"/>
  <c r="W824" i="5"/>
  <c r="Q774" i="5" l="1"/>
  <c r="AF44" i="8"/>
  <c r="N776" i="5"/>
  <c r="P776" i="5"/>
  <c r="N775" i="5"/>
  <c r="P775" i="5"/>
  <c r="R773" i="5"/>
  <c r="U773" i="5" s="1"/>
  <c r="S773" i="5"/>
  <c r="T773" i="5"/>
  <c r="V824" i="5"/>
  <c r="K824" i="5"/>
  <c r="M824" i="5" s="1"/>
  <c r="U822" i="5"/>
  <c r="R49" i="8"/>
  <c r="Q822" i="5"/>
  <c r="T821" i="5"/>
  <c r="S821" i="5"/>
  <c r="R821" i="5"/>
  <c r="N823" i="5"/>
  <c r="P823" i="5"/>
  <c r="X825" i="5"/>
  <c r="Y825" i="5" s="1"/>
  <c r="W825" i="5"/>
  <c r="Q775" i="5" l="1"/>
  <c r="AG44" i="8"/>
  <c r="AH44" i="8"/>
  <c r="Q776" i="5"/>
  <c r="S774" i="5"/>
  <c r="T774" i="5"/>
  <c r="R774" i="5"/>
  <c r="U774" i="5" s="1"/>
  <c r="V825" i="5"/>
  <c r="K825" i="5"/>
  <c r="M825" i="5" s="1"/>
  <c r="U823" i="5"/>
  <c r="Q823" i="5"/>
  <c r="S49" i="8"/>
  <c r="T822" i="5"/>
  <c r="S822" i="5"/>
  <c r="R822" i="5"/>
  <c r="N824" i="5"/>
  <c r="P824" i="5"/>
  <c r="X826" i="5"/>
  <c r="Y826" i="5" s="1"/>
  <c r="W826" i="5"/>
  <c r="T776" i="5" l="1"/>
  <c r="R776" i="5"/>
  <c r="U776" i="5" s="1"/>
  <c r="S776" i="5"/>
  <c r="R775" i="5"/>
  <c r="U775" i="5" s="1"/>
  <c r="S775" i="5"/>
  <c r="T775" i="5"/>
  <c r="K826" i="5"/>
  <c r="M826" i="5" s="1"/>
  <c r="V826" i="5"/>
  <c r="U824" i="5"/>
  <c r="Q824" i="5"/>
  <c r="T49" i="8"/>
  <c r="T823" i="5"/>
  <c r="S823" i="5"/>
  <c r="R823" i="5"/>
  <c r="N825" i="5"/>
  <c r="P825" i="5"/>
  <c r="X827" i="5"/>
  <c r="Y827" i="5" s="1"/>
  <c r="W827" i="5"/>
  <c r="V827" i="5" l="1"/>
  <c r="K827" i="5"/>
  <c r="M827" i="5" s="1"/>
  <c r="U825" i="5"/>
  <c r="U49" i="8"/>
  <c r="Q825" i="5"/>
  <c r="T824" i="5"/>
  <c r="S824" i="5"/>
  <c r="R824" i="5"/>
  <c r="N826" i="5"/>
  <c r="P826" i="5"/>
  <c r="W828" i="5"/>
  <c r="X828" i="5"/>
  <c r="Y828" i="5" s="1"/>
  <c r="K828" i="5" l="1"/>
  <c r="M828" i="5" s="1"/>
  <c r="V828" i="5"/>
  <c r="U826" i="5"/>
  <c r="Q826" i="5"/>
  <c r="V49" i="8"/>
  <c r="T825" i="5"/>
  <c r="S825" i="5"/>
  <c r="R825" i="5"/>
  <c r="N827" i="5"/>
  <c r="P827" i="5"/>
  <c r="W829" i="5"/>
  <c r="X829" i="5"/>
  <c r="Y829" i="5" s="1"/>
  <c r="K829" i="5" l="1"/>
  <c r="M829" i="5" s="1"/>
  <c r="V829" i="5"/>
  <c r="U827" i="5"/>
  <c r="Q827" i="5"/>
  <c r="W49" i="8"/>
  <c r="T826" i="5"/>
  <c r="S826" i="5"/>
  <c r="R826" i="5"/>
  <c r="N828" i="5"/>
  <c r="P828" i="5"/>
  <c r="W830" i="5"/>
  <c r="X830" i="5"/>
  <c r="Y830" i="5" s="1"/>
  <c r="K830" i="5" l="1"/>
  <c r="M830" i="5" s="1"/>
  <c r="V830" i="5"/>
  <c r="U828" i="5"/>
  <c r="X49" i="8"/>
  <c r="Q828" i="5"/>
  <c r="T827" i="5"/>
  <c r="S827" i="5"/>
  <c r="R827" i="5"/>
  <c r="N829" i="5"/>
  <c r="P829" i="5"/>
  <c r="W831" i="5"/>
  <c r="X831" i="5"/>
  <c r="Y831" i="5" s="1"/>
  <c r="V831" i="5" l="1"/>
  <c r="K831" i="5"/>
  <c r="M831" i="5" s="1"/>
  <c r="U829" i="5"/>
  <c r="Q829" i="5"/>
  <c r="Y49" i="8"/>
  <c r="T828" i="5"/>
  <c r="S828" i="5"/>
  <c r="R828" i="5"/>
  <c r="N830" i="5"/>
  <c r="P830" i="5"/>
  <c r="W832" i="5"/>
  <c r="X832" i="5"/>
  <c r="Y832" i="5" s="1"/>
  <c r="V832" i="5" l="1"/>
  <c r="K832" i="5"/>
  <c r="M832" i="5" s="1"/>
  <c r="U830" i="5"/>
  <c r="Q830" i="5"/>
  <c r="Z49" i="8"/>
  <c r="T829" i="5"/>
  <c r="S829" i="5"/>
  <c r="R829" i="5"/>
  <c r="N831" i="5"/>
  <c r="P831" i="5"/>
  <c r="W833" i="5"/>
  <c r="X833" i="5"/>
  <c r="Y833" i="5" s="1"/>
  <c r="V833" i="5" l="1"/>
  <c r="K833" i="5"/>
  <c r="M833" i="5" s="1"/>
  <c r="U831" i="5"/>
  <c r="Q831" i="5"/>
  <c r="AA49" i="8"/>
  <c r="T830" i="5"/>
  <c r="S830" i="5"/>
  <c r="R830" i="5"/>
  <c r="N832" i="5"/>
  <c r="P832" i="5"/>
  <c r="X834" i="5"/>
  <c r="Y834" i="5" s="1"/>
  <c r="W834" i="5"/>
  <c r="V834" i="5" l="1"/>
  <c r="K834" i="5"/>
  <c r="M834" i="5" s="1"/>
  <c r="U832" i="5"/>
  <c r="AB49" i="8"/>
  <c r="Q832" i="5"/>
  <c r="T831" i="5"/>
  <c r="S831" i="5"/>
  <c r="R831" i="5"/>
  <c r="N833" i="5"/>
  <c r="P833" i="5"/>
  <c r="X835" i="5"/>
  <c r="Y835" i="5" s="1"/>
  <c r="W835" i="5"/>
  <c r="V835" i="5" l="1"/>
  <c r="K835" i="5"/>
  <c r="M835" i="5" s="1"/>
  <c r="U833" i="5"/>
  <c r="Q833" i="5"/>
  <c r="AC49" i="8"/>
  <c r="T832" i="5"/>
  <c r="S832" i="5"/>
  <c r="R832" i="5"/>
  <c r="N834" i="5"/>
  <c r="P834" i="5"/>
  <c r="W836" i="5"/>
  <c r="X836" i="5"/>
  <c r="Y836" i="5" s="1"/>
  <c r="K836" i="5" l="1"/>
  <c r="M836" i="5" s="1"/>
  <c r="V836" i="5"/>
  <c r="U834" i="5"/>
  <c r="AD49" i="8"/>
  <c r="Q834" i="5"/>
  <c r="T833" i="5"/>
  <c r="S833" i="5"/>
  <c r="R833" i="5"/>
  <c r="P835" i="5"/>
  <c r="N835" i="5"/>
  <c r="W837" i="5"/>
  <c r="X837" i="5"/>
  <c r="Y837" i="5" s="1"/>
  <c r="V837" i="5" l="1"/>
  <c r="K837" i="5"/>
  <c r="M837" i="5" s="1"/>
  <c r="U835" i="5"/>
  <c r="AE49" i="8"/>
  <c r="Q835" i="5"/>
  <c r="R834" i="5"/>
  <c r="S834" i="5"/>
  <c r="T834" i="5"/>
  <c r="N836" i="5"/>
  <c r="P836" i="5"/>
  <c r="W838" i="5"/>
  <c r="X838" i="5"/>
  <c r="Y838" i="5" s="1"/>
  <c r="V838" i="5" l="1"/>
  <c r="K838" i="5"/>
  <c r="M838" i="5" s="1"/>
  <c r="U836" i="5"/>
  <c r="Q836" i="5"/>
  <c r="AF49" i="8"/>
  <c r="R835" i="5"/>
  <c r="S835" i="5"/>
  <c r="T835" i="5"/>
  <c r="P837" i="5"/>
  <c r="N837" i="5"/>
  <c r="W841" i="5"/>
  <c r="U837" i="5" l="1"/>
  <c r="AG49" i="8"/>
  <c r="Q837" i="5"/>
  <c r="R836" i="5"/>
  <c r="S836" i="5"/>
  <c r="T836" i="5"/>
  <c r="P838" i="5"/>
  <c r="N838" i="5"/>
  <c r="X841" i="5"/>
  <c r="X842" i="5" l="1"/>
  <c r="W842" i="5"/>
  <c r="W843" i="5" s="1"/>
  <c r="E55" i="7"/>
  <c r="G55" i="7"/>
  <c r="P55" i="7"/>
  <c r="U838" i="5"/>
  <c r="AH49" i="8"/>
  <c r="Q838" i="5"/>
  <c r="T837" i="5"/>
  <c r="R837" i="5"/>
  <c r="S837" i="5"/>
  <c r="F55" i="7" l="1"/>
  <c r="I55" i="7"/>
  <c r="N55" i="7"/>
  <c r="H55" i="7"/>
  <c r="X843" i="5"/>
  <c r="R838" i="5"/>
  <c r="S838" i="5"/>
  <c r="T838" i="5"/>
  <c r="O55" i="7" s="1"/>
  <c r="J55" i="7" l="1"/>
  <c r="M55" i="7"/>
  <c r="AK49" i="8" s="1"/>
  <c r="X844" i="5"/>
  <c r="W844" i="5"/>
  <c r="W845" i="5" s="1"/>
  <c r="AJ49" i="8"/>
  <c r="L55" i="7"/>
  <c r="AI49" i="8"/>
  <c r="Q55" i="7"/>
  <c r="AM49" i="8" s="1"/>
  <c r="X845" i="5" l="1"/>
  <c r="X846" i="5" l="1"/>
  <c r="W846" i="5"/>
  <c r="W847" i="5" s="1"/>
  <c r="X847" i="5" l="1"/>
  <c r="X848" i="5" l="1"/>
  <c r="Y847" i="5"/>
  <c r="W848" i="5"/>
  <c r="W849" i="5" s="1"/>
  <c r="K847" i="5" l="1"/>
  <c r="M847" i="5" s="1"/>
  <c r="V847" i="5"/>
  <c r="X849" i="5"/>
  <c r="X850" i="5" l="1"/>
  <c r="W850" i="5"/>
  <c r="W851" i="5" s="1"/>
  <c r="P847" i="5"/>
  <c r="N847" i="5"/>
  <c r="U847" i="5" l="1"/>
  <c r="L14"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14"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14" i="8"/>
  <c r="Q856" i="5"/>
  <c r="W872" i="5"/>
  <c r="S856" i="5" l="1"/>
  <c r="T856" i="5"/>
  <c r="R856" i="5"/>
  <c r="U856" i="5" s="1"/>
  <c r="N858" i="5"/>
  <c r="P858" i="5"/>
  <c r="Y860" i="5"/>
  <c r="X861" i="5"/>
  <c r="K859" i="5"/>
  <c r="M859" i="5" s="1"/>
  <c r="V859" i="5"/>
  <c r="V14" i="8"/>
  <c r="Q857" i="5"/>
  <c r="U857" i="5" s="1"/>
  <c r="X872" i="5"/>
  <c r="T857" i="5" l="1"/>
  <c r="R857" i="5"/>
  <c r="S857" i="5"/>
  <c r="P859" i="5"/>
  <c r="N859" i="5"/>
  <c r="Y861" i="5"/>
  <c r="X862" i="5"/>
  <c r="W862" i="5"/>
  <c r="W863" i="5" s="1"/>
  <c r="K860" i="5"/>
  <c r="M860" i="5" s="1"/>
  <c r="V860" i="5"/>
  <c r="W14" i="8"/>
  <c r="Q858" i="5"/>
  <c r="X873" i="5"/>
  <c r="Y873" i="5" s="1"/>
  <c r="K873" i="5" s="1"/>
  <c r="M873" i="5" s="1"/>
  <c r="Y872" i="5"/>
  <c r="W873" i="5"/>
  <c r="R858" i="5" l="1"/>
  <c r="T858" i="5"/>
  <c r="S858" i="5"/>
  <c r="N860" i="5"/>
  <c r="P860" i="5"/>
  <c r="Y862" i="5"/>
  <c r="X863" i="5"/>
  <c r="K861" i="5"/>
  <c r="M861" i="5" s="1"/>
  <c r="V861" i="5"/>
  <c r="Q859" i="5"/>
  <c r="X14"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14" i="8"/>
  <c r="Q860" i="5"/>
  <c r="U858" i="5"/>
  <c r="V872" i="5"/>
  <c r="P872" i="5"/>
  <c r="N872" i="5"/>
  <c r="X875" i="5"/>
  <c r="Y875" i="5" s="1"/>
  <c r="W875" i="5"/>
  <c r="V874" i="5"/>
  <c r="N874" i="5"/>
  <c r="P874" i="5"/>
  <c r="Q873" i="5"/>
  <c r="G50" i="8"/>
  <c r="R860" i="5" l="1"/>
  <c r="T860" i="5"/>
  <c r="S860" i="5"/>
  <c r="P862" i="5"/>
  <c r="N862" i="5"/>
  <c r="Y864" i="5"/>
  <c r="X865" i="5"/>
  <c r="K863" i="5"/>
  <c r="M863" i="5" s="1"/>
  <c r="V863" i="5"/>
  <c r="Z14" i="8"/>
  <c r="Q861" i="5"/>
  <c r="U861" i="5"/>
  <c r="F50" i="8"/>
  <c r="Q872" i="5"/>
  <c r="W876" i="5"/>
  <c r="X876" i="5"/>
  <c r="T873" i="5"/>
  <c r="S873" i="5"/>
  <c r="R873" i="5"/>
  <c r="U873" i="5" s="1"/>
  <c r="H50" i="8"/>
  <c r="Q874" i="5"/>
  <c r="K875" i="5"/>
  <c r="M875" i="5" s="1"/>
  <c r="R861" i="5" l="1"/>
  <c r="S861" i="5"/>
  <c r="T861" i="5"/>
  <c r="N863" i="5"/>
  <c r="P863" i="5"/>
  <c r="Y865" i="5"/>
  <c r="X866" i="5"/>
  <c r="W866" i="5"/>
  <c r="W867" i="5" s="1"/>
  <c r="V864" i="5"/>
  <c r="K864" i="5"/>
  <c r="M864" i="5" s="1"/>
  <c r="AA14"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14" i="8"/>
  <c r="Q863" i="5"/>
  <c r="X878" i="5"/>
  <c r="Y877" i="5"/>
  <c r="K877" i="5" s="1"/>
  <c r="M877" i="5" s="1"/>
  <c r="W878" i="5"/>
  <c r="K876" i="5"/>
  <c r="Y878" i="5"/>
  <c r="I50" i="8"/>
  <c r="Q875" i="5"/>
  <c r="T863" i="5" l="1"/>
  <c r="S863" i="5"/>
  <c r="R863" i="5"/>
  <c r="N865" i="5"/>
  <c r="P865" i="5"/>
  <c r="Y867" i="5"/>
  <c r="X868" i="5"/>
  <c r="W868" i="5"/>
  <c r="W869" i="5" s="1"/>
  <c r="K866" i="5"/>
  <c r="M866" i="5" s="1"/>
  <c r="V866" i="5"/>
  <c r="AC14"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14" i="8"/>
  <c r="Q865" i="5"/>
  <c r="X880" i="5"/>
  <c r="Y880" i="5" s="1"/>
  <c r="P876" i="5"/>
  <c r="Q876" i="5" s="1"/>
  <c r="N876" i="5"/>
  <c r="V878" i="5"/>
  <c r="Y879" i="5"/>
  <c r="K879" i="5" s="1"/>
  <c r="M879" i="5" s="1"/>
  <c r="W880" i="5"/>
  <c r="K50" i="8"/>
  <c r="Q877" i="5"/>
  <c r="N878" i="5"/>
  <c r="P878" i="5"/>
  <c r="R865" i="5" l="1"/>
  <c r="U865" i="5" s="1"/>
  <c r="S865" i="5"/>
  <c r="T865" i="5"/>
  <c r="N867" i="5"/>
  <c r="P867" i="5"/>
  <c r="K868" i="5"/>
  <c r="M868" i="5" s="1"/>
  <c r="V868" i="5"/>
  <c r="K869" i="5"/>
  <c r="M869" i="5" s="1"/>
  <c r="V869" i="5"/>
  <c r="Q866" i="5"/>
  <c r="AE14" i="8"/>
  <c r="J50" i="8"/>
  <c r="X881" i="5"/>
  <c r="Y881" i="5" s="1"/>
  <c r="T876" i="5"/>
  <c r="S876" i="5"/>
  <c r="R876" i="5"/>
  <c r="U876" i="5" s="1"/>
  <c r="V879" i="5"/>
  <c r="W881" i="5"/>
  <c r="T877" i="5"/>
  <c r="S877" i="5"/>
  <c r="R877" i="5"/>
  <c r="U877" i="5" s="1"/>
  <c r="N879" i="5"/>
  <c r="P879" i="5"/>
  <c r="K880" i="5"/>
  <c r="M880" i="5" s="1"/>
  <c r="Q878" i="5"/>
  <c r="L50" i="8"/>
  <c r="S866" i="5" l="1"/>
  <c r="T866" i="5"/>
  <c r="R866" i="5"/>
  <c r="N869" i="5"/>
  <c r="P869" i="5"/>
  <c r="N868" i="5"/>
  <c r="P868" i="5"/>
  <c r="AF14" i="8"/>
  <c r="Q867" i="5"/>
  <c r="V880" i="5"/>
  <c r="W882" i="5"/>
  <c r="X882" i="5"/>
  <c r="Y882" i="5" s="1"/>
  <c r="Q879" i="5"/>
  <c r="M50" i="8"/>
  <c r="N880" i="5"/>
  <c r="P880" i="5"/>
  <c r="K881" i="5"/>
  <c r="M881" i="5" s="1"/>
  <c r="T878" i="5"/>
  <c r="S878" i="5"/>
  <c r="R878" i="5"/>
  <c r="U878" i="5" s="1"/>
  <c r="S867" i="5" l="1"/>
  <c r="T867" i="5"/>
  <c r="R867" i="5"/>
  <c r="U867" i="5" s="1"/>
  <c r="AG14" i="8"/>
  <c r="Q868" i="5"/>
  <c r="G13" i="7"/>
  <c r="P13" i="7"/>
  <c r="E13" i="7"/>
  <c r="Q869" i="5"/>
  <c r="AH14" i="8"/>
  <c r="U866" i="5"/>
  <c r="V881" i="5"/>
  <c r="W883" i="5"/>
  <c r="X883" i="5"/>
  <c r="Y883" i="5" s="1"/>
  <c r="S879" i="5"/>
  <c r="R879" i="5"/>
  <c r="U879" i="5" s="1"/>
  <c r="T879" i="5"/>
  <c r="Q880" i="5"/>
  <c r="N50" i="8"/>
  <c r="P881" i="5"/>
  <c r="N881" i="5"/>
  <c r="K882" i="5"/>
  <c r="M882" i="5" s="1"/>
  <c r="V882" i="5"/>
  <c r="R869" i="5" l="1"/>
  <c r="U869" i="5" s="1"/>
  <c r="S869" i="5"/>
  <c r="T869" i="5"/>
  <c r="S868" i="5"/>
  <c r="T868" i="5"/>
  <c r="O13" i="7" s="1"/>
  <c r="R868" i="5"/>
  <c r="N13" i="7"/>
  <c r="F13" i="7"/>
  <c r="H13" i="7"/>
  <c r="I13" i="7"/>
  <c r="W884" i="5"/>
  <c r="X884" i="5"/>
  <c r="Y884" i="5" s="1"/>
  <c r="T880" i="5"/>
  <c r="R880" i="5"/>
  <c r="U880" i="5" s="1"/>
  <c r="S880" i="5"/>
  <c r="Q881" i="5"/>
  <c r="O50" i="8"/>
  <c r="V883" i="5"/>
  <c r="K883" i="5"/>
  <c r="M883" i="5" s="1"/>
  <c r="P882" i="5"/>
  <c r="N882" i="5"/>
  <c r="J13" i="7" l="1"/>
  <c r="AI14" i="8"/>
  <c r="U868" i="5"/>
  <c r="M13" i="7"/>
  <c r="W885" i="5"/>
  <c r="X885" i="5"/>
  <c r="Y885" i="5" s="1"/>
  <c r="S881" i="5"/>
  <c r="T881" i="5"/>
  <c r="R881" i="5"/>
  <c r="U881" i="5" s="1"/>
  <c r="K884" i="5"/>
  <c r="M884" i="5" s="1"/>
  <c r="N883" i="5"/>
  <c r="P883" i="5"/>
  <c r="Q882" i="5"/>
  <c r="P50" i="8"/>
  <c r="AK14" i="8" l="1"/>
  <c r="Q13" i="7"/>
  <c r="AM14" i="8" s="1"/>
  <c r="L13" i="7"/>
  <c r="AJ14" i="8"/>
  <c r="V884" i="5"/>
  <c r="W886" i="5"/>
  <c r="X886" i="5"/>
  <c r="Y886" i="5" s="1"/>
  <c r="K885" i="5"/>
  <c r="M885" i="5" s="1"/>
  <c r="V885" i="5"/>
  <c r="N884" i="5"/>
  <c r="P884" i="5"/>
  <c r="Q883" i="5"/>
  <c r="U883" i="5" s="1"/>
  <c r="Q50" i="8"/>
  <c r="S882" i="5"/>
  <c r="R882" i="5"/>
  <c r="U882" i="5" s="1"/>
  <c r="T882" i="5"/>
  <c r="W887" i="5" l="1"/>
  <c r="X887" i="5"/>
  <c r="Y887" i="5" s="1"/>
  <c r="P885" i="5"/>
  <c r="N885" i="5"/>
  <c r="V886" i="5"/>
  <c r="K886" i="5"/>
  <c r="M886" i="5" s="1"/>
  <c r="R50" i="8"/>
  <c r="Q884" i="5"/>
  <c r="T883" i="5"/>
  <c r="S883" i="5"/>
  <c r="R883" i="5"/>
  <c r="W888" i="5" l="1"/>
  <c r="X888" i="5"/>
  <c r="Y888" i="5" s="1"/>
  <c r="S50" i="8"/>
  <c r="Q885" i="5"/>
  <c r="V887" i="5"/>
  <c r="K887" i="5"/>
  <c r="M887" i="5" s="1"/>
  <c r="P886" i="5"/>
  <c r="N886" i="5"/>
  <c r="R884" i="5"/>
  <c r="U884" i="5" s="1"/>
  <c r="S884" i="5"/>
  <c r="T884" i="5"/>
  <c r="W889" i="5" l="1"/>
  <c r="X889" i="5"/>
  <c r="S885" i="5"/>
  <c r="T885" i="5"/>
  <c r="R885" i="5"/>
  <c r="U885" i="5" s="1"/>
  <c r="P887" i="5"/>
  <c r="N887" i="5"/>
  <c r="V888" i="5"/>
  <c r="K888" i="5"/>
  <c r="M888" i="5" s="1"/>
  <c r="T50" i="8"/>
  <c r="Q886" i="5"/>
  <c r="W890" i="5" l="1"/>
  <c r="X890" i="5"/>
  <c r="Y889" i="5"/>
  <c r="U50" i="8"/>
  <c r="Q887" i="5"/>
  <c r="N888" i="5"/>
  <c r="P888" i="5"/>
  <c r="R886" i="5"/>
  <c r="U886" i="5" s="1"/>
  <c r="S886" i="5"/>
  <c r="T886" i="5"/>
  <c r="W891" i="5" l="1"/>
  <c r="X891" i="5"/>
  <c r="Y890" i="5"/>
  <c r="K889" i="5"/>
  <c r="M889" i="5" s="1"/>
  <c r="V889" i="5"/>
  <c r="R887" i="5"/>
  <c r="U887" i="5" s="1"/>
  <c r="T887" i="5"/>
  <c r="S887" i="5"/>
  <c r="Q888" i="5"/>
  <c r="U888" i="5"/>
  <c r="V50" i="8"/>
  <c r="Y891" i="5"/>
  <c r="W892" i="5" l="1"/>
  <c r="X892" i="5"/>
  <c r="Y892" i="5" s="1"/>
  <c r="K890" i="5"/>
  <c r="M890" i="5" s="1"/>
  <c r="V890" i="5"/>
  <c r="N889" i="5"/>
  <c r="P889" i="5"/>
  <c r="Q889" i="5" s="1"/>
  <c r="T888" i="5"/>
  <c r="S888" i="5"/>
  <c r="R888" i="5"/>
  <c r="W50" i="8"/>
  <c r="V891" i="5"/>
  <c r="K891" i="5"/>
  <c r="M891" i="5" s="1"/>
  <c r="W893" i="5" l="1"/>
  <c r="X893" i="5"/>
  <c r="N890" i="5"/>
  <c r="P890" i="5"/>
  <c r="Q890" i="5" s="1"/>
  <c r="T889" i="5"/>
  <c r="S889" i="5"/>
  <c r="R889" i="5"/>
  <c r="U889" i="5" s="1"/>
  <c r="N891" i="5"/>
  <c r="P891" i="5"/>
  <c r="K892" i="5"/>
  <c r="M892" i="5" s="1"/>
  <c r="V892" i="5"/>
  <c r="X50" i="8"/>
  <c r="W894" i="5" l="1"/>
  <c r="Y893" i="5"/>
  <c r="K893" i="5" s="1"/>
  <c r="M893" i="5" s="1"/>
  <c r="X894" i="5"/>
  <c r="Y50" i="8"/>
  <c r="Q891" i="5"/>
  <c r="P892" i="5"/>
  <c r="N892" i="5"/>
  <c r="S890" i="5"/>
  <c r="T890" i="5"/>
  <c r="R890" i="5"/>
  <c r="U890" i="5" s="1"/>
  <c r="X895" i="5" l="1"/>
  <c r="V893" i="5"/>
  <c r="Y894" i="5"/>
  <c r="V894" i="5" s="1"/>
  <c r="W895" i="5"/>
  <c r="W896" i="5" s="1"/>
  <c r="T891" i="5"/>
  <c r="R891" i="5"/>
  <c r="U891" i="5" s="1"/>
  <c r="S891" i="5"/>
  <c r="Q892" i="5"/>
  <c r="Z50" i="8"/>
  <c r="Y895" i="5"/>
  <c r="P893" i="5"/>
  <c r="N893" i="5"/>
  <c r="K894" i="5" l="1"/>
  <c r="M894" i="5" s="1"/>
  <c r="P894" i="5" s="1"/>
  <c r="X896" i="5"/>
  <c r="X897" i="5" s="1"/>
  <c r="S892" i="5"/>
  <c r="R892" i="5"/>
  <c r="U892" i="5" s="1"/>
  <c r="T892" i="5"/>
  <c r="V895" i="5"/>
  <c r="K895" i="5"/>
  <c r="M895" i="5" s="1"/>
  <c r="AA50" i="8"/>
  <c r="Q893" i="5"/>
  <c r="Y896" i="5" l="1"/>
  <c r="K896" i="5" s="1"/>
  <c r="M896" i="5" s="1"/>
  <c r="W897" i="5"/>
  <c r="W898" i="5" s="1"/>
  <c r="N894" i="5"/>
  <c r="AB50" i="8"/>
  <c r="U894" i="5"/>
  <c r="Q894" i="5"/>
  <c r="N895" i="5"/>
  <c r="P895" i="5"/>
  <c r="Y897" i="5"/>
  <c r="R893" i="5"/>
  <c r="U893" i="5" s="1"/>
  <c r="T893" i="5"/>
  <c r="S893" i="5"/>
  <c r="V896" i="5" l="1"/>
  <c r="X898" i="5"/>
  <c r="W899" i="5" s="1"/>
  <c r="S894" i="5"/>
  <c r="T894" i="5"/>
  <c r="R894" i="5"/>
  <c r="AC50" i="8"/>
  <c r="U895" i="5"/>
  <c r="Q895" i="5"/>
  <c r="N896" i="5"/>
  <c r="P896" i="5"/>
  <c r="V897" i="5"/>
  <c r="K897" i="5"/>
  <c r="M897" i="5" s="1"/>
  <c r="Y898" i="5" l="1"/>
  <c r="K898" i="5" s="1"/>
  <c r="M898" i="5" s="1"/>
  <c r="X899" i="5"/>
  <c r="X900" i="5" s="1"/>
  <c r="R895" i="5"/>
  <c r="T895" i="5"/>
  <c r="S895" i="5"/>
  <c r="AD50" i="8"/>
  <c r="Q896" i="5"/>
  <c r="P897" i="5"/>
  <c r="N897" i="5"/>
  <c r="W900" i="5" l="1"/>
  <c r="Y899" i="5"/>
  <c r="K899" i="5" s="1"/>
  <c r="M899" i="5" s="1"/>
  <c r="V898" i="5"/>
  <c r="T896" i="5"/>
  <c r="R896" i="5"/>
  <c r="U896" i="5" s="1"/>
  <c r="S896" i="5"/>
  <c r="N898" i="5"/>
  <c r="P898" i="5"/>
  <c r="Y900" i="5"/>
  <c r="AE50" i="8"/>
  <c r="Q897" i="5"/>
  <c r="V899" i="5" l="1"/>
  <c r="W903" i="5"/>
  <c r="Q898" i="5"/>
  <c r="AF50" i="8"/>
  <c r="V900" i="5"/>
  <c r="K900" i="5"/>
  <c r="M900" i="5" s="1"/>
  <c r="N899" i="5"/>
  <c r="P899" i="5"/>
  <c r="T897" i="5"/>
  <c r="R897" i="5"/>
  <c r="U897" i="5" s="1"/>
  <c r="S897" i="5"/>
  <c r="X903" i="5" l="1"/>
  <c r="S898" i="5"/>
  <c r="R898" i="5"/>
  <c r="U898" i="5" s="1"/>
  <c r="T898" i="5"/>
  <c r="P900" i="5"/>
  <c r="N900" i="5"/>
  <c r="Q899" i="5"/>
  <c r="AG50" i="8"/>
  <c r="X904" i="5" l="1"/>
  <c r="W904" i="5"/>
  <c r="W905" i="5" s="1"/>
  <c r="W934" i="5"/>
  <c r="AH50"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51"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51" i="8"/>
  <c r="K937" i="5"/>
  <c r="M937" i="5" s="1"/>
  <c r="W939" i="5"/>
  <c r="Y938" i="5"/>
  <c r="X939" i="5"/>
  <c r="G51"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51" i="8"/>
  <c r="N938" i="5"/>
  <c r="P938" i="5"/>
  <c r="W941" i="5"/>
  <c r="Y940" i="5"/>
  <c r="X941" i="5"/>
  <c r="K939" i="5"/>
  <c r="M939" i="5" s="1"/>
  <c r="U909" i="5" l="1"/>
  <c r="L60" i="8"/>
  <c r="Q909" i="5"/>
  <c r="X913" i="5"/>
  <c r="V939" i="5"/>
  <c r="T937" i="5"/>
  <c r="S937" i="5"/>
  <c r="R937" i="5"/>
  <c r="U937" i="5" s="1"/>
  <c r="J51"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51" i="8"/>
  <c r="Q939" i="5"/>
  <c r="X915" i="5" l="1"/>
  <c r="Q940" i="5"/>
  <c r="L51"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51" i="8"/>
  <c r="Q941" i="5"/>
  <c r="W945" i="5"/>
  <c r="X917" i="5" l="1"/>
  <c r="Y916" i="5"/>
  <c r="V943" i="5"/>
  <c r="W946" i="5"/>
  <c r="P943" i="5"/>
  <c r="N943" i="5"/>
  <c r="K944" i="5"/>
  <c r="M944" i="5" s="1"/>
  <c r="X946" i="5"/>
  <c r="Y945" i="5"/>
  <c r="N51" i="8"/>
  <c r="Q942" i="5"/>
  <c r="R941" i="5"/>
  <c r="U941" i="5" s="1"/>
  <c r="T941" i="5"/>
  <c r="S941" i="5"/>
  <c r="V916" i="5" l="1"/>
  <c r="K916" i="5"/>
  <c r="M916" i="5" s="1"/>
  <c r="X918" i="5"/>
  <c r="W918" i="5"/>
  <c r="W919" i="5" s="1"/>
  <c r="V944" i="5"/>
  <c r="O51" i="8"/>
  <c r="Q943" i="5"/>
  <c r="P944" i="5"/>
  <c r="N944" i="5"/>
  <c r="W947" i="5"/>
  <c r="Y946" i="5"/>
  <c r="X947" i="5"/>
  <c r="K945" i="5"/>
  <c r="M945" i="5" s="1"/>
  <c r="T942" i="5"/>
  <c r="R942" i="5"/>
  <c r="U942" i="5" s="1"/>
  <c r="S942" i="5"/>
  <c r="X919" i="5" l="1"/>
  <c r="Y918" i="5"/>
  <c r="P916" i="5"/>
  <c r="N916" i="5"/>
  <c r="V945" i="5"/>
  <c r="W948" i="5"/>
  <c r="S943" i="5"/>
  <c r="T943" i="5"/>
  <c r="R943" i="5"/>
  <c r="U943" i="5" s="1"/>
  <c r="P51" i="8"/>
  <c r="Q944" i="5"/>
  <c r="V946" i="5"/>
  <c r="K946" i="5"/>
  <c r="M946" i="5" s="1"/>
  <c r="Y947" i="5"/>
  <c r="X948" i="5"/>
  <c r="P945" i="5"/>
  <c r="N945" i="5"/>
  <c r="Q916" i="5" l="1"/>
  <c r="S60" i="8"/>
  <c r="V918" i="5"/>
  <c r="K918" i="5"/>
  <c r="M918" i="5" s="1"/>
  <c r="X920" i="5"/>
  <c r="Y919" i="5"/>
  <c r="W920" i="5"/>
  <c r="T944" i="5"/>
  <c r="S944" i="5"/>
  <c r="R944" i="5"/>
  <c r="U944" i="5" s="1"/>
  <c r="P946" i="5"/>
  <c r="N946" i="5"/>
  <c r="V947" i="5"/>
  <c r="K947" i="5"/>
  <c r="M947" i="5" s="1"/>
  <c r="W949" i="5"/>
  <c r="Y948" i="5"/>
  <c r="X949" i="5"/>
  <c r="Q51" i="8"/>
  <c r="Q945" i="5"/>
  <c r="W921" i="5" l="1"/>
  <c r="V919" i="5"/>
  <c r="K919" i="5"/>
  <c r="M919" i="5" s="1"/>
  <c r="X921" i="5"/>
  <c r="Y920" i="5"/>
  <c r="P918" i="5"/>
  <c r="N918" i="5"/>
  <c r="R916" i="5"/>
  <c r="S916" i="5"/>
  <c r="T916" i="5"/>
  <c r="Q946" i="5"/>
  <c r="R51" i="8"/>
  <c r="N947" i="5"/>
  <c r="P947" i="5"/>
  <c r="K948" i="5"/>
  <c r="M948" i="5" s="1"/>
  <c r="Y949" i="5"/>
  <c r="X950" i="5"/>
  <c r="T945" i="5"/>
  <c r="S945" i="5"/>
  <c r="R945" i="5"/>
  <c r="U945" i="5" s="1"/>
  <c r="W950" i="5"/>
  <c r="U916" i="5" l="1"/>
  <c r="U60" i="8"/>
  <c r="Q918" i="5"/>
  <c r="V920" i="5"/>
  <c r="K920" i="5"/>
  <c r="M920" i="5" s="1"/>
  <c r="X922" i="5"/>
  <c r="Y921" i="5"/>
  <c r="W922" i="5"/>
  <c r="P919" i="5"/>
  <c r="N919" i="5"/>
  <c r="V948" i="5"/>
  <c r="W951" i="5"/>
  <c r="R946" i="5"/>
  <c r="U946" i="5" s="1"/>
  <c r="T946" i="5"/>
  <c r="S946" i="5"/>
  <c r="S51" i="8"/>
  <c r="Q947" i="5"/>
  <c r="U947" i="5" s="1"/>
  <c r="N948" i="5"/>
  <c r="P948" i="5"/>
  <c r="K949" i="5"/>
  <c r="M949" i="5" s="1"/>
  <c r="Y950" i="5"/>
  <c r="X951" i="5"/>
  <c r="W923" i="5" l="1"/>
  <c r="V949" i="5"/>
  <c r="V60" i="8"/>
  <c r="Q919" i="5"/>
  <c r="U919" i="5" s="1"/>
  <c r="K921" i="5"/>
  <c r="M921" i="5" s="1"/>
  <c r="V921" i="5"/>
  <c r="X923" i="5"/>
  <c r="Y922" i="5"/>
  <c r="N920" i="5"/>
  <c r="P920" i="5"/>
  <c r="S918" i="5"/>
  <c r="T918" i="5"/>
  <c r="R918" i="5"/>
  <c r="R947" i="5"/>
  <c r="S947" i="5"/>
  <c r="T947" i="5"/>
  <c r="T51" i="8"/>
  <c r="Q948" i="5"/>
  <c r="N949" i="5"/>
  <c r="P949" i="5"/>
  <c r="V950" i="5"/>
  <c r="K950" i="5"/>
  <c r="M950" i="5" s="1"/>
  <c r="W952" i="5"/>
  <c r="X952" i="5"/>
  <c r="Y951" i="5"/>
  <c r="U918" i="5" l="1"/>
  <c r="Q920" i="5"/>
  <c r="W60" i="8"/>
  <c r="K922" i="5"/>
  <c r="M922" i="5" s="1"/>
  <c r="V922" i="5"/>
  <c r="X924" i="5"/>
  <c r="Y923" i="5"/>
  <c r="W924" i="5"/>
  <c r="P921" i="5"/>
  <c r="N921" i="5"/>
  <c r="S919" i="5"/>
  <c r="R919" i="5"/>
  <c r="T919" i="5"/>
  <c r="W953" i="5"/>
  <c r="R948" i="5"/>
  <c r="U948" i="5" s="1"/>
  <c r="T948" i="5"/>
  <c r="S948" i="5"/>
  <c r="U51" i="8"/>
  <c r="Q949" i="5"/>
  <c r="N950" i="5"/>
  <c r="P950" i="5"/>
  <c r="X953" i="5"/>
  <c r="Y952" i="5"/>
  <c r="V951" i="5"/>
  <c r="K951" i="5"/>
  <c r="M951" i="5" s="1"/>
  <c r="W925" i="5" l="1"/>
  <c r="Q921" i="5"/>
  <c r="X60" i="8"/>
  <c r="K923" i="5"/>
  <c r="M923" i="5" s="1"/>
  <c r="V923" i="5"/>
  <c r="X925" i="5"/>
  <c r="Y924" i="5"/>
  <c r="P922" i="5"/>
  <c r="N922" i="5"/>
  <c r="S920" i="5"/>
  <c r="T920" i="5"/>
  <c r="R920" i="5"/>
  <c r="T949" i="5"/>
  <c r="S949" i="5"/>
  <c r="R949" i="5"/>
  <c r="U949" i="5" s="1"/>
  <c r="V51" i="8"/>
  <c r="Q950" i="5"/>
  <c r="W954" i="5"/>
  <c r="X954" i="5"/>
  <c r="Y953" i="5"/>
  <c r="V952" i="5"/>
  <c r="K952" i="5"/>
  <c r="M952" i="5" s="1"/>
  <c r="N951" i="5"/>
  <c r="P951" i="5"/>
  <c r="U920" i="5" l="1"/>
  <c r="Q922" i="5"/>
  <c r="Y60" i="8"/>
  <c r="K924" i="5"/>
  <c r="M924" i="5" s="1"/>
  <c r="V924" i="5"/>
  <c r="X926" i="5"/>
  <c r="Y925" i="5"/>
  <c r="W926" i="5"/>
  <c r="N923" i="5"/>
  <c r="P923" i="5"/>
  <c r="R921" i="5"/>
  <c r="T921" i="5"/>
  <c r="S921" i="5"/>
  <c r="W955" i="5"/>
  <c r="S950" i="5"/>
  <c r="T950" i="5"/>
  <c r="R950" i="5"/>
  <c r="U950" i="5" s="1"/>
  <c r="X955" i="5"/>
  <c r="Y954" i="5"/>
  <c r="V953" i="5"/>
  <c r="K953" i="5"/>
  <c r="M953" i="5" s="1"/>
  <c r="P952" i="5"/>
  <c r="N952" i="5"/>
  <c r="W51" i="8"/>
  <c r="Q951" i="5"/>
  <c r="W927" i="5" l="1"/>
  <c r="U921" i="5"/>
  <c r="Z60" i="8"/>
  <c r="Q923" i="5"/>
  <c r="K925" i="5"/>
  <c r="M925" i="5" s="1"/>
  <c r="V925" i="5"/>
  <c r="X927" i="5"/>
  <c r="Y926" i="5"/>
  <c r="N924" i="5"/>
  <c r="P924" i="5"/>
  <c r="S922" i="5"/>
  <c r="R922" i="5"/>
  <c r="T922" i="5"/>
  <c r="W956" i="5"/>
  <c r="X956" i="5"/>
  <c r="Y955" i="5"/>
  <c r="V954" i="5"/>
  <c r="K954" i="5"/>
  <c r="M954" i="5" s="1"/>
  <c r="P953" i="5"/>
  <c r="N953" i="5"/>
  <c r="X51" i="8"/>
  <c r="Q952" i="5"/>
  <c r="T951" i="5"/>
  <c r="S951" i="5"/>
  <c r="R951" i="5"/>
  <c r="U951" i="5" s="1"/>
  <c r="U922" i="5" l="1"/>
  <c r="Q924" i="5"/>
  <c r="AA60" i="8"/>
  <c r="V926" i="5"/>
  <c r="K926" i="5"/>
  <c r="M926" i="5" s="1"/>
  <c r="X928" i="5"/>
  <c r="Y927" i="5"/>
  <c r="W928" i="5"/>
  <c r="N925" i="5"/>
  <c r="P925" i="5"/>
  <c r="S923" i="5"/>
  <c r="R923" i="5"/>
  <c r="T923" i="5"/>
  <c r="W957" i="5"/>
  <c r="Y956" i="5"/>
  <c r="X957" i="5"/>
  <c r="V955" i="5"/>
  <c r="K955" i="5"/>
  <c r="M955" i="5" s="1"/>
  <c r="N954" i="5"/>
  <c r="P954" i="5"/>
  <c r="Q953" i="5"/>
  <c r="Y51" i="8"/>
  <c r="R952" i="5"/>
  <c r="U952" i="5" s="1"/>
  <c r="S952" i="5"/>
  <c r="T952" i="5"/>
  <c r="W929" i="5" l="1"/>
  <c r="U923" i="5"/>
  <c r="AB60" i="8"/>
  <c r="Q925" i="5"/>
  <c r="V927" i="5"/>
  <c r="K927" i="5"/>
  <c r="M927" i="5" s="1"/>
  <c r="X929" i="5"/>
  <c r="Y928" i="5"/>
  <c r="P926" i="5"/>
  <c r="N926" i="5"/>
  <c r="S924" i="5"/>
  <c r="T924" i="5"/>
  <c r="R924" i="5"/>
  <c r="K956" i="5"/>
  <c r="M956" i="5" s="1"/>
  <c r="V956" i="5"/>
  <c r="W958" i="5"/>
  <c r="Y957" i="5"/>
  <c r="X958" i="5"/>
  <c r="N955" i="5"/>
  <c r="P955" i="5"/>
  <c r="Q954" i="5"/>
  <c r="U954" i="5" s="1"/>
  <c r="Z51" i="8"/>
  <c r="R953" i="5"/>
  <c r="U953" i="5" s="1"/>
  <c r="S953" i="5"/>
  <c r="T953" i="5"/>
  <c r="U924" i="5" l="1"/>
  <c r="U926" i="5"/>
  <c r="Q926" i="5"/>
  <c r="AC60" i="8"/>
  <c r="K928" i="5"/>
  <c r="M928" i="5" s="1"/>
  <c r="V928" i="5"/>
  <c r="X930" i="5"/>
  <c r="Y929" i="5"/>
  <c r="W930" i="5"/>
  <c r="W931" i="5" s="1"/>
  <c r="N927" i="5"/>
  <c r="P927" i="5"/>
  <c r="T925" i="5"/>
  <c r="R925" i="5"/>
  <c r="S925" i="5"/>
  <c r="P956" i="5"/>
  <c r="N956" i="5"/>
  <c r="K957" i="5"/>
  <c r="M957" i="5" s="1"/>
  <c r="V957" i="5"/>
  <c r="Y958" i="5"/>
  <c r="X959" i="5"/>
  <c r="AA51" i="8"/>
  <c r="Q955" i="5"/>
  <c r="S954" i="5"/>
  <c r="T954" i="5"/>
  <c r="R954" i="5"/>
  <c r="W959" i="5"/>
  <c r="U925" i="5" l="1"/>
  <c r="AD60" i="8"/>
  <c r="Q927" i="5"/>
  <c r="V929" i="5"/>
  <c r="K929" i="5"/>
  <c r="M929" i="5" s="1"/>
  <c r="X931" i="5"/>
  <c r="Y931" i="5" s="1"/>
  <c r="Y930" i="5"/>
  <c r="N928" i="5"/>
  <c r="P928" i="5"/>
  <c r="R926" i="5"/>
  <c r="S926" i="5"/>
  <c r="T926" i="5"/>
  <c r="W960" i="5"/>
  <c r="Q956" i="5"/>
  <c r="AB51" i="8"/>
  <c r="N957" i="5"/>
  <c r="P957" i="5"/>
  <c r="K958" i="5"/>
  <c r="M958" i="5" s="1"/>
  <c r="V958" i="5"/>
  <c r="X960" i="5"/>
  <c r="Y959" i="5"/>
  <c r="T955" i="5"/>
  <c r="R955" i="5"/>
  <c r="U955" i="5" s="1"/>
  <c r="S955" i="5"/>
  <c r="Q928" i="5" l="1"/>
  <c r="AE60" i="8"/>
  <c r="K930" i="5"/>
  <c r="M930" i="5" s="1"/>
  <c r="V930" i="5"/>
  <c r="K931" i="5"/>
  <c r="M931" i="5" s="1"/>
  <c r="V931" i="5"/>
  <c r="N929" i="5"/>
  <c r="P929" i="5"/>
  <c r="S927" i="5"/>
  <c r="R927" i="5"/>
  <c r="T927" i="5"/>
  <c r="S956" i="5"/>
  <c r="R956" i="5"/>
  <c r="U956" i="5" s="1"/>
  <c r="T956" i="5"/>
  <c r="AC51" i="8"/>
  <c r="Q957" i="5"/>
  <c r="N958" i="5"/>
  <c r="P958" i="5"/>
  <c r="W961" i="5"/>
  <c r="X961" i="5"/>
  <c r="Y960" i="5"/>
  <c r="K959" i="5"/>
  <c r="M959" i="5" s="1"/>
  <c r="V959" i="5"/>
  <c r="U927" i="5" l="1"/>
  <c r="Q929" i="5"/>
  <c r="AF60" i="8"/>
  <c r="N931" i="5"/>
  <c r="P931" i="5"/>
  <c r="P930" i="5"/>
  <c r="N930" i="5"/>
  <c r="T928" i="5"/>
  <c r="S928" i="5"/>
  <c r="R928" i="5"/>
  <c r="W962" i="5"/>
  <c r="T957" i="5"/>
  <c r="S957" i="5"/>
  <c r="R957" i="5"/>
  <c r="U957" i="5" s="1"/>
  <c r="Q958" i="5"/>
  <c r="AD51" i="8"/>
  <c r="Y961" i="5"/>
  <c r="X962" i="5"/>
  <c r="K960" i="5"/>
  <c r="M960" i="5" s="1"/>
  <c r="V960" i="5"/>
  <c r="P959" i="5"/>
  <c r="N959" i="5"/>
  <c r="U928" i="5" l="1"/>
  <c r="AG60" i="8"/>
  <c r="Q930" i="5"/>
  <c r="E60" i="7"/>
  <c r="P60" i="7"/>
  <c r="G60" i="7"/>
  <c r="Q931" i="5"/>
  <c r="AH60" i="8"/>
  <c r="S929" i="5"/>
  <c r="T929" i="5"/>
  <c r="R929" i="5"/>
  <c r="S958" i="5"/>
  <c r="R958" i="5"/>
  <c r="U958" i="5" s="1"/>
  <c r="T958" i="5"/>
  <c r="K961" i="5"/>
  <c r="M961" i="5" s="1"/>
  <c r="V961" i="5"/>
  <c r="Y962" i="5"/>
  <c r="N960" i="5"/>
  <c r="P960" i="5"/>
  <c r="Q959" i="5"/>
  <c r="AE51" i="8"/>
  <c r="U929" i="5" l="1"/>
  <c r="S931" i="5"/>
  <c r="R931" i="5"/>
  <c r="U931" i="5" s="1"/>
  <c r="T931" i="5"/>
  <c r="T930" i="5"/>
  <c r="O60" i="7" s="1"/>
  <c r="S930" i="5"/>
  <c r="R930" i="5"/>
  <c r="N60" i="7"/>
  <c r="I60" i="7"/>
  <c r="H60" i="7"/>
  <c r="F60" i="7"/>
  <c r="N961" i="5"/>
  <c r="P961" i="5"/>
  <c r="V962" i="5"/>
  <c r="K962" i="5"/>
  <c r="M962" i="5" s="1"/>
  <c r="W965" i="5"/>
  <c r="U960" i="5"/>
  <c r="Q960" i="5"/>
  <c r="AF51" i="8"/>
  <c r="T959" i="5"/>
  <c r="S959" i="5"/>
  <c r="R959" i="5"/>
  <c r="U959" i="5" s="1"/>
  <c r="J60" i="7" l="1"/>
  <c r="L60" i="7" s="1"/>
  <c r="AI60" i="8"/>
  <c r="AJ60" i="8"/>
  <c r="U930" i="5"/>
  <c r="M60" i="7"/>
  <c r="AG51" i="8"/>
  <c r="Q961" i="5"/>
  <c r="N962" i="5"/>
  <c r="P962" i="5"/>
  <c r="X965" i="5"/>
  <c r="Y965" i="5" s="1"/>
  <c r="S960" i="5"/>
  <c r="R960" i="5"/>
  <c r="T960" i="5"/>
  <c r="AK60" i="8" l="1"/>
  <c r="Q60" i="7"/>
  <c r="AM60" i="8" s="1"/>
  <c r="K965" i="5"/>
  <c r="M965" i="5" s="1"/>
  <c r="V965" i="5"/>
  <c r="S961" i="5"/>
  <c r="R961" i="5"/>
  <c r="U961" i="5" s="1"/>
  <c r="T961" i="5"/>
  <c r="AH51" i="8"/>
  <c r="Q962" i="5"/>
  <c r="W966" i="5"/>
  <c r="X966" i="5"/>
  <c r="Y966" i="5" s="1"/>
  <c r="V966" i="5" l="1"/>
  <c r="K966" i="5"/>
  <c r="M966" i="5" s="1"/>
  <c r="N965" i="5"/>
  <c r="P965" i="5"/>
  <c r="W967" i="5"/>
  <c r="T962" i="5"/>
  <c r="S962" i="5"/>
  <c r="R962" i="5"/>
  <c r="U962" i="5" s="1"/>
  <c r="X967" i="5"/>
  <c r="Y967" i="5" s="1"/>
  <c r="V967" i="5" l="1"/>
  <c r="K967" i="5"/>
  <c r="M967" i="5" s="1"/>
  <c r="F15" i="8"/>
  <c r="Q965" i="5"/>
  <c r="P966" i="5"/>
  <c r="N966" i="5"/>
  <c r="W968" i="5"/>
  <c r="X968" i="5"/>
  <c r="Y968" i="5" s="1"/>
  <c r="V968" i="5" l="1"/>
  <c r="K968" i="5"/>
  <c r="M968" i="5" s="1"/>
  <c r="Q966" i="5"/>
  <c r="G15" i="8"/>
  <c r="S965" i="5"/>
  <c r="R965" i="5"/>
  <c r="U965" i="5" s="1"/>
  <c r="T965" i="5"/>
  <c r="P967" i="5"/>
  <c r="N967" i="5"/>
  <c r="X969" i="5"/>
  <c r="Y969" i="5" s="1"/>
  <c r="W969" i="5"/>
  <c r="K969" i="5" l="1"/>
  <c r="M969" i="5" s="1"/>
  <c r="V969" i="5"/>
  <c r="H15" i="8"/>
  <c r="Q967" i="5"/>
  <c r="T966" i="5"/>
  <c r="S966" i="5"/>
  <c r="R966" i="5"/>
  <c r="U966" i="5" s="1"/>
  <c r="P968" i="5"/>
  <c r="N968" i="5"/>
  <c r="X970" i="5"/>
  <c r="Y970" i="5" s="1"/>
  <c r="W970" i="5"/>
  <c r="K970" i="5" l="1"/>
  <c r="M970" i="5" s="1"/>
  <c r="V970" i="5"/>
  <c r="Q968" i="5"/>
  <c r="I15" i="8"/>
  <c r="U967" i="5"/>
  <c r="S967" i="5"/>
  <c r="R967" i="5"/>
  <c r="T967" i="5"/>
  <c r="P969" i="5"/>
  <c r="N969" i="5"/>
  <c r="X971" i="5"/>
  <c r="Y971" i="5" s="1"/>
  <c r="W971" i="5"/>
  <c r="V971" i="5" l="1"/>
  <c r="K971" i="5"/>
  <c r="M971" i="5" s="1"/>
  <c r="Q969" i="5"/>
  <c r="J15" i="8"/>
  <c r="S968" i="5"/>
  <c r="R968" i="5"/>
  <c r="T968" i="5"/>
  <c r="P970" i="5"/>
  <c r="N970" i="5"/>
  <c r="X972" i="5"/>
  <c r="Y972" i="5" s="1"/>
  <c r="W972" i="5"/>
  <c r="U968" i="5" l="1"/>
  <c r="V972" i="5"/>
  <c r="K972" i="5"/>
  <c r="M972" i="5" s="1"/>
  <c r="Q970" i="5"/>
  <c r="K15" i="8"/>
  <c r="R969" i="5"/>
  <c r="S969" i="5"/>
  <c r="T969" i="5"/>
  <c r="N971" i="5"/>
  <c r="P971" i="5"/>
  <c r="W973" i="5"/>
  <c r="X973" i="5"/>
  <c r="Y973" i="5" s="1"/>
  <c r="U969" i="5" l="1"/>
  <c r="K973" i="5"/>
  <c r="M973" i="5" s="1"/>
  <c r="V973" i="5"/>
  <c r="Q971" i="5"/>
  <c r="L15" i="8"/>
  <c r="R970" i="5"/>
  <c r="S970" i="5"/>
  <c r="T970" i="5"/>
  <c r="P972" i="5"/>
  <c r="N972" i="5"/>
  <c r="W974" i="5"/>
  <c r="X974" i="5"/>
  <c r="Y974" i="5" s="1"/>
  <c r="U970" i="5" l="1"/>
  <c r="K974" i="5"/>
  <c r="M974" i="5" s="1"/>
  <c r="V974" i="5"/>
  <c r="Q972" i="5"/>
  <c r="M15" i="8"/>
  <c r="R971" i="5"/>
  <c r="T971" i="5"/>
  <c r="S971" i="5"/>
  <c r="N973" i="5"/>
  <c r="P973" i="5"/>
  <c r="W975" i="5"/>
  <c r="X975" i="5"/>
  <c r="Y975" i="5" s="1"/>
  <c r="U971" i="5" l="1"/>
  <c r="V975" i="5"/>
  <c r="K975" i="5"/>
  <c r="M975" i="5" s="1"/>
  <c r="N15" i="8"/>
  <c r="Q973" i="5"/>
  <c r="T972" i="5"/>
  <c r="R972" i="5"/>
  <c r="S972" i="5"/>
  <c r="N974" i="5"/>
  <c r="P974" i="5"/>
  <c r="W976" i="5"/>
  <c r="X976" i="5"/>
  <c r="Y976" i="5" s="1"/>
  <c r="U972" i="5" l="1"/>
  <c r="K976" i="5"/>
  <c r="M976" i="5" s="1"/>
  <c r="V976" i="5"/>
  <c r="U974" i="5"/>
  <c r="O15" i="8"/>
  <c r="Q974" i="5"/>
  <c r="S973" i="5"/>
  <c r="R973" i="5"/>
  <c r="T973" i="5"/>
  <c r="P975" i="5"/>
  <c r="N975" i="5"/>
  <c r="W977" i="5"/>
  <c r="X977" i="5"/>
  <c r="Y977" i="5" s="1"/>
  <c r="U973" i="5" l="1"/>
  <c r="V977" i="5"/>
  <c r="K977" i="5"/>
  <c r="M977" i="5" s="1"/>
  <c r="P15" i="8"/>
  <c r="Q975" i="5"/>
  <c r="R974" i="5"/>
  <c r="S974" i="5"/>
  <c r="T974" i="5"/>
  <c r="N976" i="5"/>
  <c r="P976" i="5"/>
  <c r="W978" i="5"/>
  <c r="X978" i="5"/>
  <c r="Y978" i="5" s="1"/>
  <c r="V978" i="5" l="1"/>
  <c r="K978" i="5"/>
  <c r="M978" i="5" s="1"/>
  <c r="Q15" i="8"/>
  <c r="Q976" i="5"/>
  <c r="S975" i="5"/>
  <c r="R975" i="5"/>
  <c r="T975" i="5"/>
  <c r="N977" i="5"/>
  <c r="P977" i="5"/>
  <c r="X979" i="5"/>
  <c r="Y979" i="5" s="1"/>
  <c r="W979" i="5"/>
  <c r="U975" i="5" l="1"/>
  <c r="V979" i="5"/>
  <c r="K979" i="5"/>
  <c r="M979" i="5" s="1"/>
  <c r="Q977" i="5"/>
  <c r="R15" i="8"/>
  <c r="R976" i="5"/>
  <c r="S976" i="5"/>
  <c r="T976" i="5"/>
  <c r="P978" i="5"/>
  <c r="N978" i="5"/>
  <c r="X980" i="5"/>
  <c r="Y980" i="5" s="1"/>
  <c r="W980" i="5"/>
  <c r="U976" i="5" l="1"/>
  <c r="V980" i="5"/>
  <c r="K980" i="5"/>
  <c r="M980" i="5" s="1"/>
  <c r="S15" i="8"/>
  <c r="Q978" i="5"/>
  <c r="T977" i="5"/>
  <c r="R977" i="5"/>
  <c r="S977" i="5"/>
  <c r="N979" i="5"/>
  <c r="P979" i="5"/>
  <c r="W981" i="5"/>
  <c r="X981" i="5"/>
  <c r="Y981" i="5" s="1"/>
  <c r="U977" i="5" l="1"/>
  <c r="K981" i="5"/>
  <c r="M981" i="5" s="1"/>
  <c r="V981" i="5"/>
  <c r="T15" i="8"/>
  <c r="Q979" i="5"/>
  <c r="T978" i="5"/>
  <c r="S978" i="5"/>
  <c r="R978" i="5"/>
  <c r="N980" i="5"/>
  <c r="P980" i="5"/>
  <c r="W982" i="5"/>
  <c r="X982" i="5"/>
  <c r="Y982" i="5" s="1"/>
  <c r="U978" i="5" l="1"/>
  <c r="V982" i="5"/>
  <c r="K982" i="5"/>
  <c r="M982" i="5" s="1"/>
  <c r="U980" i="5"/>
  <c r="U15" i="8"/>
  <c r="Q980" i="5"/>
  <c r="S979" i="5"/>
  <c r="T979" i="5"/>
  <c r="R979" i="5"/>
  <c r="P981" i="5"/>
  <c r="N981" i="5"/>
  <c r="X983" i="5"/>
  <c r="Y983" i="5" s="1"/>
  <c r="W983" i="5"/>
  <c r="K1151" i="5"/>
  <c r="M1151" i="5" l="1"/>
  <c r="N1151" i="5" s="1"/>
  <c r="V1151" i="5"/>
  <c r="U979" i="5"/>
  <c r="V983" i="5"/>
  <c r="K983" i="5"/>
  <c r="M983" i="5" s="1"/>
  <c r="V15" i="8"/>
  <c r="Q981" i="5"/>
  <c r="S980" i="5"/>
  <c r="T980" i="5"/>
  <c r="R980" i="5"/>
  <c r="N982" i="5"/>
  <c r="P982" i="5"/>
  <c r="X984" i="5"/>
  <c r="Y984" i="5" s="1"/>
  <c r="W984" i="5"/>
  <c r="P1151" i="5"/>
  <c r="F35" i="8" s="1"/>
  <c r="K984" i="5" l="1"/>
  <c r="M984" i="5" s="1"/>
  <c r="V984" i="5"/>
  <c r="U982" i="5"/>
  <c r="Q982" i="5"/>
  <c r="W15" i="8"/>
  <c r="R981" i="5"/>
  <c r="S981" i="5"/>
  <c r="T981" i="5"/>
  <c r="N983" i="5"/>
  <c r="P983" i="5"/>
  <c r="W985" i="5"/>
  <c r="X985" i="5"/>
  <c r="Y985" i="5" s="1"/>
  <c r="Q1151" i="5"/>
  <c r="F76" i="8" s="1"/>
  <c r="U981" i="5" l="1"/>
  <c r="V985" i="5"/>
  <c r="K985" i="5"/>
  <c r="M985" i="5" s="1"/>
  <c r="U983" i="5"/>
  <c r="X15" i="8"/>
  <c r="Q983" i="5"/>
  <c r="S982" i="5"/>
  <c r="R982" i="5"/>
  <c r="T982" i="5"/>
  <c r="N984" i="5"/>
  <c r="P984" i="5"/>
  <c r="W986" i="5"/>
  <c r="X986" i="5"/>
  <c r="Y986" i="5" s="1"/>
  <c r="S1151" i="5"/>
  <c r="T1151" i="5"/>
  <c r="R1151" i="5"/>
  <c r="U1151" i="5" s="1"/>
  <c r="V986" i="5" l="1"/>
  <c r="K986" i="5"/>
  <c r="M986" i="5" s="1"/>
  <c r="U984" i="5"/>
  <c r="Y15" i="8"/>
  <c r="Q984" i="5"/>
  <c r="R983" i="5"/>
  <c r="S983" i="5"/>
  <c r="T983" i="5"/>
  <c r="N985" i="5"/>
  <c r="P985" i="5"/>
  <c r="W987" i="5"/>
  <c r="X987" i="5"/>
  <c r="Y987" i="5" s="1"/>
  <c r="V987" i="5" l="1"/>
  <c r="K987" i="5"/>
  <c r="M987" i="5" s="1"/>
  <c r="U985" i="5"/>
  <c r="Z15" i="8"/>
  <c r="Q985" i="5"/>
  <c r="R984" i="5"/>
  <c r="S984" i="5"/>
  <c r="T984" i="5"/>
  <c r="N986" i="5"/>
  <c r="P986" i="5"/>
  <c r="W988" i="5"/>
  <c r="X988" i="5"/>
  <c r="Y988" i="5" s="1"/>
  <c r="V988" i="5" l="1"/>
  <c r="K988" i="5"/>
  <c r="M988" i="5" s="1"/>
  <c r="U986" i="5"/>
  <c r="AA15" i="8"/>
  <c r="Q986" i="5"/>
  <c r="T985" i="5"/>
  <c r="R985" i="5"/>
  <c r="S985" i="5"/>
  <c r="N987" i="5"/>
  <c r="P987" i="5"/>
  <c r="X989" i="5"/>
  <c r="Y989" i="5" s="1"/>
  <c r="W989" i="5"/>
  <c r="V989" i="5" l="1"/>
  <c r="K989" i="5"/>
  <c r="M989" i="5" s="1"/>
  <c r="U987" i="5"/>
  <c r="Q987" i="5"/>
  <c r="AB15" i="8"/>
  <c r="R986" i="5"/>
  <c r="S986" i="5"/>
  <c r="T986" i="5"/>
  <c r="N988" i="5"/>
  <c r="P988" i="5"/>
  <c r="X990" i="5"/>
  <c r="Y990" i="5" s="1"/>
  <c r="W990" i="5"/>
  <c r="K990" i="5" l="1"/>
  <c r="M990" i="5" s="1"/>
  <c r="V990" i="5"/>
  <c r="U988" i="5"/>
  <c r="AC15" i="8"/>
  <c r="Q988" i="5"/>
  <c r="T987" i="5"/>
  <c r="R987" i="5"/>
  <c r="S987" i="5"/>
  <c r="N989" i="5"/>
  <c r="P989" i="5"/>
  <c r="X991" i="5"/>
  <c r="Y991" i="5" s="1"/>
  <c r="W991" i="5"/>
  <c r="K991" i="5" l="1"/>
  <c r="M991" i="5" s="1"/>
  <c r="V991" i="5"/>
  <c r="U989" i="5"/>
  <c r="Q989" i="5"/>
  <c r="AD15" i="8"/>
  <c r="R988" i="5"/>
  <c r="S988" i="5"/>
  <c r="T988" i="5"/>
  <c r="N990" i="5"/>
  <c r="P990" i="5"/>
  <c r="X992" i="5"/>
  <c r="Y992" i="5" s="1"/>
  <c r="W992" i="5"/>
  <c r="K992" i="5" l="1"/>
  <c r="M992" i="5" s="1"/>
  <c r="V992" i="5"/>
  <c r="U990" i="5"/>
  <c r="AE15" i="8"/>
  <c r="Q990" i="5"/>
  <c r="S989" i="5"/>
  <c r="R989" i="5"/>
  <c r="T989" i="5"/>
  <c r="N991" i="5"/>
  <c r="P991" i="5"/>
  <c r="W993" i="5"/>
  <c r="X993" i="5"/>
  <c r="Y993" i="5" s="1"/>
  <c r="V993" i="5" l="1"/>
  <c r="K993" i="5"/>
  <c r="M993" i="5" s="1"/>
  <c r="U991" i="5"/>
  <c r="AF15" i="8"/>
  <c r="Q991" i="5"/>
  <c r="R990" i="5"/>
  <c r="S990" i="5"/>
  <c r="T990" i="5"/>
  <c r="P992" i="5"/>
  <c r="N992" i="5"/>
  <c r="W996" i="5"/>
  <c r="U992" i="5" l="1"/>
  <c r="AG15" i="8"/>
  <c r="Q992" i="5"/>
  <c r="S991" i="5"/>
  <c r="T991" i="5"/>
  <c r="R991" i="5"/>
  <c r="N993" i="5"/>
  <c r="P993" i="5"/>
  <c r="X996" i="5"/>
  <c r="X997" i="5" s="1"/>
  <c r="W997" i="5" l="1"/>
  <c r="W998" i="5" s="1"/>
  <c r="U993" i="5"/>
  <c r="Q993" i="5"/>
  <c r="AH15"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25" i="8"/>
  <c r="Q1027" i="5"/>
  <c r="K1029" i="5"/>
  <c r="M1029" i="5" s="1"/>
  <c r="N1028" i="5"/>
  <c r="P1028" i="5"/>
  <c r="X1030" i="5"/>
  <c r="Y1030" i="5" s="1"/>
  <c r="W1030" i="5"/>
  <c r="X1002" i="5" l="1"/>
  <c r="V1029" i="5"/>
  <c r="N1029" i="5"/>
  <c r="P1029" i="5"/>
  <c r="Q1028" i="5"/>
  <c r="G25" i="8"/>
  <c r="K1030" i="5"/>
  <c r="M1030" i="5" s="1"/>
  <c r="R1027" i="5"/>
  <c r="U1027" i="5" s="1"/>
  <c r="T1027" i="5"/>
  <c r="S1027" i="5"/>
  <c r="W1031" i="5"/>
  <c r="X1031" i="5"/>
  <c r="Y1031" i="5" s="1"/>
  <c r="Y1002" i="5" l="1"/>
  <c r="X1003" i="5"/>
  <c r="W1003" i="5"/>
  <c r="V1030" i="5"/>
  <c r="K1031" i="5"/>
  <c r="M1031" i="5" s="1"/>
  <c r="R1028" i="5"/>
  <c r="U1028" i="5" s="1"/>
  <c r="S1028" i="5"/>
  <c r="T1028" i="5"/>
  <c r="N1030" i="5"/>
  <c r="P1030" i="5"/>
  <c r="H25" i="8"/>
  <c r="Q1029" i="5"/>
  <c r="W1032" i="5"/>
  <c r="X1032" i="5"/>
  <c r="Y1032" i="5" s="1"/>
  <c r="W1004" i="5" l="1"/>
  <c r="X1004" i="5"/>
  <c r="V1002" i="5"/>
  <c r="K1002" i="5"/>
  <c r="M1002" i="5" s="1"/>
  <c r="V1031" i="5"/>
  <c r="V1032" i="5"/>
  <c r="K1032" i="5"/>
  <c r="M1032" i="5" s="1"/>
  <c r="S1029" i="5"/>
  <c r="T1029" i="5"/>
  <c r="R1029" i="5"/>
  <c r="U1029" i="5" s="1"/>
  <c r="I25" i="8"/>
  <c r="Q1030" i="5"/>
  <c r="N1031" i="5"/>
  <c r="P1031" i="5"/>
  <c r="W1033" i="5"/>
  <c r="X1033" i="5"/>
  <c r="Y1033" i="5" s="1"/>
  <c r="X1005" i="5" l="1"/>
  <c r="W1005" i="5"/>
  <c r="W1006" i="5" s="1"/>
  <c r="P1002" i="5"/>
  <c r="N1002" i="5"/>
  <c r="T1030" i="5"/>
  <c r="S1030" i="5"/>
  <c r="R1030" i="5"/>
  <c r="U1030" i="5" s="1"/>
  <c r="K1033" i="5"/>
  <c r="M1033" i="5" s="1"/>
  <c r="J25" i="8"/>
  <c r="Q1031" i="5"/>
  <c r="N1032" i="5"/>
  <c r="P1032" i="5"/>
  <c r="W1034" i="5"/>
  <c r="X1034" i="5"/>
  <c r="Y1034" i="5" s="1"/>
  <c r="X1006" i="5" l="1"/>
  <c r="L61" i="8"/>
  <c r="Q1002" i="5"/>
  <c r="V1033" i="5"/>
  <c r="U1032" i="5"/>
  <c r="K25"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25" i="8"/>
  <c r="N1034" i="5"/>
  <c r="P1034" i="5"/>
  <c r="W1036" i="5"/>
  <c r="X1036" i="5"/>
  <c r="Y1036" i="5" s="1"/>
  <c r="X1008" i="5" l="1"/>
  <c r="V1035" i="5"/>
  <c r="M25" i="8"/>
  <c r="Q1034" i="5"/>
  <c r="S1033" i="5"/>
  <c r="T1033" i="5"/>
  <c r="R1033" i="5"/>
  <c r="U1033" i="5" s="1"/>
  <c r="N1035" i="5"/>
  <c r="P1035" i="5"/>
  <c r="K1036" i="5"/>
  <c r="M1036" i="5" s="1"/>
  <c r="W1037" i="5"/>
  <c r="X1037" i="5"/>
  <c r="Y1037" i="5" s="1"/>
  <c r="X1009" i="5" l="1"/>
  <c r="Y1008" i="5"/>
  <c r="W1009" i="5"/>
  <c r="W1010" i="5" s="1"/>
  <c r="V1036" i="5"/>
  <c r="K1037" i="5"/>
  <c r="M1037" i="5" s="1"/>
  <c r="N25" i="8"/>
  <c r="Q1035" i="5"/>
  <c r="T1034" i="5"/>
  <c r="S1034" i="5"/>
  <c r="R1034" i="5"/>
  <c r="U1034" i="5" s="1"/>
  <c r="N1036" i="5"/>
  <c r="P1036" i="5"/>
  <c r="W1038" i="5"/>
  <c r="X1038" i="5"/>
  <c r="Y1038" i="5" s="1"/>
  <c r="K1008" i="5" l="1"/>
  <c r="M1008" i="5" s="1"/>
  <c r="V1008" i="5"/>
  <c r="X1010" i="5"/>
  <c r="Y1009" i="5"/>
  <c r="V1037" i="5"/>
  <c r="K1038" i="5"/>
  <c r="M1038" i="5" s="1"/>
  <c r="V1038" i="5"/>
  <c r="Q1036" i="5"/>
  <c r="O25" i="8"/>
  <c r="R1035" i="5"/>
  <c r="U1035" i="5" s="1"/>
  <c r="T1035" i="5"/>
  <c r="S1035" i="5"/>
  <c r="N1037" i="5"/>
  <c r="P1037" i="5"/>
  <c r="X1039" i="5"/>
  <c r="Y1039" i="5" s="1"/>
  <c r="W1039" i="5"/>
  <c r="V1009" i="5" l="1"/>
  <c r="K1009" i="5"/>
  <c r="M1009" i="5" s="1"/>
  <c r="X1011" i="5"/>
  <c r="Y1010" i="5"/>
  <c r="W1011" i="5"/>
  <c r="W1012" i="5" s="1"/>
  <c r="N1008" i="5"/>
  <c r="P1008" i="5"/>
  <c r="Q1037" i="5"/>
  <c r="P25" i="8"/>
  <c r="R1036" i="5"/>
  <c r="U1036" i="5" s="1"/>
  <c r="S1036" i="5"/>
  <c r="T1036" i="5"/>
  <c r="K1039" i="5"/>
  <c r="M1039" i="5" s="1"/>
  <c r="N1038" i="5"/>
  <c r="P1038" i="5"/>
  <c r="X1040" i="5"/>
  <c r="Y1040" i="5" s="1"/>
  <c r="W1040" i="5"/>
  <c r="Q1008" i="5" l="1"/>
  <c r="R74" i="8" s="1"/>
  <c r="R61" i="8"/>
  <c r="K1010" i="5"/>
  <c r="M1010" i="5" s="1"/>
  <c r="V1010" i="5"/>
  <c r="X1012" i="5"/>
  <c r="Y1011" i="5"/>
  <c r="N1009" i="5"/>
  <c r="P1009" i="5"/>
  <c r="V1039" i="5"/>
  <c r="U1038" i="5"/>
  <c r="Q25" i="8"/>
  <c r="Q1038" i="5"/>
  <c r="S1037" i="5"/>
  <c r="T1037" i="5"/>
  <c r="R1037" i="5"/>
  <c r="U1037" i="5" s="1"/>
  <c r="K1040" i="5"/>
  <c r="M1040" i="5" s="1"/>
  <c r="N1039" i="5"/>
  <c r="P1039" i="5"/>
  <c r="W1041" i="5"/>
  <c r="X1041" i="5"/>
  <c r="Y1041" i="5" s="1"/>
  <c r="S61" i="8" l="1"/>
  <c r="Q1009" i="5"/>
  <c r="K1011" i="5"/>
  <c r="M1011" i="5" s="1"/>
  <c r="V1011" i="5"/>
  <c r="X1013" i="5"/>
  <c r="Y1012" i="5"/>
  <c r="W1013" i="5"/>
  <c r="W1014" i="5" s="1"/>
  <c r="P1010" i="5"/>
  <c r="N1010" i="5"/>
  <c r="R1008" i="5"/>
  <c r="U1008" i="5" s="1"/>
  <c r="S1008" i="5"/>
  <c r="T1008" i="5"/>
  <c r="V1040" i="5"/>
  <c r="R25" i="8"/>
  <c r="Q1039" i="5"/>
  <c r="N1040" i="5"/>
  <c r="P1040" i="5"/>
  <c r="T1038" i="5"/>
  <c r="S1038" i="5"/>
  <c r="R1038" i="5"/>
  <c r="K1041" i="5"/>
  <c r="M1041" i="5" s="1"/>
  <c r="W1042" i="5"/>
  <c r="X1042" i="5"/>
  <c r="Y1042" i="5" s="1"/>
  <c r="V1041" i="5" l="1"/>
  <c r="Q1010" i="5"/>
  <c r="T74" i="8" s="1"/>
  <c r="T61" i="8"/>
  <c r="V1012" i="5"/>
  <c r="K1012" i="5"/>
  <c r="M1012" i="5" s="1"/>
  <c r="Y1013" i="5"/>
  <c r="X1014" i="5"/>
  <c r="P1011" i="5"/>
  <c r="N1011" i="5"/>
  <c r="S1009" i="5"/>
  <c r="R1009" i="5"/>
  <c r="U1009" i="5" s="1"/>
  <c r="T1009" i="5"/>
  <c r="K1042" i="5"/>
  <c r="M1042" i="5" s="1"/>
  <c r="R1039" i="5"/>
  <c r="U1039" i="5" s="1"/>
  <c r="T1039" i="5"/>
  <c r="S1039" i="5"/>
  <c r="N1041" i="5"/>
  <c r="P1041" i="5"/>
  <c r="S25" i="8"/>
  <c r="Q1040" i="5"/>
  <c r="W1043" i="5"/>
  <c r="X1043" i="5"/>
  <c r="Y1043" i="5" s="1"/>
  <c r="V1042" i="5" l="1"/>
  <c r="U61" i="8"/>
  <c r="Q1011" i="5"/>
  <c r="Y1014" i="5"/>
  <c r="X1015" i="5"/>
  <c r="W1015" i="5"/>
  <c r="V1013" i="5"/>
  <c r="K1013" i="5"/>
  <c r="M1013" i="5" s="1"/>
  <c r="P1012" i="5"/>
  <c r="N1012" i="5"/>
  <c r="S1010" i="5"/>
  <c r="R1010" i="5"/>
  <c r="U1010" i="5" s="1"/>
  <c r="T1010" i="5"/>
  <c r="V1043" i="5"/>
  <c r="K1043" i="5"/>
  <c r="M1043" i="5" s="1"/>
  <c r="Q1041" i="5"/>
  <c r="T25" i="8"/>
  <c r="R1040" i="5"/>
  <c r="U1040" i="5" s="1"/>
  <c r="S1040" i="5"/>
  <c r="T1040" i="5"/>
  <c r="N1042" i="5"/>
  <c r="P1042" i="5"/>
  <c r="W1044" i="5"/>
  <c r="X1044" i="5"/>
  <c r="Y1044" i="5" s="1"/>
  <c r="W1016" i="5" l="1"/>
  <c r="Q1012" i="5"/>
  <c r="U1012" i="5" s="1"/>
  <c r="V61" i="8"/>
  <c r="P1013" i="5"/>
  <c r="N1013" i="5"/>
  <c r="X1016" i="5"/>
  <c r="Y1015" i="5"/>
  <c r="V1014" i="5"/>
  <c r="K1014" i="5"/>
  <c r="M1014" i="5" s="1"/>
  <c r="R1011" i="5"/>
  <c r="U1011" i="5" s="1"/>
  <c r="T1011" i="5"/>
  <c r="S1011" i="5"/>
  <c r="V1044" i="5"/>
  <c r="K1044" i="5"/>
  <c r="M1044" i="5" s="1"/>
  <c r="S1041" i="5"/>
  <c r="T1041" i="5"/>
  <c r="R1041" i="5"/>
  <c r="U1041" i="5" s="1"/>
  <c r="Q1042" i="5"/>
  <c r="U25" i="8"/>
  <c r="N1043" i="5"/>
  <c r="P1043" i="5"/>
  <c r="X1045" i="5"/>
  <c r="Y1045" i="5" s="1"/>
  <c r="W1045" i="5"/>
  <c r="P1014" i="5" l="1"/>
  <c r="N1014" i="5"/>
  <c r="K1015" i="5"/>
  <c r="M1015" i="5" s="1"/>
  <c r="V1015" i="5"/>
  <c r="Y1016" i="5"/>
  <c r="X1017" i="5"/>
  <c r="W1017" i="5"/>
  <c r="Q1013" i="5"/>
  <c r="W61" i="8"/>
  <c r="S1012" i="5"/>
  <c r="R1012" i="5"/>
  <c r="T1012" i="5"/>
  <c r="V1045" i="5"/>
  <c r="K1045" i="5"/>
  <c r="M1045" i="5" s="1"/>
  <c r="T1042" i="5"/>
  <c r="S1042" i="5"/>
  <c r="R1042" i="5"/>
  <c r="U1042" i="5" s="1"/>
  <c r="N1044" i="5"/>
  <c r="P1044" i="5"/>
  <c r="V25" i="8"/>
  <c r="Q1043" i="5"/>
  <c r="U1043" i="5" s="1"/>
  <c r="X1046" i="5"/>
  <c r="Y1046" i="5" s="1"/>
  <c r="W1046" i="5"/>
  <c r="W1018" i="5" l="1"/>
  <c r="R1013" i="5"/>
  <c r="U1013" i="5" s="1"/>
  <c r="S1013" i="5"/>
  <c r="T1013" i="5"/>
  <c r="X1018" i="5"/>
  <c r="Y1017" i="5"/>
  <c r="K1016" i="5"/>
  <c r="M1016" i="5" s="1"/>
  <c r="V1016" i="5"/>
  <c r="N1015" i="5"/>
  <c r="P1015" i="5"/>
  <c r="Q1014" i="5"/>
  <c r="X61" i="8"/>
  <c r="V1046" i="5"/>
  <c r="K1046" i="5"/>
  <c r="M1046" i="5" s="1"/>
  <c r="U1044" i="5"/>
  <c r="W25" i="8"/>
  <c r="Q1044" i="5"/>
  <c r="R1043" i="5"/>
  <c r="T1043" i="5"/>
  <c r="S1043" i="5"/>
  <c r="N1045" i="5"/>
  <c r="P1045" i="5"/>
  <c r="W1047" i="5"/>
  <c r="X1047" i="5"/>
  <c r="Y1047" i="5" s="1"/>
  <c r="S1014" i="5" l="1"/>
  <c r="T1014" i="5"/>
  <c r="R1014" i="5"/>
  <c r="U1014" i="5" s="1"/>
  <c r="Y61" i="8"/>
  <c r="Q1015" i="5"/>
  <c r="N1016" i="5"/>
  <c r="P1016" i="5"/>
  <c r="K1017" i="5"/>
  <c r="M1017" i="5" s="1"/>
  <c r="V1017" i="5"/>
  <c r="Y1018" i="5"/>
  <c r="X1019" i="5"/>
  <c r="W1019" i="5"/>
  <c r="W1020" i="5" s="1"/>
  <c r="K1047" i="5"/>
  <c r="M1047" i="5" s="1"/>
  <c r="V1047" i="5"/>
  <c r="Q1045" i="5"/>
  <c r="U1045" i="5" s="1"/>
  <c r="X25" i="8"/>
  <c r="N1046" i="5"/>
  <c r="P1046" i="5"/>
  <c r="R1044" i="5"/>
  <c r="S1044" i="5"/>
  <c r="T1044" i="5"/>
  <c r="W1048" i="5"/>
  <c r="X1048" i="5"/>
  <c r="Y1048" i="5" s="1"/>
  <c r="Y1019" i="5" l="1"/>
  <c r="X1020" i="5"/>
  <c r="K1018" i="5"/>
  <c r="M1018" i="5" s="1"/>
  <c r="V1018" i="5"/>
  <c r="P1017" i="5"/>
  <c r="N1017" i="5"/>
  <c r="Q1016" i="5"/>
  <c r="Z61" i="8"/>
  <c r="R1015" i="5"/>
  <c r="U1015" i="5" s="1"/>
  <c r="T1015" i="5"/>
  <c r="S1015" i="5"/>
  <c r="V1048" i="5"/>
  <c r="K1048" i="5"/>
  <c r="M1048" i="5" s="1"/>
  <c r="S1045" i="5"/>
  <c r="T1045" i="5"/>
  <c r="R1045" i="5"/>
  <c r="U1046" i="5"/>
  <c r="Y25" i="8"/>
  <c r="Q1046" i="5"/>
  <c r="N1047" i="5"/>
  <c r="P1047" i="5"/>
  <c r="W1049" i="5"/>
  <c r="X1049" i="5"/>
  <c r="Y1049" i="5" s="1"/>
  <c r="R1016" i="5" l="1"/>
  <c r="U1016" i="5" s="1"/>
  <c r="T1016" i="5"/>
  <c r="S1016" i="5"/>
  <c r="AA61" i="8"/>
  <c r="Q1017" i="5"/>
  <c r="P1018" i="5"/>
  <c r="N1018" i="5"/>
  <c r="W1021" i="5"/>
  <c r="X1021" i="5"/>
  <c r="Y1020" i="5"/>
  <c r="V1019" i="5"/>
  <c r="K1019" i="5"/>
  <c r="M1019" i="5" s="1"/>
  <c r="K1049" i="5"/>
  <c r="M1049" i="5" s="1"/>
  <c r="V1049" i="5"/>
  <c r="T1046" i="5"/>
  <c r="S1046" i="5"/>
  <c r="R1046" i="5"/>
  <c r="Z25" i="8"/>
  <c r="Q1047" i="5"/>
  <c r="U1047" i="5" s="1"/>
  <c r="N1048" i="5"/>
  <c r="P1048" i="5"/>
  <c r="W1050" i="5"/>
  <c r="X1050" i="5"/>
  <c r="Y1050" i="5" s="1"/>
  <c r="P1019" i="5" l="1"/>
  <c r="N1019" i="5"/>
  <c r="K1020" i="5"/>
  <c r="M1020" i="5" s="1"/>
  <c r="V1020" i="5"/>
  <c r="X1022" i="5"/>
  <c r="Y1021" i="5"/>
  <c r="W1022" i="5"/>
  <c r="U1018" i="5"/>
  <c r="Q1018" i="5"/>
  <c r="AB61" i="8"/>
  <c r="S1017" i="5"/>
  <c r="T1017" i="5"/>
  <c r="R1017" i="5"/>
  <c r="U1017" i="5" s="1"/>
  <c r="V1050" i="5"/>
  <c r="K1050" i="5"/>
  <c r="M1050" i="5" s="1"/>
  <c r="R1047" i="5"/>
  <c r="T1047" i="5"/>
  <c r="S1047" i="5"/>
  <c r="AA25" i="8"/>
  <c r="Q1048" i="5"/>
  <c r="U1048" i="5" s="1"/>
  <c r="N1049" i="5"/>
  <c r="P1049" i="5"/>
  <c r="W1051" i="5"/>
  <c r="X1051" i="5"/>
  <c r="Y1051" i="5" s="1"/>
  <c r="W1023" i="5" l="1"/>
  <c r="R1018" i="5"/>
  <c r="S1018" i="5"/>
  <c r="T1018" i="5"/>
  <c r="K1021" i="5"/>
  <c r="M1021" i="5" s="1"/>
  <c r="V1021" i="5"/>
  <c r="X1023" i="5"/>
  <c r="Y1022" i="5"/>
  <c r="N1020" i="5"/>
  <c r="P1020" i="5"/>
  <c r="Q1019" i="5"/>
  <c r="U1019" i="5"/>
  <c r="AC61" i="8"/>
  <c r="N1050" i="5"/>
  <c r="P1050" i="5"/>
  <c r="K1051" i="5"/>
  <c r="M1051" i="5" s="1"/>
  <c r="V1051" i="5"/>
  <c r="R1048" i="5"/>
  <c r="S1048" i="5"/>
  <c r="T1048" i="5"/>
  <c r="U1049" i="5"/>
  <c r="AB25" i="8"/>
  <c r="Q1049" i="5"/>
  <c r="W1052" i="5"/>
  <c r="X1052" i="5"/>
  <c r="Y1052" i="5" s="1"/>
  <c r="R1019" i="5" l="1"/>
  <c r="S1019" i="5"/>
  <c r="T1019" i="5"/>
  <c r="AD61" i="8"/>
  <c r="Q1020" i="5"/>
  <c r="K1022" i="5"/>
  <c r="M1022" i="5" s="1"/>
  <c r="V1022" i="5"/>
  <c r="W1024" i="5"/>
  <c r="X1024" i="5"/>
  <c r="Y1024" i="5" s="1"/>
  <c r="Y1023" i="5"/>
  <c r="N1021" i="5"/>
  <c r="P1021" i="5"/>
  <c r="N1051" i="5"/>
  <c r="P1051" i="5"/>
  <c r="K1052" i="5"/>
  <c r="M1052" i="5" s="1"/>
  <c r="V1052" i="5"/>
  <c r="S1049" i="5"/>
  <c r="T1049" i="5"/>
  <c r="R1049" i="5"/>
  <c r="U1050" i="5"/>
  <c r="AC25" i="8"/>
  <c r="Q1050" i="5"/>
  <c r="W1053" i="5"/>
  <c r="X1053" i="5"/>
  <c r="Y1053" i="5" s="1"/>
  <c r="Q1021" i="5" l="1"/>
  <c r="AE61"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25" i="8"/>
  <c r="W1054" i="5"/>
  <c r="X1054" i="5"/>
  <c r="Y1054" i="5" s="1"/>
  <c r="Q1022" i="5" l="1"/>
  <c r="AF61" i="8"/>
  <c r="N1024" i="5"/>
  <c r="P1024" i="5"/>
  <c r="N1023" i="5"/>
  <c r="P1023" i="5"/>
  <c r="R1021" i="5"/>
  <c r="U1021" i="5" s="1"/>
  <c r="S1021" i="5"/>
  <c r="T1021" i="5"/>
  <c r="V1054" i="5"/>
  <c r="K1054" i="5"/>
  <c r="M1054" i="5" s="1"/>
  <c r="U1052" i="5"/>
  <c r="Q1052" i="5"/>
  <c r="AE25" i="8"/>
  <c r="N1053" i="5"/>
  <c r="P1053" i="5"/>
  <c r="R1051" i="5"/>
  <c r="T1051" i="5"/>
  <c r="S1051" i="5"/>
  <c r="X1055" i="5"/>
  <c r="Y1055" i="5" s="1"/>
  <c r="W1055" i="5"/>
  <c r="AG61" i="8" l="1"/>
  <c r="Q1023" i="5"/>
  <c r="AH61" i="8"/>
  <c r="Q1024" i="5"/>
  <c r="S1022" i="5"/>
  <c r="T1022" i="5"/>
  <c r="R1022" i="5"/>
  <c r="U1022" i="5" s="1"/>
  <c r="R1052" i="5"/>
  <c r="S1052" i="5"/>
  <c r="T1052" i="5"/>
  <c r="V1055" i="5"/>
  <c r="K1055" i="5"/>
  <c r="M1055" i="5" s="1"/>
  <c r="U1053" i="5"/>
  <c r="AF25" i="8"/>
  <c r="Q1053" i="5"/>
  <c r="N1054" i="5"/>
  <c r="P1054" i="5"/>
  <c r="W1058" i="5"/>
  <c r="S1024" i="5" l="1"/>
  <c r="T1024" i="5"/>
  <c r="R1024" i="5"/>
  <c r="U1024" i="5" s="1"/>
  <c r="T1023" i="5"/>
  <c r="R1023" i="5"/>
  <c r="U1023" i="5" s="1"/>
  <c r="S1023" i="5"/>
  <c r="U1054" i="5"/>
  <c r="AG25" i="8"/>
  <c r="Q1054" i="5"/>
  <c r="S1053" i="5"/>
  <c r="T1053" i="5"/>
  <c r="R1053" i="5"/>
  <c r="N1055" i="5"/>
  <c r="P1055" i="5"/>
  <c r="X1058" i="5"/>
  <c r="Y1058" i="5" s="1"/>
  <c r="U1055" i="5" l="1"/>
  <c r="AH25"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39" i="8"/>
  <c r="Q1058" i="5"/>
  <c r="W1062" i="5" l="1"/>
  <c r="X1062" i="5"/>
  <c r="V1060" i="5"/>
  <c r="S1058" i="5"/>
  <c r="T1058" i="5"/>
  <c r="R1058" i="5"/>
  <c r="U1058" i="5" s="1"/>
  <c r="Q1059" i="5"/>
  <c r="G39" i="8"/>
  <c r="N1060" i="5"/>
  <c r="P1060" i="5"/>
  <c r="Y1062" i="5"/>
  <c r="K1061" i="5"/>
  <c r="M1061" i="5" s="1"/>
  <c r="X1063" i="5" l="1"/>
  <c r="W1063" i="5"/>
  <c r="V1061" i="5"/>
  <c r="S1059" i="5"/>
  <c r="T1059" i="5"/>
  <c r="R1059" i="5"/>
  <c r="U1059" i="5" s="1"/>
  <c r="Q1060" i="5"/>
  <c r="H39" i="8"/>
  <c r="Y1063" i="5"/>
  <c r="K1062" i="5"/>
  <c r="P1061" i="5"/>
  <c r="N1061" i="5"/>
  <c r="X1064" i="5" l="1"/>
  <c r="M1062" i="5"/>
  <c r="V1062" i="5"/>
  <c r="W1064" i="5"/>
  <c r="R1060" i="5"/>
  <c r="U1060" i="5" s="1"/>
  <c r="S1060" i="5"/>
  <c r="T1060" i="5"/>
  <c r="Y1064" i="5"/>
  <c r="K1063" i="5"/>
  <c r="M1063" i="5" s="1"/>
  <c r="I39" i="8"/>
  <c r="Q1061" i="5"/>
  <c r="N1062" i="5" l="1"/>
  <c r="P1062" i="5"/>
  <c r="X1065" i="5"/>
  <c r="Y1065" i="5" s="1"/>
  <c r="W1065" i="5"/>
  <c r="V1063" i="5"/>
  <c r="K1064" i="5"/>
  <c r="M1064" i="5" s="1"/>
  <c r="P1063" i="5"/>
  <c r="N1063" i="5"/>
  <c r="T1061" i="5"/>
  <c r="R1061" i="5"/>
  <c r="U1061" i="5" s="1"/>
  <c r="S1061" i="5"/>
  <c r="W1066" i="5" l="1"/>
  <c r="X1066" i="5"/>
  <c r="Y1066" i="5" s="1"/>
  <c r="Q1062" i="5"/>
  <c r="J39" i="8"/>
  <c r="V1064" i="5"/>
  <c r="N1064" i="5"/>
  <c r="P1064" i="5"/>
  <c r="K1065" i="5"/>
  <c r="M1065" i="5" s="1"/>
  <c r="K39" i="8"/>
  <c r="Q1063" i="5"/>
  <c r="V1065" i="5" l="1"/>
  <c r="W1067" i="5"/>
  <c r="X1067" i="5"/>
  <c r="Y1067" i="5" s="1"/>
  <c r="S1062" i="5"/>
  <c r="T1062" i="5"/>
  <c r="R1062" i="5"/>
  <c r="U1062" i="5" s="1"/>
  <c r="L39" i="8"/>
  <c r="Q1064" i="5"/>
  <c r="K1066" i="5"/>
  <c r="M1066" i="5" s="1"/>
  <c r="V1066" i="5"/>
  <c r="N1065" i="5"/>
  <c r="P1065" i="5"/>
  <c r="S1063" i="5"/>
  <c r="T1063" i="5"/>
  <c r="R1063" i="5"/>
  <c r="U1063" i="5" s="1"/>
  <c r="W1068" i="5" l="1"/>
  <c r="X1068" i="5"/>
  <c r="Y1068" i="5" s="1"/>
  <c r="R1064" i="5"/>
  <c r="U1064" i="5" s="1"/>
  <c r="T1064" i="5"/>
  <c r="S1064" i="5"/>
  <c r="K1067" i="5"/>
  <c r="M1067" i="5" s="1"/>
  <c r="N1066" i="5"/>
  <c r="P1066" i="5"/>
  <c r="M39" i="8"/>
  <c r="Q1065" i="5"/>
  <c r="V1067" i="5" l="1"/>
  <c r="W1069" i="5"/>
  <c r="X1069" i="5"/>
  <c r="K1068" i="5"/>
  <c r="M1068" i="5" s="1"/>
  <c r="N1067" i="5"/>
  <c r="P1067" i="5"/>
  <c r="Q1066" i="5"/>
  <c r="N39" i="8"/>
  <c r="R1065" i="5"/>
  <c r="U1065" i="5" s="1"/>
  <c r="T1065" i="5"/>
  <c r="S1065" i="5"/>
  <c r="V1068" i="5" l="1"/>
  <c r="X1070" i="5"/>
  <c r="Y1070" i="5" s="1"/>
  <c r="Y1069" i="5"/>
  <c r="W1070" i="5"/>
  <c r="P1068" i="5"/>
  <c r="N1068" i="5"/>
  <c r="O39" i="8"/>
  <c r="Q1067" i="5"/>
  <c r="T1066" i="5"/>
  <c r="R1066" i="5"/>
  <c r="U1066" i="5" s="1"/>
  <c r="S1066" i="5"/>
  <c r="K1069" i="5" l="1"/>
  <c r="M1069" i="5" s="1"/>
  <c r="W1071" i="5"/>
  <c r="X1071" i="5"/>
  <c r="Y1071" i="5" s="1"/>
  <c r="Q1068" i="5"/>
  <c r="P39" i="8"/>
  <c r="K1070" i="5"/>
  <c r="M1070" i="5" s="1"/>
  <c r="S1067" i="5"/>
  <c r="T1067" i="5"/>
  <c r="R1067" i="5"/>
  <c r="U1067" i="5" s="1"/>
  <c r="J1182" i="5"/>
  <c r="V1070" i="5" l="1"/>
  <c r="V1069" i="5"/>
  <c r="W1072" i="5"/>
  <c r="N1069" i="5"/>
  <c r="P1069" i="5"/>
  <c r="Q1069" i="5" s="1"/>
  <c r="X1072" i="5"/>
  <c r="Y1072" i="5" s="1"/>
  <c r="S1068" i="5"/>
  <c r="R1068" i="5"/>
  <c r="U1068" i="5" s="1"/>
  <c r="T1068" i="5"/>
  <c r="Q39" i="8"/>
  <c r="K1071" i="5"/>
  <c r="M1071" i="5" s="1"/>
  <c r="P1070" i="5"/>
  <c r="N1070" i="5"/>
  <c r="V1071" i="5" l="1"/>
  <c r="X1073" i="5"/>
  <c r="Y1073" i="5" s="1"/>
  <c r="W1073" i="5"/>
  <c r="S1069" i="5"/>
  <c r="R1069" i="5"/>
  <c r="U1069" i="5" s="1"/>
  <c r="T1069" i="5"/>
  <c r="V1072" i="5"/>
  <c r="K1072" i="5"/>
  <c r="M1072" i="5" s="1"/>
  <c r="N1071" i="5"/>
  <c r="P1071" i="5"/>
  <c r="Q1070" i="5"/>
  <c r="R39" i="8"/>
  <c r="W1074" i="5" l="1"/>
  <c r="X1074" i="5"/>
  <c r="P1072" i="5"/>
  <c r="N1072" i="5"/>
  <c r="K1073" i="5"/>
  <c r="M1073" i="5" s="1"/>
  <c r="S39" i="8"/>
  <c r="Q1071" i="5"/>
  <c r="T1070" i="5"/>
  <c r="R1070" i="5"/>
  <c r="U1070" i="5" s="1"/>
  <c r="S1070" i="5"/>
  <c r="V1073" i="5" l="1"/>
  <c r="W1075" i="5"/>
  <c r="X1075" i="5"/>
  <c r="Y1074" i="5"/>
  <c r="T39" i="8"/>
  <c r="Q1072" i="5"/>
  <c r="P1073" i="5"/>
  <c r="N1073" i="5"/>
  <c r="R1071" i="5"/>
  <c r="U1071" i="5" s="1"/>
  <c r="S1071" i="5"/>
  <c r="T1071" i="5"/>
  <c r="V1074" i="5" l="1"/>
  <c r="K1074" i="5"/>
  <c r="M1074" i="5" s="1"/>
  <c r="W1076" i="5"/>
  <c r="X1076" i="5"/>
  <c r="Y1075" i="5"/>
  <c r="T1072" i="5"/>
  <c r="S1072" i="5"/>
  <c r="R1072" i="5"/>
  <c r="U1072" i="5" s="1"/>
  <c r="Q1073" i="5"/>
  <c r="U39" i="8"/>
  <c r="X1077" i="5" l="1"/>
  <c r="Y1076" i="5"/>
  <c r="K1076" i="5" s="1"/>
  <c r="M1076" i="5" s="1"/>
  <c r="N1074" i="5"/>
  <c r="P1074" i="5"/>
  <c r="Q1074" i="5" s="1"/>
  <c r="W1077" i="5"/>
  <c r="W1078" i="5" s="1"/>
  <c r="K1075" i="5"/>
  <c r="M1075" i="5" s="1"/>
  <c r="V1075" i="5"/>
  <c r="T1073" i="5"/>
  <c r="S1073" i="5"/>
  <c r="R1073" i="5"/>
  <c r="U1073" i="5" s="1"/>
  <c r="Y1077" i="5"/>
  <c r="V39" i="8"/>
  <c r="V1076" i="5" l="1"/>
  <c r="X1078" i="5"/>
  <c r="W1079" i="5" s="1"/>
  <c r="N1075" i="5"/>
  <c r="P1075" i="5"/>
  <c r="Q1075" i="5" s="1"/>
  <c r="N1076" i="5"/>
  <c r="P1076" i="5"/>
  <c r="V1077" i="5"/>
  <c r="K1077" i="5"/>
  <c r="M1077" i="5" s="1"/>
  <c r="W39" i="8"/>
  <c r="R1074" i="5"/>
  <c r="U1074" i="5" s="1"/>
  <c r="T1074" i="5"/>
  <c r="S1074" i="5"/>
  <c r="Y1078" i="5" l="1"/>
  <c r="V1078" i="5" s="1"/>
  <c r="X1079" i="5"/>
  <c r="X1080" i="5" s="1"/>
  <c r="X39" i="8"/>
  <c r="Q1076" i="5"/>
  <c r="N1077" i="5"/>
  <c r="P1077" i="5"/>
  <c r="R1075" i="5"/>
  <c r="U1075" i="5" s="1"/>
  <c r="T1075" i="5"/>
  <c r="S1075" i="5"/>
  <c r="K1078" i="5" l="1"/>
  <c r="M1078" i="5" s="1"/>
  <c r="N1078" i="5" s="1"/>
  <c r="W1080" i="5"/>
  <c r="X1081" i="5" s="1"/>
  <c r="Y1079" i="5"/>
  <c r="K1079" i="5" s="1"/>
  <c r="M1079" i="5" s="1"/>
  <c r="S1076" i="5"/>
  <c r="R1076" i="5"/>
  <c r="U1076" i="5" s="1"/>
  <c r="T1076" i="5"/>
  <c r="Y1080" i="5"/>
  <c r="Y39" i="8"/>
  <c r="Q1077" i="5"/>
  <c r="P1078" i="5" l="1"/>
  <c r="V1079" i="5"/>
  <c r="W1081" i="5"/>
  <c r="W1082" i="5" s="1"/>
  <c r="Y1081" i="5"/>
  <c r="K1080" i="5"/>
  <c r="M1080" i="5" s="1"/>
  <c r="V1080" i="5"/>
  <c r="N1079" i="5"/>
  <c r="P1079" i="5"/>
  <c r="Z39" i="8"/>
  <c r="Q1078" i="5"/>
  <c r="S1077" i="5"/>
  <c r="R1077" i="5"/>
  <c r="U1077" i="5" s="1"/>
  <c r="T1077" i="5"/>
  <c r="X1082" i="5" l="1"/>
  <c r="W1083" i="5" s="1"/>
  <c r="V1081" i="5"/>
  <c r="K1081" i="5"/>
  <c r="M1081" i="5" s="1"/>
  <c r="N1080" i="5"/>
  <c r="P1080" i="5"/>
  <c r="U1079" i="5"/>
  <c r="Q1079" i="5"/>
  <c r="AA39" i="8"/>
  <c r="R1078" i="5"/>
  <c r="U1078" i="5" s="1"/>
  <c r="S1078" i="5"/>
  <c r="T1078" i="5"/>
  <c r="Y1082" i="5" l="1"/>
  <c r="K1082" i="5" s="1"/>
  <c r="M1082" i="5" s="1"/>
  <c r="X1083" i="5"/>
  <c r="X1084" i="5" s="1"/>
  <c r="N1081" i="5"/>
  <c r="P1081" i="5"/>
  <c r="AB39" i="8"/>
  <c r="Q1080" i="5"/>
  <c r="R1079" i="5"/>
  <c r="T1079" i="5"/>
  <c r="S1079" i="5"/>
  <c r="V1082" i="5" l="1"/>
  <c r="Y1083" i="5"/>
  <c r="V1083" i="5" s="1"/>
  <c r="W1084" i="5"/>
  <c r="W1085" i="5" s="1"/>
  <c r="AC39" i="8"/>
  <c r="Q1081" i="5"/>
  <c r="Y1084" i="5"/>
  <c r="N1082" i="5"/>
  <c r="P1082" i="5"/>
  <c r="T1080" i="5"/>
  <c r="R1080" i="5"/>
  <c r="U1080" i="5" s="1"/>
  <c r="S1080" i="5"/>
  <c r="X1085" i="5" l="1"/>
  <c r="K1083" i="5"/>
  <c r="M1083" i="5" s="1"/>
  <c r="P1083" i="5" s="1"/>
  <c r="W1086" i="5"/>
  <c r="T1081" i="5"/>
  <c r="S1081" i="5"/>
  <c r="R1081" i="5"/>
  <c r="U1081" i="5" s="1"/>
  <c r="X1086" i="5"/>
  <c r="Y1085" i="5"/>
  <c r="V1084" i="5"/>
  <c r="K1084" i="5"/>
  <c r="M1084" i="5" s="1"/>
  <c r="Q1082" i="5"/>
  <c r="AD39" i="8"/>
  <c r="N1083" i="5" l="1"/>
  <c r="AE39"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39" i="8"/>
  <c r="N1086" i="5" l="1"/>
  <c r="P1086" i="5"/>
  <c r="X1089" i="5"/>
  <c r="Y1089" i="5" s="1"/>
  <c r="Q1085" i="5"/>
  <c r="U1085" i="5"/>
  <c r="AG39" i="8"/>
  <c r="R1084" i="5"/>
  <c r="U1084" i="5" s="1"/>
  <c r="S1084" i="5"/>
  <c r="T1084" i="5"/>
  <c r="K1089" i="5" l="1"/>
  <c r="M1089" i="5" s="1"/>
  <c r="AH39" i="8"/>
  <c r="Q1086" i="5"/>
  <c r="W1090" i="5"/>
  <c r="X1090" i="5"/>
  <c r="R1085" i="5"/>
  <c r="T1085" i="5"/>
  <c r="S1085" i="5"/>
  <c r="V1089" i="5" l="1"/>
  <c r="N1089" i="5"/>
  <c r="P1089" i="5"/>
  <c r="W1091" i="5"/>
  <c r="T1086" i="5"/>
  <c r="O34" i="7" s="1"/>
  <c r="R1086" i="5"/>
  <c r="U1086" i="5" s="1"/>
  <c r="S1086" i="5"/>
  <c r="X1091" i="5"/>
  <c r="Y1091" i="5" s="1"/>
  <c r="Y1090" i="5"/>
  <c r="F40"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0" i="8" l="1"/>
  <c r="Q1091" i="5"/>
  <c r="W1094" i="5"/>
  <c r="X1094" i="5"/>
  <c r="Y1093" i="5"/>
  <c r="K1092" i="5"/>
  <c r="M1092" i="5" s="1"/>
  <c r="G40"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35" i="8"/>
  <c r="V1154" i="5" l="1"/>
  <c r="V1093" i="5"/>
  <c r="G76" i="8"/>
  <c r="X1096" i="5"/>
  <c r="Y1095" i="5"/>
  <c r="K1094" i="5"/>
  <c r="P1093" i="5"/>
  <c r="N1093" i="5"/>
  <c r="Q1092" i="5"/>
  <c r="I40" i="8"/>
  <c r="W1096" i="5"/>
  <c r="Y1156" i="5"/>
  <c r="K1155" i="5"/>
  <c r="M1155" i="5" s="1"/>
  <c r="P1154" i="5"/>
  <c r="N1154" i="5"/>
  <c r="H35" i="8"/>
  <c r="Q1153" i="5"/>
  <c r="T1152" i="5"/>
  <c r="R1152" i="5"/>
  <c r="S1152" i="5"/>
  <c r="V1155" i="5" l="1"/>
  <c r="M1094" i="5"/>
  <c r="V1094" i="5"/>
  <c r="H76" i="8"/>
  <c r="U1152" i="5"/>
  <c r="W1097" i="5"/>
  <c r="X1097" i="5"/>
  <c r="Y1096" i="5"/>
  <c r="K1095" i="5"/>
  <c r="M1095" i="5" s="1"/>
  <c r="V1095" i="5"/>
  <c r="J40" i="8"/>
  <c r="Q1093" i="5"/>
  <c r="R1092" i="5"/>
  <c r="U1092" i="5" s="1"/>
  <c r="S1092" i="5"/>
  <c r="T1092" i="5"/>
  <c r="K1156" i="5"/>
  <c r="M1156" i="5" s="1"/>
  <c r="N1155" i="5"/>
  <c r="P1155" i="5"/>
  <c r="Q1154" i="5"/>
  <c r="I76" i="8" s="1"/>
  <c r="I35"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35" i="8"/>
  <c r="Q1155" i="5"/>
  <c r="J76" i="8" s="1"/>
  <c r="S1154" i="5"/>
  <c r="R1154" i="5"/>
  <c r="U1154" i="5" s="1"/>
  <c r="T1154" i="5"/>
  <c r="Q1094" i="5" l="1"/>
  <c r="K40" i="8"/>
  <c r="X1099" i="5"/>
  <c r="Y1098" i="5"/>
  <c r="K1097" i="5"/>
  <c r="M1097" i="5" s="1"/>
  <c r="N1096" i="5"/>
  <c r="P1096" i="5"/>
  <c r="L40" i="8"/>
  <c r="Q1095" i="5"/>
  <c r="U1095" i="5" s="1"/>
  <c r="W1099" i="5"/>
  <c r="K35" i="8"/>
  <c r="Q1156" i="5"/>
  <c r="K76" i="8" s="1"/>
  <c r="K1158" i="5"/>
  <c r="M1158" i="5" s="1"/>
  <c r="Y1159" i="5"/>
  <c r="S1155" i="5"/>
  <c r="T1155" i="5"/>
  <c r="R1155" i="5"/>
  <c r="U1155" i="5" s="1"/>
  <c r="V1158" i="5" l="1"/>
  <c r="V1097" i="5"/>
  <c r="R1094" i="5"/>
  <c r="U1094" i="5" s="1"/>
  <c r="T1094" i="5"/>
  <c r="S1094" i="5"/>
  <c r="X1100" i="5"/>
  <c r="Y1099" i="5"/>
  <c r="K1098" i="5"/>
  <c r="M1098" i="5" s="1"/>
  <c r="N1097" i="5"/>
  <c r="P1097" i="5"/>
  <c r="U1096" i="5"/>
  <c r="Q1096" i="5"/>
  <c r="M40" i="8"/>
  <c r="T1095" i="5"/>
  <c r="R1095" i="5"/>
  <c r="S1095" i="5"/>
  <c r="W1100" i="5"/>
  <c r="T1156" i="5"/>
  <c r="S1156" i="5"/>
  <c r="R1156" i="5"/>
  <c r="U1156" i="5" s="1"/>
  <c r="N1158" i="5"/>
  <c r="P1158" i="5"/>
  <c r="K1159" i="5"/>
  <c r="Y1160" i="5"/>
  <c r="M1159" i="5" l="1"/>
  <c r="V1159" i="5"/>
  <c r="V1098" i="5"/>
  <c r="X1101" i="5"/>
  <c r="Y1100" i="5"/>
  <c r="K1099" i="5"/>
  <c r="M1099" i="5" s="1"/>
  <c r="P1098" i="5"/>
  <c r="N1098" i="5"/>
  <c r="N40" i="8"/>
  <c r="Q1097" i="5"/>
  <c r="T1096" i="5"/>
  <c r="S1096" i="5"/>
  <c r="R1096" i="5"/>
  <c r="W1101" i="5"/>
  <c r="M35" i="8"/>
  <c r="Q1158" i="5"/>
  <c r="M76" i="8" s="1"/>
  <c r="P1159" i="5"/>
  <c r="N1159" i="5"/>
  <c r="K1160" i="5"/>
  <c r="Y1161" i="5"/>
  <c r="M1160" i="5" l="1"/>
  <c r="V1160" i="5"/>
  <c r="V1099" i="5"/>
  <c r="X1102" i="5"/>
  <c r="Y1101" i="5"/>
  <c r="K1100" i="5"/>
  <c r="M1100" i="5" s="1"/>
  <c r="P1099" i="5"/>
  <c r="N1099" i="5"/>
  <c r="O40" i="8"/>
  <c r="Q1098" i="5"/>
  <c r="R1097" i="5"/>
  <c r="U1097" i="5" s="1"/>
  <c r="S1097" i="5"/>
  <c r="T1097" i="5"/>
  <c r="W1102" i="5"/>
  <c r="R1158" i="5"/>
  <c r="U1158" i="5" s="1"/>
  <c r="S1158" i="5"/>
  <c r="T1158" i="5"/>
  <c r="N35" i="8"/>
  <c r="Q1159" i="5"/>
  <c r="N76" i="8" s="1"/>
  <c r="N1160" i="5"/>
  <c r="P1160" i="5"/>
  <c r="Y1162" i="5"/>
  <c r="K1161" i="5"/>
  <c r="M1161" i="5" s="1"/>
  <c r="V1161" i="5" l="1"/>
  <c r="V1100" i="5"/>
  <c r="W1103" i="5"/>
  <c r="X1103" i="5"/>
  <c r="Y1102" i="5"/>
  <c r="K1101" i="5"/>
  <c r="M1101" i="5" s="1"/>
  <c r="P1100" i="5"/>
  <c r="N1100" i="5"/>
  <c r="P40" i="8"/>
  <c r="Q1099" i="5"/>
  <c r="T1098" i="5"/>
  <c r="R1098" i="5"/>
  <c r="U1098" i="5" s="1"/>
  <c r="S1098" i="5"/>
  <c r="T1159" i="5"/>
  <c r="R1159" i="5"/>
  <c r="U1159" i="5" s="1"/>
  <c r="S1159" i="5"/>
  <c r="O35" i="8"/>
  <c r="Q1160" i="5"/>
  <c r="O76" i="8" s="1"/>
  <c r="Y1163" i="5"/>
  <c r="K1162" i="5"/>
  <c r="M1162" i="5" s="1"/>
  <c r="N1161" i="5"/>
  <c r="P1161" i="5"/>
  <c r="V1162" i="5" l="1"/>
  <c r="V1101" i="5"/>
  <c r="W1104" i="5"/>
  <c r="X1104" i="5"/>
  <c r="Y1103" i="5"/>
  <c r="V1102" i="5"/>
  <c r="K1102" i="5"/>
  <c r="M1102" i="5" s="1"/>
  <c r="P1101" i="5"/>
  <c r="N1101" i="5"/>
  <c r="Q1100" i="5"/>
  <c r="Q40" i="8"/>
  <c r="S1099" i="5"/>
  <c r="T1099" i="5"/>
  <c r="R1099" i="5"/>
  <c r="U1099" i="5" s="1"/>
  <c r="R1160" i="5"/>
  <c r="U1160" i="5" s="1"/>
  <c r="T1160" i="5"/>
  <c r="S1160" i="5"/>
  <c r="K1163" i="5"/>
  <c r="N1162" i="5"/>
  <c r="P1162" i="5"/>
  <c r="Q1161" i="5"/>
  <c r="P76" i="8" s="1"/>
  <c r="P35" i="8"/>
  <c r="M1163" i="5" l="1"/>
  <c r="V1163" i="5"/>
  <c r="X1105" i="5"/>
  <c r="Y1104" i="5"/>
  <c r="K1103" i="5"/>
  <c r="M1103" i="5" s="1"/>
  <c r="P1102" i="5"/>
  <c r="N1102" i="5"/>
  <c r="R40" i="8"/>
  <c r="Q1101" i="5"/>
  <c r="S1100" i="5"/>
  <c r="T1100" i="5"/>
  <c r="R1100" i="5"/>
  <c r="U1100" i="5" s="1"/>
  <c r="W1105" i="5"/>
  <c r="P1163" i="5"/>
  <c r="N1163" i="5"/>
  <c r="Q1162" i="5"/>
  <c r="Q76" i="8" s="1"/>
  <c r="Q35" i="8"/>
  <c r="T1161" i="5"/>
  <c r="R1161" i="5"/>
  <c r="U1161" i="5" s="1"/>
  <c r="S1161" i="5"/>
  <c r="V1103" i="5" l="1"/>
  <c r="W1106" i="5"/>
  <c r="X1106" i="5"/>
  <c r="Y1105" i="5"/>
  <c r="K1104" i="5"/>
  <c r="M1104" i="5" s="1"/>
  <c r="N1103" i="5"/>
  <c r="P1103" i="5"/>
  <c r="S40" i="8"/>
  <c r="Q1102" i="5"/>
  <c r="S1101" i="5"/>
  <c r="R1101" i="5"/>
  <c r="U1101" i="5" s="1"/>
  <c r="T1101" i="5"/>
  <c r="R35" i="8"/>
  <c r="Q1163" i="5"/>
  <c r="R76" i="8" s="1"/>
  <c r="T1162" i="5"/>
  <c r="S1162" i="5"/>
  <c r="R1162" i="5"/>
  <c r="U1162" i="5" s="1"/>
  <c r="V1104" i="5" l="1"/>
  <c r="W1107" i="5"/>
  <c r="X1107" i="5"/>
  <c r="Y1106" i="5"/>
  <c r="K1105" i="5"/>
  <c r="M1105" i="5" s="1"/>
  <c r="V1105" i="5"/>
  <c r="N1104" i="5"/>
  <c r="P1104" i="5"/>
  <c r="Q1103" i="5"/>
  <c r="T40" i="8"/>
  <c r="S1102" i="5"/>
  <c r="T1102" i="5"/>
  <c r="R1102" i="5"/>
  <c r="U1102" i="5" s="1"/>
  <c r="S1163" i="5"/>
  <c r="T1163" i="5"/>
  <c r="R1163" i="5"/>
  <c r="U1163" i="5" s="1"/>
  <c r="X1108" i="5" l="1"/>
  <c r="Y1107" i="5"/>
  <c r="K1106" i="5"/>
  <c r="M1106" i="5" s="1"/>
  <c r="V1106" i="5"/>
  <c r="N1105" i="5"/>
  <c r="P1105" i="5"/>
  <c r="U40" i="8"/>
  <c r="Q1104" i="5"/>
  <c r="S1103" i="5"/>
  <c r="T1103" i="5"/>
  <c r="R1103" i="5"/>
  <c r="U1103" i="5" s="1"/>
  <c r="W1108" i="5"/>
  <c r="W1109" i="5" l="1"/>
  <c r="X1109" i="5"/>
  <c r="Y1108" i="5"/>
  <c r="V1107" i="5"/>
  <c r="K1107" i="5"/>
  <c r="M1107" i="5" s="1"/>
  <c r="N1106" i="5"/>
  <c r="P1106" i="5"/>
  <c r="V40" i="8"/>
  <c r="Q1105" i="5"/>
  <c r="R1104" i="5"/>
  <c r="U1104" i="5" s="1"/>
  <c r="T1104" i="5"/>
  <c r="S1104" i="5"/>
  <c r="W1110" i="5" l="1"/>
  <c r="X1110" i="5"/>
  <c r="Y1109" i="5"/>
  <c r="K1108" i="5"/>
  <c r="M1108" i="5" s="1"/>
  <c r="V1108" i="5"/>
  <c r="N1107" i="5"/>
  <c r="P1107" i="5"/>
  <c r="W40" i="8"/>
  <c r="Q1106" i="5"/>
  <c r="S1105" i="5"/>
  <c r="R1105" i="5"/>
  <c r="U1105" i="5" s="1"/>
  <c r="T1105" i="5"/>
  <c r="X1111" i="5" l="1"/>
  <c r="Y1110" i="5"/>
  <c r="V1109" i="5"/>
  <c r="K1109" i="5"/>
  <c r="M1109" i="5" s="1"/>
  <c r="P1108" i="5"/>
  <c r="N1108" i="5"/>
  <c r="Q1107" i="5"/>
  <c r="X40" i="8"/>
  <c r="T1106" i="5"/>
  <c r="R1106" i="5"/>
  <c r="U1106" i="5" s="1"/>
  <c r="S1106" i="5"/>
  <c r="W1111" i="5"/>
  <c r="X1112" i="5" l="1"/>
  <c r="Y1111" i="5"/>
  <c r="V1110" i="5"/>
  <c r="K1110" i="5"/>
  <c r="M1110" i="5" s="1"/>
  <c r="N1109" i="5"/>
  <c r="P1109" i="5"/>
  <c r="Y40" i="8"/>
  <c r="Q1108" i="5"/>
  <c r="R1107" i="5"/>
  <c r="U1107" i="5" s="1"/>
  <c r="S1107" i="5"/>
  <c r="T1107" i="5"/>
  <c r="W1112" i="5"/>
  <c r="X1113" i="5" l="1"/>
  <c r="Y1112" i="5"/>
  <c r="K1111" i="5"/>
  <c r="M1111" i="5" s="1"/>
  <c r="V1111" i="5"/>
  <c r="N1110" i="5"/>
  <c r="P1110" i="5"/>
  <c r="Q1109" i="5"/>
  <c r="Z40" i="8"/>
  <c r="U1109" i="5"/>
  <c r="R1108" i="5"/>
  <c r="U1108" i="5" s="1"/>
  <c r="S1108" i="5"/>
  <c r="T1108" i="5"/>
  <c r="W1113" i="5"/>
  <c r="W1114" i="5" l="1"/>
  <c r="X1114" i="5"/>
  <c r="Y1113" i="5"/>
  <c r="V1112" i="5"/>
  <c r="K1112" i="5"/>
  <c r="M1112" i="5" s="1"/>
  <c r="N1111" i="5"/>
  <c r="P1111" i="5"/>
  <c r="AA40" i="8"/>
  <c r="Q1110" i="5"/>
  <c r="R1109" i="5"/>
  <c r="S1109" i="5"/>
  <c r="T1109" i="5"/>
  <c r="W1115" i="5" l="1"/>
  <c r="Y1114" i="5"/>
  <c r="X1115" i="5"/>
  <c r="V1113" i="5"/>
  <c r="K1113" i="5"/>
  <c r="M1113" i="5" s="1"/>
  <c r="P1112" i="5"/>
  <c r="N1112" i="5"/>
  <c r="Q1111" i="5"/>
  <c r="AB40" i="8"/>
  <c r="R1110" i="5"/>
  <c r="U1110" i="5" s="1"/>
  <c r="T1110" i="5"/>
  <c r="S1110" i="5"/>
  <c r="W1116" i="5" l="1"/>
  <c r="V1114" i="5"/>
  <c r="K1114" i="5"/>
  <c r="M1114" i="5" s="1"/>
  <c r="X1116" i="5"/>
  <c r="Y1115" i="5"/>
  <c r="P1113" i="5"/>
  <c r="N1113" i="5"/>
  <c r="AC40" i="8"/>
  <c r="Q1112" i="5"/>
  <c r="S1111" i="5"/>
  <c r="T1111" i="5"/>
  <c r="R1111" i="5"/>
  <c r="U1111" i="5" s="1"/>
  <c r="N1114" i="5" l="1"/>
  <c r="P1114" i="5"/>
  <c r="W1117" i="5"/>
  <c r="Y1116" i="5"/>
  <c r="X1117" i="5"/>
  <c r="V1115" i="5"/>
  <c r="K1115" i="5"/>
  <c r="M1115" i="5" s="1"/>
  <c r="AD40" i="8"/>
  <c r="Q1113" i="5"/>
  <c r="T1112" i="5"/>
  <c r="S1112" i="5"/>
  <c r="R1112" i="5"/>
  <c r="U1112" i="5" s="1"/>
  <c r="AE40"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0" i="8"/>
  <c r="U1115" i="5"/>
  <c r="Q1115" i="5"/>
  <c r="X1120" i="5" l="1"/>
  <c r="Y1120" i="5" s="1"/>
  <c r="AG40" i="8"/>
  <c r="Q1116" i="5"/>
  <c r="N1117" i="5"/>
  <c r="P1117" i="5"/>
  <c r="S1115" i="5"/>
  <c r="R1115" i="5"/>
  <c r="T1115" i="5"/>
  <c r="W1121" i="5" l="1"/>
  <c r="X1121" i="5"/>
  <c r="Y1121" i="5" s="1"/>
  <c r="K1120" i="5"/>
  <c r="M1120" i="5" s="1"/>
  <c r="R1116" i="5"/>
  <c r="U1116" i="5" s="1"/>
  <c r="S1116" i="5"/>
  <c r="T1116" i="5"/>
  <c r="AH40" i="8"/>
  <c r="Q1117" i="5"/>
  <c r="W1122" i="5" l="1"/>
  <c r="X1122" i="5"/>
  <c r="Y1122" i="5" s="1"/>
  <c r="V1120" i="5"/>
  <c r="N1120" i="5"/>
  <c r="P1120" i="5"/>
  <c r="K1121" i="5"/>
  <c r="M1121" i="5" s="1"/>
  <c r="R1117" i="5"/>
  <c r="U1117" i="5" s="1"/>
  <c r="T1117" i="5"/>
  <c r="S1117" i="5"/>
  <c r="W1123" i="5" l="1"/>
  <c r="X1123" i="5"/>
  <c r="V1121" i="5"/>
  <c r="F52" i="8"/>
  <c r="Q1120" i="5"/>
  <c r="N1121" i="5"/>
  <c r="P1121" i="5"/>
  <c r="V1122" i="5"/>
  <c r="K1122" i="5"/>
  <c r="M1122" i="5" s="1"/>
  <c r="Y1123" i="5"/>
  <c r="X1124" i="5" l="1"/>
  <c r="W1124" i="5"/>
  <c r="Q1121" i="5"/>
  <c r="G52" i="8"/>
  <c r="S1120" i="5"/>
  <c r="R1120" i="5"/>
  <c r="U1120" i="5" s="1"/>
  <c r="T1120" i="5"/>
  <c r="P1122" i="5"/>
  <c r="N1122" i="5"/>
  <c r="Y1124" i="5"/>
  <c r="K1123" i="5"/>
  <c r="M1123" i="5" s="1"/>
  <c r="X1125" i="5" l="1"/>
  <c r="W1125" i="5"/>
  <c r="V1123" i="5"/>
  <c r="R1121" i="5"/>
  <c r="U1121" i="5" s="1"/>
  <c r="T1121" i="5"/>
  <c r="S1121" i="5"/>
  <c r="H52" i="8"/>
  <c r="Q1122" i="5"/>
  <c r="Y1125" i="5"/>
  <c r="K1124" i="5"/>
  <c r="M1124" i="5" s="1"/>
  <c r="N1123" i="5"/>
  <c r="P1123" i="5"/>
  <c r="X1126" i="5" l="1"/>
  <c r="W1126" i="5"/>
  <c r="V1124" i="5"/>
  <c r="R1122" i="5"/>
  <c r="U1122" i="5" s="1"/>
  <c r="T1122" i="5"/>
  <c r="S1122" i="5"/>
  <c r="K1125" i="5"/>
  <c r="M1125" i="5" s="1"/>
  <c r="Y1126" i="5"/>
  <c r="N1124" i="5"/>
  <c r="P1124" i="5"/>
  <c r="Q1123" i="5"/>
  <c r="I52" i="8"/>
  <c r="W1127" i="5" l="1"/>
  <c r="X1127" i="5"/>
  <c r="Y1127" i="5" s="1"/>
  <c r="V1125" i="5"/>
  <c r="P1125" i="5"/>
  <c r="N1125" i="5"/>
  <c r="K1126" i="5"/>
  <c r="M1126" i="5" s="1"/>
  <c r="Q1124" i="5"/>
  <c r="J52" i="8"/>
  <c r="S1123" i="5"/>
  <c r="T1123" i="5"/>
  <c r="R1123" i="5"/>
  <c r="U1123" i="5" s="1"/>
  <c r="W1128" i="5" l="1"/>
  <c r="X1128" i="5"/>
  <c r="Y1128" i="5" s="1"/>
  <c r="V1126" i="5"/>
  <c r="K52" i="8"/>
  <c r="Q1125" i="5"/>
  <c r="N1126" i="5"/>
  <c r="P1126" i="5"/>
  <c r="K1127" i="5"/>
  <c r="M1127" i="5" s="1"/>
  <c r="R1124" i="5"/>
  <c r="U1124" i="5" s="1"/>
  <c r="S1124" i="5"/>
  <c r="T1124" i="5"/>
  <c r="V1127" i="5" l="1"/>
  <c r="X1129" i="5"/>
  <c r="Y1129" i="5" s="1"/>
  <c r="W1129" i="5"/>
  <c r="S1125" i="5"/>
  <c r="T1125" i="5"/>
  <c r="R1125" i="5"/>
  <c r="U1125" i="5" s="1"/>
  <c r="Q1126" i="5"/>
  <c r="L52" i="8"/>
  <c r="P1127" i="5"/>
  <c r="N1127" i="5"/>
  <c r="V1128" i="5"/>
  <c r="K1128" i="5"/>
  <c r="M1128" i="5" s="1"/>
  <c r="W1130" i="5" l="1"/>
  <c r="X1130" i="5"/>
  <c r="Y1130" i="5" s="1"/>
  <c r="S1126" i="5"/>
  <c r="R1126" i="5"/>
  <c r="U1126" i="5" s="1"/>
  <c r="T1126" i="5"/>
  <c r="M52" i="8"/>
  <c r="Q1127" i="5"/>
  <c r="P1128" i="5"/>
  <c r="N1128" i="5"/>
  <c r="V1129" i="5"/>
  <c r="K1129" i="5"/>
  <c r="M1129" i="5" s="1"/>
  <c r="X1131" i="5" l="1"/>
  <c r="Y1131" i="5" s="1"/>
  <c r="W1131" i="5"/>
  <c r="T1127" i="5"/>
  <c r="R1127" i="5"/>
  <c r="U1127" i="5" s="1"/>
  <c r="S1127" i="5"/>
  <c r="N52" i="8"/>
  <c r="Q1128" i="5"/>
  <c r="K1130" i="5"/>
  <c r="M1130" i="5" s="1"/>
  <c r="N1129" i="5"/>
  <c r="P1129" i="5"/>
  <c r="V1130" i="5" l="1"/>
  <c r="W1132" i="5"/>
  <c r="X1132" i="5"/>
  <c r="Y1132" i="5" s="1"/>
  <c r="S1128" i="5"/>
  <c r="R1128" i="5"/>
  <c r="U1128" i="5" s="1"/>
  <c r="T1128" i="5"/>
  <c r="N1130" i="5"/>
  <c r="P1130" i="5"/>
  <c r="K1131" i="5"/>
  <c r="M1131" i="5" s="1"/>
  <c r="O52" i="8"/>
  <c r="Q1129" i="5"/>
  <c r="V1131" i="5" l="1"/>
  <c r="W1133" i="5"/>
  <c r="X1133" i="5"/>
  <c r="P52" i="8"/>
  <c r="Q1130" i="5"/>
  <c r="N1131" i="5"/>
  <c r="P1131" i="5"/>
  <c r="K1132" i="5"/>
  <c r="M1132" i="5" s="1"/>
  <c r="Y1133" i="5"/>
  <c r="R1129" i="5"/>
  <c r="U1129" i="5" s="1"/>
  <c r="S1129" i="5"/>
  <c r="T1129" i="5"/>
  <c r="V1132" i="5" l="1"/>
  <c r="W1134" i="5"/>
  <c r="X1134" i="5"/>
  <c r="Y1134" i="5" s="1"/>
  <c r="T1130" i="5"/>
  <c r="R1130" i="5"/>
  <c r="U1130" i="5" s="1"/>
  <c r="S1130" i="5"/>
  <c r="Q52" i="8"/>
  <c r="Q1131" i="5"/>
  <c r="P1132" i="5"/>
  <c r="N1132" i="5"/>
  <c r="K1133" i="5"/>
  <c r="M1133" i="5" s="1"/>
  <c r="V1133" i="5" l="1"/>
  <c r="W1135" i="5"/>
  <c r="X1135" i="5"/>
  <c r="Y1135" i="5" s="1"/>
  <c r="R1131" i="5"/>
  <c r="U1131" i="5" s="1"/>
  <c r="T1131" i="5"/>
  <c r="S1131" i="5"/>
  <c r="R52" i="8"/>
  <c r="Q1132" i="5"/>
  <c r="P1133" i="5"/>
  <c r="N1133" i="5"/>
  <c r="K1134" i="5"/>
  <c r="M1134" i="5" s="1"/>
  <c r="V1134" i="5" l="1"/>
  <c r="W1136" i="5"/>
  <c r="X1136" i="5"/>
  <c r="Y1136" i="5" s="1"/>
  <c r="S1132" i="5"/>
  <c r="R1132" i="5"/>
  <c r="U1132" i="5" s="1"/>
  <c r="T1132" i="5"/>
  <c r="S52" i="8"/>
  <c r="Q1133" i="5"/>
  <c r="V1135" i="5"/>
  <c r="K1135" i="5"/>
  <c r="M1135" i="5" s="1"/>
  <c r="N1134" i="5"/>
  <c r="P1134" i="5"/>
  <c r="X1137" i="5" l="1"/>
  <c r="Y1137" i="5" s="1"/>
  <c r="W1137" i="5"/>
  <c r="T1133" i="5"/>
  <c r="S1133" i="5"/>
  <c r="R1133" i="5"/>
  <c r="U1133" i="5" s="1"/>
  <c r="N1135" i="5"/>
  <c r="P1135" i="5"/>
  <c r="V1136" i="5"/>
  <c r="K1136" i="5"/>
  <c r="M1136" i="5" s="1"/>
  <c r="T52" i="8"/>
  <c r="Q1134" i="5"/>
  <c r="W1138" i="5" l="1"/>
  <c r="X1138" i="5"/>
  <c r="U52" i="8"/>
  <c r="U1135" i="5"/>
  <c r="Q1135" i="5"/>
  <c r="V1137" i="5"/>
  <c r="K1137" i="5"/>
  <c r="M1137" i="5" s="1"/>
  <c r="Y1138" i="5"/>
  <c r="P1136" i="5"/>
  <c r="N1136" i="5"/>
  <c r="T1134" i="5"/>
  <c r="S1134" i="5"/>
  <c r="R1134" i="5"/>
  <c r="U1134" i="5" s="1"/>
  <c r="W1139" i="5" l="1"/>
  <c r="X1139" i="5"/>
  <c r="W1140" i="5" s="1"/>
  <c r="S1135" i="5"/>
  <c r="R1135" i="5"/>
  <c r="T1135" i="5"/>
  <c r="P1137" i="5"/>
  <c r="N1137" i="5"/>
  <c r="K1138" i="5"/>
  <c r="M1138" i="5" s="1"/>
  <c r="V1138" i="5"/>
  <c r="V52" i="8"/>
  <c r="Q1136" i="5"/>
  <c r="Y1139" i="5" l="1"/>
  <c r="V1139" i="5" s="1"/>
  <c r="X1140" i="5"/>
  <c r="X1141" i="5" s="1"/>
  <c r="Q1137" i="5"/>
  <c r="W52" i="8"/>
  <c r="N1138" i="5"/>
  <c r="P1138" i="5"/>
  <c r="Y1140" i="5"/>
  <c r="R1136" i="5"/>
  <c r="U1136" i="5" s="1"/>
  <c r="S1136" i="5"/>
  <c r="T1136" i="5"/>
  <c r="W1141" i="5" l="1"/>
  <c r="W1142" i="5" s="1"/>
  <c r="K1139" i="5"/>
  <c r="M1139" i="5" s="1"/>
  <c r="N1139" i="5" s="1"/>
  <c r="R1137" i="5"/>
  <c r="U1137" i="5" s="1"/>
  <c r="T1137" i="5"/>
  <c r="S1137" i="5"/>
  <c r="Q1138" i="5"/>
  <c r="X52" i="8"/>
  <c r="K1140" i="5"/>
  <c r="M1140" i="5" s="1"/>
  <c r="V1140" i="5"/>
  <c r="Y1141" i="5"/>
  <c r="X1142" i="5"/>
  <c r="P1139" i="5" l="1"/>
  <c r="S1138" i="5"/>
  <c r="T1138" i="5"/>
  <c r="R1138" i="5"/>
  <c r="U1138" i="5" s="1"/>
  <c r="Y52" i="8"/>
  <c r="Q1139" i="5"/>
  <c r="P1140" i="5"/>
  <c r="N1140" i="5"/>
  <c r="V1141" i="5"/>
  <c r="K1141" i="5"/>
  <c r="M1141" i="5" s="1"/>
  <c r="X1143" i="5"/>
  <c r="Y1142" i="5"/>
  <c r="W1143" i="5"/>
  <c r="W1144" i="5" l="1"/>
  <c r="T1139" i="5"/>
  <c r="S1139" i="5"/>
  <c r="R1139" i="5"/>
  <c r="U1139" i="5" s="1"/>
  <c r="Q1140" i="5"/>
  <c r="Z52" i="8"/>
  <c r="N1141" i="5"/>
  <c r="P1141" i="5"/>
  <c r="Y1143" i="5"/>
  <c r="X1144" i="5"/>
  <c r="K1142" i="5"/>
  <c r="M1142" i="5" s="1"/>
  <c r="V1142" i="5"/>
  <c r="R1140" i="5" l="1"/>
  <c r="U1140" i="5" s="1"/>
  <c r="S1140" i="5"/>
  <c r="T1140" i="5"/>
  <c r="AA52" i="8"/>
  <c r="U1141" i="5"/>
  <c r="Q1141" i="5"/>
  <c r="V1143" i="5"/>
  <c r="K1143" i="5"/>
  <c r="M1143" i="5" s="1"/>
  <c r="W1145" i="5"/>
  <c r="Y1144" i="5"/>
  <c r="X1145" i="5"/>
  <c r="P1142" i="5"/>
  <c r="N1142" i="5"/>
  <c r="R1141" i="5" l="1"/>
  <c r="S1141" i="5"/>
  <c r="T1141" i="5"/>
  <c r="N1143" i="5"/>
  <c r="P1143" i="5"/>
  <c r="V1144" i="5"/>
  <c r="K1144" i="5"/>
  <c r="M1144" i="5" s="1"/>
  <c r="X1146" i="5"/>
  <c r="Y1145" i="5"/>
  <c r="AB52" i="8"/>
  <c r="Q1142" i="5"/>
  <c r="W1146" i="5"/>
  <c r="W1147" i="5" l="1"/>
  <c r="Q1143" i="5"/>
  <c r="AC52" i="8"/>
  <c r="N1144" i="5"/>
  <c r="P1144" i="5"/>
  <c r="X1147" i="5"/>
  <c r="Y1146" i="5"/>
  <c r="V1145" i="5"/>
  <c r="K1145" i="5"/>
  <c r="M1145" i="5" s="1"/>
  <c r="S1142" i="5"/>
  <c r="R1142" i="5"/>
  <c r="U1142" i="5" s="1"/>
  <c r="T1142" i="5"/>
  <c r="T1143" i="5" l="1"/>
  <c r="S1143" i="5"/>
  <c r="R1143" i="5"/>
  <c r="U1143" i="5" s="1"/>
  <c r="Q1144" i="5"/>
  <c r="AD52" i="8"/>
  <c r="W1148" i="5"/>
  <c r="Y1147" i="5"/>
  <c r="X1148" i="5"/>
  <c r="V1146" i="5"/>
  <c r="K1146" i="5"/>
  <c r="M1146" i="5" s="1"/>
  <c r="N1145" i="5"/>
  <c r="P1145" i="5"/>
  <c r="T1144" i="5" l="1"/>
  <c r="S1144" i="5"/>
  <c r="R1144" i="5"/>
  <c r="U1144" i="5" s="1"/>
  <c r="V1147" i="5"/>
  <c r="K1147" i="5"/>
  <c r="M1147" i="5" s="1"/>
  <c r="Y1148" i="5"/>
  <c r="P1146" i="5"/>
  <c r="N1146" i="5"/>
  <c r="Q1145" i="5"/>
  <c r="AE52" i="8"/>
  <c r="N1147" i="5" l="1"/>
  <c r="P1147" i="5"/>
  <c r="V1148" i="5"/>
  <c r="K1148" i="5"/>
  <c r="M1148" i="5" s="1"/>
  <c r="W1151" i="5"/>
  <c r="AF52" i="8"/>
  <c r="Q1146" i="5"/>
  <c r="S1145" i="5"/>
  <c r="R1145" i="5"/>
  <c r="U1145" i="5" s="1"/>
  <c r="T1145" i="5"/>
  <c r="AG52" i="8" l="1"/>
  <c r="Q1147" i="5"/>
  <c r="U1147" i="5"/>
  <c r="P1148" i="5"/>
  <c r="N1148" i="5"/>
  <c r="X1151" i="5"/>
  <c r="X1152" i="5" s="1"/>
  <c r="S1146" i="5"/>
  <c r="T1146" i="5"/>
  <c r="R1146" i="5"/>
  <c r="U1146" i="5" s="1"/>
  <c r="W1152" i="5" l="1"/>
  <c r="W1153" i="5" s="1"/>
  <c r="S1147" i="5"/>
  <c r="T1147" i="5"/>
  <c r="R1147" i="5"/>
  <c r="Q1148" i="5"/>
  <c r="AH5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53"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53"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35" i="8"/>
  <c r="Q1157" i="5"/>
  <c r="U1157" i="5"/>
  <c r="V1186" i="5"/>
  <c r="H53" i="8"/>
  <c r="Q1184" i="5"/>
  <c r="J1187" i="5"/>
  <c r="W1188" i="5"/>
  <c r="X1188" i="5"/>
  <c r="Y1188" i="5" s="1"/>
  <c r="N1186" i="5"/>
  <c r="P1186" i="5"/>
  <c r="V1187" i="5"/>
  <c r="K1187" i="5"/>
  <c r="M1187" i="5" s="1"/>
  <c r="I53" i="8"/>
  <c r="Q1185" i="5"/>
  <c r="W1163" i="5" l="1"/>
  <c r="L76" i="8"/>
  <c r="S1157" i="5"/>
  <c r="R1157" i="5"/>
  <c r="T1157" i="5"/>
  <c r="S1184" i="5"/>
  <c r="R1184" i="5"/>
  <c r="U1184" i="5" s="1"/>
  <c r="T1184" i="5"/>
  <c r="J1188" i="5"/>
  <c r="W1189" i="5"/>
  <c r="X1189" i="5"/>
  <c r="Y1189" i="5" s="1"/>
  <c r="V1188" i="5"/>
  <c r="K1188" i="5"/>
  <c r="M1188" i="5" s="1"/>
  <c r="Q1186" i="5"/>
  <c r="J53" i="8"/>
  <c r="N1187" i="5"/>
  <c r="P1187" i="5"/>
  <c r="S1185" i="5"/>
  <c r="T1185" i="5"/>
  <c r="R1185" i="5"/>
  <c r="U1185" i="5" s="1"/>
  <c r="W1164" i="5" l="1"/>
  <c r="X1164" i="5"/>
  <c r="J1189" i="5"/>
  <c r="K1189" i="5" s="1"/>
  <c r="M1189" i="5" s="1"/>
  <c r="W1190" i="5"/>
  <c r="X1190" i="5"/>
  <c r="Y1190" i="5" s="1"/>
  <c r="P1188" i="5"/>
  <c r="N1188" i="5"/>
  <c r="S1186" i="5"/>
  <c r="R1186" i="5"/>
  <c r="U1186" i="5" s="1"/>
  <c r="T1186" i="5"/>
  <c r="Q1187" i="5"/>
  <c r="K53" i="8"/>
  <c r="X1165" i="5" l="1"/>
  <c r="Y1164" i="5"/>
  <c r="W1165" i="5"/>
  <c r="W1166" i="5" s="1"/>
  <c r="V1189" i="5"/>
  <c r="P1189" i="5"/>
  <c r="N1189" i="5"/>
  <c r="W1191" i="5"/>
  <c r="J1190" i="5"/>
  <c r="K1190" i="5" s="1"/>
  <c r="M1190" i="5" s="1"/>
  <c r="X1191" i="5"/>
  <c r="Y1191" i="5" s="1"/>
  <c r="Q1188" i="5"/>
  <c r="L53" i="8"/>
  <c r="U1188" i="5"/>
  <c r="T1187" i="5"/>
  <c r="S1187" i="5"/>
  <c r="R1187" i="5"/>
  <c r="U1187" i="5" s="1"/>
  <c r="K1164" i="5" l="1"/>
  <c r="M1164" i="5" s="1"/>
  <c r="V1164" i="5"/>
  <c r="X1166" i="5"/>
  <c r="Y1165" i="5"/>
  <c r="V1190" i="5"/>
  <c r="M53"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53" i="8"/>
  <c r="Q1190" i="5"/>
  <c r="S35" i="8" l="1"/>
  <c r="Q1164" i="5"/>
  <c r="S76" i="8" s="1"/>
  <c r="V1166" i="5"/>
  <c r="K1166" i="5"/>
  <c r="M1166" i="5" s="1"/>
  <c r="X1168" i="5"/>
  <c r="Y1167" i="5"/>
  <c r="P1165" i="5"/>
  <c r="N1165" i="5"/>
  <c r="V1192" i="5"/>
  <c r="J1193" i="5"/>
  <c r="W1194" i="5"/>
  <c r="X1194" i="5"/>
  <c r="Y1194" i="5" s="1"/>
  <c r="P1192" i="5"/>
  <c r="N1192" i="5"/>
  <c r="V1193" i="5"/>
  <c r="K1193" i="5"/>
  <c r="M1193" i="5" s="1"/>
  <c r="O53" i="8"/>
  <c r="Q1191" i="5"/>
  <c r="R1190" i="5"/>
  <c r="U1190" i="5" s="1"/>
  <c r="S1190" i="5"/>
  <c r="T1190" i="5"/>
  <c r="Q1165" i="5" l="1"/>
  <c r="T76" i="8" s="1"/>
  <c r="T35" i="8"/>
  <c r="V1167" i="5"/>
  <c r="K1167" i="5"/>
  <c r="M1167" i="5" s="1"/>
  <c r="X1169" i="5"/>
  <c r="Y1168" i="5"/>
  <c r="W1169" i="5"/>
  <c r="W1170" i="5" s="1"/>
  <c r="P1166" i="5"/>
  <c r="N1166" i="5"/>
  <c r="S1164" i="5"/>
  <c r="T1164" i="5"/>
  <c r="R1164" i="5"/>
  <c r="U1164" i="5" s="1"/>
  <c r="J1194" i="5"/>
  <c r="W1195" i="5"/>
  <c r="X1195" i="5"/>
  <c r="Y1195" i="5" s="1"/>
  <c r="K1194" i="5"/>
  <c r="M1194" i="5" s="1"/>
  <c r="V1194" i="5"/>
  <c r="P53" i="8"/>
  <c r="Q1192" i="5"/>
  <c r="P1193" i="5"/>
  <c r="N1193" i="5"/>
  <c r="S1191" i="5"/>
  <c r="T1191" i="5"/>
  <c r="R1191" i="5"/>
  <c r="U1191" i="5" s="1"/>
  <c r="Q1166" i="5" l="1"/>
  <c r="U76" i="8" s="1"/>
  <c r="U35"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53" i="8"/>
  <c r="Q1193" i="5"/>
  <c r="U1193" i="5"/>
  <c r="Q1167" i="5" l="1"/>
  <c r="V76" i="8" s="1"/>
  <c r="V35" i="8"/>
  <c r="U1167" i="5"/>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53" i="8"/>
  <c r="R1193" i="5"/>
  <c r="T1193" i="5"/>
  <c r="S1193" i="5"/>
  <c r="W35" i="8" l="1"/>
  <c r="Q1168" i="5"/>
  <c r="W76" i="8" s="1"/>
  <c r="K1170" i="5"/>
  <c r="M1170" i="5" s="1"/>
  <c r="V1170" i="5"/>
  <c r="W1172" i="5"/>
  <c r="X1172" i="5"/>
  <c r="Y1171" i="5"/>
  <c r="P1169" i="5"/>
  <c r="N1169" i="5"/>
  <c r="T1167" i="5"/>
  <c r="R1167" i="5"/>
  <c r="S1167" i="5"/>
  <c r="V1196" i="5"/>
  <c r="Q1195" i="5"/>
  <c r="S53" i="8"/>
  <c r="W1198" i="5"/>
  <c r="J1197" i="5"/>
  <c r="P1196" i="5"/>
  <c r="N1196" i="5"/>
  <c r="X1198" i="5"/>
  <c r="Y1197" i="5"/>
  <c r="R1194" i="5"/>
  <c r="T1194" i="5"/>
  <c r="S1194" i="5"/>
  <c r="X35"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53" i="8"/>
  <c r="Q1196" i="5"/>
  <c r="Y1198" i="5"/>
  <c r="X1199" i="5"/>
  <c r="V1197" i="5" l="1"/>
  <c r="Y35"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35" i="8"/>
  <c r="V1173" i="5"/>
  <c r="K1173" i="5"/>
  <c r="M1173" i="5" s="1"/>
  <c r="X1175" i="5"/>
  <c r="Y1174" i="5"/>
  <c r="W1175" i="5"/>
  <c r="W1176" i="5" s="1"/>
  <c r="N1172" i="5"/>
  <c r="P1172" i="5"/>
  <c r="R1170" i="5"/>
  <c r="U1170" i="5" s="1"/>
  <c r="S1170" i="5"/>
  <c r="T1170" i="5"/>
  <c r="Q1197" i="5"/>
  <c r="U53" i="8"/>
  <c r="J1200" i="5"/>
  <c r="W1201" i="5"/>
  <c r="P1198" i="5"/>
  <c r="N1198" i="5"/>
  <c r="K1199" i="5"/>
  <c r="M1199" i="5" s="1"/>
  <c r="V1199" i="5"/>
  <c r="Y1200" i="5"/>
  <c r="X1201" i="5"/>
  <c r="Q1172" i="5" l="1"/>
  <c r="AA76" i="8" s="1"/>
  <c r="AA35" i="8"/>
  <c r="V1174" i="5"/>
  <c r="K1174" i="5"/>
  <c r="M1174" i="5" s="1"/>
  <c r="X1176" i="5"/>
  <c r="Y1175" i="5"/>
  <c r="P1173" i="5"/>
  <c r="N1173" i="5"/>
  <c r="T1171" i="5"/>
  <c r="S1171" i="5"/>
  <c r="R1171" i="5"/>
  <c r="U1171" i="5" s="1"/>
  <c r="S1197" i="5"/>
  <c r="R1197" i="5"/>
  <c r="U1197" i="5" s="1"/>
  <c r="T1197" i="5"/>
  <c r="J1201" i="5"/>
  <c r="W1202" i="5"/>
  <c r="V53" i="8"/>
  <c r="Q1198" i="5"/>
  <c r="N1199" i="5"/>
  <c r="P1199" i="5"/>
  <c r="K1200" i="5"/>
  <c r="M1200" i="5" s="1"/>
  <c r="V1200" i="5"/>
  <c r="Y1201" i="5"/>
  <c r="X1202" i="5"/>
  <c r="Q1173" i="5" l="1"/>
  <c r="AB76" i="8" s="1"/>
  <c r="AB35" i="8"/>
  <c r="K1175" i="5"/>
  <c r="M1175" i="5" s="1"/>
  <c r="V1175" i="5"/>
  <c r="X1177" i="5"/>
  <c r="Y1176" i="5"/>
  <c r="W1177" i="5"/>
  <c r="W1178" i="5" s="1"/>
  <c r="N1174" i="5"/>
  <c r="P1174" i="5"/>
  <c r="S1172" i="5"/>
  <c r="T1172" i="5"/>
  <c r="R1172" i="5"/>
  <c r="U1172" i="5" s="1"/>
  <c r="J1202" i="5"/>
  <c r="W1203" i="5"/>
  <c r="T1198" i="5"/>
  <c r="R1198" i="5"/>
  <c r="U1198" i="5" s="1"/>
  <c r="S1198" i="5"/>
  <c r="W53" i="8"/>
  <c r="Q1199" i="5"/>
  <c r="U1199" i="5"/>
  <c r="P1200" i="5"/>
  <c r="N1200" i="5"/>
  <c r="K1201" i="5"/>
  <c r="M1201" i="5" s="1"/>
  <c r="V1201" i="5"/>
  <c r="Y1202" i="5"/>
  <c r="X1203" i="5"/>
  <c r="AC35" i="8" l="1"/>
  <c r="U1174" i="5"/>
  <c r="Q1174" i="5"/>
  <c r="AC76" i="8" s="1"/>
  <c r="K1176" i="5"/>
  <c r="M1176" i="5" s="1"/>
  <c r="V1176" i="5"/>
  <c r="X1178" i="5"/>
  <c r="Y1177" i="5"/>
  <c r="P1175" i="5"/>
  <c r="N1175" i="5"/>
  <c r="T1173" i="5"/>
  <c r="R1173" i="5"/>
  <c r="U1173" i="5" s="1"/>
  <c r="S1173" i="5"/>
  <c r="J1203" i="5"/>
  <c r="W1204" i="5"/>
  <c r="T1199" i="5"/>
  <c r="R1199" i="5"/>
  <c r="S1199" i="5"/>
  <c r="U1200" i="5"/>
  <c r="Q1200" i="5"/>
  <c r="X53" i="8"/>
  <c r="P1201" i="5"/>
  <c r="N1201" i="5"/>
  <c r="K1202" i="5"/>
  <c r="M1202" i="5" s="1"/>
  <c r="V1202" i="5"/>
  <c r="Y1203" i="5"/>
  <c r="X1204" i="5"/>
  <c r="Q1175" i="5" l="1"/>
  <c r="AD76" i="8" s="1"/>
  <c r="AD35" i="8"/>
  <c r="K1177" i="5"/>
  <c r="M1177" i="5" s="1"/>
  <c r="V1177" i="5"/>
  <c r="X1179" i="5"/>
  <c r="Y1179" i="5" s="1"/>
  <c r="Y1178" i="5"/>
  <c r="W1179" i="5"/>
  <c r="P1176" i="5"/>
  <c r="N1176" i="5"/>
  <c r="T1174" i="5"/>
  <c r="R1174" i="5"/>
  <c r="S1174" i="5"/>
  <c r="J1204" i="5"/>
  <c r="W1205" i="5"/>
  <c r="R1200" i="5"/>
  <c r="T1200" i="5"/>
  <c r="S1200" i="5"/>
  <c r="Q1201" i="5"/>
  <c r="U1201" i="5" s="1"/>
  <c r="Y53" i="8"/>
  <c r="N1202" i="5"/>
  <c r="P1202" i="5"/>
  <c r="K1203" i="5"/>
  <c r="M1203" i="5" s="1"/>
  <c r="V1203" i="5"/>
  <c r="Y1204" i="5"/>
  <c r="X1205" i="5"/>
  <c r="Q1176" i="5" l="1"/>
  <c r="AE76" i="8" s="1"/>
  <c r="AE35" i="8"/>
  <c r="V1178" i="5"/>
  <c r="K1178" i="5"/>
  <c r="M1178" i="5" s="1"/>
  <c r="K1179" i="5"/>
  <c r="M1179" i="5" s="1"/>
  <c r="V1179" i="5"/>
  <c r="P1177" i="5"/>
  <c r="N1177" i="5"/>
  <c r="R1175" i="5"/>
  <c r="U1175" i="5" s="1"/>
  <c r="T1175" i="5"/>
  <c r="S1175" i="5"/>
  <c r="J1205" i="5"/>
  <c r="W1206" i="5"/>
  <c r="S1201" i="5"/>
  <c r="T1201" i="5"/>
  <c r="R1201" i="5"/>
  <c r="Z53" i="8"/>
  <c r="Q1202" i="5"/>
  <c r="N1203" i="5"/>
  <c r="P1203" i="5"/>
  <c r="K1204" i="5"/>
  <c r="M1204" i="5" s="1"/>
  <c r="V1204" i="5"/>
  <c r="Y1205" i="5"/>
  <c r="X1206" i="5"/>
  <c r="Q1177" i="5" l="1"/>
  <c r="AF76" i="8" s="1"/>
  <c r="AF35" i="8"/>
  <c r="N1179" i="5"/>
  <c r="P1179" i="5"/>
  <c r="N1178" i="5"/>
  <c r="P1178" i="5"/>
  <c r="T1176" i="5"/>
  <c r="S1176" i="5"/>
  <c r="R1176" i="5"/>
  <c r="U1176" i="5" s="1"/>
  <c r="W1207" i="5"/>
  <c r="J1206" i="5"/>
  <c r="T1202" i="5"/>
  <c r="R1202" i="5"/>
  <c r="U1202" i="5" s="1"/>
  <c r="S1202" i="5"/>
  <c r="AA53" i="8"/>
  <c r="Q1203" i="5"/>
  <c r="N1204" i="5"/>
  <c r="P1204" i="5"/>
  <c r="V1205" i="5"/>
  <c r="K1205" i="5"/>
  <c r="M1205" i="5" s="1"/>
  <c r="Y1206" i="5"/>
  <c r="X1207" i="5"/>
  <c r="AG35" i="8" l="1"/>
  <c r="Q1178" i="5"/>
  <c r="AG76" i="8" s="1"/>
  <c r="AH35" i="8"/>
  <c r="Q1179" i="5"/>
  <c r="AH76" i="8" s="1"/>
  <c r="R1177" i="5"/>
  <c r="U1177" i="5" s="1"/>
  <c r="T1177" i="5"/>
  <c r="S1177" i="5"/>
  <c r="W1208" i="5"/>
  <c r="J1207" i="5"/>
  <c r="R1203" i="5"/>
  <c r="U1203" i="5" s="1"/>
  <c r="T1203" i="5"/>
  <c r="S1203" i="5"/>
  <c r="Q1204" i="5"/>
  <c r="U1204" i="5"/>
  <c r="AB53" i="8"/>
  <c r="P1205" i="5"/>
  <c r="N1205" i="5"/>
  <c r="K1206" i="5"/>
  <c r="M1206" i="5" s="1"/>
  <c r="V1206" i="5"/>
  <c r="Y1207" i="5"/>
  <c r="X1208" i="5"/>
  <c r="S1179" i="5" l="1"/>
  <c r="R1179" i="5"/>
  <c r="U1179" i="5" s="1"/>
  <c r="T1179" i="5"/>
  <c r="T1178" i="5"/>
  <c r="S1178" i="5"/>
  <c r="R1178" i="5"/>
  <c r="U1178" i="5" s="1"/>
  <c r="J1208" i="5"/>
  <c r="W1209" i="5"/>
  <c r="R1204" i="5"/>
  <c r="S1204" i="5"/>
  <c r="T1204" i="5"/>
  <c r="AC53" i="8"/>
  <c r="Q1205" i="5"/>
  <c r="P1206" i="5"/>
  <c r="N1206" i="5"/>
  <c r="K1207" i="5"/>
  <c r="M1207" i="5" s="1"/>
  <c r="V1207" i="5"/>
  <c r="Y1208" i="5"/>
  <c r="X1209" i="5"/>
  <c r="J1209" i="5" l="1"/>
  <c r="W1210" i="5"/>
  <c r="S1205" i="5"/>
  <c r="R1205" i="5"/>
  <c r="U1205" i="5" s="1"/>
  <c r="T1205" i="5"/>
  <c r="U1206" i="5"/>
  <c r="AD53" i="8"/>
  <c r="Q1206" i="5"/>
  <c r="P1207" i="5"/>
  <c r="N1207" i="5"/>
  <c r="K1208" i="5"/>
  <c r="M1208" i="5" s="1"/>
  <c r="V1208" i="5"/>
  <c r="X1210" i="5"/>
  <c r="Y1209" i="5"/>
  <c r="J1210" i="5" l="1"/>
  <c r="R1206" i="5"/>
  <c r="T1206" i="5"/>
  <c r="S1206" i="5"/>
  <c r="Q1207" i="5"/>
  <c r="AE53" i="8"/>
  <c r="U1207" i="5"/>
  <c r="P1208" i="5"/>
  <c r="N1208" i="5"/>
  <c r="Y1210" i="5"/>
  <c r="K1209" i="5"/>
  <c r="M1209" i="5" s="1"/>
  <c r="V1209" i="5"/>
  <c r="S1207" i="5" l="1"/>
  <c r="R1207" i="5"/>
  <c r="T1207" i="5"/>
  <c r="Q1208" i="5"/>
  <c r="AF53" i="8"/>
  <c r="V1210" i="5"/>
  <c r="K1210" i="5"/>
  <c r="M1210" i="5" s="1"/>
  <c r="N1209" i="5"/>
  <c r="P1209" i="5"/>
  <c r="W1213" i="5"/>
  <c r="X1213" i="5" l="1"/>
  <c r="Y1213" i="5" s="1"/>
  <c r="S1208" i="5"/>
  <c r="T1208" i="5"/>
  <c r="R1208" i="5"/>
  <c r="U1208" i="5" s="1"/>
  <c r="N1210" i="5"/>
  <c r="P1210" i="5"/>
  <c r="AG53" i="8"/>
  <c r="Q1209" i="5"/>
  <c r="V1213" i="5" l="1"/>
  <c r="K1213" i="5"/>
  <c r="M1213" i="5" s="1"/>
  <c r="W1214" i="5"/>
  <c r="X1214" i="5"/>
  <c r="Y1214" i="5" s="1"/>
  <c r="AH53"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16" i="8"/>
  <c r="Q1213" i="5"/>
  <c r="P1214" i="5"/>
  <c r="N1214" i="5"/>
  <c r="X1216" i="5"/>
  <c r="Y1216" i="5" s="1"/>
  <c r="W1216" i="5"/>
  <c r="V1216" i="5" l="1"/>
  <c r="K1216" i="5"/>
  <c r="M1216" i="5" s="1"/>
  <c r="Q1214" i="5"/>
  <c r="G16" i="8"/>
  <c r="R1213" i="5"/>
  <c r="U1213" i="5" s="1"/>
  <c r="S1213" i="5"/>
  <c r="T1213" i="5"/>
  <c r="P1215" i="5"/>
  <c r="N1215" i="5"/>
  <c r="X1217" i="5"/>
  <c r="Y1217" i="5" s="1"/>
  <c r="W1217" i="5"/>
  <c r="K1217" i="5" l="1"/>
  <c r="M1217" i="5" s="1"/>
  <c r="V1217" i="5"/>
  <c r="Q1215" i="5"/>
  <c r="H16" i="8"/>
  <c r="R1214" i="5"/>
  <c r="U1214" i="5" s="1"/>
  <c r="T1214" i="5"/>
  <c r="S1214" i="5"/>
  <c r="N1216" i="5"/>
  <c r="P1216" i="5"/>
  <c r="X1218" i="5"/>
  <c r="Y1218" i="5" s="1"/>
  <c r="W1218" i="5"/>
  <c r="K1218" i="5" l="1"/>
  <c r="M1218" i="5" s="1"/>
  <c r="V1218" i="5"/>
  <c r="Q1216" i="5"/>
  <c r="I16" i="8"/>
  <c r="U1215" i="5"/>
  <c r="T1215" i="5"/>
  <c r="S1215" i="5"/>
  <c r="R1215" i="5"/>
  <c r="N1217" i="5"/>
  <c r="P1217" i="5"/>
  <c r="W1219" i="5"/>
  <c r="X1219" i="5"/>
  <c r="Y1219" i="5" s="1"/>
  <c r="K1219" i="5" l="1"/>
  <c r="M1219" i="5" s="1"/>
  <c r="V1219" i="5"/>
  <c r="Q1217" i="5"/>
  <c r="J16" i="8"/>
  <c r="T1216" i="5"/>
  <c r="S1216" i="5"/>
  <c r="R1216" i="5"/>
  <c r="U1216" i="5" s="1"/>
  <c r="N1218" i="5"/>
  <c r="P1218" i="5"/>
  <c r="X1220" i="5"/>
  <c r="Y1220" i="5" s="1"/>
  <c r="W1220" i="5"/>
  <c r="K1220" i="5" l="1"/>
  <c r="M1220" i="5" s="1"/>
  <c r="V1220" i="5"/>
  <c r="Q1218" i="5"/>
  <c r="K16" i="8"/>
  <c r="R1217" i="5"/>
  <c r="U1217" i="5" s="1"/>
  <c r="S1217" i="5"/>
  <c r="T1217" i="5"/>
  <c r="N1219" i="5"/>
  <c r="P1219" i="5"/>
  <c r="X1221" i="5"/>
  <c r="Y1221" i="5" s="1"/>
  <c r="W1221" i="5"/>
  <c r="K1221" i="5" l="1"/>
  <c r="M1221" i="5" s="1"/>
  <c r="V1221" i="5"/>
  <c r="Q1219" i="5"/>
  <c r="L16" i="8"/>
  <c r="R1218" i="5"/>
  <c r="U1218" i="5" s="1"/>
  <c r="S1218" i="5"/>
  <c r="T1218" i="5"/>
  <c r="N1220" i="5"/>
  <c r="P1220" i="5"/>
  <c r="W1222" i="5"/>
  <c r="X1222" i="5"/>
  <c r="Y1222" i="5" s="1"/>
  <c r="K1222" i="5" l="1"/>
  <c r="M1222" i="5" s="1"/>
  <c r="V1222" i="5"/>
  <c r="Q1220" i="5"/>
  <c r="M16" i="8"/>
  <c r="T1219" i="5"/>
  <c r="S1219" i="5"/>
  <c r="R1219" i="5"/>
  <c r="U1219" i="5" s="1"/>
  <c r="N1221" i="5"/>
  <c r="P1221" i="5"/>
  <c r="X1223" i="5"/>
  <c r="Y1223" i="5" s="1"/>
  <c r="W1223" i="5"/>
  <c r="V1223" i="5" l="1"/>
  <c r="K1223" i="5"/>
  <c r="M1223" i="5" s="1"/>
  <c r="N16" i="8"/>
  <c r="Q1221" i="5"/>
  <c r="S1220" i="5"/>
  <c r="T1220" i="5"/>
  <c r="R1220" i="5"/>
  <c r="U1220" i="5" s="1"/>
  <c r="N1222" i="5"/>
  <c r="P1222" i="5"/>
  <c r="W1224" i="5"/>
  <c r="X1224" i="5"/>
  <c r="Y1224" i="5" s="1"/>
  <c r="K1224" i="5" l="1"/>
  <c r="M1224" i="5" s="1"/>
  <c r="V1224" i="5"/>
  <c r="U1222" i="5"/>
  <c r="Q1222" i="5"/>
  <c r="O16" i="8"/>
  <c r="T1221" i="5"/>
  <c r="S1221" i="5"/>
  <c r="R1221" i="5"/>
  <c r="U1221" i="5" s="1"/>
  <c r="N1223" i="5"/>
  <c r="P1223" i="5"/>
  <c r="W1225" i="5"/>
  <c r="X1225" i="5"/>
  <c r="Y1225" i="5" s="1"/>
  <c r="V1225" i="5" l="1"/>
  <c r="K1225" i="5"/>
  <c r="M1225" i="5" s="1"/>
  <c r="Q1223" i="5"/>
  <c r="P16" i="8"/>
  <c r="T1222" i="5"/>
  <c r="S1222" i="5"/>
  <c r="R1222" i="5"/>
  <c r="N1224" i="5"/>
  <c r="P1224" i="5"/>
  <c r="X1226" i="5"/>
  <c r="Y1226" i="5" s="1"/>
  <c r="W1226" i="5"/>
  <c r="K1226" i="5" l="1"/>
  <c r="M1226" i="5" s="1"/>
  <c r="V1226" i="5"/>
  <c r="Q1224" i="5"/>
  <c r="Q16" i="8"/>
  <c r="R1223" i="5"/>
  <c r="U1223" i="5" s="1"/>
  <c r="S1223" i="5"/>
  <c r="T1223" i="5"/>
  <c r="N1225" i="5"/>
  <c r="P1225" i="5"/>
  <c r="W1227" i="5"/>
  <c r="X1227" i="5"/>
  <c r="Y1227" i="5" s="1"/>
  <c r="V1227" i="5" l="1"/>
  <c r="K1227" i="5"/>
  <c r="M1227" i="5" s="1"/>
  <c r="R16" i="8"/>
  <c r="Q1225" i="5"/>
  <c r="T1224" i="5"/>
  <c r="S1224" i="5"/>
  <c r="R1224" i="5"/>
  <c r="U1224" i="5" s="1"/>
  <c r="N1226" i="5"/>
  <c r="P1226" i="5"/>
  <c r="X1228" i="5"/>
  <c r="Y1228" i="5" s="1"/>
  <c r="W1228" i="5"/>
  <c r="V1228" i="5" l="1"/>
  <c r="K1228" i="5"/>
  <c r="M1228" i="5" s="1"/>
  <c r="Q1226" i="5"/>
  <c r="S16" i="8"/>
  <c r="T1225" i="5"/>
  <c r="S1225" i="5"/>
  <c r="R1225" i="5"/>
  <c r="U1225" i="5" s="1"/>
  <c r="N1227" i="5"/>
  <c r="P1227" i="5"/>
  <c r="W1229" i="5"/>
  <c r="X1229" i="5"/>
  <c r="Y1229" i="5" s="1"/>
  <c r="V1229" i="5" l="1"/>
  <c r="K1229" i="5"/>
  <c r="M1229" i="5" s="1"/>
  <c r="T16" i="8"/>
  <c r="Q1227" i="5"/>
  <c r="U1226" i="5"/>
  <c r="R1226" i="5"/>
  <c r="T1226" i="5"/>
  <c r="S1226" i="5"/>
  <c r="N1228" i="5"/>
  <c r="P1228" i="5"/>
  <c r="W1230" i="5"/>
  <c r="X1230" i="5"/>
  <c r="Y1230" i="5" s="1"/>
  <c r="K1230" i="5" l="1"/>
  <c r="M1230" i="5" s="1"/>
  <c r="V1230" i="5"/>
  <c r="U1228" i="5"/>
  <c r="U16" i="8"/>
  <c r="Q1228" i="5"/>
  <c r="R1227" i="5"/>
  <c r="U1227" i="5" s="1"/>
  <c r="T1227" i="5"/>
  <c r="S1227" i="5"/>
  <c r="N1229" i="5"/>
  <c r="P1229" i="5"/>
  <c r="W1231" i="5"/>
  <c r="X1231" i="5"/>
  <c r="Y1231" i="5" s="1"/>
  <c r="V1231" i="5" l="1"/>
  <c r="K1231" i="5"/>
  <c r="M1231" i="5" s="1"/>
  <c r="V16" i="8"/>
  <c r="Q1229" i="5"/>
  <c r="R1228" i="5"/>
  <c r="S1228" i="5"/>
  <c r="T1228" i="5"/>
  <c r="N1230" i="5"/>
  <c r="P1230" i="5"/>
  <c r="X1232" i="5"/>
  <c r="Y1232" i="5" s="1"/>
  <c r="W1232" i="5"/>
  <c r="V1232" i="5" l="1"/>
  <c r="K1232" i="5"/>
  <c r="M1232" i="5" s="1"/>
  <c r="U1230" i="5"/>
  <c r="W16" i="8"/>
  <c r="Q1230" i="5"/>
  <c r="R1229" i="5"/>
  <c r="U1229" i="5" s="1"/>
  <c r="S1229" i="5"/>
  <c r="T1229" i="5"/>
  <c r="N1231" i="5"/>
  <c r="P1231" i="5"/>
  <c r="X1233" i="5"/>
  <c r="Y1233" i="5" s="1"/>
  <c r="W1233" i="5"/>
  <c r="K1233" i="5" l="1"/>
  <c r="M1233" i="5" s="1"/>
  <c r="V1233" i="5"/>
  <c r="U1231" i="5"/>
  <c r="X16" i="8"/>
  <c r="Q1231" i="5"/>
  <c r="R1230" i="5"/>
  <c r="S1230" i="5"/>
  <c r="T1230" i="5"/>
  <c r="N1232" i="5"/>
  <c r="P1232" i="5"/>
  <c r="W1234" i="5"/>
  <c r="X1234" i="5"/>
  <c r="Y1234" i="5" s="1"/>
  <c r="K1234" i="5" l="1"/>
  <c r="M1234" i="5" s="1"/>
  <c r="V1234" i="5"/>
  <c r="U1232" i="5"/>
  <c r="Y16" i="8"/>
  <c r="Q1232" i="5"/>
  <c r="R1231" i="5"/>
  <c r="S1231" i="5"/>
  <c r="T1231" i="5"/>
  <c r="N1233" i="5"/>
  <c r="P1233" i="5"/>
  <c r="X1235" i="5"/>
  <c r="Y1235" i="5" s="1"/>
  <c r="W1235" i="5"/>
  <c r="K1235" i="5" l="1"/>
  <c r="M1235" i="5" s="1"/>
  <c r="V1235" i="5"/>
  <c r="U1233" i="5"/>
  <c r="Z16" i="8"/>
  <c r="Q1233" i="5"/>
  <c r="R1232" i="5"/>
  <c r="S1232" i="5"/>
  <c r="T1232" i="5"/>
  <c r="N1234" i="5"/>
  <c r="P1234" i="5"/>
  <c r="W1236" i="5"/>
  <c r="X1236" i="5"/>
  <c r="Y1236" i="5" s="1"/>
  <c r="K1236" i="5" l="1"/>
  <c r="M1236" i="5" s="1"/>
  <c r="V1236" i="5"/>
  <c r="U1234" i="5"/>
  <c r="AA16" i="8"/>
  <c r="Q1234" i="5"/>
  <c r="R1233" i="5"/>
  <c r="S1233" i="5"/>
  <c r="T1233" i="5"/>
  <c r="N1235" i="5"/>
  <c r="P1235" i="5"/>
  <c r="W1237" i="5"/>
  <c r="X1237" i="5"/>
  <c r="Y1237" i="5" s="1"/>
  <c r="K1237" i="5" l="1"/>
  <c r="M1237" i="5" s="1"/>
  <c r="V1237" i="5"/>
  <c r="U1235" i="5"/>
  <c r="AB16" i="8"/>
  <c r="Q1235" i="5"/>
  <c r="R1234" i="5"/>
  <c r="S1234" i="5"/>
  <c r="T1234" i="5"/>
  <c r="N1236" i="5"/>
  <c r="P1236" i="5"/>
  <c r="X1238" i="5"/>
  <c r="Y1238" i="5" s="1"/>
  <c r="W1238" i="5"/>
  <c r="K1238" i="5" l="1"/>
  <c r="M1238" i="5" s="1"/>
  <c r="V1238" i="5"/>
  <c r="U1236" i="5"/>
  <c r="AC16" i="8"/>
  <c r="Q1236" i="5"/>
  <c r="R1235" i="5"/>
  <c r="S1235" i="5"/>
  <c r="T1235" i="5"/>
  <c r="N1237" i="5"/>
  <c r="P1237" i="5"/>
  <c r="W1239" i="5"/>
  <c r="X1239" i="5"/>
  <c r="Y1239" i="5" s="1"/>
  <c r="V1239" i="5" l="1"/>
  <c r="K1239" i="5"/>
  <c r="M1239" i="5" s="1"/>
  <c r="U1237" i="5"/>
  <c r="AD16" i="8"/>
  <c r="Q1237" i="5"/>
  <c r="R1236" i="5"/>
  <c r="S1236" i="5"/>
  <c r="T1236" i="5"/>
  <c r="N1238" i="5"/>
  <c r="P1238" i="5"/>
  <c r="W1240" i="5"/>
  <c r="X1240" i="5"/>
  <c r="Y1240" i="5" s="1"/>
  <c r="V1240" i="5" l="1"/>
  <c r="K1240" i="5"/>
  <c r="M1240" i="5" s="1"/>
  <c r="U1238" i="5"/>
  <c r="AE16" i="8"/>
  <c r="Q1238" i="5"/>
  <c r="R1237" i="5"/>
  <c r="S1237" i="5"/>
  <c r="T1237" i="5"/>
  <c r="N1239" i="5"/>
  <c r="P1239" i="5"/>
  <c r="X1241" i="5"/>
  <c r="Y1241" i="5" s="1"/>
  <c r="W1241" i="5"/>
  <c r="K1241" i="5" l="1"/>
  <c r="M1241" i="5" s="1"/>
  <c r="V1241" i="5"/>
  <c r="U1239" i="5"/>
  <c r="AF16" i="8"/>
  <c r="Q1239" i="5"/>
  <c r="R1238" i="5"/>
  <c r="S1238" i="5"/>
  <c r="T1238" i="5"/>
  <c r="N1240" i="5"/>
  <c r="P1240" i="5"/>
  <c r="X1244" i="5"/>
  <c r="W1244" i="5"/>
  <c r="W1245" i="5" s="1"/>
  <c r="U1240" i="5" l="1"/>
  <c r="AG16" i="8"/>
  <c r="Q1240" i="5"/>
  <c r="R1239" i="5"/>
  <c r="S1239" i="5"/>
  <c r="T1239" i="5"/>
  <c r="N1241" i="5"/>
  <c r="P1241" i="5"/>
  <c r="X1245" i="5"/>
  <c r="Y1245" i="5" s="1"/>
  <c r="Y1244" i="5"/>
  <c r="U1241" i="5" l="1"/>
  <c r="AH16"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54" i="8"/>
  <c r="V1246" i="5" l="1"/>
  <c r="K1247" i="5"/>
  <c r="M1247" i="5" s="1"/>
  <c r="Q1245" i="5"/>
  <c r="G54" i="8"/>
  <c r="P1246" i="5"/>
  <c r="N1246" i="5"/>
  <c r="X1248" i="5"/>
  <c r="W1248" i="5"/>
  <c r="S1244" i="5"/>
  <c r="R1244" i="5"/>
  <c r="U1244" i="5" s="1"/>
  <c r="T1244" i="5"/>
  <c r="V1247" i="5" l="1"/>
  <c r="R1245" i="5"/>
  <c r="U1245" i="5" s="1"/>
  <c r="T1245" i="5"/>
  <c r="S1245" i="5"/>
  <c r="Q1246" i="5"/>
  <c r="H54" i="8"/>
  <c r="N1247" i="5"/>
  <c r="P1247" i="5"/>
  <c r="W1249" i="5"/>
  <c r="X1249" i="5"/>
  <c r="Y1248" i="5"/>
  <c r="R1246" i="5" l="1"/>
  <c r="U1246" i="5" s="1"/>
  <c r="S1246" i="5"/>
  <c r="T1246" i="5"/>
  <c r="I54"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54" i="8" l="1"/>
  <c r="Q1248" i="5"/>
  <c r="Q1249" i="5"/>
  <c r="K54" i="8"/>
  <c r="K1251" i="5"/>
  <c r="M1251" i="5" s="1"/>
  <c r="W1253" i="5"/>
  <c r="Y1252" i="5"/>
  <c r="X1253" i="5"/>
  <c r="Q1250" i="5"/>
  <c r="L54" i="8"/>
  <c r="V1251" i="5" l="1"/>
  <c r="R1248" i="5"/>
  <c r="U1248" i="5" s="1"/>
  <c r="S1248" i="5"/>
  <c r="T1248" i="5"/>
  <c r="R1249" i="5"/>
  <c r="U1249" i="5" s="1"/>
  <c r="S1249" i="5"/>
  <c r="T1249" i="5"/>
  <c r="W1254" i="5"/>
  <c r="N1251" i="5"/>
  <c r="P1251" i="5"/>
  <c r="M54" i="8" s="1"/>
  <c r="K1252" i="5"/>
  <c r="M1252" i="5" s="1"/>
  <c r="X1254" i="5"/>
  <c r="Y1254" i="5" s="1"/>
  <c r="Y1253" i="5"/>
  <c r="R1250" i="5"/>
  <c r="U1250" i="5" s="1"/>
  <c r="T1250" i="5"/>
  <c r="S1250" i="5"/>
  <c r="V1252" i="5" l="1"/>
  <c r="Q1251" i="5"/>
  <c r="P1252" i="5"/>
  <c r="N1252" i="5"/>
  <c r="X1255" i="5"/>
  <c r="W1255" i="5"/>
  <c r="K1253" i="5"/>
  <c r="M1253" i="5" s="1"/>
  <c r="K1254" i="5"/>
  <c r="M1254" i="5" s="1"/>
  <c r="N54" i="8" l="1"/>
  <c r="V1254" i="5"/>
  <c r="V1253" i="5"/>
  <c r="W1256" i="5"/>
  <c r="S1251" i="5"/>
  <c r="R1251" i="5"/>
  <c r="U1251" i="5" s="1"/>
  <c r="T1251" i="5"/>
  <c r="Q1252" i="5"/>
  <c r="S1252" i="5" s="1"/>
  <c r="Y1255" i="5"/>
  <c r="X1256" i="5"/>
  <c r="Y1256" i="5" s="1"/>
  <c r="P1253" i="5"/>
  <c r="N1253" i="5"/>
  <c r="P1254" i="5"/>
  <c r="N1254" i="5"/>
  <c r="O54" i="8" l="1"/>
  <c r="R1252" i="5"/>
  <c r="U1252" i="5" s="1"/>
  <c r="T1252" i="5"/>
  <c r="K1255" i="5"/>
  <c r="M1255" i="5" s="1"/>
  <c r="X1257" i="5"/>
  <c r="W1257" i="5"/>
  <c r="Q1253" i="5"/>
  <c r="T1253" i="5" s="1"/>
  <c r="V1256" i="5"/>
  <c r="K1256" i="5"/>
  <c r="M1256" i="5" s="1"/>
  <c r="P54" i="8"/>
  <c r="Q1254" i="5"/>
  <c r="V1255" i="5" l="1"/>
  <c r="W1258" i="5"/>
  <c r="Y1257" i="5"/>
  <c r="X1258" i="5"/>
  <c r="N1255" i="5"/>
  <c r="P1255" i="5"/>
  <c r="Q1255" i="5" s="1"/>
  <c r="R1253" i="5"/>
  <c r="U1253" i="5" s="1"/>
  <c r="S1253" i="5"/>
  <c r="Q54" i="8"/>
  <c r="P1256" i="5"/>
  <c r="N1256" i="5"/>
  <c r="T1254" i="5"/>
  <c r="R1254" i="5"/>
  <c r="U1254" i="5" s="1"/>
  <c r="S1254" i="5"/>
  <c r="K1257" i="5" l="1"/>
  <c r="M1257" i="5" s="1"/>
  <c r="Y1258" i="5"/>
  <c r="X1259" i="5"/>
  <c r="W1259" i="5"/>
  <c r="R1255" i="5"/>
  <c r="U1255" i="5" s="1"/>
  <c r="T1255" i="5"/>
  <c r="S1255" i="5"/>
  <c r="R54" i="8"/>
  <c r="Q1256" i="5"/>
  <c r="V1257" i="5" l="1"/>
  <c r="W1260" i="5"/>
  <c r="P1257" i="5"/>
  <c r="N1257" i="5"/>
  <c r="K1258" i="5"/>
  <c r="M1258" i="5" s="1"/>
  <c r="X1260" i="5"/>
  <c r="Y1259" i="5"/>
  <c r="T1256" i="5"/>
  <c r="S1256" i="5"/>
  <c r="R1256" i="5"/>
  <c r="U1256" i="5" s="1"/>
  <c r="S54" i="8" l="1"/>
  <c r="V1258" i="5"/>
  <c r="Q1257" i="5"/>
  <c r="P1258" i="5"/>
  <c r="Q1258" i="5" s="1"/>
  <c r="N1258" i="5"/>
  <c r="X1261" i="5"/>
  <c r="Y1260" i="5"/>
  <c r="W1261" i="5"/>
  <c r="K1259" i="5"/>
  <c r="M1259" i="5" s="1"/>
  <c r="T54" i="8"/>
  <c r="V1259" i="5" l="1"/>
  <c r="W1262" i="5"/>
  <c r="S1257" i="5"/>
  <c r="T1257" i="5"/>
  <c r="R1257" i="5"/>
  <c r="U1257" i="5" s="1"/>
  <c r="X1262" i="5"/>
  <c r="Y1261" i="5"/>
  <c r="V1260" i="5"/>
  <c r="K1260" i="5"/>
  <c r="M1260" i="5" s="1"/>
  <c r="P1259" i="5"/>
  <c r="N1259" i="5"/>
  <c r="S1258" i="5"/>
  <c r="T1258" i="5"/>
  <c r="R1258" i="5"/>
  <c r="U1258" i="5" s="1"/>
  <c r="X1263" i="5" l="1"/>
  <c r="Y1263" i="5" s="1"/>
  <c r="Y1262" i="5"/>
  <c r="W1263" i="5"/>
  <c r="Q1259" i="5"/>
  <c r="U54" i="8"/>
  <c r="V1261" i="5"/>
  <c r="K1261" i="5"/>
  <c r="M1261" i="5" s="1"/>
  <c r="N1260" i="5"/>
  <c r="P1260" i="5"/>
  <c r="S1259" i="5" l="1"/>
  <c r="R1259" i="5"/>
  <c r="U1259" i="5" s="1"/>
  <c r="T1259" i="5"/>
  <c r="K1262" i="5"/>
  <c r="M1262" i="5" s="1"/>
  <c r="V1262" i="5"/>
  <c r="X1264" i="5"/>
  <c r="W1264" i="5"/>
  <c r="P1261" i="5"/>
  <c r="Q1261" i="5" s="1"/>
  <c r="N1261" i="5"/>
  <c r="Q1260" i="5"/>
  <c r="R1260" i="5" s="1"/>
  <c r="U1260" i="5" s="1"/>
  <c r="V54" i="8"/>
  <c r="V1263" i="5"/>
  <c r="K1263" i="5"/>
  <c r="M1263" i="5" s="1"/>
  <c r="W54" i="8" l="1"/>
  <c r="W1265" i="5"/>
  <c r="X1265" i="5"/>
  <c r="Y1264" i="5"/>
  <c r="P1262" i="5"/>
  <c r="N1262" i="5"/>
  <c r="T1260" i="5"/>
  <c r="S1260" i="5"/>
  <c r="N1263" i="5"/>
  <c r="P1263" i="5"/>
  <c r="T1261" i="5"/>
  <c r="R1261" i="5"/>
  <c r="U1261" i="5" s="1"/>
  <c r="S1261" i="5"/>
  <c r="Q1262" i="5" l="1"/>
  <c r="X54" i="8"/>
  <c r="W1266" i="5"/>
  <c r="X1266" i="5"/>
  <c r="Y1265" i="5"/>
  <c r="K1264" i="5"/>
  <c r="M1264" i="5" s="1"/>
  <c r="V1264" i="5"/>
  <c r="U1263" i="5"/>
  <c r="Y54" i="8"/>
  <c r="Q1263" i="5"/>
  <c r="R1262" i="5" l="1"/>
  <c r="U1262" i="5" s="1"/>
  <c r="S1262" i="5"/>
  <c r="T1262" i="5"/>
  <c r="W1267" i="5"/>
  <c r="X1267" i="5"/>
  <c r="Y1266" i="5"/>
  <c r="V1265" i="5"/>
  <c r="K1265" i="5"/>
  <c r="M1265" i="5" s="1"/>
  <c r="P1264" i="5"/>
  <c r="N1264" i="5"/>
  <c r="T1263" i="5"/>
  <c r="S1263" i="5"/>
  <c r="R1263" i="5"/>
  <c r="Q1264" i="5" l="1"/>
  <c r="Z54" i="8"/>
  <c r="Y1267" i="5"/>
  <c r="W1268" i="5"/>
  <c r="X1268" i="5"/>
  <c r="K1266" i="5"/>
  <c r="M1266" i="5" s="1"/>
  <c r="V1266" i="5"/>
  <c r="P1265" i="5"/>
  <c r="Q1265" i="5" s="1"/>
  <c r="N1265" i="5"/>
  <c r="AA54"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54" i="8"/>
  <c r="K1269" i="5"/>
  <c r="M1269" i="5" s="1"/>
  <c r="V1269" i="5"/>
  <c r="X1271" i="5" l="1"/>
  <c r="W1271" i="5"/>
  <c r="AC54" i="8"/>
  <c r="Q1267" i="5"/>
  <c r="R1266" i="5"/>
  <c r="U1266" i="5" s="1"/>
  <c r="T1266" i="5"/>
  <c r="S1266" i="5"/>
  <c r="N1268" i="5"/>
  <c r="P1268" i="5"/>
  <c r="P1269" i="5"/>
  <c r="N1269" i="5"/>
  <c r="K1270" i="5"/>
  <c r="M1270" i="5" s="1"/>
  <c r="V1270" i="5"/>
  <c r="Q1268" i="5" l="1"/>
  <c r="R1268" i="5" s="1"/>
  <c r="U1268" i="5" s="1"/>
  <c r="AD54" i="8"/>
  <c r="W1272" i="5"/>
  <c r="Y1271" i="5"/>
  <c r="X1272" i="5"/>
  <c r="S1267" i="5"/>
  <c r="T1267" i="5"/>
  <c r="R1267" i="5"/>
  <c r="U1267" i="5" s="1"/>
  <c r="AE54" i="8"/>
  <c r="Q1269" i="5"/>
  <c r="U1269" i="5"/>
  <c r="N1270" i="5"/>
  <c r="P1270" i="5"/>
  <c r="S1268" i="5" l="1"/>
  <c r="T1268" i="5"/>
  <c r="K1271" i="5"/>
  <c r="M1271" i="5" s="1"/>
  <c r="V1271" i="5"/>
  <c r="Y1272" i="5"/>
  <c r="V1272" i="5" s="1"/>
  <c r="R1269" i="5"/>
  <c r="S1269" i="5"/>
  <c r="T1269" i="5"/>
  <c r="AF54" i="8"/>
  <c r="Q1270" i="5"/>
  <c r="K1272" i="5" l="1"/>
  <c r="M1272" i="5" s="1"/>
  <c r="N1272" i="5" s="1"/>
  <c r="W1275" i="5"/>
  <c r="N1271" i="5"/>
  <c r="P1271" i="5"/>
  <c r="X1275" i="5"/>
  <c r="Y1275" i="5" s="1"/>
  <c r="S1270" i="5"/>
  <c r="R1270" i="5"/>
  <c r="U1270" i="5" s="1"/>
  <c r="T1270" i="5"/>
  <c r="Q1271" i="5" l="1"/>
  <c r="S1271" i="5" s="1"/>
  <c r="AG54" i="8"/>
  <c r="P1272" i="5"/>
  <c r="K1275" i="5"/>
  <c r="M1275" i="5" s="1"/>
  <c r="W1276" i="5"/>
  <c r="X1276" i="5"/>
  <c r="Y1276" i="5" s="1"/>
  <c r="Q1272" i="5" l="1"/>
  <c r="R1272" i="5" s="1"/>
  <c r="U1272" i="5" s="1"/>
  <c r="AH54" i="8"/>
  <c r="R1271" i="5"/>
  <c r="U1271" i="5" s="1"/>
  <c r="T1271" i="5"/>
  <c r="V1275" i="5"/>
  <c r="K1276" i="5"/>
  <c r="M1276" i="5" s="1"/>
  <c r="N1275" i="5"/>
  <c r="P1275" i="5"/>
  <c r="X1277" i="5"/>
  <c r="Y1277" i="5" s="1"/>
  <c r="W1277" i="5"/>
  <c r="T1272" i="5" l="1"/>
  <c r="O46" i="7" s="1"/>
  <c r="S1272" i="5"/>
  <c r="V1276" i="5"/>
  <c r="Q1275" i="5"/>
  <c r="F26" i="8"/>
  <c r="N1276" i="5"/>
  <c r="P1276" i="5"/>
  <c r="W1278" i="5"/>
  <c r="X1278" i="5"/>
  <c r="K1277" i="5"/>
  <c r="M1277" i="5" s="1"/>
  <c r="V1277" i="5"/>
  <c r="G26" i="8" l="1"/>
  <c r="Q1276" i="5"/>
  <c r="R1275" i="5"/>
  <c r="U1275" i="5" s="1"/>
  <c r="T1275" i="5"/>
  <c r="S1275" i="5"/>
  <c r="W1279" i="5"/>
  <c r="X1279" i="5"/>
  <c r="Y1278" i="5"/>
  <c r="P1277" i="5"/>
  <c r="N1277" i="5"/>
  <c r="T1276" i="5" l="1"/>
  <c r="R1276" i="5"/>
  <c r="U1276" i="5" s="1"/>
  <c r="S1276" i="5"/>
  <c r="W1280" i="5"/>
  <c r="Y1279" i="5"/>
  <c r="X1280" i="5"/>
  <c r="K1278" i="5"/>
  <c r="M1278" i="5" s="1"/>
  <c r="H26" i="8"/>
  <c r="Q1277" i="5"/>
  <c r="V1278" i="5" l="1"/>
  <c r="K1279" i="5"/>
  <c r="M1279" i="5" s="1"/>
  <c r="Y1280" i="5"/>
  <c r="X1281" i="5"/>
  <c r="W1281" i="5"/>
  <c r="P1278" i="5"/>
  <c r="N1278" i="5"/>
  <c r="T1277" i="5"/>
  <c r="S1277" i="5"/>
  <c r="R1277" i="5"/>
  <c r="U1277" i="5" s="1"/>
  <c r="V1279" i="5" l="1"/>
  <c r="Q1278" i="5"/>
  <c r="S1278" i="5" s="1"/>
  <c r="I26" i="8"/>
  <c r="W1282" i="5"/>
  <c r="N1279" i="5"/>
  <c r="P1279" i="5"/>
  <c r="K1280" i="5"/>
  <c r="M1280" i="5" s="1"/>
  <c r="X1282" i="5"/>
  <c r="Y1281" i="5"/>
  <c r="V1280" i="5" l="1"/>
  <c r="R1278" i="5"/>
  <c r="U1278" i="5" s="1"/>
  <c r="T1278" i="5"/>
  <c r="W1283" i="5"/>
  <c r="J26" i="8"/>
  <c r="Q1279" i="5"/>
  <c r="N1280" i="5"/>
  <c r="P1280" i="5"/>
  <c r="Y1282" i="5"/>
  <c r="X1283" i="5"/>
  <c r="K1281" i="5"/>
  <c r="M1281" i="5" s="1"/>
  <c r="V1281" i="5" l="1"/>
  <c r="T1279" i="5"/>
  <c r="S1279" i="5"/>
  <c r="R1279" i="5"/>
  <c r="U1279" i="5" s="1"/>
  <c r="K26" i="8"/>
  <c r="Q1280" i="5"/>
  <c r="K1282" i="5"/>
  <c r="M1282" i="5" s="1"/>
  <c r="W1284" i="5"/>
  <c r="X1284" i="5"/>
  <c r="Y1284" i="5" s="1"/>
  <c r="Y1283" i="5"/>
  <c r="P1281" i="5"/>
  <c r="N1281" i="5"/>
  <c r="V1282" i="5" l="1"/>
  <c r="W1285" i="5"/>
  <c r="X1285" i="5"/>
  <c r="Y1285" i="5" s="1"/>
  <c r="T1280" i="5"/>
  <c r="R1280" i="5"/>
  <c r="U1280" i="5" s="1"/>
  <c r="S1280" i="5"/>
  <c r="N1282" i="5"/>
  <c r="P1282" i="5"/>
  <c r="L26" i="8"/>
  <c r="Q1281" i="5"/>
  <c r="V1283" i="5"/>
  <c r="K1283" i="5"/>
  <c r="M1283" i="5" s="1"/>
  <c r="K1284" i="5"/>
  <c r="M1284" i="5" s="1"/>
  <c r="V1284" i="5" l="1"/>
  <c r="W1286" i="5"/>
  <c r="X1286" i="5"/>
  <c r="P1283" i="5"/>
  <c r="N1283" i="5"/>
  <c r="M26" i="8"/>
  <c r="Q1282" i="5"/>
  <c r="T1281" i="5"/>
  <c r="S1281" i="5"/>
  <c r="R1281" i="5"/>
  <c r="U1281" i="5" s="1"/>
  <c r="N1284" i="5"/>
  <c r="P1284" i="5"/>
  <c r="O26" i="8" s="1"/>
  <c r="K1285" i="5"/>
  <c r="M1285" i="5" s="1"/>
  <c r="V1285" i="5" l="1"/>
  <c r="W1287" i="5"/>
  <c r="N26" i="8"/>
  <c r="Q1283" i="5"/>
  <c r="Y1286" i="5"/>
  <c r="X1287" i="5"/>
  <c r="T1282" i="5"/>
  <c r="R1282" i="5"/>
  <c r="U1282" i="5" s="1"/>
  <c r="S1282" i="5"/>
  <c r="Q1284" i="5"/>
  <c r="P1285" i="5"/>
  <c r="N1285" i="5"/>
  <c r="Q1285" i="5" l="1"/>
  <c r="P26"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26" i="8"/>
  <c r="N1288" i="5"/>
  <c r="P1288" i="5"/>
  <c r="P1287" i="5"/>
  <c r="N1287" i="5"/>
  <c r="K1289" i="5"/>
  <c r="M1289" i="5" s="1"/>
  <c r="V1289" i="5"/>
  <c r="Q1288" i="5" l="1"/>
  <c r="S26" i="8"/>
  <c r="W1291" i="5"/>
  <c r="X1291" i="5"/>
  <c r="R1286" i="5"/>
  <c r="U1286" i="5" s="1"/>
  <c r="T1286" i="5"/>
  <c r="S1286" i="5"/>
  <c r="R26" i="8"/>
  <c r="Q1287" i="5"/>
  <c r="K1290" i="5"/>
  <c r="M1290" i="5" s="1"/>
  <c r="N1289" i="5"/>
  <c r="P1289" i="5"/>
  <c r="V1290" i="5" l="1"/>
  <c r="Q1289" i="5"/>
  <c r="T26" i="8"/>
  <c r="T1288" i="5"/>
  <c r="S1288" i="5"/>
  <c r="R1288" i="5"/>
  <c r="U1288" i="5" s="1"/>
  <c r="W1292" i="5"/>
  <c r="Y1291" i="5"/>
  <c r="X1292" i="5"/>
  <c r="S1287" i="5"/>
  <c r="T1287" i="5"/>
  <c r="R1287" i="5"/>
  <c r="U1287" i="5" s="1"/>
  <c r="N1290" i="5"/>
  <c r="P1290" i="5"/>
  <c r="U26" i="8" s="1"/>
  <c r="R1289" i="5" l="1"/>
  <c r="U1289" i="5" s="1"/>
  <c r="T1289" i="5"/>
  <c r="S1289" i="5"/>
  <c r="W1293" i="5"/>
  <c r="V1291" i="5"/>
  <c r="K1291" i="5"/>
  <c r="M1291" i="5" s="1"/>
  <c r="Y1292" i="5"/>
  <c r="X1293" i="5"/>
  <c r="Y1293" i="5" s="1"/>
  <c r="Q1290" i="5"/>
  <c r="K1292" i="5" l="1"/>
  <c r="M1292" i="5" s="1"/>
  <c r="V1292" i="5"/>
  <c r="N1291" i="5"/>
  <c r="P1291" i="5"/>
  <c r="W1294" i="5"/>
  <c r="X1294" i="5"/>
  <c r="V1293" i="5"/>
  <c r="K1293" i="5"/>
  <c r="M1293" i="5" s="1"/>
  <c r="T1290" i="5"/>
  <c r="R1290" i="5"/>
  <c r="U1290" i="5" s="1"/>
  <c r="S1290" i="5"/>
  <c r="N1292" i="5" l="1"/>
  <c r="P1292" i="5"/>
  <c r="V26" i="8"/>
  <c r="Q1291" i="5"/>
  <c r="Y1294" i="5"/>
  <c r="X1295" i="5"/>
  <c r="W1295" i="5"/>
  <c r="N1293" i="5"/>
  <c r="P1293" i="5"/>
  <c r="Q1293" i="5" s="1"/>
  <c r="X26" i="8"/>
  <c r="W1296" i="5" l="1"/>
  <c r="W26"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26" i="8"/>
  <c r="Q1294" i="5"/>
  <c r="P1295" i="5"/>
  <c r="N1295" i="5"/>
  <c r="P1296" i="5"/>
  <c r="AA26" i="8" s="1"/>
  <c r="N1296" i="5"/>
  <c r="W1299" i="5" l="1"/>
  <c r="X1299" i="5"/>
  <c r="Y1298" i="5"/>
  <c r="K1297" i="5"/>
  <c r="M1297" i="5" s="1"/>
  <c r="V1297" i="5"/>
  <c r="R1294" i="5"/>
  <c r="U1294" i="5" s="1"/>
  <c r="S1294" i="5"/>
  <c r="T1294" i="5"/>
  <c r="Z26" i="8"/>
  <c r="Q1295" i="5"/>
  <c r="U1296" i="5"/>
  <c r="Q1296" i="5"/>
  <c r="W1300" i="5" l="1"/>
  <c r="Y1299" i="5"/>
  <c r="X1300" i="5"/>
  <c r="K1298" i="5"/>
  <c r="M1298" i="5" s="1"/>
  <c r="V1298" i="5"/>
  <c r="P1297" i="5"/>
  <c r="N1297" i="5"/>
  <c r="S1295" i="5"/>
  <c r="T1295" i="5"/>
  <c r="R1295" i="5"/>
  <c r="U1295" i="5" s="1"/>
  <c r="S1296" i="5"/>
  <c r="T1296" i="5"/>
  <c r="R1296" i="5"/>
  <c r="Q1297" i="5" l="1"/>
  <c r="AB26" i="8"/>
  <c r="W1301" i="5"/>
  <c r="V1299" i="5"/>
  <c r="K1299" i="5"/>
  <c r="M1299" i="5" s="1"/>
  <c r="Y1300" i="5"/>
  <c r="X1301" i="5"/>
  <c r="N1298" i="5"/>
  <c r="P1298" i="5"/>
  <c r="S1297" i="5" l="1"/>
  <c r="T1297" i="5"/>
  <c r="R1297" i="5"/>
  <c r="U1297" i="5" s="1"/>
  <c r="P1299" i="5"/>
  <c r="N1299" i="5"/>
  <c r="V1300" i="5"/>
  <c r="K1300" i="5"/>
  <c r="M1300" i="5" s="1"/>
  <c r="W1302" i="5"/>
  <c r="X1302" i="5"/>
  <c r="Y1301" i="5"/>
  <c r="AC26" i="8"/>
  <c r="Q1298" i="5"/>
  <c r="W1303" i="5" l="1"/>
  <c r="AD26" i="8"/>
  <c r="Q1299" i="5"/>
  <c r="P1300" i="5"/>
  <c r="N1300" i="5"/>
  <c r="X1303" i="5"/>
  <c r="Y1302" i="5"/>
  <c r="K1301" i="5"/>
  <c r="M1301" i="5" s="1"/>
  <c r="V1301" i="5"/>
  <c r="T1298" i="5"/>
  <c r="S1298" i="5"/>
  <c r="R1298" i="5"/>
  <c r="U1298" i="5" s="1"/>
  <c r="Q1300" i="5" l="1"/>
  <c r="R1300" i="5" s="1"/>
  <c r="U1300" i="5" s="1"/>
  <c r="AE26" i="8"/>
  <c r="T1299" i="5"/>
  <c r="S1299" i="5"/>
  <c r="R1299" i="5"/>
  <c r="U1299" i="5" s="1"/>
  <c r="Y1303" i="5"/>
  <c r="V1302" i="5"/>
  <c r="K1302" i="5"/>
  <c r="M1302" i="5" s="1"/>
  <c r="P1301" i="5"/>
  <c r="N1301" i="5"/>
  <c r="T1300" i="5" l="1"/>
  <c r="S1300" i="5"/>
  <c r="W1306" i="5"/>
  <c r="AF26" i="8"/>
  <c r="Q1301" i="5"/>
  <c r="K1303" i="5"/>
  <c r="M1303" i="5" s="1"/>
  <c r="V1303" i="5"/>
  <c r="P1302" i="5"/>
  <c r="N1302" i="5"/>
  <c r="X1306" i="5" l="1"/>
  <c r="X1307" i="5" s="1"/>
  <c r="T1301" i="5"/>
  <c r="S1301" i="5"/>
  <c r="R1301" i="5"/>
  <c r="U1301" i="5" s="1"/>
  <c r="P1303" i="5"/>
  <c r="N1303" i="5"/>
  <c r="AG26" i="8"/>
  <c r="U1302" i="5"/>
  <c r="Q1302" i="5"/>
  <c r="W1307" i="5" l="1"/>
  <c r="W1308" i="5" s="1"/>
  <c r="AH26"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17"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17" i="8"/>
  <c r="S1318" i="5" l="1"/>
  <c r="T1318" i="5"/>
  <c r="R1318" i="5"/>
  <c r="N1320" i="5"/>
  <c r="P1320" i="5"/>
  <c r="Y1322" i="5"/>
  <c r="X1323" i="5"/>
  <c r="K1321" i="5"/>
  <c r="M1321" i="5" s="1"/>
  <c r="V1321" i="5"/>
  <c r="P1321" i="5" l="1"/>
  <c r="N1321" i="5"/>
  <c r="Y1323" i="5"/>
  <c r="X1324" i="5"/>
  <c r="W1324" i="5"/>
  <c r="W1325" i="5" s="1"/>
  <c r="K1322" i="5"/>
  <c r="M1322" i="5" s="1"/>
  <c r="V1322" i="5"/>
  <c r="Q1320" i="5"/>
  <c r="U1320" i="5" s="1"/>
  <c r="T17" i="8"/>
  <c r="T1320" i="5" l="1"/>
  <c r="R1320" i="5"/>
  <c r="S1320" i="5"/>
  <c r="P1322" i="5"/>
  <c r="N1322" i="5"/>
  <c r="Y1324" i="5"/>
  <c r="X1325" i="5"/>
  <c r="V1323" i="5"/>
  <c r="K1323" i="5"/>
  <c r="M1323" i="5" s="1"/>
  <c r="Q1321" i="5"/>
  <c r="U1321" i="5" s="1"/>
  <c r="U17" i="8"/>
  <c r="T1321" i="5" l="1"/>
  <c r="R1321" i="5"/>
  <c r="S1321" i="5"/>
  <c r="N1323" i="5"/>
  <c r="P1323" i="5"/>
  <c r="Y1325" i="5"/>
  <c r="X1326" i="5"/>
  <c r="W1326" i="5"/>
  <c r="W1327" i="5" s="1"/>
  <c r="V1324" i="5"/>
  <c r="K1324" i="5"/>
  <c r="M1324" i="5" s="1"/>
  <c r="Q1322" i="5"/>
  <c r="U1322" i="5"/>
  <c r="V17" i="8"/>
  <c r="T1322" i="5" l="1"/>
  <c r="R1322" i="5"/>
  <c r="S1322" i="5"/>
  <c r="P1324" i="5"/>
  <c r="N1324" i="5"/>
  <c r="Y1326" i="5"/>
  <c r="X1327" i="5"/>
  <c r="V1325" i="5"/>
  <c r="K1325" i="5"/>
  <c r="M1325" i="5" s="1"/>
  <c r="Q1323" i="5"/>
  <c r="W17" i="8"/>
  <c r="W1337" i="5"/>
  <c r="R1323" i="5" l="1"/>
  <c r="U1323" i="5" s="1"/>
  <c r="T1323" i="5"/>
  <c r="S1323" i="5"/>
  <c r="N1325" i="5"/>
  <c r="P1325" i="5"/>
  <c r="Y1327" i="5"/>
  <c r="X1328" i="5"/>
  <c r="W1328" i="5"/>
  <c r="W1329" i="5" s="1"/>
  <c r="V1326" i="5"/>
  <c r="K1326" i="5"/>
  <c r="M1326" i="5" s="1"/>
  <c r="X17" i="8"/>
  <c r="Q1324" i="5"/>
  <c r="X1337" i="5"/>
  <c r="Y1337" i="5" s="1"/>
  <c r="T1324" i="5" l="1"/>
  <c r="R1324" i="5"/>
  <c r="U1324" i="5" s="1"/>
  <c r="S1324" i="5"/>
  <c r="P1326" i="5"/>
  <c r="N1326" i="5"/>
  <c r="Y1328" i="5"/>
  <c r="X1329" i="5"/>
  <c r="K1327" i="5"/>
  <c r="M1327" i="5" s="1"/>
  <c r="V1327" i="5"/>
  <c r="Q1325" i="5"/>
  <c r="Y17" i="8"/>
  <c r="K1337" i="5"/>
  <c r="M1337" i="5" s="1"/>
  <c r="X1338" i="5"/>
  <c r="Y1338" i="5" s="1"/>
  <c r="W1338" i="5"/>
  <c r="S1325" i="5" l="1"/>
  <c r="T1325" i="5"/>
  <c r="R1325" i="5"/>
  <c r="U1325" i="5" s="1"/>
  <c r="N1327" i="5"/>
  <c r="P1327" i="5"/>
  <c r="Y1329" i="5"/>
  <c r="X1330" i="5"/>
  <c r="W1330" i="5"/>
  <c r="W1331" i="5" s="1"/>
  <c r="V1328" i="5"/>
  <c r="K1328" i="5"/>
  <c r="M1328" i="5" s="1"/>
  <c r="Q1326" i="5"/>
  <c r="Z17" i="8"/>
  <c r="V1337" i="5"/>
  <c r="P1337" i="5"/>
  <c r="N1337" i="5"/>
  <c r="W1339" i="5"/>
  <c r="X1339" i="5"/>
  <c r="Y1339" i="5" s="1"/>
  <c r="K1338" i="5"/>
  <c r="M1338" i="5" s="1"/>
  <c r="T1326" i="5" l="1"/>
  <c r="S1326" i="5"/>
  <c r="R1326" i="5"/>
  <c r="U1326" i="5" s="1"/>
  <c r="N1328" i="5"/>
  <c r="P1328" i="5"/>
  <c r="Y1330" i="5"/>
  <c r="X1331" i="5"/>
  <c r="K1329" i="5"/>
  <c r="M1329" i="5" s="1"/>
  <c r="V1329" i="5"/>
  <c r="AA17" i="8"/>
  <c r="Q1327" i="5"/>
  <c r="V1338" i="5"/>
  <c r="F27" i="8"/>
  <c r="Q1337" i="5"/>
  <c r="W1340" i="5"/>
  <c r="X1340" i="5"/>
  <c r="K1339" i="5"/>
  <c r="M1339" i="5" s="1"/>
  <c r="N1338" i="5"/>
  <c r="P1338" i="5"/>
  <c r="S1327" i="5" l="1"/>
  <c r="T1327" i="5"/>
  <c r="R1327" i="5"/>
  <c r="U1327" i="5" s="1"/>
  <c r="P1329" i="5"/>
  <c r="N1329" i="5"/>
  <c r="W1332" i="5"/>
  <c r="Y1331" i="5"/>
  <c r="X1332" i="5"/>
  <c r="V1330" i="5"/>
  <c r="K1330" i="5"/>
  <c r="M1330" i="5" s="1"/>
  <c r="Q1328" i="5"/>
  <c r="U1328" i="5"/>
  <c r="AB17" i="8"/>
  <c r="V1339" i="5"/>
  <c r="S1337" i="5"/>
  <c r="T1337" i="5"/>
  <c r="R1337" i="5"/>
  <c r="U1337" i="5" s="1"/>
  <c r="Y1340" i="5"/>
  <c r="W1341" i="5"/>
  <c r="X1341" i="5"/>
  <c r="P1339" i="5"/>
  <c r="N1339" i="5"/>
  <c r="G27" i="8"/>
  <c r="Q1338" i="5"/>
  <c r="T1328" i="5" l="1"/>
  <c r="S1328" i="5"/>
  <c r="R1328" i="5"/>
  <c r="N1330" i="5"/>
  <c r="P1330" i="5"/>
  <c r="Y1332" i="5"/>
  <c r="X1333" i="5"/>
  <c r="V1331" i="5"/>
  <c r="K1331" i="5"/>
  <c r="M1331" i="5" s="1"/>
  <c r="W1333" i="5"/>
  <c r="W1334" i="5" s="1"/>
  <c r="AC17" i="8"/>
  <c r="Q1329" i="5"/>
  <c r="U1329" i="5"/>
  <c r="W1342" i="5"/>
  <c r="K1340" i="5"/>
  <c r="M1340" i="5" s="1"/>
  <c r="V1340" i="5"/>
  <c r="Y1341" i="5"/>
  <c r="X1342" i="5"/>
  <c r="H27" i="8"/>
  <c r="Q1339" i="5"/>
  <c r="S1338" i="5"/>
  <c r="R1338" i="5"/>
  <c r="U1338" i="5" s="1"/>
  <c r="T1338" i="5"/>
  <c r="T1329" i="5" l="1"/>
  <c r="S1329" i="5"/>
  <c r="R1329" i="5"/>
  <c r="N1331" i="5"/>
  <c r="P1331" i="5"/>
  <c r="Y1333" i="5"/>
  <c r="X1334" i="5"/>
  <c r="Y1334" i="5" s="1"/>
  <c r="K1332" i="5"/>
  <c r="M1332" i="5" s="1"/>
  <c r="V1332" i="5"/>
  <c r="AD17"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17" i="8"/>
  <c r="V1341" i="5"/>
  <c r="Q1340" i="5"/>
  <c r="I27" i="8"/>
  <c r="P1341" i="5"/>
  <c r="N1341" i="5"/>
  <c r="K1342" i="5"/>
  <c r="M1342" i="5" s="1"/>
  <c r="V1343" i="5"/>
  <c r="W1344" i="5"/>
  <c r="X1344" i="5"/>
  <c r="P1343" i="5"/>
  <c r="N1343" i="5"/>
  <c r="R1331" i="5" l="1"/>
  <c r="U1331" i="5" s="1"/>
  <c r="S1331" i="5"/>
  <c r="T1331" i="5"/>
  <c r="N1333" i="5"/>
  <c r="P1333" i="5"/>
  <c r="N1334" i="5"/>
  <c r="P1334" i="5"/>
  <c r="AF17" i="8"/>
  <c r="Q1332" i="5"/>
  <c r="V1342" i="5"/>
  <c r="W1345" i="5"/>
  <c r="U1340" i="5"/>
  <c r="T1340" i="5"/>
  <c r="R1340" i="5"/>
  <c r="S1340" i="5"/>
  <c r="J27" i="8"/>
  <c r="Q1341" i="5"/>
  <c r="N1342" i="5"/>
  <c r="P1342" i="5"/>
  <c r="Y1344" i="5"/>
  <c r="X1345" i="5"/>
  <c r="Q1343" i="5"/>
  <c r="L27" i="8"/>
  <c r="R1332" i="5" l="1"/>
  <c r="U1332" i="5" s="1"/>
  <c r="T1332" i="5"/>
  <c r="S1332" i="5"/>
  <c r="AH17" i="8"/>
  <c r="Q1334" i="5"/>
  <c r="Q1333" i="5"/>
  <c r="AG17" i="8"/>
  <c r="T1341" i="5"/>
  <c r="S1341" i="5"/>
  <c r="R1341" i="5"/>
  <c r="U1341" i="5" s="1"/>
  <c r="K27"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27" i="8"/>
  <c r="Q1344" i="5"/>
  <c r="P1345" i="5"/>
  <c r="N1345" i="5"/>
  <c r="V1346" i="5"/>
  <c r="K1346" i="5"/>
  <c r="M1346" i="5" s="1"/>
  <c r="W1349" i="5" l="1"/>
  <c r="K1347" i="5"/>
  <c r="M1347" i="5" s="1"/>
  <c r="Y1348" i="5"/>
  <c r="X1349" i="5"/>
  <c r="R1344" i="5"/>
  <c r="U1344" i="5" s="1"/>
  <c r="S1344" i="5"/>
  <c r="T1344" i="5"/>
  <c r="N27" i="8"/>
  <c r="Q1345" i="5"/>
  <c r="N1346" i="5"/>
  <c r="P1346" i="5"/>
  <c r="V1347" i="5" l="1"/>
  <c r="X1350" i="5"/>
  <c r="Y1350" i="5" s="1"/>
  <c r="P1347" i="5"/>
  <c r="N1347" i="5"/>
  <c r="K1348" i="5"/>
  <c r="M1348" i="5" s="1"/>
  <c r="W1350" i="5"/>
  <c r="Y1349" i="5"/>
  <c r="T1345" i="5"/>
  <c r="S1345" i="5"/>
  <c r="R1345" i="5"/>
  <c r="U1345" i="5" s="1"/>
  <c r="O27" i="8"/>
  <c r="Q1346" i="5"/>
  <c r="U1346" i="5" s="1"/>
  <c r="V1348" i="5" l="1"/>
  <c r="Q1347" i="5"/>
  <c r="P27" i="8"/>
  <c r="P1348" i="5"/>
  <c r="N1348" i="5"/>
  <c r="K1349" i="5"/>
  <c r="M1349" i="5" s="1"/>
  <c r="X1351" i="5"/>
  <c r="W1351" i="5"/>
  <c r="S1346" i="5"/>
  <c r="T1346" i="5"/>
  <c r="R1346" i="5"/>
  <c r="K1350" i="5"/>
  <c r="M1350" i="5" s="1"/>
  <c r="V1350" i="5" l="1"/>
  <c r="V1349" i="5"/>
  <c r="W1352" i="5"/>
  <c r="Y1351" i="5"/>
  <c r="X1352" i="5"/>
  <c r="R1347" i="5"/>
  <c r="U1347" i="5" s="1"/>
  <c r="T1347" i="5"/>
  <c r="S1347" i="5"/>
  <c r="Q27" i="8"/>
  <c r="Q1348" i="5"/>
  <c r="N1349" i="5"/>
  <c r="P1349" i="5"/>
  <c r="N1350" i="5"/>
  <c r="P1350" i="5"/>
  <c r="K1351" i="5" l="1"/>
  <c r="M1351" i="5" s="1"/>
  <c r="W1353" i="5"/>
  <c r="Y1352" i="5"/>
  <c r="X1353" i="5"/>
  <c r="Y1353" i="5" s="1"/>
  <c r="S1348" i="5"/>
  <c r="T1348" i="5"/>
  <c r="R1348" i="5"/>
  <c r="U1348" i="5" s="1"/>
  <c r="R27" i="8"/>
  <c r="Q1349" i="5"/>
  <c r="Q1350" i="5"/>
  <c r="S27"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27" i="8"/>
  <c r="Q1351" i="5"/>
  <c r="U27" i="8"/>
  <c r="P1353" i="5"/>
  <c r="N1353" i="5"/>
  <c r="K1354" i="5"/>
  <c r="M1354" i="5" s="1"/>
  <c r="V1354" i="5"/>
  <c r="W1356" i="5" l="1"/>
  <c r="Y1355" i="5"/>
  <c r="X1356" i="5"/>
  <c r="U1352" i="5"/>
  <c r="Q1352" i="5"/>
  <c r="T1351" i="5"/>
  <c r="S1351" i="5"/>
  <c r="R1351" i="5"/>
  <c r="U1351" i="5" s="1"/>
  <c r="V27" i="8"/>
  <c r="Q1353" i="5"/>
  <c r="U1353" i="5" s="1"/>
  <c r="P1354" i="5"/>
  <c r="N1354" i="5"/>
  <c r="W1357" i="5" l="1"/>
  <c r="V1355" i="5"/>
  <c r="K1355" i="5"/>
  <c r="M1355" i="5" s="1"/>
  <c r="X1357" i="5"/>
  <c r="Y1357" i="5" s="1"/>
  <c r="Y1356" i="5"/>
  <c r="T1352" i="5"/>
  <c r="S1352" i="5"/>
  <c r="R1352" i="5"/>
  <c r="S1353" i="5"/>
  <c r="T1353" i="5"/>
  <c r="R1353" i="5"/>
  <c r="W27" i="8"/>
  <c r="Q1354" i="5"/>
  <c r="U1354" i="5"/>
  <c r="W1358" i="5" l="1"/>
  <c r="X1358" i="5"/>
  <c r="P1355" i="5"/>
  <c r="N1355" i="5"/>
  <c r="V1356" i="5"/>
  <c r="K1356" i="5"/>
  <c r="M1356" i="5" s="1"/>
  <c r="K1357" i="5"/>
  <c r="M1357" i="5" s="1"/>
  <c r="V1357" i="5"/>
  <c r="T1354" i="5"/>
  <c r="R1354" i="5"/>
  <c r="S1354" i="5"/>
  <c r="W1359" i="5" l="1"/>
  <c r="N1356" i="5"/>
  <c r="P1356" i="5"/>
  <c r="Q1356" i="5" s="1"/>
  <c r="Y1358" i="5"/>
  <c r="X1359" i="5"/>
  <c r="X27" i="8"/>
  <c r="Q1355" i="5"/>
  <c r="U1355" i="5"/>
  <c r="Y27" i="8"/>
  <c r="N1357" i="5"/>
  <c r="P1357" i="5"/>
  <c r="W1360" i="5" l="1"/>
  <c r="X1360" i="5"/>
  <c r="Y1359" i="5"/>
  <c r="V1358" i="5"/>
  <c r="K1358" i="5"/>
  <c r="M1358" i="5" s="1"/>
  <c r="R1355" i="5"/>
  <c r="T1355" i="5"/>
  <c r="S1355" i="5"/>
  <c r="T1356" i="5"/>
  <c r="S1356" i="5"/>
  <c r="R1356" i="5"/>
  <c r="U1356" i="5" s="1"/>
  <c r="Z27" i="8"/>
  <c r="U1357" i="5"/>
  <c r="Q1357" i="5"/>
  <c r="K1359" i="5" l="1"/>
  <c r="M1359" i="5" s="1"/>
  <c r="V1359" i="5"/>
  <c r="Y1360" i="5"/>
  <c r="X1361" i="5"/>
  <c r="W1361" i="5"/>
  <c r="N1358" i="5"/>
  <c r="P1358" i="5"/>
  <c r="S1357" i="5"/>
  <c r="R1357" i="5"/>
  <c r="T1357" i="5"/>
  <c r="Q1358" i="5" l="1"/>
  <c r="AA27" i="8"/>
  <c r="W1362" i="5"/>
  <c r="N1359" i="5"/>
  <c r="P1359" i="5"/>
  <c r="AB27"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27" i="8"/>
  <c r="Q1360" i="5"/>
  <c r="K1363" i="5"/>
  <c r="M1363" i="5" s="1"/>
  <c r="V1363" i="5"/>
  <c r="Q1361" i="5" l="1"/>
  <c r="AD27"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27" i="8"/>
  <c r="Q1362" i="5"/>
  <c r="Q1363" i="5"/>
  <c r="AF27"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27" i="8"/>
  <c r="M1554" i="5"/>
  <c r="V1554" i="5"/>
  <c r="J10" i="7"/>
  <c r="J44" i="7"/>
  <c r="J20" i="7"/>
  <c r="AI26" i="8"/>
  <c r="AI54" i="8"/>
  <c r="AI53" i="8"/>
  <c r="AI52" i="8"/>
  <c r="AI39" i="8"/>
  <c r="AI51" i="8"/>
  <c r="AI50" i="8"/>
  <c r="AI24" i="8"/>
  <c r="AI11" i="8"/>
  <c r="AI9" i="8"/>
  <c r="J18" i="7"/>
  <c r="AI21"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1" i="8"/>
  <c r="L10" i="7"/>
  <c r="L44" i="7"/>
  <c r="AJ52" i="8"/>
  <c r="AJ23" i="8"/>
  <c r="L20" i="7"/>
  <c r="L18" i="7"/>
  <c r="AJ21" i="8"/>
  <c r="L23" i="7"/>
  <c r="AJ26" i="8"/>
  <c r="L45" i="7"/>
  <c r="AJ53" i="8"/>
  <c r="L34" i="7"/>
  <c r="AJ39" i="8"/>
  <c r="AJ51" i="8"/>
  <c r="L43" i="7"/>
  <c r="AJ50" i="8"/>
  <c r="L42" i="7"/>
  <c r="AJ24" i="8"/>
  <c r="L21" i="7"/>
  <c r="AJ9" i="8"/>
  <c r="L8" i="7"/>
  <c r="L46" i="7"/>
  <c r="AJ54" i="8"/>
  <c r="AK26" i="8"/>
  <c r="Q23" i="7"/>
  <c r="AM26" i="8" s="1"/>
  <c r="AK54" i="8"/>
  <c r="Q46" i="7"/>
  <c r="AM54" i="8" s="1"/>
  <c r="AK53" i="8"/>
  <c r="Q45" i="7"/>
  <c r="AM53" i="8" s="1"/>
  <c r="AK52" i="8"/>
  <c r="Q44" i="7"/>
  <c r="AM52" i="8" s="1"/>
  <c r="AK39" i="8"/>
  <c r="Q34" i="7"/>
  <c r="AK51" i="8"/>
  <c r="Q43" i="7"/>
  <c r="AM51" i="8" s="1"/>
  <c r="AK50" i="8"/>
  <c r="Q42" i="7"/>
  <c r="AK24" i="8"/>
  <c r="Q21" i="7"/>
  <c r="AM24" i="8" s="1"/>
  <c r="AK11" i="8"/>
  <c r="Q10" i="7"/>
  <c r="AM11" i="8" s="1"/>
  <c r="AK9" i="8"/>
  <c r="Q8" i="7"/>
  <c r="AK21" i="8"/>
  <c r="Q18" i="7"/>
  <c r="K1368" i="5" l="1"/>
  <c r="M1368" i="5" s="1"/>
  <c r="W1369" i="5"/>
  <c r="X1369" i="5"/>
  <c r="AH27" i="8"/>
  <c r="U1365" i="5"/>
  <c r="Q1365" i="5"/>
  <c r="F56" i="8"/>
  <c r="Q1554" i="5"/>
  <c r="AM39" i="8"/>
  <c r="AM50" i="8"/>
  <c r="AM9" i="8"/>
  <c r="AM21" i="8"/>
  <c r="V1368" i="5" l="1"/>
  <c r="N1368" i="5"/>
  <c r="P1368" i="5"/>
  <c r="Y1369" i="5"/>
  <c r="X1370" i="5"/>
  <c r="Y1370" i="5" s="1"/>
  <c r="W1370" i="5"/>
  <c r="R1365" i="5"/>
  <c r="T1365" i="5"/>
  <c r="O24" i="7" s="1"/>
  <c r="S1365" i="5"/>
  <c r="S1554" i="5"/>
  <c r="R1554" i="5"/>
  <c r="U1554" i="5" s="1"/>
  <c r="T1554" i="5"/>
  <c r="K1370" i="5" l="1"/>
  <c r="M1370" i="5" s="1"/>
  <c r="Q1368" i="5"/>
  <c r="F55" i="8"/>
  <c r="X1371" i="5"/>
  <c r="W1371" i="5"/>
  <c r="K1369" i="5"/>
  <c r="M1369" i="5" s="1"/>
  <c r="V1369" i="5"/>
  <c r="V1370" i="5" l="1"/>
  <c r="S1368" i="5"/>
  <c r="R1368" i="5"/>
  <c r="U1368" i="5" s="1"/>
  <c r="T1368" i="5"/>
  <c r="P1370" i="5"/>
  <c r="N1370" i="5"/>
  <c r="W1372" i="5"/>
  <c r="X1372" i="5"/>
  <c r="Y1372" i="5" s="1"/>
  <c r="Y1371" i="5"/>
  <c r="P1369" i="5"/>
  <c r="N1369" i="5"/>
  <c r="Q1370" i="5" l="1"/>
  <c r="H55" i="8"/>
  <c r="X1373" i="5"/>
  <c r="Y1373" i="5" s="1"/>
  <c r="W1373" i="5"/>
  <c r="K1371" i="5"/>
  <c r="M1371" i="5" s="1"/>
  <c r="Q1369" i="5"/>
  <c r="U1369" i="5"/>
  <c r="G55"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5" i="8"/>
  <c r="Y1374" i="5"/>
  <c r="X1375" i="5"/>
  <c r="Y1375" i="5" s="1"/>
  <c r="W1375" i="5"/>
  <c r="J55" i="8"/>
  <c r="P1373" i="5"/>
  <c r="N1373" i="5"/>
  <c r="W1376" i="5" l="1"/>
  <c r="T1371" i="5"/>
  <c r="S1371" i="5"/>
  <c r="X1376" i="5"/>
  <c r="K1374" i="5"/>
  <c r="M1374" i="5" s="1"/>
  <c r="T1372" i="5"/>
  <c r="R1372" i="5"/>
  <c r="U1372" i="5" s="1"/>
  <c r="S1372" i="5"/>
  <c r="K55" i="8"/>
  <c r="Q1373" i="5"/>
  <c r="K1375" i="5"/>
  <c r="M1375" i="5" s="1"/>
  <c r="V1375" i="5"/>
  <c r="V1374" i="5" l="1"/>
  <c r="W1377" i="5"/>
  <c r="P1374" i="5"/>
  <c r="N1374" i="5"/>
  <c r="X1377" i="5"/>
  <c r="Y1376" i="5"/>
  <c r="T1373" i="5"/>
  <c r="R1373" i="5"/>
  <c r="U1373" i="5" s="1"/>
  <c r="S1373" i="5"/>
  <c r="P1375" i="5"/>
  <c r="N1375" i="5"/>
  <c r="Q1374" i="5" l="1"/>
  <c r="L55" i="8"/>
  <c r="Y1377" i="5"/>
  <c r="W1378" i="5"/>
  <c r="X1378" i="5"/>
  <c r="Y1378" i="5" s="1"/>
  <c r="K1376" i="5"/>
  <c r="M1376" i="5" s="1"/>
  <c r="M55"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5" i="8"/>
  <c r="W1380" i="5"/>
  <c r="X1380" i="5"/>
  <c r="N1377" i="5"/>
  <c r="P1377" i="5"/>
  <c r="Q1377" i="5" s="1"/>
  <c r="P1378" i="5"/>
  <c r="N1378" i="5"/>
  <c r="K1379" i="5"/>
  <c r="M1379" i="5" s="1"/>
  <c r="V1379" i="5"/>
  <c r="O55" i="8"/>
  <c r="R1376" i="5" l="1"/>
  <c r="U1376" i="5" s="1"/>
  <c r="S1376" i="5"/>
  <c r="T1376" i="5"/>
  <c r="Y1380" i="5"/>
  <c r="X1381" i="5"/>
  <c r="W1381" i="5"/>
  <c r="P55" i="8"/>
  <c r="Q1378" i="5"/>
  <c r="P1379" i="5"/>
  <c r="N1379" i="5"/>
  <c r="R1377" i="5"/>
  <c r="U1377" i="5" s="1"/>
  <c r="T1377" i="5"/>
  <c r="S1377" i="5"/>
  <c r="W1382" i="5" l="1"/>
  <c r="K1380" i="5"/>
  <c r="M1380" i="5" s="1"/>
  <c r="Y1381" i="5"/>
  <c r="X1382" i="5"/>
  <c r="R1378" i="5"/>
  <c r="U1378" i="5" s="1"/>
  <c r="S1378" i="5"/>
  <c r="T1378" i="5"/>
  <c r="Q55" i="8"/>
  <c r="Q1379" i="5"/>
  <c r="V1380" i="5" l="1"/>
  <c r="W1383" i="5"/>
  <c r="N1380" i="5"/>
  <c r="P1380" i="5"/>
  <c r="V1381" i="5"/>
  <c r="K1381" i="5"/>
  <c r="M1381" i="5" s="1"/>
  <c r="X1383" i="5"/>
  <c r="Y1383" i="5" s="1"/>
  <c r="Y1382" i="5"/>
  <c r="S1379" i="5"/>
  <c r="T1379" i="5"/>
  <c r="R1379" i="5"/>
  <c r="U1379" i="5" s="1"/>
  <c r="R55" i="8" l="1"/>
  <c r="Q1380" i="5"/>
  <c r="N1381" i="5"/>
  <c r="P1381" i="5"/>
  <c r="X1384" i="5"/>
  <c r="W1384" i="5"/>
  <c r="K1382" i="5"/>
  <c r="M1382" i="5" s="1"/>
  <c r="K1383" i="5"/>
  <c r="M1383" i="5" s="1"/>
  <c r="V1383" i="5"/>
  <c r="V1382" i="5" l="1"/>
  <c r="W1385" i="5"/>
  <c r="N1382" i="5"/>
  <c r="P1382" i="5"/>
  <c r="T55" i="8" s="1"/>
  <c r="S1380" i="5"/>
  <c r="R1380" i="5"/>
  <c r="U1380" i="5" s="1"/>
  <c r="T1380" i="5"/>
  <c r="S55" i="8"/>
  <c r="Q1381" i="5"/>
  <c r="Y1384" i="5"/>
  <c r="X1385" i="5"/>
  <c r="Y1385" i="5" s="1"/>
  <c r="N1383" i="5"/>
  <c r="P1383" i="5"/>
  <c r="Q1382" i="5" l="1"/>
  <c r="V1384" i="5"/>
  <c r="K1384" i="5"/>
  <c r="M1384" i="5" s="1"/>
  <c r="W1386" i="5"/>
  <c r="X1386" i="5"/>
  <c r="T1381" i="5"/>
  <c r="S1381" i="5"/>
  <c r="R1381" i="5"/>
  <c r="U1381" i="5" s="1"/>
  <c r="K1385" i="5"/>
  <c r="M1385" i="5" s="1"/>
  <c r="V1385" i="5"/>
  <c r="U55" i="8"/>
  <c r="Q1383" i="5"/>
  <c r="X1387" i="5" l="1"/>
  <c r="Y1387" i="5" s="1"/>
  <c r="Y1386" i="5"/>
  <c r="W1387" i="5"/>
  <c r="S1382" i="5"/>
  <c r="T1382" i="5"/>
  <c r="R1382" i="5"/>
  <c r="U1382" i="5" s="1"/>
  <c r="N1384" i="5"/>
  <c r="P1384" i="5"/>
  <c r="Q1384" i="5" s="1"/>
  <c r="N1385" i="5"/>
  <c r="P1385" i="5"/>
  <c r="T1383" i="5"/>
  <c r="S1383" i="5"/>
  <c r="R1383" i="5"/>
  <c r="U1383" i="5" s="1"/>
  <c r="V55" i="8" l="1"/>
  <c r="K1386" i="5"/>
  <c r="M1386" i="5" s="1"/>
  <c r="N1386" i="5" s="1"/>
  <c r="V1386" i="5"/>
  <c r="W1388" i="5"/>
  <c r="X1388" i="5"/>
  <c r="S1384" i="5"/>
  <c r="R1384" i="5"/>
  <c r="U1384" i="5" s="1"/>
  <c r="T1384" i="5"/>
  <c r="Q1385" i="5"/>
  <c r="W55" i="8"/>
  <c r="K1387" i="5"/>
  <c r="M1387" i="5" s="1"/>
  <c r="V1387" i="5"/>
  <c r="P1386" i="5" l="1"/>
  <c r="X1389" i="5"/>
  <c r="Y1389" i="5" s="1"/>
  <c r="Y1388" i="5"/>
  <c r="K1388" i="5" s="1"/>
  <c r="M1388" i="5" s="1"/>
  <c r="W1389" i="5"/>
  <c r="S1385" i="5"/>
  <c r="R1385" i="5"/>
  <c r="U1385" i="5" s="1"/>
  <c r="T1385" i="5"/>
  <c r="P1387" i="5"/>
  <c r="N1387" i="5"/>
  <c r="Q1386" i="5" l="1"/>
  <c r="X55" i="8"/>
  <c r="W1390" i="5"/>
  <c r="V1388" i="5"/>
  <c r="X1390" i="5"/>
  <c r="Y55" i="8"/>
  <c r="Q1387" i="5"/>
  <c r="N1388" i="5"/>
  <c r="P1388" i="5"/>
  <c r="K1389" i="5"/>
  <c r="M1389" i="5" s="1"/>
  <c r="V1389" i="5"/>
  <c r="R1386" i="5" l="1"/>
  <c r="U1386" i="5" s="1"/>
  <c r="S1386" i="5"/>
  <c r="T1386" i="5"/>
  <c r="W1391" i="5"/>
  <c r="X1391" i="5"/>
  <c r="Y1391" i="5" s="1"/>
  <c r="Y1390" i="5"/>
  <c r="V1390" i="5" s="1"/>
  <c r="R1387" i="5"/>
  <c r="U1387" i="5" s="1"/>
  <c r="T1387" i="5"/>
  <c r="S1387" i="5"/>
  <c r="Z55" i="8"/>
  <c r="Q1388" i="5"/>
  <c r="U1388" i="5"/>
  <c r="P1389" i="5"/>
  <c r="N1389" i="5"/>
  <c r="X1392" i="5" l="1"/>
  <c r="Y1392" i="5" s="1"/>
  <c r="W1392" i="5"/>
  <c r="K1390" i="5"/>
  <c r="M1390" i="5" s="1"/>
  <c r="N1390" i="5" s="1"/>
  <c r="R1388" i="5"/>
  <c r="S1388" i="5"/>
  <c r="T1388" i="5"/>
  <c r="V1391" i="5"/>
  <c r="K1391" i="5"/>
  <c r="M1391" i="5" s="1"/>
  <c r="AA55" i="8"/>
  <c r="Q1389" i="5"/>
  <c r="U1389" i="5"/>
  <c r="W1393" i="5" l="1"/>
  <c r="X1393" i="5"/>
  <c r="Y1393" i="5" s="1"/>
  <c r="P1390" i="5"/>
  <c r="K1392" i="5"/>
  <c r="M1392" i="5" s="1"/>
  <c r="V1392" i="5"/>
  <c r="P1391" i="5"/>
  <c r="N1391" i="5"/>
  <c r="T1389" i="5"/>
  <c r="R1389" i="5"/>
  <c r="S1389" i="5"/>
  <c r="W1394" i="5" l="1"/>
  <c r="X1394" i="5"/>
  <c r="Y1394" i="5" s="1"/>
  <c r="Q1390" i="5"/>
  <c r="R1390" i="5" s="1"/>
  <c r="U1390" i="5" s="1"/>
  <c r="AB55" i="8"/>
  <c r="P1392" i="5"/>
  <c r="N1392" i="5"/>
  <c r="K1393" i="5"/>
  <c r="M1393" i="5" s="1"/>
  <c r="V1393" i="5"/>
  <c r="U1391" i="5"/>
  <c r="AC55" i="8"/>
  <c r="Q1391" i="5"/>
  <c r="S1390" i="5" l="1"/>
  <c r="T1390" i="5"/>
  <c r="W1395" i="5"/>
  <c r="X1395" i="5"/>
  <c r="Y1395" i="5" s="1"/>
  <c r="Q1392" i="5"/>
  <c r="AD55" i="8"/>
  <c r="P1393" i="5"/>
  <c r="N1393" i="5"/>
  <c r="K1394" i="5"/>
  <c r="M1394" i="5" s="1"/>
  <c r="V1394" i="5"/>
  <c r="R1391" i="5"/>
  <c r="S1391" i="5"/>
  <c r="T1391" i="5"/>
  <c r="W1396" i="5" l="1"/>
  <c r="X1396" i="5"/>
  <c r="Y1396" i="5" s="1"/>
  <c r="S1392" i="5"/>
  <c r="R1392" i="5"/>
  <c r="U1392" i="5" s="1"/>
  <c r="T1392" i="5"/>
  <c r="AE55" i="8"/>
  <c r="Q1393" i="5"/>
  <c r="U1393" i="5"/>
  <c r="K1395" i="5"/>
  <c r="M1395" i="5" s="1"/>
  <c r="V1395" i="5"/>
  <c r="N1394" i="5"/>
  <c r="P1394" i="5"/>
  <c r="R1393" i="5" l="1"/>
  <c r="T1393" i="5"/>
  <c r="S1393" i="5"/>
  <c r="P1395" i="5"/>
  <c r="N1395" i="5"/>
  <c r="K1396" i="5"/>
  <c r="M1396" i="5" s="1"/>
  <c r="V1396" i="5"/>
  <c r="U1394" i="5"/>
  <c r="AF55" i="8"/>
  <c r="Q1394" i="5"/>
  <c r="W1399" i="5" l="1"/>
  <c r="AG55" i="8"/>
  <c r="Q1395" i="5"/>
  <c r="U1395" i="5"/>
  <c r="N1396" i="5"/>
  <c r="P1396" i="5"/>
  <c r="X1399" i="5"/>
  <c r="Y1399" i="5" s="1"/>
  <c r="T1394" i="5"/>
  <c r="R1394" i="5"/>
  <c r="S1394" i="5"/>
  <c r="V1399" i="5" l="1"/>
  <c r="K1399" i="5"/>
  <c r="M1399" i="5" s="1"/>
  <c r="T1395" i="5"/>
  <c r="S1395" i="5"/>
  <c r="R1395" i="5"/>
  <c r="AH55" i="8"/>
  <c r="Q1396" i="5"/>
  <c r="W1400" i="5"/>
  <c r="X1400" i="5"/>
  <c r="N1399" i="5" l="1"/>
  <c r="P1399" i="5"/>
  <c r="R1396" i="5"/>
  <c r="U1396" i="5" s="1"/>
  <c r="S1396" i="5"/>
  <c r="T1396" i="5"/>
  <c r="O47" i="7" s="1"/>
  <c r="Y1400" i="5"/>
  <c r="X1401" i="5"/>
  <c r="Y1401" i="5" s="1"/>
  <c r="W1401" i="5"/>
  <c r="K1401" i="5" l="1"/>
  <c r="M1401" i="5" s="1"/>
  <c r="F28" i="8"/>
  <c r="Q1399" i="5"/>
  <c r="W1402" i="5"/>
  <c r="K1400" i="5"/>
  <c r="M1400" i="5" s="1"/>
  <c r="V1400" i="5"/>
  <c r="X1402" i="5"/>
  <c r="V1401" i="5" l="1"/>
  <c r="N1401" i="5"/>
  <c r="P1401" i="5"/>
  <c r="S1399" i="5"/>
  <c r="T1399" i="5"/>
  <c r="R1399" i="5"/>
  <c r="U1399" i="5" s="1"/>
  <c r="N1400" i="5"/>
  <c r="P1400" i="5"/>
  <c r="W1403" i="5"/>
  <c r="Y1402" i="5"/>
  <c r="X1403" i="5"/>
  <c r="H28" i="8" l="1"/>
  <c r="Q1401" i="5"/>
  <c r="G28"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28" i="8"/>
  <c r="X1406" i="5"/>
  <c r="Y1405" i="5"/>
  <c r="K1404" i="5"/>
  <c r="M1404" i="5" s="1"/>
  <c r="N1403" i="5"/>
  <c r="P1403" i="5"/>
  <c r="V1404" i="5" l="1"/>
  <c r="R1402" i="5"/>
  <c r="U1402" i="5" s="1"/>
  <c r="T1402" i="5"/>
  <c r="S1402" i="5"/>
  <c r="W1407" i="5"/>
  <c r="X1407" i="5"/>
  <c r="Y1406" i="5"/>
  <c r="V1405" i="5"/>
  <c r="K1405" i="5"/>
  <c r="M1405" i="5" s="1"/>
  <c r="P1404" i="5"/>
  <c r="N1404" i="5"/>
  <c r="Q1403" i="5"/>
  <c r="J28" i="8"/>
  <c r="W1408" i="5" l="1"/>
  <c r="Y1407" i="5"/>
  <c r="X1408" i="5"/>
  <c r="K1406" i="5"/>
  <c r="M1406" i="5" s="1"/>
  <c r="N1405" i="5"/>
  <c r="P1405" i="5"/>
  <c r="K28" i="8"/>
  <c r="Q1404" i="5"/>
  <c r="T1403" i="5"/>
  <c r="R1403" i="5"/>
  <c r="U1403" i="5" s="1"/>
  <c r="S1403" i="5"/>
  <c r="V1406" i="5" l="1"/>
  <c r="K1407" i="5"/>
  <c r="M1407" i="5" s="1"/>
  <c r="W1409" i="5"/>
  <c r="Y1408" i="5"/>
  <c r="X1409" i="5"/>
  <c r="P1406" i="5"/>
  <c r="N1406" i="5"/>
  <c r="Q1405" i="5"/>
  <c r="L28" i="8"/>
  <c r="S1404" i="5"/>
  <c r="T1404" i="5"/>
  <c r="R1404" i="5"/>
  <c r="U1404" i="5" s="1"/>
  <c r="V1407" i="5" l="1"/>
  <c r="P1407" i="5"/>
  <c r="N1407" i="5"/>
  <c r="K1408" i="5"/>
  <c r="M1408" i="5" s="1"/>
  <c r="Y1409" i="5"/>
  <c r="X1410" i="5"/>
  <c r="Q1406" i="5"/>
  <c r="M28" i="8"/>
  <c r="R1405" i="5"/>
  <c r="U1405" i="5" s="1"/>
  <c r="S1405" i="5"/>
  <c r="T1405" i="5"/>
  <c r="W1410" i="5"/>
  <c r="V1408" i="5" l="1"/>
  <c r="W1411" i="5"/>
  <c r="N28" i="8"/>
  <c r="Q1407" i="5"/>
  <c r="P1408" i="5"/>
  <c r="N1408" i="5"/>
  <c r="K1409" i="5"/>
  <c r="M1409" i="5" s="1"/>
  <c r="Y1410" i="5"/>
  <c r="X1411" i="5"/>
  <c r="T1406" i="5"/>
  <c r="S1406" i="5"/>
  <c r="R1406" i="5"/>
  <c r="U1406" i="5" s="1"/>
  <c r="V1409" i="5" l="1"/>
  <c r="S1407" i="5"/>
  <c r="R1407" i="5"/>
  <c r="U1407" i="5" s="1"/>
  <c r="T1407" i="5"/>
  <c r="O28" i="8"/>
  <c r="Q1408" i="5"/>
  <c r="P1409" i="5"/>
  <c r="N1409" i="5"/>
  <c r="K1410" i="5"/>
  <c r="M1410" i="5" s="1"/>
  <c r="W1412" i="5"/>
  <c r="Y1411" i="5"/>
  <c r="X1412" i="5"/>
  <c r="V1410" i="5" l="1"/>
  <c r="T1408" i="5"/>
  <c r="S1408" i="5"/>
  <c r="R1408" i="5"/>
  <c r="U1408" i="5" s="1"/>
  <c r="Q1409" i="5"/>
  <c r="P28" i="8"/>
  <c r="N1410" i="5"/>
  <c r="P1410" i="5"/>
  <c r="K1411" i="5"/>
  <c r="M1411" i="5" s="1"/>
  <c r="V1411" i="5"/>
  <c r="X1413" i="5"/>
  <c r="Y1412" i="5"/>
  <c r="W1413" i="5"/>
  <c r="W1414" i="5" l="1"/>
  <c r="R1409" i="5"/>
  <c r="U1409" i="5" s="1"/>
  <c r="S1409" i="5"/>
  <c r="T1409" i="5"/>
  <c r="Q28" i="8"/>
  <c r="Q1410" i="5"/>
  <c r="P1411" i="5"/>
  <c r="N1411" i="5"/>
  <c r="X1414" i="5"/>
  <c r="Y1413" i="5"/>
  <c r="K1412" i="5"/>
  <c r="M1412" i="5" s="1"/>
  <c r="V1412" i="5" l="1"/>
  <c r="T1410" i="5"/>
  <c r="R1410" i="5"/>
  <c r="U1410" i="5" s="1"/>
  <c r="S1410" i="5"/>
  <c r="R28" i="8"/>
  <c r="Q1411" i="5"/>
  <c r="W1415" i="5"/>
  <c r="X1415" i="5"/>
  <c r="Y1414" i="5"/>
  <c r="K1413" i="5"/>
  <c r="M1413" i="5" s="1"/>
  <c r="N1412" i="5"/>
  <c r="P1412" i="5"/>
  <c r="V1413" i="5" l="1"/>
  <c r="W1416" i="5"/>
  <c r="R1411" i="5"/>
  <c r="U1411" i="5" s="1"/>
  <c r="S1411" i="5"/>
  <c r="T1411" i="5"/>
  <c r="Y1415" i="5"/>
  <c r="X1416" i="5"/>
  <c r="K1414" i="5"/>
  <c r="M1414" i="5" s="1"/>
  <c r="P1413" i="5"/>
  <c r="N1413" i="5"/>
  <c r="Q1412" i="5"/>
  <c r="S28" i="8"/>
  <c r="V1414" i="5" l="1"/>
  <c r="V1415" i="5"/>
  <c r="K1415" i="5"/>
  <c r="M1415" i="5" s="1"/>
  <c r="X1417" i="5"/>
  <c r="Y1416" i="5"/>
  <c r="W1417" i="5"/>
  <c r="N1414" i="5"/>
  <c r="P1414" i="5"/>
  <c r="Q1413" i="5"/>
  <c r="T28" i="8"/>
  <c r="S1412" i="5"/>
  <c r="T1412" i="5"/>
  <c r="R1412" i="5"/>
  <c r="U1412" i="5" s="1"/>
  <c r="W1418" i="5" l="1"/>
  <c r="P1415" i="5"/>
  <c r="N1415" i="5"/>
  <c r="Y1417" i="5"/>
  <c r="X1418" i="5"/>
  <c r="K1416" i="5"/>
  <c r="M1416" i="5" s="1"/>
  <c r="V1416" i="5"/>
  <c r="U28" i="8"/>
  <c r="Q1414" i="5"/>
  <c r="R1413" i="5"/>
  <c r="U1413" i="5" s="1"/>
  <c r="S1413" i="5"/>
  <c r="T1413" i="5"/>
  <c r="Q1415" i="5" l="1"/>
  <c r="U1415" i="5"/>
  <c r="V28" i="8"/>
  <c r="V1417" i="5"/>
  <c r="K1417" i="5"/>
  <c r="M1417" i="5" s="1"/>
  <c r="W1419" i="5"/>
  <c r="Y1418" i="5"/>
  <c r="X1419" i="5"/>
  <c r="P1416" i="5"/>
  <c r="N1416" i="5"/>
  <c r="S1414" i="5"/>
  <c r="T1414" i="5"/>
  <c r="R1414" i="5"/>
  <c r="U1414" i="5" s="1"/>
  <c r="W1420" i="5" l="1"/>
  <c r="S1415" i="5"/>
  <c r="R1415" i="5"/>
  <c r="T1415" i="5"/>
  <c r="N1417" i="5"/>
  <c r="P1417" i="5"/>
  <c r="K1418" i="5"/>
  <c r="M1418" i="5" s="1"/>
  <c r="V1418" i="5"/>
  <c r="X1420" i="5"/>
  <c r="Y1419" i="5"/>
  <c r="W28" i="8"/>
  <c r="Q1416" i="5"/>
  <c r="X28" i="8" l="1"/>
  <c r="Q1417" i="5"/>
  <c r="U1417" i="5"/>
  <c r="P1418" i="5"/>
  <c r="N1418" i="5"/>
  <c r="W1421" i="5"/>
  <c r="X1421" i="5"/>
  <c r="Y1420" i="5"/>
  <c r="K1419" i="5"/>
  <c r="M1419" i="5" s="1"/>
  <c r="V1419" i="5"/>
  <c r="T1416" i="5"/>
  <c r="R1416" i="5"/>
  <c r="U1416" i="5" s="1"/>
  <c r="S1416" i="5"/>
  <c r="W1422" i="5" l="1"/>
  <c r="T1417" i="5"/>
  <c r="R1417" i="5"/>
  <c r="S1417" i="5"/>
  <c r="U1418" i="5"/>
  <c r="Y28" i="8"/>
  <c r="Q1418" i="5"/>
  <c r="X1422" i="5"/>
  <c r="Y1421" i="5"/>
  <c r="K1420" i="5"/>
  <c r="M1420" i="5" s="1"/>
  <c r="V1420" i="5"/>
  <c r="N1419" i="5"/>
  <c r="P1419" i="5"/>
  <c r="S1418" i="5" l="1"/>
  <c r="T1418" i="5"/>
  <c r="R1418" i="5"/>
  <c r="W1423" i="5"/>
  <c r="Y1422" i="5"/>
  <c r="X1423" i="5"/>
  <c r="K1421" i="5"/>
  <c r="M1421" i="5" s="1"/>
  <c r="V1421" i="5"/>
  <c r="N1420" i="5"/>
  <c r="P1420" i="5"/>
  <c r="Z28" i="8"/>
  <c r="Q1419" i="5"/>
  <c r="U1419" i="5" s="1"/>
  <c r="Y1616" i="5"/>
  <c r="W1424" i="5" l="1"/>
  <c r="K1422" i="5"/>
  <c r="M1422" i="5" s="1"/>
  <c r="V1422" i="5"/>
  <c r="Y1423" i="5"/>
  <c r="X1424" i="5"/>
  <c r="N1421" i="5"/>
  <c r="P1421" i="5"/>
  <c r="AA28" i="8"/>
  <c r="Q1420" i="5"/>
  <c r="S1419" i="5"/>
  <c r="T1419" i="5"/>
  <c r="R1419" i="5"/>
  <c r="K1616" i="5"/>
  <c r="M1616" i="5" s="1"/>
  <c r="N1422" i="5" l="1"/>
  <c r="P1422" i="5"/>
  <c r="V1423" i="5"/>
  <c r="K1423" i="5"/>
  <c r="M1423" i="5" s="1"/>
  <c r="W1425" i="5"/>
  <c r="Y1424" i="5"/>
  <c r="X1425" i="5"/>
  <c r="AB28" i="8"/>
  <c r="U1421" i="5"/>
  <c r="Q1421" i="5"/>
  <c r="T1420" i="5"/>
  <c r="S1420" i="5"/>
  <c r="R1420" i="5"/>
  <c r="U1420" i="5" s="1"/>
  <c r="V1616" i="5"/>
  <c r="N1616" i="5"/>
  <c r="P1616" i="5"/>
  <c r="W1426" i="5" l="1"/>
  <c r="AC28" i="8"/>
  <c r="Q1422" i="5"/>
  <c r="N1423" i="5"/>
  <c r="P1423" i="5"/>
  <c r="V1424" i="5"/>
  <c r="K1424" i="5"/>
  <c r="M1424" i="5" s="1"/>
  <c r="Y1425" i="5"/>
  <c r="X1426" i="5"/>
  <c r="S1421" i="5"/>
  <c r="R1421" i="5"/>
  <c r="T1421" i="5"/>
  <c r="F63" i="8"/>
  <c r="Q1616" i="5"/>
  <c r="R1422" i="5" l="1"/>
  <c r="U1422" i="5" s="1"/>
  <c r="S1422" i="5"/>
  <c r="T1422" i="5"/>
  <c r="Q1423" i="5"/>
  <c r="AD28" i="8"/>
  <c r="P1424" i="5"/>
  <c r="N1424" i="5"/>
  <c r="K1425" i="5"/>
  <c r="M1425" i="5" s="1"/>
  <c r="V1425" i="5"/>
  <c r="W1427" i="5"/>
  <c r="Y1426" i="5"/>
  <c r="X1427" i="5"/>
  <c r="R1616" i="5"/>
  <c r="U1616" i="5" s="1"/>
  <c r="T1616" i="5"/>
  <c r="S1616" i="5"/>
  <c r="T1423" i="5" l="1"/>
  <c r="R1423" i="5"/>
  <c r="U1423" i="5" s="1"/>
  <c r="S1423" i="5"/>
  <c r="AE28" i="8"/>
  <c r="Q1424" i="5"/>
  <c r="U1424" i="5"/>
  <c r="N1425" i="5"/>
  <c r="P1425" i="5"/>
  <c r="V1426" i="5"/>
  <c r="K1426" i="5"/>
  <c r="M1426" i="5" s="1"/>
  <c r="Y1427" i="5"/>
  <c r="R1424" i="5" l="1"/>
  <c r="S1424" i="5"/>
  <c r="T1424" i="5"/>
  <c r="Q1425" i="5"/>
  <c r="AF28" i="8"/>
  <c r="P1426" i="5"/>
  <c r="N1426" i="5"/>
  <c r="K1427" i="5"/>
  <c r="M1427" i="5" s="1"/>
  <c r="V1427" i="5"/>
  <c r="W1430" i="5"/>
  <c r="T1425" i="5" l="1"/>
  <c r="R1425" i="5"/>
  <c r="U1425" i="5" s="1"/>
  <c r="S1425" i="5"/>
  <c r="AG28" i="8"/>
  <c r="Q1426" i="5"/>
  <c r="P1427" i="5"/>
  <c r="N1427" i="5"/>
  <c r="X1430" i="5"/>
  <c r="Y1430" i="5" s="1"/>
  <c r="K1430" i="5" s="1"/>
  <c r="M1430" i="5" s="1"/>
  <c r="J1430" i="5"/>
  <c r="V1430" i="5" l="1"/>
  <c r="N1430" i="5"/>
  <c r="P1430" i="5"/>
  <c r="S1426" i="5"/>
  <c r="T1426" i="5"/>
  <c r="R1426" i="5"/>
  <c r="U1426" i="5" s="1"/>
  <c r="AH28" i="8"/>
  <c r="Q1427" i="5"/>
  <c r="X1431" i="5"/>
  <c r="Y1431" i="5" s="1"/>
  <c r="W1431" i="5"/>
  <c r="Q1430" i="5" l="1"/>
  <c r="F41"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41" i="8"/>
  <c r="Q1431" i="5"/>
  <c r="X1435" i="5"/>
  <c r="Y1434" i="5"/>
  <c r="K1433" i="5"/>
  <c r="M1433" i="5" s="1"/>
  <c r="J1434" i="5"/>
  <c r="W1435" i="5"/>
  <c r="V1433" i="5" l="1"/>
  <c r="S1431" i="5"/>
  <c r="T1431" i="5"/>
  <c r="R1431" i="5"/>
  <c r="U1431" i="5" s="1"/>
  <c r="Q1432" i="5"/>
  <c r="H41" i="8"/>
  <c r="X1436" i="5"/>
  <c r="Y1435" i="5"/>
  <c r="V1434" i="5"/>
  <c r="K1434" i="5"/>
  <c r="M1434" i="5" s="1"/>
  <c r="N1433" i="5"/>
  <c r="P1433" i="5"/>
  <c r="W1436" i="5"/>
  <c r="J1435" i="5"/>
  <c r="T1432" i="5" l="1"/>
  <c r="S1432" i="5"/>
  <c r="R1432" i="5"/>
  <c r="U1432" i="5" s="1"/>
  <c r="X1437" i="5"/>
  <c r="Y1436" i="5"/>
  <c r="V1435" i="5"/>
  <c r="K1435" i="5"/>
  <c r="M1435" i="5" s="1"/>
  <c r="P1434" i="5"/>
  <c r="N1434" i="5"/>
  <c r="I41" i="8"/>
  <c r="Q1433" i="5"/>
  <c r="W1437" i="5"/>
  <c r="J1436" i="5"/>
  <c r="X1438" i="5" l="1"/>
  <c r="Y1437" i="5"/>
  <c r="K1436" i="5"/>
  <c r="M1436" i="5" s="1"/>
  <c r="N1435" i="5"/>
  <c r="P1435" i="5"/>
  <c r="Q1434" i="5"/>
  <c r="J41" i="8"/>
  <c r="S1433" i="5"/>
  <c r="T1433" i="5"/>
  <c r="R1433" i="5"/>
  <c r="U1433" i="5" s="1"/>
  <c r="W1438" i="5"/>
  <c r="J1437" i="5"/>
  <c r="V1436" i="5" l="1"/>
  <c r="Y1438" i="5"/>
  <c r="X1439" i="5"/>
  <c r="N1436" i="5"/>
  <c r="P1436" i="5"/>
  <c r="K41" i="8"/>
  <c r="Q1435" i="5"/>
  <c r="U1435" i="5"/>
  <c r="T1434" i="5"/>
  <c r="R1434" i="5"/>
  <c r="U1434" i="5" s="1"/>
  <c r="S1434" i="5"/>
  <c r="W1439" i="5"/>
  <c r="J1438" i="5"/>
  <c r="K1437" i="5"/>
  <c r="M1437" i="5" s="1"/>
  <c r="V1437" i="5" l="1"/>
  <c r="K1438" i="5"/>
  <c r="M1438" i="5" s="1"/>
  <c r="Y1439" i="5"/>
  <c r="X1440" i="5"/>
  <c r="Q1436" i="5"/>
  <c r="L41" i="8"/>
  <c r="S1435" i="5"/>
  <c r="T1435" i="5"/>
  <c r="R1435" i="5"/>
  <c r="W1440" i="5"/>
  <c r="J1439" i="5"/>
  <c r="N1437" i="5"/>
  <c r="P1437" i="5"/>
  <c r="V1438" i="5" l="1"/>
  <c r="P1438" i="5"/>
  <c r="N1438" i="5"/>
  <c r="K1439" i="5"/>
  <c r="M1439" i="5" s="1"/>
  <c r="Y1440" i="5"/>
  <c r="X1441" i="5"/>
  <c r="T1436" i="5"/>
  <c r="S1436" i="5"/>
  <c r="R1436" i="5"/>
  <c r="U1436" i="5" s="1"/>
  <c r="J1440" i="5"/>
  <c r="W1441" i="5"/>
  <c r="Q1437" i="5"/>
  <c r="M41" i="8"/>
  <c r="V1439" i="5" l="1"/>
  <c r="Q1438" i="5"/>
  <c r="N41" i="8"/>
  <c r="P1439" i="5"/>
  <c r="N1439" i="5"/>
  <c r="V1440" i="5"/>
  <c r="K1440" i="5"/>
  <c r="M1440" i="5" s="1"/>
  <c r="Y1441" i="5"/>
  <c r="X1442" i="5"/>
  <c r="W1442" i="5"/>
  <c r="J1441" i="5"/>
  <c r="S1437" i="5"/>
  <c r="R1437" i="5"/>
  <c r="U1437" i="5" s="1"/>
  <c r="T1437" i="5"/>
  <c r="G25" i="7"/>
  <c r="E24" i="7"/>
  <c r="P42" i="7"/>
  <c r="T1438" i="5" l="1"/>
  <c r="S1438" i="5"/>
  <c r="R1438" i="5"/>
  <c r="U1438" i="5" s="1"/>
  <c r="Q1439" i="5"/>
  <c r="O41" i="8"/>
  <c r="P1440" i="5"/>
  <c r="N1440" i="5"/>
  <c r="K1441" i="5"/>
  <c r="M1441" i="5" s="1"/>
  <c r="V1441" i="5"/>
  <c r="Y1442" i="5"/>
  <c r="X1443" i="5"/>
  <c r="J1442" i="5"/>
  <c r="W1443" i="5"/>
  <c r="N43" i="7"/>
  <c r="T1439" i="5" l="1"/>
  <c r="R1439" i="5"/>
  <c r="U1439" i="5" s="1"/>
  <c r="S1439" i="5"/>
  <c r="Q1440" i="5"/>
  <c r="P41" i="8"/>
  <c r="N1441" i="5"/>
  <c r="P1441" i="5"/>
  <c r="K1442" i="5"/>
  <c r="M1442" i="5" s="1"/>
  <c r="X1444" i="5"/>
  <c r="Y1443" i="5"/>
  <c r="J1443" i="5"/>
  <c r="W1444" i="5"/>
  <c r="V1442" i="5" l="1"/>
  <c r="T1440" i="5"/>
  <c r="S1440" i="5"/>
  <c r="R1440" i="5"/>
  <c r="U1440" i="5" s="1"/>
  <c r="Q41" i="8"/>
  <c r="U1441" i="5"/>
  <c r="Q1441" i="5"/>
  <c r="P1442" i="5"/>
  <c r="N1442" i="5"/>
  <c r="Y1444" i="5"/>
  <c r="X1445" i="5"/>
  <c r="K1443" i="5"/>
  <c r="M1443" i="5" s="1"/>
  <c r="J1444" i="5"/>
  <c r="W1445" i="5"/>
  <c r="V1443" i="5" l="1"/>
  <c r="T1441" i="5"/>
  <c r="R1441" i="5"/>
  <c r="S1441" i="5"/>
  <c r="R41" i="8"/>
  <c r="Q1442" i="5"/>
  <c r="K1444" i="5"/>
  <c r="M1444" i="5" s="1"/>
  <c r="X1446" i="5"/>
  <c r="Y1445" i="5"/>
  <c r="P1443" i="5"/>
  <c r="N1443" i="5"/>
  <c r="J1445" i="5"/>
  <c r="W1446" i="5"/>
  <c r="V1444" i="5" l="1"/>
  <c r="R1442" i="5"/>
  <c r="U1442" i="5" s="1"/>
  <c r="S1442" i="5"/>
  <c r="T1442" i="5"/>
  <c r="P1444" i="5"/>
  <c r="N1444" i="5"/>
  <c r="Y1446" i="5"/>
  <c r="X1447" i="5"/>
  <c r="K1445" i="5"/>
  <c r="M1445" i="5" s="1"/>
  <c r="S41" i="8"/>
  <c r="Q1443" i="5"/>
  <c r="W1447" i="5"/>
  <c r="J1446" i="5"/>
  <c r="V1445" i="5" l="1"/>
  <c r="T41"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41" i="8"/>
  <c r="W1449" i="5"/>
  <c r="J1448" i="5"/>
  <c r="Q1446" i="5" l="1"/>
  <c r="V41" i="8"/>
  <c r="N1447" i="5"/>
  <c r="P1447" i="5"/>
  <c r="K1448" i="5"/>
  <c r="M1448" i="5" s="1"/>
  <c r="V1448" i="5"/>
  <c r="Y1449" i="5"/>
  <c r="X1450" i="5"/>
  <c r="R1445" i="5"/>
  <c r="U1445" i="5" s="1"/>
  <c r="S1445" i="5"/>
  <c r="T1445" i="5"/>
  <c r="W1450" i="5"/>
  <c r="J1449" i="5"/>
  <c r="R1446" i="5" l="1"/>
  <c r="U1446" i="5" s="1"/>
  <c r="T1446" i="5"/>
  <c r="S1446" i="5"/>
  <c r="W41" i="8"/>
  <c r="U1447" i="5"/>
  <c r="Q1447" i="5"/>
  <c r="N1448" i="5"/>
  <c r="P1448" i="5"/>
  <c r="K1449" i="5"/>
  <c r="M1449" i="5" s="1"/>
  <c r="V1449" i="5"/>
  <c r="X1451" i="5"/>
  <c r="Y1450" i="5"/>
  <c r="J1450" i="5"/>
  <c r="W1451" i="5"/>
  <c r="S1447" i="5" l="1"/>
  <c r="T1447" i="5"/>
  <c r="R1447" i="5"/>
  <c r="X41" i="8"/>
  <c r="Q1448" i="5"/>
  <c r="U1448" i="5" s="1"/>
  <c r="N1449" i="5"/>
  <c r="P1449" i="5"/>
  <c r="Y1451" i="5"/>
  <c r="X1452" i="5"/>
  <c r="K1450" i="5"/>
  <c r="M1450" i="5" s="1"/>
  <c r="V1450" i="5"/>
  <c r="W1452" i="5"/>
  <c r="J1451" i="5"/>
  <c r="T1448" i="5" l="1"/>
  <c r="S1448" i="5"/>
  <c r="R1448" i="5"/>
  <c r="Q1449" i="5"/>
  <c r="U1449" i="5" s="1"/>
  <c r="Y41" i="8"/>
  <c r="K1451" i="5"/>
  <c r="M1451" i="5" s="1"/>
  <c r="V1451" i="5"/>
  <c r="Y1452" i="5"/>
  <c r="X1453" i="5"/>
  <c r="N1450" i="5"/>
  <c r="P1450" i="5"/>
  <c r="J1452" i="5"/>
  <c r="W1453" i="5"/>
  <c r="T1449" i="5" l="1"/>
  <c r="R1449" i="5"/>
  <c r="S1449" i="5"/>
  <c r="N1451" i="5"/>
  <c r="P1451" i="5"/>
  <c r="V1452" i="5"/>
  <c r="K1452" i="5"/>
  <c r="M1452" i="5" s="1"/>
  <c r="X1454" i="5"/>
  <c r="Y1453" i="5"/>
  <c r="Z41" i="8"/>
  <c r="Q1450" i="5"/>
  <c r="J1453" i="5"/>
  <c r="W1454" i="5"/>
  <c r="Q1451" i="5" l="1"/>
  <c r="U1451" i="5" s="1"/>
  <c r="AA41" i="8"/>
  <c r="P1452" i="5"/>
  <c r="N1452" i="5"/>
  <c r="Y1454" i="5"/>
  <c r="X1455" i="5"/>
  <c r="K1453" i="5"/>
  <c r="M1453" i="5" s="1"/>
  <c r="V1453" i="5"/>
  <c r="S1450" i="5"/>
  <c r="T1450" i="5"/>
  <c r="R1450" i="5"/>
  <c r="U1450" i="5" s="1"/>
  <c r="J1454" i="5"/>
  <c r="W1455" i="5"/>
  <c r="T1451" i="5" l="1"/>
  <c r="S1451" i="5"/>
  <c r="R1451" i="5"/>
  <c r="AB41" i="8"/>
  <c r="Q1452" i="5"/>
  <c r="U1452" i="5"/>
  <c r="V1454" i="5"/>
  <c r="K1454" i="5"/>
  <c r="M1454" i="5" s="1"/>
  <c r="Y1455" i="5"/>
  <c r="X1456" i="5"/>
  <c r="N1453" i="5"/>
  <c r="P1453" i="5"/>
  <c r="J1455" i="5"/>
  <c r="W1456" i="5"/>
  <c r="T1452" i="5" l="1"/>
  <c r="R1452" i="5"/>
  <c r="S1452" i="5"/>
  <c r="P1454" i="5"/>
  <c r="N1454" i="5"/>
  <c r="K1455" i="5"/>
  <c r="M1455" i="5" s="1"/>
  <c r="V1455" i="5"/>
  <c r="Y1456" i="5"/>
  <c r="X1457" i="5"/>
  <c r="AC41" i="8"/>
  <c r="Q1453" i="5"/>
  <c r="U1453" i="5"/>
  <c r="J1456" i="5"/>
  <c r="W1457" i="5"/>
  <c r="Q1454" i="5" l="1"/>
  <c r="U1454" i="5"/>
  <c r="AD41" i="8"/>
  <c r="N1455" i="5"/>
  <c r="P1455" i="5"/>
  <c r="K1456" i="5"/>
  <c r="M1456" i="5" s="1"/>
  <c r="V1456" i="5"/>
  <c r="X1458" i="5"/>
  <c r="Y1457" i="5"/>
  <c r="S1453" i="5"/>
  <c r="T1453" i="5"/>
  <c r="R1453" i="5"/>
  <c r="J1457" i="5"/>
  <c r="W1458" i="5"/>
  <c r="T1454" i="5" l="1"/>
  <c r="R1454" i="5"/>
  <c r="S1454" i="5"/>
  <c r="AE41" i="8"/>
  <c r="Q1455" i="5"/>
  <c r="U1455" i="5"/>
  <c r="P1456" i="5"/>
  <c r="N1456" i="5"/>
  <c r="Y1458" i="5"/>
  <c r="V1457" i="5"/>
  <c r="K1457" i="5"/>
  <c r="M1457" i="5" s="1"/>
  <c r="J1458" i="5"/>
  <c r="P54" i="7"/>
  <c r="G54" i="7"/>
  <c r="E54" i="7"/>
  <c r="S1455" i="5" l="1"/>
  <c r="R1455" i="5"/>
  <c r="T1455" i="5"/>
  <c r="AF41" i="8"/>
  <c r="Q1456" i="5"/>
  <c r="U1456" i="5"/>
  <c r="V1458" i="5"/>
  <c r="K1458" i="5"/>
  <c r="M1458" i="5" s="1"/>
  <c r="N1457" i="5"/>
  <c r="P1457" i="5"/>
  <c r="W1461" i="5"/>
  <c r="H54" i="7"/>
  <c r="F54" i="7"/>
  <c r="I54" i="7"/>
  <c r="N54" i="7"/>
  <c r="X1461" i="5" l="1"/>
  <c r="X1462" i="5" s="1"/>
  <c r="R1456" i="5"/>
  <c r="T1456" i="5"/>
  <c r="S1456" i="5"/>
  <c r="P1458" i="5"/>
  <c r="N1458" i="5"/>
  <c r="AG41" i="8"/>
  <c r="Q1457" i="5"/>
  <c r="U1457" i="5"/>
  <c r="AI45" i="8"/>
  <c r="J54" i="7"/>
  <c r="M54" i="7"/>
  <c r="O54" i="7"/>
  <c r="W1462" i="5" l="1"/>
  <c r="W1463" i="5" s="1"/>
  <c r="W1492" i="5"/>
  <c r="AH41" i="8"/>
  <c r="U1458" i="5"/>
  <c r="Q1458" i="5"/>
  <c r="S1457" i="5"/>
  <c r="R1457" i="5"/>
  <c r="T1457" i="5"/>
  <c r="X1492" i="5"/>
  <c r="X1493" i="5" s="1"/>
  <c r="L54" i="7"/>
  <c r="AJ45" i="8"/>
  <c r="AK45" i="8"/>
  <c r="Q54" i="7"/>
  <c r="W1493" i="5" l="1"/>
  <c r="W1494" i="5" s="1"/>
  <c r="X1494" i="5"/>
  <c r="X1495" i="5" s="1"/>
  <c r="X1463" i="5"/>
  <c r="X1464" i="5" s="1"/>
  <c r="T1458" i="5"/>
  <c r="R1458" i="5"/>
  <c r="S1458" i="5"/>
  <c r="W1523" i="5"/>
  <c r="AM45"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27" i="8"/>
  <c r="X1527" i="5" l="1"/>
  <c r="X1528" i="5" s="1"/>
  <c r="W1527" i="5"/>
  <c r="V1466" i="5"/>
  <c r="K1466" i="5"/>
  <c r="M1466" i="5" s="1"/>
  <c r="X1467" i="5"/>
  <c r="X1498" i="5"/>
  <c r="W1555" i="5"/>
  <c r="K1555" i="5"/>
  <c r="M1555" i="5" s="1"/>
  <c r="AJ27" i="8"/>
  <c r="L24" i="7"/>
  <c r="AK27" i="8"/>
  <c r="Q24" i="7"/>
  <c r="W1528" i="5" l="1"/>
  <c r="W1529" i="5" s="1"/>
  <c r="W1530" i="5" s="1"/>
  <c r="X1529" i="5"/>
  <c r="Y1529" i="5"/>
  <c r="P1466" i="5"/>
  <c r="N1466" i="5"/>
  <c r="X1499" i="5"/>
  <c r="Y1498" i="5"/>
  <c r="W1499" i="5"/>
  <c r="Y1467" i="5"/>
  <c r="X1468" i="5"/>
  <c r="W1468" i="5"/>
  <c r="W1556" i="5"/>
  <c r="X1556" i="5"/>
  <c r="V1555" i="5"/>
  <c r="P1555" i="5"/>
  <c r="N1555" i="5"/>
  <c r="AM27" i="8"/>
  <c r="X1469" i="5" l="1"/>
  <c r="X1470" i="5" s="1"/>
  <c r="X1500" i="5"/>
  <c r="X1501" i="5" s="1"/>
  <c r="K1498" i="5"/>
  <c r="M1498" i="5" s="1"/>
  <c r="V1498" i="5"/>
  <c r="K18"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18" i="8" l="1"/>
  <c r="Q1467" i="5"/>
  <c r="L19" i="8"/>
  <c r="Q1498" i="5"/>
  <c r="X1504" i="5"/>
  <c r="X1505" i="5" s="1"/>
  <c r="L46"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19"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18"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19"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18" i="8"/>
  <c r="Y1510" i="5"/>
  <c r="X1511" i="5"/>
  <c r="P1476" i="5"/>
  <c r="N1476" i="5"/>
  <c r="T1506" i="5"/>
  <c r="S1506" i="5"/>
  <c r="R1506" i="5"/>
  <c r="U1506" i="5" s="1"/>
  <c r="Q1507" i="5"/>
  <c r="U19"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46" i="8"/>
  <c r="N1477" i="5"/>
  <c r="P1477" i="5"/>
  <c r="R1507" i="5"/>
  <c r="U1507" i="5" s="1"/>
  <c r="S1507" i="5"/>
  <c r="T1507" i="5"/>
  <c r="U18" i="8"/>
  <c r="Q1476" i="5"/>
  <c r="S1475" i="5"/>
  <c r="R1475" i="5"/>
  <c r="T1475" i="5"/>
  <c r="X1480" i="5"/>
  <c r="Y1479" i="5"/>
  <c r="V19" i="8"/>
  <c r="Q1508" i="5"/>
  <c r="U1508" i="5"/>
  <c r="W1540" i="5"/>
  <c r="W1541" i="5" s="1"/>
  <c r="W1567" i="5"/>
  <c r="X1567" i="5"/>
  <c r="Y1567" i="5" s="1"/>
  <c r="Y1566" i="5"/>
  <c r="K1565" i="5"/>
  <c r="M1565" i="5" s="1"/>
  <c r="P56" i="8"/>
  <c r="Q1564" i="5"/>
  <c r="S1563" i="5"/>
  <c r="T1563" i="5"/>
  <c r="R1563" i="5"/>
  <c r="U1475" i="5" l="1"/>
  <c r="S73" i="8"/>
  <c r="R1508" i="5"/>
  <c r="T1508" i="5"/>
  <c r="S1508" i="5"/>
  <c r="Y1480" i="5"/>
  <c r="X1481" i="5"/>
  <c r="T1476" i="5"/>
  <c r="R1476" i="5"/>
  <c r="U1476" i="5" s="1"/>
  <c r="S1476" i="5"/>
  <c r="V18" i="8"/>
  <c r="Q1477" i="5"/>
  <c r="U1477" i="5" s="1"/>
  <c r="R1536" i="5"/>
  <c r="S1536" i="5"/>
  <c r="T1536" i="5"/>
  <c r="N1478" i="5"/>
  <c r="P1478" i="5"/>
  <c r="V1539" i="5"/>
  <c r="K1539" i="5"/>
  <c r="M1539" i="5" s="1"/>
  <c r="K1511" i="5"/>
  <c r="M1511" i="5" s="1"/>
  <c r="V1511" i="5"/>
  <c r="P1538" i="5"/>
  <c r="N1538" i="5"/>
  <c r="W19" i="8"/>
  <c r="Q1509" i="5"/>
  <c r="X1541" i="5"/>
  <c r="W1542" i="5" s="1"/>
  <c r="Y1540" i="5"/>
  <c r="Y1512" i="5"/>
  <c r="X1513" i="5"/>
  <c r="K1479" i="5"/>
  <c r="M1479" i="5" s="1"/>
  <c r="V1479" i="5"/>
  <c r="Q1537" i="5"/>
  <c r="T73" i="8" s="1"/>
  <c r="T46"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19" i="8"/>
  <c r="Q1510" i="5"/>
  <c r="V1512" i="5"/>
  <c r="K1512" i="5"/>
  <c r="M1512" i="5" s="1"/>
  <c r="R1509" i="5"/>
  <c r="U1509" i="5" s="1"/>
  <c r="S1509" i="5"/>
  <c r="T1509" i="5"/>
  <c r="U46" i="8"/>
  <c r="Q1538" i="5"/>
  <c r="U73" i="8" s="1"/>
  <c r="N1511" i="5"/>
  <c r="P1511" i="5"/>
  <c r="Q1478" i="5"/>
  <c r="W18" i="8"/>
  <c r="R1477" i="5"/>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18" i="8"/>
  <c r="W1483" i="5"/>
  <c r="W1484" i="5" s="1"/>
  <c r="R56" i="8"/>
  <c r="X1570" i="5"/>
  <c r="N1480" i="5"/>
  <c r="P1480" i="5"/>
  <c r="Y19" i="8"/>
  <c r="U1511" i="5"/>
  <c r="Q1511" i="5"/>
  <c r="Y1542" i="5"/>
  <c r="X1543" i="5"/>
  <c r="V46"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U1539" i="5"/>
  <c r="V1569" i="5"/>
  <c r="Q1540" i="5"/>
  <c r="W73" i="8" s="1"/>
  <c r="W46" i="8"/>
  <c r="S1539" i="5"/>
  <c r="T1539" i="5"/>
  <c r="R1539" i="5"/>
  <c r="K1542" i="5"/>
  <c r="M1542" i="5" s="1"/>
  <c r="V1542" i="5"/>
  <c r="K1514" i="5"/>
  <c r="M1514" i="5" s="1"/>
  <c r="V1514" i="5"/>
  <c r="Z19" i="8"/>
  <c r="Q1512" i="5"/>
  <c r="X1484" i="5"/>
  <c r="Y1483" i="5"/>
  <c r="Y1515" i="5"/>
  <c r="X1516" i="5"/>
  <c r="N1481" i="5"/>
  <c r="P1481" i="5"/>
  <c r="N1513" i="5"/>
  <c r="P1513" i="5"/>
  <c r="V1482" i="5"/>
  <c r="K1482" i="5"/>
  <c r="M1482" i="5" s="1"/>
  <c r="X1544" i="5"/>
  <c r="Y1543" i="5"/>
  <c r="T1511" i="5"/>
  <c r="R1511" i="5"/>
  <c r="S1511" i="5"/>
  <c r="Q1480" i="5"/>
  <c r="Y18"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W1546" i="5" s="1"/>
  <c r="Y1544" i="5"/>
  <c r="Q1513" i="5"/>
  <c r="AA19" i="8"/>
  <c r="V1483" i="5"/>
  <c r="K1483" i="5"/>
  <c r="M1483" i="5" s="1"/>
  <c r="S1512" i="5"/>
  <c r="T1512" i="5"/>
  <c r="R1512" i="5"/>
  <c r="U1512" i="5" s="1"/>
  <c r="N1514" i="5"/>
  <c r="P1514" i="5"/>
  <c r="N1542" i="5"/>
  <c r="P1542" i="5"/>
  <c r="X46" i="8"/>
  <c r="Q1541" i="5"/>
  <c r="X73" i="8" s="1"/>
  <c r="Z18"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X1573" i="5" l="1"/>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18" i="8"/>
  <c r="Q1482" i="5"/>
  <c r="U1482" i="5"/>
  <c r="W1518" i="5"/>
  <c r="AB19" i="8"/>
  <c r="Q1514" i="5"/>
  <c r="V1544" i="5"/>
  <c r="K1544" i="5"/>
  <c r="M1544" i="5" s="1"/>
  <c r="P1515" i="5"/>
  <c r="N1515" i="5"/>
  <c r="V1516" i="5"/>
  <c r="K1516" i="5"/>
  <c r="M1516" i="5" s="1"/>
  <c r="S1541" i="5"/>
  <c r="T1541" i="5"/>
  <c r="R1541" i="5"/>
  <c r="U1541" i="5" s="1"/>
  <c r="Q1542" i="5"/>
  <c r="Y73" i="8" s="1"/>
  <c r="Y46" i="8"/>
  <c r="X1546" i="5"/>
  <c r="W1547" i="5" s="1"/>
  <c r="Y1545" i="5"/>
  <c r="V56" i="8"/>
  <c r="Q1570" i="5"/>
  <c r="U1570" i="5" s="1"/>
  <c r="N1571" i="5"/>
  <c r="P1571" i="5"/>
  <c r="K1572" i="5"/>
  <c r="M1572" i="5" s="1"/>
  <c r="V1572" i="5"/>
  <c r="W1574" i="5"/>
  <c r="Y1573" i="5"/>
  <c r="X1574" i="5"/>
  <c r="R1569" i="5"/>
  <c r="U1569" i="5" s="1"/>
  <c r="T1569" i="5"/>
  <c r="S1569" i="5"/>
  <c r="W1519" i="5" l="1"/>
  <c r="Y1546" i="5"/>
  <c r="X1547" i="5"/>
  <c r="N1516" i="5"/>
  <c r="P1516" i="5"/>
  <c r="AC19" i="8"/>
  <c r="U1515" i="5"/>
  <c r="Q1515" i="5"/>
  <c r="S1514" i="5"/>
  <c r="T1514" i="5"/>
  <c r="R1514" i="5"/>
  <c r="U1514" i="5" s="1"/>
  <c r="K1517" i="5"/>
  <c r="M1517" i="5" s="1"/>
  <c r="V1517" i="5"/>
  <c r="N1484" i="5"/>
  <c r="P1484" i="5"/>
  <c r="Z46" i="8"/>
  <c r="Q1543" i="5"/>
  <c r="Z73" i="8" s="1"/>
  <c r="X1487" i="5"/>
  <c r="W1488" i="5" s="1"/>
  <c r="Y1486" i="5"/>
  <c r="K1545" i="5"/>
  <c r="M1545" i="5" s="1"/>
  <c r="V1545" i="5"/>
  <c r="R1542" i="5"/>
  <c r="U1542" i="5" s="1"/>
  <c r="S1542" i="5"/>
  <c r="T1542" i="5"/>
  <c r="N1544" i="5"/>
  <c r="P1544" i="5"/>
  <c r="R1482" i="5"/>
  <c r="S1482" i="5"/>
  <c r="T1482" i="5"/>
  <c r="Y1518" i="5"/>
  <c r="X1519" i="5"/>
  <c r="Q1483" i="5"/>
  <c r="AB18"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18" i="8"/>
  <c r="X1548" i="5"/>
  <c r="Y1547" i="5"/>
  <c r="W1520" i="5"/>
  <c r="P1485" i="5"/>
  <c r="N1485" i="5"/>
  <c r="K1518" i="5"/>
  <c r="M1518" i="5" s="1"/>
  <c r="V1518" i="5"/>
  <c r="P1517" i="5"/>
  <c r="N1517" i="5"/>
  <c r="R1483" i="5"/>
  <c r="S1483" i="5"/>
  <c r="T1483" i="5"/>
  <c r="AA46" i="8"/>
  <c r="Q1544" i="5"/>
  <c r="AA73" i="8" s="1"/>
  <c r="N1545" i="5"/>
  <c r="P1545" i="5"/>
  <c r="T1543" i="5"/>
  <c r="S1543" i="5"/>
  <c r="R1543" i="5"/>
  <c r="U1543" i="5" s="1"/>
  <c r="S1515" i="5"/>
  <c r="T1515" i="5"/>
  <c r="R1515" i="5"/>
  <c r="AD19"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19" i="8"/>
  <c r="K1547" i="5"/>
  <c r="M1547" i="5" s="1"/>
  <c r="V1547" i="5"/>
  <c r="R1484" i="5"/>
  <c r="U1484" i="5" s="1"/>
  <c r="S1484" i="5"/>
  <c r="T1484" i="5"/>
  <c r="K1520" i="5"/>
  <c r="M1520" i="5" s="1"/>
  <c r="V1520" i="5"/>
  <c r="P1546" i="5"/>
  <c r="N1546" i="5"/>
  <c r="Q1545" i="5"/>
  <c r="AB73" i="8" s="1"/>
  <c r="AB46" i="8"/>
  <c r="Q1485" i="5"/>
  <c r="AD18"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46" i="8"/>
  <c r="Q1546" i="5"/>
  <c r="AC73" i="8" s="1"/>
  <c r="U1546" i="5"/>
  <c r="S1517" i="5"/>
  <c r="R1517" i="5"/>
  <c r="U1517" i="5" s="1"/>
  <c r="T1517" i="5"/>
  <c r="V1489" i="5"/>
  <c r="K1489" i="5"/>
  <c r="M1489" i="5" s="1"/>
  <c r="AF19" i="8"/>
  <c r="Q1518" i="5"/>
  <c r="P1487" i="5"/>
  <c r="N1487" i="5"/>
  <c r="X1550" i="5"/>
  <c r="Y1549" i="5"/>
  <c r="AE18"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46" i="8"/>
  <c r="K1549" i="5"/>
  <c r="M1549" i="5" s="1"/>
  <c r="V1549" i="5"/>
  <c r="Q1487" i="5"/>
  <c r="AF18" i="8"/>
  <c r="N1489" i="5"/>
  <c r="P1489" i="5"/>
  <c r="T1546" i="5"/>
  <c r="S1546" i="5"/>
  <c r="R1546" i="5"/>
  <c r="Q1520" i="5"/>
  <c r="AH19" i="8"/>
  <c r="Q1519" i="5"/>
  <c r="AG19"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18" i="8"/>
  <c r="Q1488" i="5"/>
  <c r="V1550" i="5"/>
  <c r="K1550" i="5"/>
  <c r="M1550" i="5" s="1"/>
  <c r="T1519" i="5"/>
  <c r="S1519" i="5"/>
  <c r="R1519" i="5"/>
  <c r="U1519" i="5" s="1"/>
  <c r="AH18" i="8"/>
  <c r="Q1489" i="5"/>
  <c r="T1487" i="5"/>
  <c r="S1487" i="5"/>
  <c r="R1487" i="5"/>
  <c r="U1487" i="5" s="1"/>
  <c r="AE46"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44" i="8"/>
  <c r="N1550" i="5" l="1"/>
  <c r="P1550" i="5"/>
  <c r="N1551" i="5"/>
  <c r="P1551" i="5"/>
  <c r="S1489" i="5"/>
  <c r="R1489" i="5"/>
  <c r="U1489" i="5" s="1"/>
  <c r="T1489" i="5"/>
  <c r="AF46"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44" i="8"/>
  <c r="AG46" i="8" l="1"/>
  <c r="Q1550" i="5"/>
  <c r="AG73" i="8" s="1"/>
  <c r="T1549" i="5"/>
  <c r="R1549" i="5"/>
  <c r="S1549" i="5"/>
  <c r="AH46"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44" i="8"/>
  <c r="Q39" i="7"/>
  <c r="R1579" i="5" l="1"/>
  <c r="U1579" i="5" s="1"/>
  <c r="T1579" i="5"/>
  <c r="S1579" i="5"/>
  <c r="AF56" i="8"/>
  <c r="Q1580" i="5"/>
  <c r="N1581" i="5"/>
  <c r="P1581" i="5"/>
  <c r="K1582" i="5"/>
  <c r="M1582" i="5" s="1"/>
  <c r="V1582" i="5"/>
  <c r="W1585" i="5"/>
  <c r="AM44"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29" i="8"/>
  <c r="Q1585" i="5"/>
  <c r="P1586" i="5"/>
  <c r="N1586" i="5"/>
  <c r="W1588" i="5"/>
  <c r="X1588" i="5"/>
  <c r="Y1588" i="5" s="1"/>
  <c r="V1588" i="5" l="1"/>
  <c r="K1588" i="5"/>
  <c r="M1588" i="5" s="1"/>
  <c r="G29" i="8"/>
  <c r="Q1586" i="5"/>
  <c r="T1585" i="5"/>
  <c r="S1585" i="5"/>
  <c r="R1585" i="5"/>
  <c r="U1585" i="5" s="1"/>
  <c r="N1587" i="5"/>
  <c r="P1587" i="5"/>
  <c r="W1589" i="5"/>
  <c r="X1589" i="5"/>
  <c r="Y1589" i="5" s="1"/>
  <c r="K1589" i="5" l="1"/>
  <c r="M1589" i="5" s="1"/>
  <c r="V1589" i="5"/>
  <c r="H29" i="8"/>
  <c r="Q1587" i="5"/>
  <c r="R1586" i="5"/>
  <c r="U1586" i="5" s="1"/>
  <c r="S1586" i="5"/>
  <c r="T1586" i="5"/>
  <c r="P1588" i="5"/>
  <c r="N1588" i="5"/>
  <c r="W1590" i="5"/>
  <c r="X1590" i="5"/>
  <c r="Y1590" i="5" s="1"/>
  <c r="K1590" i="5" l="1"/>
  <c r="M1590" i="5" s="1"/>
  <c r="V1590" i="5"/>
  <c r="I29" i="8"/>
  <c r="Q1588" i="5"/>
  <c r="U1587" i="5"/>
  <c r="T1587" i="5"/>
  <c r="R1587" i="5"/>
  <c r="S1587" i="5"/>
  <c r="N1589" i="5"/>
  <c r="P1589" i="5"/>
  <c r="W1591" i="5"/>
  <c r="X1591" i="5"/>
  <c r="Y1591" i="5" s="1"/>
  <c r="K1591" i="5" l="1"/>
  <c r="M1591" i="5" s="1"/>
  <c r="V1591" i="5"/>
  <c r="J29" i="8"/>
  <c r="Q1589" i="5"/>
  <c r="T1588" i="5"/>
  <c r="S1588" i="5"/>
  <c r="R1588" i="5"/>
  <c r="U1588" i="5" s="1"/>
  <c r="P1590" i="5"/>
  <c r="N1590" i="5"/>
  <c r="W1592" i="5"/>
  <c r="X1592" i="5"/>
  <c r="Y1592" i="5" s="1"/>
  <c r="K1592" i="5" l="1"/>
  <c r="M1592" i="5" s="1"/>
  <c r="V1592" i="5"/>
  <c r="K29" i="8"/>
  <c r="Q1590" i="5"/>
  <c r="T1589" i="5"/>
  <c r="R1589" i="5"/>
  <c r="U1589" i="5" s="1"/>
  <c r="S1589" i="5"/>
  <c r="P1591" i="5"/>
  <c r="N1591" i="5"/>
  <c r="X1593" i="5"/>
  <c r="Y1593" i="5" s="1"/>
  <c r="W1593" i="5"/>
  <c r="V1593" i="5" l="1"/>
  <c r="K1593" i="5"/>
  <c r="M1593" i="5" s="1"/>
  <c r="Q1591" i="5"/>
  <c r="L29" i="8"/>
  <c r="T1590" i="5"/>
  <c r="R1590" i="5"/>
  <c r="U1590" i="5" s="1"/>
  <c r="S1590" i="5"/>
  <c r="N1592" i="5"/>
  <c r="P1592" i="5"/>
  <c r="X1594" i="5"/>
  <c r="Y1594" i="5" s="1"/>
  <c r="W1594" i="5"/>
  <c r="K1594" i="5" l="1"/>
  <c r="M1594" i="5" s="1"/>
  <c r="V1594" i="5"/>
  <c r="M29" i="8"/>
  <c r="Q1592" i="5"/>
  <c r="T1591" i="5"/>
  <c r="S1591" i="5"/>
  <c r="R1591" i="5"/>
  <c r="U1591" i="5" s="1"/>
  <c r="P1593" i="5"/>
  <c r="N1593" i="5"/>
  <c r="X1595" i="5"/>
  <c r="Y1595" i="5" s="1"/>
  <c r="W1595" i="5"/>
  <c r="V1595" i="5" l="1"/>
  <c r="K1595" i="5"/>
  <c r="M1595" i="5" s="1"/>
  <c r="N29" i="8"/>
  <c r="Q1593" i="5"/>
  <c r="R1592" i="5"/>
  <c r="U1592" i="5" s="1"/>
  <c r="T1592" i="5"/>
  <c r="S1592" i="5"/>
  <c r="P1594" i="5"/>
  <c r="N1594" i="5"/>
  <c r="X1596" i="5"/>
  <c r="Y1596" i="5" s="1"/>
  <c r="W1596" i="5"/>
  <c r="K1596" i="5" l="1"/>
  <c r="M1596" i="5" s="1"/>
  <c r="V1596" i="5"/>
  <c r="U1594" i="5"/>
  <c r="Q1594" i="5"/>
  <c r="O29" i="8"/>
  <c r="R1593" i="5"/>
  <c r="U1593" i="5" s="1"/>
  <c r="S1593" i="5"/>
  <c r="T1593" i="5"/>
  <c r="P1595" i="5"/>
  <c r="N1595" i="5"/>
  <c r="W1597" i="5"/>
  <c r="X1597" i="5"/>
  <c r="Y1597" i="5" s="1"/>
  <c r="K1597" i="5" l="1"/>
  <c r="M1597" i="5" s="1"/>
  <c r="V1597" i="5"/>
  <c r="Q1595" i="5"/>
  <c r="P29" i="8"/>
  <c r="R1594" i="5"/>
  <c r="S1594" i="5"/>
  <c r="T1594" i="5"/>
  <c r="N1596" i="5"/>
  <c r="P1596" i="5"/>
  <c r="W1598" i="5"/>
  <c r="X1598" i="5"/>
  <c r="Y1598" i="5" s="1"/>
  <c r="V1598" i="5" l="1"/>
  <c r="K1598" i="5"/>
  <c r="M1598" i="5" s="1"/>
  <c r="Q1596" i="5"/>
  <c r="Q29" i="8"/>
  <c r="S1595" i="5"/>
  <c r="R1595" i="5"/>
  <c r="U1595" i="5" s="1"/>
  <c r="T1595" i="5"/>
  <c r="P1597" i="5"/>
  <c r="N1597" i="5"/>
  <c r="X1599" i="5"/>
  <c r="Y1599" i="5" s="1"/>
  <c r="W1599" i="5"/>
  <c r="K1599" i="5" l="1"/>
  <c r="M1599" i="5" s="1"/>
  <c r="V1599" i="5"/>
  <c r="R29" i="8"/>
  <c r="Q1597" i="5"/>
  <c r="S1596" i="5"/>
  <c r="T1596" i="5"/>
  <c r="R1596" i="5"/>
  <c r="U1596" i="5" s="1"/>
  <c r="N1598" i="5"/>
  <c r="P1598" i="5"/>
  <c r="X1600" i="5"/>
  <c r="Y1600" i="5" s="1"/>
  <c r="W1600" i="5"/>
  <c r="K1600" i="5" l="1"/>
  <c r="M1600" i="5" s="1"/>
  <c r="V1600" i="5"/>
  <c r="S29" i="8"/>
  <c r="Q1598" i="5"/>
  <c r="R1597" i="5"/>
  <c r="U1597" i="5" s="1"/>
  <c r="T1597" i="5"/>
  <c r="S1597" i="5"/>
  <c r="N1599" i="5"/>
  <c r="P1599" i="5"/>
  <c r="X1601" i="5"/>
  <c r="Y1601" i="5" s="1"/>
  <c r="W1601" i="5"/>
  <c r="V1601" i="5" l="1"/>
  <c r="K1601" i="5"/>
  <c r="M1601" i="5" s="1"/>
  <c r="Q1599" i="5"/>
  <c r="T29" i="8"/>
  <c r="S1598" i="5"/>
  <c r="T1598" i="5"/>
  <c r="R1598" i="5"/>
  <c r="U1598" i="5" s="1"/>
  <c r="P1600" i="5"/>
  <c r="N1600" i="5"/>
  <c r="X1602" i="5"/>
  <c r="Y1602" i="5" s="1"/>
  <c r="W1602" i="5"/>
  <c r="V1602" i="5" l="1"/>
  <c r="K1602" i="5"/>
  <c r="M1602" i="5" s="1"/>
  <c r="U29" i="8"/>
  <c r="Q1600" i="5"/>
  <c r="R1599" i="5"/>
  <c r="U1599" i="5" s="1"/>
  <c r="T1599" i="5"/>
  <c r="S1599" i="5"/>
  <c r="N1601" i="5"/>
  <c r="P1601" i="5"/>
  <c r="X1603" i="5"/>
  <c r="Y1603" i="5" s="1"/>
  <c r="W1603" i="5"/>
  <c r="K1603" i="5" l="1"/>
  <c r="M1603" i="5" s="1"/>
  <c r="V1603" i="5"/>
  <c r="U1601" i="5"/>
  <c r="V29" i="8"/>
  <c r="Q1601" i="5"/>
  <c r="T1600" i="5"/>
  <c r="R1600" i="5"/>
  <c r="U1600" i="5" s="1"/>
  <c r="S1600" i="5"/>
  <c r="N1602" i="5"/>
  <c r="P1602" i="5"/>
  <c r="X1604" i="5"/>
  <c r="Y1604" i="5" s="1"/>
  <c r="W1604" i="5"/>
  <c r="K1604" i="5" l="1"/>
  <c r="M1604" i="5" s="1"/>
  <c r="V1604" i="5"/>
  <c r="U1602" i="5"/>
  <c r="W29" i="8"/>
  <c r="Q1602" i="5"/>
  <c r="R1601" i="5"/>
  <c r="S1601" i="5"/>
  <c r="T1601" i="5"/>
  <c r="N1603" i="5"/>
  <c r="P1603" i="5"/>
  <c r="W1605" i="5"/>
  <c r="X1605" i="5"/>
  <c r="Y1605" i="5" s="1"/>
  <c r="K1605" i="5" l="1"/>
  <c r="M1605" i="5" s="1"/>
  <c r="V1605" i="5"/>
  <c r="U1603" i="5"/>
  <c r="X29" i="8"/>
  <c r="Q1603" i="5"/>
  <c r="R1602" i="5"/>
  <c r="S1602" i="5"/>
  <c r="T1602" i="5"/>
  <c r="N1604" i="5"/>
  <c r="P1604" i="5"/>
  <c r="W1606" i="5"/>
  <c r="X1606" i="5"/>
  <c r="Y1606" i="5" s="1"/>
  <c r="N24" i="7"/>
  <c r="V1606" i="5" l="1"/>
  <c r="K1606" i="5"/>
  <c r="M1606" i="5" s="1"/>
  <c r="U1604" i="5"/>
  <c r="Y29" i="8"/>
  <c r="Q1604" i="5"/>
  <c r="R1603" i="5"/>
  <c r="S1603" i="5"/>
  <c r="T1603" i="5"/>
  <c r="N1605" i="5"/>
  <c r="P1605" i="5"/>
  <c r="W1607" i="5"/>
  <c r="X1607" i="5"/>
  <c r="Y1607" i="5" s="1"/>
  <c r="O25" i="7"/>
  <c r="V1607" i="5" l="1"/>
  <c r="K1607" i="5"/>
  <c r="M1607" i="5" s="1"/>
  <c r="U1605" i="5"/>
  <c r="Z29" i="8"/>
  <c r="Q1605" i="5"/>
  <c r="R1604" i="5"/>
  <c r="S1604" i="5"/>
  <c r="T1604" i="5"/>
  <c r="N1606" i="5"/>
  <c r="P1606" i="5"/>
  <c r="W1608" i="5"/>
  <c r="X1608" i="5"/>
  <c r="Y1608" i="5" s="1"/>
  <c r="K1608" i="5" l="1"/>
  <c r="M1608" i="5" s="1"/>
  <c r="V1608" i="5"/>
  <c r="U1606" i="5"/>
  <c r="AA29" i="8"/>
  <c r="Q1606" i="5"/>
  <c r="S1605" i="5"/>
  <c r="R1605" i="5"/>
  <c r="T1605" i="5"/>
  <c r="N1607" i="5"/>
  <c r="P1607" i="5"/>
  <c r="X1609" i="5"/>
  <c r="Y1609" i="5" s="1"/>
  <c r="W1609" i="5"/>
  <c r="V1609" i="5" l="1"/>
  <c r="K1609" i="5"/>
  <c r="M1609" i="5" s="1"/>
  <c r="U1607" i="5"/>
  <c r="AB29" i="8"/>
  <c r="Q1607" i="5"/>
  <c r="R1606" i="5"/>
  <c r="S1606" i="5"/>
  <c r="T1606" i="5"/>
  <c r="N1608" i="5"/>
  <c r="P1608" i="5"/>
  <c r="X1610" i="5"/>
  <c r="Y1610" i="5" s="1"/>
  <c r="W1610" i="5"/>
  <c r="K1610" i="5" l="1"/>
  <c r="M1610" i="5" s="1"/>
  <c r="V1610" i="5"/>
  <c r="U1608" i="5"/>
  <c r="AC29" i="8"/>
  <c r="Q1608" i="5"/>
  <c r="R1607" i="5"/>
  <c r="S1607" i="5"/>
  <c r="T1607" i="5"/>
  <c r="N1609" i="5"/>
  <c r="P1609" i="5"/>
  <c r="W1611" i="5"/>
  <c r="X1611" i="5"/>
  <c r="Y1611" i="5" s="1"/>
  <c r="O20" i="7"/>
  <c r="V1611" i="5" l="1"/>
  <c r="K1611" i="5"/>
  <c r="M1611" i="5" s="1"/>
  <c r="U1609" i="5"/>
  <c r="AD29" i="8"/>
  <c r="Q1609" i="5"/>
  <c r="R1608" i="5"/>
  <c r="S1608" i="5"/>
  <c r="T1608" i="5"/>
  <c r="N1610" i="5"/>
  <c r="P1610" i="5"/>
  <c r="X1612" i="5"/>
  <c r="Y1612" i="5" s="1"/>
  <c r="W1612" i="5"/>
  <c r="K1612" i="5" l="1"/>
  <c r="M1612" i="5" s="1"/>
  <c r="V1612" i="5"/>
  <c r="U1610" i="5"/>
  <c r="AE29" i="8"/>
  <c r="Q1610" i="5"/>
  <c r="S1609" i="5"/>
  <c r="R1609" i="5"/>
  <c r="T1609" i="5"/>
  <c r="N1611" i="5"/>
  <c r="P1611" i="5"/>
  <c r="X1613" i="5"/>
  <c r="Y1613" i="5" s="1"/>
  <c r="W1613" i="5"/>
  <c r="K1613" i="5" l="1"/>
  <c r="M1613" i="5" s="1"/>
  <c r="V1613" i="5"/>
  <c r="AF29" i="8"/>
  <c r="U1611" i="5"/>
  <c r="Q1611" i="5"/>
  <c r="R1610" i="5"/>
  <c r="S1610" i="5"/>
  <c r="T1610" i="5"/>
  <c r="N1612" i="5"/>
  <c r="P1612" i="5"/>
  <c r="W1616" i="5"/>
  <c r="AG29" i="8" l="1"/>
  <c r="U1612" i="5"/>
  <c r="Q1612" i="5"/>
  <c r="R1611" i="5"/>
  <c r="S1611" i="5"/>
  <c r="T1611" i="5"/>
  <c r="N1613" i="5"/>
  <c r="P1613" i="5"/>
  <c r="X1616" i="5"/>
  <c r="U1613" i="5" l="1"/>
  <c r="Q1613" i="5"/>
  <c r="AH29"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63" i="8"/>
  <c r="N1618" i="5"/>
  <c r="P1618" i="5"/>
  <c r="X1620" i="5"/>
  <c r="W1620" i="5"/>
  <c r="K1619" i="5"/>
  <c r="M1619" i="5" s="1"/>
  <c r="V1619" i="5"/>
  <c r="H35" i="7"/>
  <c r="F35" i="7"/>
  <c r="I35" i="7"/>
  <c r="N35" i="7"/>
  <c r="H63" i="8" l="1"/>
  <c r="Q1618" i="5"/>
  <c r="S1617" i="5"/>
  <c r="R1617" i="5"/>
  <c r="U1617" i="5" s="1"/>
  <c r="T1617" i="5"/>
  <c r="W1621" i="5"/>
  <c r="Y1620" i="5"/>
  <c r="X1621" i="5"/>
  <c r="Y1621" i="5" s="1"/>
  <c r="N1619" i="5"/>
  <c r="P1619" i="5"/>
  <c r="AI40" i="8"/>
  <c r="M35" i="7"/>
  <c r="AK40" i="8" s="1"/>
  <c r="J35" i="7"/>
  <c r="T1618" i="5" l="1"/>
  <c r="S1618" i="5"/>
  <c r="R1618" i="5"/>
  <c r="U1618" i="5" s="1"/>
  <c r="K1620" i="5"/>
  <c r="M1620" i="5" s="1"/>
  <c r="W1622" i="5"/>
  <c r="X1622" i="5"/>
  <c r="I63" i="8"/>
  <c r="Q1619" i="5"/>
  <c r="K1621" i="5"/>
  <c r="M1621" i="5" s="1"/>
  <c r="Q35" i="7"/>
  <c r="AJ40" i="8"/>
  <c r="L35" i="7"/>
  <c r="V1621" i="5" l="1"/>
  <c r="V1620" i="5"/>
  <c r="W1623" i="5"/>
  <c r="P1620" i="5"/>
  <c r="N1620" i="5"/>
  <c r="Y1622" i="5"/>
  <c r="X1623" i="5"/>
  <c r="S1619" i="5"/>
  <c r="T1619" i="5"/>
  <c r="R1619" i="5"/>
  <c r="U1619" i="5" s="1"/>
  <c r="P1621" i="5"/>
  <c r="N1621" i="5"/>
  <c r="AM40" i="8"/>
  <c r="J63" i="8" l="1"/>
  <c r="W1624" i="5"/>
  <c r="Q1620" i="5"/>
  <c r="K1622" i="5"/>
  <c r="M1622" i="5" s="1"/>
  <c r="X1624" i="5"/>
  <c r="Y1623" i="5"/>
  <c r="Q1621" i="5"/>
  <c r="K63" i="8"/>
  <c r="V1622" i="5" l="1"/>
  <c r="S1620" i="5"/>
  <c r="R1620" i="5"/>
  <c r="U1620" i="5" s="1"/>
  <c r="T1620" i="5"/>
  <c r="N1622" i="5"/>
  <c r="P1622" i="5"/>
  <c r="Q1622" i="5" s="1"/>
  <c r="W1625" i="5"/>
  <c r="Y1624" i="5"/>
  <c r="X1625" i="5"/>
  <c r="K1623" i="5"/>
  <c r="M1623" i="5" s="1"/>
  <c r="L63" i="8"/>
  <c r="S1621" i="5"/>
  <c r="R1621" i="5"/>
  <c r="U1621" i="5" s="1"/>
  <c r="T1621" i="5"/>
  <c r="V1623" i="5" l="1"/>
  <c r="W1626" i="5"/>
  <c r="N1623" i="5"/>
  <c r="P1623" i="5"/>
  <c r="M63"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63"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63" i="8"/>
  <c r="X1629" i="5"/>
  <c r="Y1629" i="5" s="1"/>
  <c r="Y1628" i="5"/>
  <c r="P63" i="8"/>
  <c r="Q1626" i="5"/>
  <c r="P1627" i="5"/>
  <c r="N1627" i="5"/>
  <c r="O42" i="7"/>
  <c r="O31" i="7"/>
  <c r="O15" i="7"/>
  <c r="O5" i="7"/>
  <c r="O29" i="7"/>
  <c r="O38" i="7"/>
  <c r="O32" i="7"/>
  <c r="L32" i="7"/>
  <c r="AJ37" i="8"/>
  <c r="M32" i="7"/>
  <c r="AK37" i="8" s="1"/>
  <c r="M15" i="7"/>
  <c r="AK18" i="8" s="1"/>
  <c r="M29" i="7"/>
  <c r="AK34" i="8" s="1"/>
  <c r="M5" i="7"/>
  <c r="AK6" i="8" s="1"/>
  <c r="L5" i="7"/>
  <c r="AJ6" i="8"/>
  <c r="J15" i="7"/>
  <c r="AI18" i="8"/>
  <c r="AI36" i="8"/>
  <c r="M31" i="7"/>
  <c r="AK36" i="8" s="1"/>
  <c r="AJ43" i="8"/>
  <c r="L38" i="7"/>
  <c r="Q38" i="7"/>
  <c r="L29" i="7"/>
  <c r="AJ34" i="8"/>
  <c r="O23" i="7"/>
  <c r="O48" i="7"/>
  <c r="K1628" i="5" l="1"/>
  <c r="M1628" i="5" s="1"/>
  <c r="W1630" i="5"/>
  <c r="X1630" i="5"/>
  <c r="S1625" i="5"/>
  <c r="R1625" i="5"/>
  <c r="U1625" i="5" s="1"/>
  <c r="R1626" i="5"/>
  <c r="U1626" i="5" s="1"/>
  <c r="T1626" i="5"/>
  <c r="S1626" i="5"/>
  <c r="K1629" i="5"/>
  <c r="M1629" i="5" s="1"/>
  <c r="Q63" i="8"/>
  <c r="Q1627" i="5"/>
  <c r="Q31" i="7"/>
  <c r="AM36" i="8" s="1"/>
  <c r="Q29" i="7"/>
  <c r="AJ18" i="8"/>
  <c r="L15" i="7"/>
  <c r="AM43" i="8"/>
  <c r="Q5" i="7"/>
  <c r="Q32" i="7"/>
  <c r="AM37" i="8" s="1"/>
  <c r="Q15" i="7"/>
  <c r="V1629" i="5" l="1"/>
  <c r="V1628" i="5"/>
  <c r="W1631" i="5"/>
  <c r="N1628" i="5"/>
  <c r="P1628" i="5"/>
  <c r="Q1628" i="5" s="1"/>
  <c r="X1631" i="5"/>
  <c r="Y1630" i="5"/>
  <c r="N1629" i="5"/>
  <c r="P1629" i="5"/>
  <c r="R63" i="8"/>
  <c r="R1627" i="5"/>
  <c r="U1627" i="5" s="1"/>
  <c r="T1627" i="5"/>
  <c r="S1627" i="5"/>
  <c r="AM34" i="8"/>
  <c r="AM18" i="8"/>
  <c r="AM6" i="8"/>
  <c r="W1632" i="5" l="1"/>
  <c r="X1632" i="5"/>
  <c r="Y1631" i="5"/>
  <c r="K1630" i="5"/>
  <c r="M1630" i="5" s="1"/>
  <c r="S63"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63" i="8"/>
  <c r="X1634" i="5"/>
  <c r="Y1634" i="5" s="1"/>
  <c r="W1634" i="5"/>
  <c r="V1632" i="5"/>
  <c r="K1632" i="5"/>
  <c r="M1632" i="5" s="1"/>
  <c r="N1631" i="5"/>
  <c r="P1631" i="5"/>
  <c r="U63" i="8" s="1"/>
  <c r="K1633" i="5"/>
  <c r="M1633" i="5" s="1"/>
  <c r="V1633" i="5"/>
  <c r="T1630" i="5"/>
  <c r="S1630" i="5"/>
  <c r="X1635" i="5" l="1"/>
  <c r="Y1635" i="5" s="1"/>
  <c r="W1635" i="5"/>
  <c r="P1632" i="5"/>
  <c r="V63" i="8" s="1"/>
  <c r="N1632" i="5"/>
  <c r="Q1631" i="5"/>
  <c r="U1631" i="5"/>
  <c r="N1633" i="5"/>
  <c r="P1633" i="5"/>
  <c r="V1634" i="5"/>
  <c r="K1634" i="5"/>
  <c r="M1634" i="5" s="1"/>
  <c r="W1636" i="5" l="1"/>
  <c r="X1636" i="5"/>
  <c r="Q1632" i="5"/>
  <c r="S1632" i="5" s="1"/>
  <c r="R1631" i="5"/>
  <c r="T1631" i="5"/>
  <c r="S1631" i="5"/>
  <c r="W63" i="8"/>
  <c r="Q1633" i="5"/>
  <c r="U1633" i="5" s="1"/>
  <c r="N1634" i="5"/>
  <c r="P1634" i="5"/>
  <c r="V1635" i="5"/>
  <c r="K1635" i="5"/>
  <c r="M1635" i="5" s="1"/>
  <c r="U1632" i="5" l="1"/>
  <c r="X1637" i="5"/>
  <c r="Y1637" i="5" s="1"/>
  <c r="Y1636" i="5"/>
  <c r="V1636" i="5" s="1"/>
  <c r="W1637" i="5"/>
  <c r="R1632" i="5"/>
  <c r="T1632" i="5"/>
  <c r="T1633" i="5"/>
  <c r="R1633" i="5"/>
  <c r="S1633" i="5"/>
  <c r="Q1634" i="5"/>
  <c r="X63" i="8"/>
  <c r="P1635" i="5"/>
  <c r="N1635" i="5"/>
  <c r="W1638" i="5" l="1"/>
  <c r="K1636" i="5"/>
  <c r="M1636" i="5" s="1"/>
  <c r="N1636" i="5" s="1"/>
  <c r="X1638" i="5"/>
  <c r="R1634" i="5"/>
  <c r="U1634" i="5" s="1"/>
  <c r="S1634" i="5"/>
  <c r="T1634" i="5"/>
  <c r="Y63" i="8"/>
  <c r="Q1635" i="5"/>
  <c r="V1637" i="5"/>
  <c r="K1637" i="5"/>
  <c r="M1637" i="5" s="1"/>
  <c r="X1639" i="5" l="1"/>
  <c r="Y1639" i="5" s="1"/>
  <c r="W1639" i="5"/>
  <c r="Y1638" i="5"/>
  <c r="V1638" i="5" s="1"/>
  <c r="P1636" i="5"/>
  <c r="S1635" i="5"/>
  <c r="T1635" i="5"/>
  <c r="R1635" i="5"/>
  <c r="U1635" i="5" s="1"/>
  <c r="N1637" i="5"/>
  <c r="P1637" i="5"/>
  <c r="Q1636" i="5" l="1"/>
  <c r="S1636" i="5" s="1"/>
  <c r="Z63" i="8"/>
  <c r="W1640" i="5"/>
  <c r="X1640" i="5"/>
  <c r="Y1640" i="5" s="1"/>
  <c r="K1638" i="5"/>
  <c r="M1638" i="5" s="1"/>
  <c r="U1636" i="5"/>
  <c r="AA63" i="8"/>
  <c r="Q1637" i="5"/>
  <c r="K1639" i="5"/>
  <c r="M1639" i="5" s="1"/>
  <c r="V1639" i="5"/>
  <c r="R1636" i="5" l="1"/>
  <c r="T1636" i="5"/>
  <c r="X1641" i="5"/>
  <c r="Y1641" i="5" s="1"/>
  <c r="W1641" i="5"/>
  <c r="N1638" i="5"/>
  <c r="P1638" i="5"/>
  <c r="T1637" i="5"/>
  <c r="S1637" i="5"/>
  <c r="R1637" i="5"/>
  <c r="U1637" i="5" s="1"/>
  <c r="K1640" i="5"/>
  <c r="M1640" i="5" s="1"/>
  <c r="V1640" i="5"/>
  <c r="N1639" i="5"/>
  <c r="P1639" i="5"/>
  <c r="AB63" i="8"/>
  <c r="X1642" i="5" l="1"/>
  <c r="Y1642" i="5" s="1"/>
  <c r="W1642" i="5"/>
  <c r="Q1638" i="5"/>
  <c r="U1638" i="5"/>
  <c r="K1641" i="5"/>
  <c r="M1641" i="5" s="1"/>
  <c r="V1641" i="5"/>
  <c r="P1640" i="5"/>
  <c r="N1640" i="5"/>
  <c r="AC63" i="8"/>
  <c r="Q1639" i="5"/>
  <c r="U1639" i="5"/>
  <c r="X1643" i="5" l="1"/>
  <c r="Y1643" i="5" s="1"/>
  <c r="W1643" i="5"/>
  <c r="R1638" i="5"/>
  <c r="T1638" i="5"/>
  <c r="S1638" i="5"/>
  <c r="P1641" i="5"/>
  <c r="N1641" i="5"/>
  <c r="K1642" i="5"/>
  <c r="M1642" i="5" s="1"/>
  <c r="V1642" i="5"/>
  <c r="AD63" i="8"/>
  <c r="Q1640" i="5"/>
  <c r="R1639" i="5"/>
  <c r="T1639" i="5"/>
  <c r="S1639" i="5"/>
  <c r="W1644" i="5" l="1"/>
  <c r="X1644" i="5"/>
  <c r="Y1644" i="5" s="1"/>
  <c r="AE63" i="8"/>
  <c r="Q1641" i="5"/>
  <c r="U1641" i="5"/>
  <c r="P1642" i="5"/>
  <c r="N1642" i="5"/>
  <c r="V1643" i="5"/>
  <c r="K1643" i="5"/>
  <c r="M1643" i="5" s="1"/>
  <c r="S1640" i="5"/>
  <c r="R1640" i="5"/>
  <c r="U1640" i="5" s="1"/>
  <c r="T1640" i="5"/>
  <c r="S1641" i="5" l="1"/>
  <c r="R1641" i="5"/>
  <c r="T1641" i="5"/>
  <c r="AF63" i="8"/>
  <c r="Q1642" i="5"/>
  <c r="N1643" i="5"/>
  <c r="P1643" i="5"/>
  <c r="K1644" i="5"/>
  <c r="M1644" i="5" s="1"/>
  <c r="V1644" i="5"/>
  <c r="W1647" i="5"/>
  <c r="P48" i="7"/>
  <c r="G48" i="7"/>
  <c r="E48" i="7"/>
  <c r="S1642" i="5" l="1"/>
  <c r="R1642" i="5"/>
  <c r="U1642" i="5" s="1"/>
  <c r="T1642" i="5"/>
  <c r="AG63" i="8"/>
  <c r="Q1643" i="5"/>
  <c r="U1643" i="5"/>
  <c r="P1644" i="5"/>
  <c r="N1644" i="5"/>
  <c r="X1647" i="5"/>
  <c r="Y1647" i="5" s="1"/>
  <c r="N48" i="7"/>
  <c r="F48" i="7"/>
  <c r="I48" i="7"/>
  <c r="H48" i="7"/>
  <c r="K1647" i="5" l="1"/>
  <c r="M1647" i="5" s="1"/>
  <c r="T1643" i="5"/>
  <c r="R1643" i="5"/>
  <c r="S1643" i="5"/>
  <c r="AH63"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30" i="8" l="1"/>
  <c r="Q1647" i="5"/>
  <c r="F72" i="8" s="1"/>
  <c r="V1648" i="5"/>
  <c r="K1649" i="5"/>
  <c r="M1649" i="5" s="1"/>
  <c r="N1648" i="5"/>
  <c r="P1648" i="5"/>
  <c r="X1650" i="5"/>
  <c r="W1650" i="5"/>
  <c r="AM56" i="8"/>
  <c r="T1647" i="5" l="1"/>
  <c r="R1647" i="5"/>
  <c r="U1647" i="5" s="1"/>
  <c r="S1647" i="5"/>
  <c r="V1649" i="5"/>
  <c r="G30" i="8"/>
  <c r="Q1648" i="5"/>
  <c r="G72" i="8" s="1"/>
  <c r="N1649" i="5"/>
  <c r="P1649" i="5"/>
  <c r="W1651" i="5"/>
  <c r="X1651" i="5"/>
  <c r="Y1650" i="5"/>
  <c r="Q1649" i="5" l="1"/>
  <c r="H72" i="8" s="1"/>
  <c r="H30"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30" i="8"/>
  <c r="V1652" i="5" l="1"/>
  <c r="P1652" i="5"/>
  <c r="N1652" i="5"/>
  <c r="W1655" i="5"/>
  <c r="Y1654" i="5"/>
  <c r="X1655" i="5"/>
  <c r="K1653" i="5"/>
  <c r="M1653" i="5" s="1"/>
  <c r="J30" i="8"/>
  <c r="Q1651" i="5"/>
  <c r="T1650" i="5"/>
  <c r="I72" i="8"/>
  <c r="S1650" i="5"/>
  <c r="R1650" i="5"/>
  <c r="U1650" i="5" s="1"/>
  <c r="V1653" i="5" l="1"/>
  <c r="W1656" i="5"/>
  <c r="K30"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30" i="8"/>
  <c r="Q1653" i="5"/>
  <c r="V1655" i="5" l="1"/>
  <c r="Q1654" i="5"/>
  <c r="M30"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30" i="8"/>
  <c r="Q1655" i="5"/>
  <c r="W1659" i="5"/>
  <c r="W1660" i="5" l="1"/>
  <c r="N1657" i="5"/>
  <c r="P1657" i="5"/>
  <c r="Y1659" i="5"/>
  <c r="X1660" i="5"/>
  <c r="K1658" i="5"/>
  <c r="M1658" i="5" s="1"/>
  <c r="O30" i="8"/>
  <c r="Q1656" i="5"/>
  <c r="N72" i="8"/>
  <c r="R1655" i="5"/>
  <c r="U1655" i="5" s="1"/>
  <c r="S1655" i="5"/>
  <c r="T1655" i="5"/>
  <c r="V1658" i="5" l="1"/>
  <c r="P30"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30" i="8"/>
  <c r="Q1658" i="5"/>
  <c r="V1660" i="5" l="1"/>
  <c r="R30" i="8"/>
  <c r="Q1659" i="5"/>
  <c r="P1660" i="5"/>
  <c r="N1660" i="5"/>
  <c r="K1661" i="5"/>
  <c r="M1661" i="5" s="1"/>
  <c r="W1663" i="5"/>
  <c r="Y1662" i="5"/>
  <c r="X1663" i="5"/>
  <c r="R1658" i="5"/>
  <c r="U1658" i="5" s="1"/>
  <c r="S1658" i="5"/>
  <c r="T1658" i="5"/>
  <c r="Q72" i="8"/>
  <c r="V1661" i="5" l="1"/>
  <c r="R72" i="8"/>
  <c r="T1659" i="5"/>
  <c r="S1659" i="5"/>
  <c r="R1659" i="5"/>
  <c r="U1659" i="5" s="1"/>
  <c r="S30" i="8"/>
  <c r="Q1660" i="5"/>
  <c r="P1661" i="5"/>
  <c r="N1661" i="5"/>
  <c r="K1662" i="5"/>
  <c r="M1662" i="5" s="1"/>
  <c r="V1662" i="5"/>
  <c r="X1664" i="5"/>
  <c r="Y1663" i="5"/>
  <c r="W1664" i="5"/>
  <c r="S1660" i="5" l="1"/>
  <c r="T1660" i="5"/>
  <c r="S72" i="8"/>
  <c r="R1660" i="5"/>
  <c r="U1660" i="5" s="1"/>
  <c r="T30" i="8"/>
  <c r="Q1661" i="5"/>
  <c r="P1662" i="5"/>
  <c r="N1662" i="5"/>
  <c r="X1665" i="5"/>
  <c r="Y1664" i="5"/>
  <c r="K1663" i="5"/>
  <c r="M1663" i="5" s="1"/>
  <c r="V1663" i="5"/>
  <c r="W1665" i="5"/>
  <c r="F68" i="8"/>
  <c r="W1666" i="5" l="1"/>
  <c r="T72" i="8"/>
  <c r="S1661" i="5"/>
  <c r="R1661" i="5"/>
  <c r="U1661" i="5" s="1"/>
  <c r="T1661" i="5"/>
  <c r="U30" i="8"/>
  <c r="Q1662" i="5"/>
  <c r="U1662" i="5" s="1"/>
  <c r="X1666" i="5"/>
  <c r="Y1665" i="5"/>
  <c r="V1664" i="5"/>
  <c r="K1664" i="5"/>
  <c r="M1664" i="5" s="1"/>
  <c r="P1663" i="5"/>
  <c r="N1663" i="5"/>
  <c r="U72" i="8" l="1"/>
  <c r="S1662" i="5"/>
  <c r="R1662" i="5"/>
  <c r="T1662" i="5"/>
  <c r="W1667" i="5"/>
  <c r="X1667" i="5"/>
  <c r="Y1666" i="5"/>
  <c r="K1665" i="5"/>
  <c r="M1665" i="5" s="1"/>
  <c r="V1665" i="5"/>
  <c r="P1664" i="5"/>
  <c r="N1664" i="5"/>
  <c r="V30" i="8"/>
  <c r="Q1663" i="5"/>
  <c r="U1663" i="5"/>
  <c r="W1668" i="5" l="1"/>
  <c r="Y1667" i="5"/>
  <c r="X1668" i="5"/>
  <c r="V1666" i="5"/>
  <c r="K1666" i="5"/>
  <c r="M1666" i="5" s="1"/>
  <c r="P1665" i="5"/>
  <c r="N1665" i="5"/>
  <c r="W30" i="8"/>
  <c r="Q1664" i="5"/>
  <c r="U1664" i="5" s="1"/>
  <c r="V72" i="8"/>
  <c r="T1663" i="5"/>
  <c r="S1663" i="5"/>
  <c r="R1663" i="5"/>
  <c r="V1667" i="5" l="1"/>
  <c r="K1667" i="5"/>
  <c r="M1667" i="5" s="1"/>
  <c r="W1669" i="5"/>
  <c r="Y1668" i="5"/>
  <c r="X1669" i="5"/>
  <c r="P1666" i="5"/>
  <c r="N1666" i="5"/>
  <c r="X30" i="8"/>
  <c r="Q1665" i="5"/>
  <c r="W72" i="8"/>
  <c r="T1664" i="5"/>
  <c r="S1664" i="5"/>
  <c r="R1664" i="5"/>
  <c r="F20" i="7"/>
  <c r="AI23" i="8" s="1"/>
  <c r="N36" i="7"/>
  <c r="P1667" i="5" l="1"/>
  <c r="N1667" i="5"/>
  <c r="V1668" i="5"/>
  <c r="K1668" i="5"/>
  <c r="M1668" i="5" s="1"/>
  <c r="X1670" i="5"/>
  <c r="Y1669" i="5"/>
  <c r="Y30" i="8"/>
  <c r="Q1666" i="5"/>
  <c r="X72" i="8"/>
  <c r="T1665" i="5"/>
  <c r="S1665" i="5"/>
  <c r="R1665" i="5"/>
  <c r="U1665" i="5" s="1"/>
  <c r="W1670" i="5"/>
  <c r="O36" i="7"/>
  <c r="Z30" i="8" l="1"/>
  <c r="Q1667" i="5"/>
  <c r="P1668" i="5"/>
  <c r="N1668" i="5"/>
  <c r="X1671" i="5"/>
  <c r="Y1670" i="5"/>
  <c r="V1669" i="5"/>
  <c r="K1669" i="5"/>
  <c r="M1669" i="5" s="1"/>
  <c r="Y72" i="8"/>
  <c r="R1666" i="5"/>
  <c r="U1666" i="5" s="1"/>
  <c r="T1666" i="5"/>
  <c r="S1666" i="5"/>
  <c r="W1671" i="5"/>
  <c r="Z72" i="8" l="1"/>
  <c r="T1667" i="5"/>
  <c r="R1667" i="5"/>
  <c r="U1667" i="5" s="1"/>
  <c r="S1667" i="5"/>
  <c r="AA30"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30" i="8"/>
  <c r="Q1669" i="5"/>
  <c r="U1669" i="5"/>
  <c r="P1671" i="5" l="1"/>
  <c r="N1671" i="5"/>
  <c r="K1672" i="5"/>
  <c r="M1672" i="5" s="1"/>
  <c r="V1672" i="5"/>
  <c r="W1674" i="5"/>
  <c r="X1674" i="5"/>
  <c r="Y1673" i="5"/>
  <c r="Q1670" i="5"/>
  <c r="AC30" i="8"/>
  <c r="AB72" i="8"/>
  <c r="S1669" i="5"/>
  <c r="T1669" i="5"/>
  <c r="R1669" i="5"/>
  <c r="W1675" i="5" l="1"/>
  <c r="AD30" i="8"/>
  <c r="Q1671" i="5"/>
  <c r="P1672" i="5"/>
  <c r="N1672" i="5"/>
  <c r="X1675" i="5"/>
  <c r="Y1674" i="5"/>
  <c r="V1673" i="5"/>
  <c r="K1673" i="5"/>
  <c r="M1673" i="5" s="1"/>
  <c r="R1670" i="5"/>
  <c r="U1670" i="5" s="1"/>
  <c r="AC72" i="8"/>
  <c r="S1670" i="5"/>
  <c r="T1670" i="5"/>
  <c r="R1671" i="5" l="1"/>
  <c r="U1671" i="5" s="1"/>
  <c r="S1671" i="5"/>
  <c r="T1671" i="5"/>
  <c r="AD72" i="8"/>
  <c r="Q1672" i="5"/>
  <c r="AE30" i="8"/>
  <c r="Y1675" i="5"/>
  <c r="V1674" i="5"/>
  <c r="K1674" i="5"/>
  <c r="M1674" i="5" s="1"/>
  <c r="P1673" i="5"/>
  <c r="N1673" i="5"/>
  <c r="AE72" i="8" l="1"/>
  <c r="T1672" i="5"/>
  <c r="R1672" i="5"/>
  <c r="U1672" i="5" s="1"/>
  <c r="S1672" i="5"/>
  <c r="V1675" i="5"/>
  <c r="K1675" i="5"/>
  <c r="M1675" i="5" s="1"/>
  <c r="N1674" i="5"/>
  <c r="P1674" i="5"/>
  <c r="AF30" i="8"/>
  <c r="Q1673" i="5"/>
  <c r="W1678" i="5" l="1"/>
  <c r="N1675" i="5"/>
  <c r="P1675" i="5"/>
  <c r="X1678" i="5"/>
  <c r="Y1678" i="5" s="1"/>
  <c r="AG30" i="8"/>
  <c r="Q1674" i="5"/>
  <c r="T1673" i="5"/>
  <c r="S1673" i="5"/>
  <c r="AF72" i="8"/>
  <c r="R1673" i="5"/>
  <c r="U1673" i="5" s="1"/>
  <c r="V1678" i="5" l="1"/>
  <c r="K1678" i="5"/>
  <c r="M1678" i="5" s="1"/>
  <c r="AH30"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42" i="8"/>
  <c r="X1681" i="5"/>
  <c r="Y1681" i="5" s="1"/>
  <c r="W1681" i="5"/>
  <c r="V1680" i="5" l="1"/>
  <c r="K1681" i="5"/>
  <c r="M1681" i="5" s="1"/>
  <c r="Q1679" i="5"/>
  <c r="G68" i="8" s="1"/>
  <c r="G42" i="8"/>
  <c r="N1680" i="5"/>
  <c r="P1680" i="5"/>
  <c r="S1678" i="5"/>
  <c r="T1678" i="5"/>
  <c r="R1678" i="5"/>
  <c r="U1678" i="5" s="1"/>
  <c r="W1682" i="5"/>
  <c r="X1682" i="5"/>
  <c r="P36" i="7"/>
  <c r="E36" i="7"/>
  <c r="G36" i="7"/>
  <c r="G30" i="7"/>
  <c r="E30" i="7"/>
  <c r="P30" i="7"/>
  <c r="V1681" i="5" l="1"/>
  <c r="T1679" i="5"/>
  <c r="S1679" i="5"/>
  <c r="R1679" i="5"/>
  <c r="U1679" i="5" s="1"/>
  <c r="H42" i="8"/>
  <c r="Q1680" i="5"/>
  <c r="H68" i="8" s="1"/>
  <c r="N1681" i="5"/>
  <c r="P1681" i="5"/>
  <c r="W1683" i="5"/>
  <c r="X1683" i="5"/>
  <c r="Y1682" i="5"/>
  <c r="F36" i="7"/>
  <c r="I36" i="7"/>
  <c r="H36" i="7"/>
  <c r="N30" i="7"/>
  <c r="I30" i="7"/>
  <c r="F30" i="7"/>
  <c r="H30" i="7"/>
  <c r="Q1681" i="5" l="1"/>
  <c r="I68" i="8" s="1"/>
  <c r="I42" i="8"/>
  <c r="R1680" i="5"/>
  <c r="U1680" i="5" s="1"/>
  <c r="T1680" i="5"/>
  <c r="S1680" i="5"/>
  <c r="W1684" i="5"/>
  <c r="X1684" i="5"/>
  <c r="Y1683" i="5"/>
  <c r="K1682" i="5"/>
  <c r="M1682" i="5" s="1"/>
  <c r="O30" i="7"/>
  <c r="M36" i="7"/>
  <c r="M30" i="7"/>
  <c r="AK35" i="8" s="1"/>
  <c r="M20" i="7"/>
  <c r="AI41" i="8"/>
  <c r="AI35" i="8"/>
  <c r="J30" i="7"/>
  <c r="J36" i="7"/>
  <c r="V1682" i="5" l="1"/>
  <c r="Q30" i="7"/>
  <c r="R1681" i="5"/>
  <c r="U1681" i="5" s="1"/>
  <c r="T1681" i="5"/>
  <c r="S1681" i="5"/>
  <c r="W1685" i="5"/>
  <c r="X1685" i="5"/>
  <c r="Y1684" i="5"/>
  <c r="K1683" i="5"/>
  <c r="M1683" i="5" s="1"/>
  <c r="N1682" i="5"/>
  <c r="P1682" i="5"/>
  <c r="Q20" i="7"/>
  <c r="AK23" i="8"/>
  <c r="AJ35" i="8"/>
  <c r="L30" i="7"/>
  <c r="AJ41" i="8"/>
  <c r="L36" i="7"/>
  <c r="AK41" i="8"/>
  <c r="Q36" i="7"/>
  <c r="V1683" i="5" l="1"/>
  <c r="AM35" i="8"/>
  <c r="X1686" i="5"/>
  <c r="Y1685" i="5"/>
  <c r="K1684" i="5"/>
  <c r="M1684" i="5" s="1"/>
  <c r="V1684" i="5"/>
  <c r="P1683" i="5"/>
  <c r="N1683" i="5"/>
  <c r="J42" i="8"/>
  <c r="Q1682" i="5"/>
  <c r="W1686" i="5"/>
  <c r="AM23" i="8"/>
  <c r="AM41" i="8"/>
  <c r="W1687" i="5" l="1"/>
  <c r="X1687" i="5"/>
  <c r="Y1686" i="5"/>
  <c r="K1685" i="5"/>
  <c r="N1684" i="5"/>
  <c r="P1684" i="5"/>
  <c r="Q1683" i="5"/>
  <c r="K42" i="8"/>
  <c r="T1682" i="5"/>
  <c r="S1682" i="5"/>
  <c r="R1682" i="5"/>
  <c r="U1682" i="5" s="1"/>
  <c r="J68" i="8"/>
  <c r="M1685" i="5" l="1"/>
  <c r="V1685" i="5"/>
  <c r="X1688" i="5"/>
  <c r="Y1687" i="5"/>
  <c r="W1688" i="5"/>
  <c r="K1686" i="5"/>
  <c r="M1686" i="5" s="1"/>
  <c r="U1684" i="5"/>
  <c r="L42"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42" i="8"/>
  <c r="K1688" i="5"/>
  <c r="M1688" i="5" s="1"/>
  <c r="W1690" i="5"/>
  <c r="Y1689" i="5"/>
  <c r="X1690" i="5"/>
  <c r="P1687" i="5"/>
  <c r="N1687" i="5"/>
  <c r="N42" i="8"/>
  <c r="Q1686" i="5"/>
  <c r="M68" i="8"/>
  <c r="V1688" i="5" l="1"/>
  <c r="T1685" i="5"/>
  <c r="S1685" i="5"/>
  <c r="R1685" i="5"/>
  <c r="U1685" i="5" s="1"/>
  <c r="W1691" i="5"/>
  <c r="P1688" i="5"/>
  <c r="N1688" i="5"/>
  <c r="K1689" i="5"/>
  <c r="M1689" i="5" s="1"/>
  <c r="Y1690" i="5"/>
  <c r="X1691" i="5"/>
  <c r="Q1687" i="5"/>
  <c r="O42" i="8"/>
  <c r="S1686" i="5"/>
  <c r="R1686" i="5"/>
  <c r="U1686" i="5" s="1"/>
  <c r="T1686" i="5"/>
  <c r="N68" i="8"/>
  <c r="V1689" i="5" l="1"/>
  <c r="Q1688" i="5"/>
  <c r="P42" i="8"/>
  <c r="N1689" i="5"/>
  <c r="P1689" i="5"/>
  <c r="V1690" i="5"/>
  <c r="K1690" i="5"/>
  <c r="M1690" i="5" s="1"/>
  <c r="W1692" i="5"/>
  <c r="Y1691" i="5"/>
  <c r="X1692" i="5"/>
  <c r="T1687" i="5"/>
  <c r="O68" i="8"/>
  <c r="S1687" i="5"/>
  <c r="R1687" i="5"/>
  <c r="U1687" i="5" s="1"/>
  <c r="S1688" i="5" l="1"/>
  <c r="R1688" i="5"/>
  <c r="U1688" i="5" s="1"/>
  <c r="P68" i="8"/>
  <c r="T1688" i="5"/>
  <c r="Q42" i="8"/>
  <c r="Q1689" i="5"/>
  <c r="N1690" i="5"/>
  <c r="P1690" i="5"/>
  <c r="K1691" i="5"/>
  <c r="M1691" i="5" s="1"/>
  <c r="Y1692" i="5"/>
  <c r="X1693" i="5"/>
  <c r="W1693" i="5"/>
  <c r="V1691" i="5" l="1"/>
  <c r="W1694" i="5"/>
  <c r="Q68" i="8"/>
  <c r="T1689" i="5"/>
  <c r="S1689" i="5"/>
  <c r="R1689" i="5"/>
  <c r="U1689" i="5" s="1"/>
  <c r="R42" i="8"/>
  <c r="Q1690" i="5"/>
  <c r="U1690" i="5"/>
  <c r="N1691" i="5"/>
  <c r="P1691" i="5"/>
  <c r="K1692" i="5"/>
  <c r="M1692" i="5" s="1"/>
  <c r="X1694" i="5"/>
  <c r="Y1693" i="5"/>
  <c r="V1692" i="5" l="1"/>
  <c r="T1690" i="5"/>
  <c r="S1690" i="5"/>
  <c r="R1690" i="5"/>
  <c r="R68" i="8"/>
  <c r="S42" i="8"/>
  <c r="Q1691" i="5"/>
  <c r="P1692" i="5"/>
  <c r="N1692" i="5"/>
  <c r="W1695" i="5"/>
  <c r="X1695" i="5"/>
  <c r="Y1694" i="5"/>
  <c r="K1693" i="5"/>
  <c r="M1693" i="5" s="1"/>
  <c r="V1693" i="5" l="1"/>
  <c r="S68" i="8"/>
  <c r="R1691" i="5"/>
  <c r="U1691" i="5" s="1"/>
  <c r="S1691" i="5"/>
  <c r="T1691" i="5"/>
  <c r="Q1692" i="5"/>
  <c r="T42" i="8"/>
  <c r="Y1695" i="5"/>
  <c r="X1696" i="5"/>
  <c r="K1694" i="5"/>
  <c r="M1694" i="5" s="1"/>
  <c r="N1693" i="5"/>
  <c r="P1693" i="5"/>
  <c r="W1696" i="5"/>
  <c r="V1694" i="5" l="1"/>
  <c r="R1692" i="5"/>
  <c r="U1692" i="5" s="1"/>
  <c r="T1692" i="5"/>
  <c r="S1692" i="5"/>
  <c r="T68" i="8"/>
  <c r="V1695" i="5"/>
  <c r="K1695" i="5"/>
  <c r="M1695" i="5" s="1"/>
  <c r="X1697" i="5"/>
  <c r="Y1696" i="5"/>
  <c r="N1694" i="5"/>
  <c r="P1694" i="5"/>
  <c r="Q1693" i="5"/>
  <c r="U42" i="8"/>
  <c r="W1697" i="5"/>
  <c r="N1695" i="5" l="1"/>
  <c r="P1695" i="5"/>
  <c r="Y1697" i="5"/>
  <c r="X1698" i="5"/>
  <c r="K1696" i="5"/>
  <c r="M1696" i="5" s="1"/>
  <c r="V1696" i="5"/>
  <c r="V42" i="8"/>
  <c r="Q1694" i="5"/>
  <c r="S1693" i="5"/>
  <c r="T1693" i="5"/>
  <c r="U68" i="8"/>
  <c r="R1693" i="5"/>
  <c r="U1693" i="5" s="1"/>
  <c r="W1698" i="5"/>
  <c r="W1699" i="5" l="1"/>
  <c r="W42"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42" i="8"/>
  <c r="W1701" i="5" l="1"/>
  <c r="Y42"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42" i="8"/>
  <c r="Q1698" i="5"/>
  <c r="W1703" i="5" l="1"/>
  <c r="AA42"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42" i="8"/>
  <c r="Q1700" i="5"/>
  <c r="U1700" i="5"/>
  <c r="X1705" i="5" l="1"/>
  <c r="Y1704" i="5"/>
  <c r="V1703" i="5"/>
  <c r="K1703" i="5"/>
  <c r="M1703" i="5" s="1"/>
  <c r="N1702" i="5"/>
  <c r="P1702" i="5"/>
  <c r="Q1701" i="5"/>
  <c r="AC42" i="8"/>
  <c r="AB68" i="8"/>
  <c r="R1700" i="5"/>
  <c r="S1700" i="5"/>
  <c r="T1700" i="5"/>
  <c r="W1705" i="5"/>
  <c r="X1706" i="5" l="1"/>
  <c r="Y1705" i="5"/>
  <c r="K1704" i="5"/>
  <c r="M1704" i="5" s="1"/>
  <c r="V1704" i="5"/>
  <c r="N1703" i="5"/>
  <c r="P1703" i="5"/>
  <c r="AD42" i="8"/>
  <c r="U1702" i="5"/>
  <c r="Q1702" i="5"/>
  <c r="T1701" i="5"/>
  <c r="AC68" i="8"/>
  <c r="R1701" i="5"/>
  <c r="U1701" i="5" s="1"/>
  <c r="S1701" i="5"/>
  <c r="W1706" i="5"/>
  <c r="Y1706" i="5" l="1"/>
  <c r="V1705" i="5"/>
  <c r="K1705" i="5"/>
  <c r="M1705" i="5" s="1"/>
  <c r="P1704" i="5"/>
  <c r="N1704" i="5"/>
  <c r="AE42" i="8"/>
  <c r="Q1703" i="5"/>
  <c r="U1703" i="5"/>
  <c r="AD68" i="8"/>
  <c r="R1702" i="5"/>
  <c r="T1702" i="5"/>
  <c r="S1702" i="5"/>
  <c r="K1706" i="5" l="1"/>
  <c r="M1706" i="5" s="1"/>
  <c r="V1706" i="5"/>
  <c r="W1709" i="5"/>
  <c r="P1705" i="5"/>
  <c r="N1705" i="5"/>
  <c r="Q1704" i="5"/>
  <c r="U1704" i="5"/>
  <c r="AF42" i="8"/>
  <c r="AE68" i="8"/>
  <c r="R1703" i="5"/>
  <c r="S1703" i="5"/>
  <c r="T1703" i="5"/>
  <c r="P1706" i="5" l="1"/>
  <c r="N1706" i="5"/>
  <c r="X1709" i="5"/>
  <c r="Y1709" i="5" s="1"/>
  <c r="AG42" i="8"/>
  <c r="Q1705" i="5"/>
  <c r="T1704" i="5"/>
  <c r="S1704" i="5"/>
  <c r="R1704" i="5"/>
  <c r="AF68" i="8"/>
  <c r="K1709" i="5" l="1"/>
  <c r="M1709" i="5" s="1"/>
  <c r="G37" i="7"/>
  <c r="C5" i="6"/>
  <c r="E37" i="7"/>
  <c r="U1706" i="5"/>
  <c r="Q1706" i="5"/>
  <c r="E5" i="6"/>
  <c r="AH42"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4" i="8"/>
  <c r="K1710" i="5"/>
  <c r="M1710" i="5" s="1"/>
  <c r="V1710" i="5"/>
  <c r="W1712" i="5"/>
  <c r="X1712" i="5"/>
  <c r="V1711" i="5" l="1"/>
  <c r="R1709" i="5"/>
  <c r="U1709" i="5" s="1"/>
  <c r="S1709" i="5"/>
  <c r="T1709" i="5"/>
  <c r="N1711" i="5"/>
  <c r="P1711" i="5"/>
  <c r="W1713" i="5"/>
  <c r="N1710" i="5"/>
  <c r="P1710" i="5"/>
  <c r="X1713" i="5"/>
  <c r="Y1712" i="5"/>
  <c r="Q1711" i="5" l="1"/>
  <c r="H64" i="8"/>
  <c r="G64"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4" i="8"/>
  <c r="Q1712" i="5"/>
  <c r="V1714" i="5" l="1"/>
  <c r="W1717" i="5"/>
  <c r="P1714" i="5"/>
  <c r="N1714" i="5"/>
  <c r="X1717" i="5"/>
  <c r="Y1716" i="5"/>
  <c r="K1715" i="5"/>
  <c r="M1715" i="5" s="1"/>
  <c r="J64" i="8"/>
  <c r="Q1713" i="5"/>
  <c r="T1712" i="5"/>
  <c r="R1712" i="5"/>
  <c r="U1712" i="5" s="1"/>
  <c r="S1712" i="5"/>
  <c r="V1715" i="5" l="1"/>
  <c r="K64"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4" i="8"/>
  <c r="Q1715" i="5"/>
  <c r="P37" i="7"/>
  <c r="N5" i="6"/>
  <c r="E9" i="6"/>
  <c r="P26" i="7"/>
  <c r="G26" i="7"/>
  <c r="E26" i="7"/>
  <c r="C9" i="6"/>
  <c r="N9" i="6"/>
  <c r="G62" i="7"/>
  <c r="E25" i="7"/>
  <c r="P25" i="7"/>
  <c r="V1717" i="5" l="1"/>
  <c r="N1717" i="5"/>
  <c r="P1717" i="5"/>
  <c r="K1718" i="5"/>
  <c r="M1718" i="5" s="1"/>
  <c r="W1720" i="5"/>
  <c r="Y1719" i="5"/>
  <c r="X1720" i="5"/>
  <c r="Q1716" i="5"/>
  <c r="M64" i="8"/>
  <c r="T1715" i="5"/>
  <c r="R1715" i="5"/>
  <c r="U1715" i="5" s="1"/>
  <c r="S1715" i="5"/>
  <c r="F5" i="6"/>
  <c r="L5" i="6"/>
  <c r="F37" i="7"/>
  <c r="I37" i="7"/>
  <c r="J37" i="7" s="1"/>
  <c r="D5" i="6"/>
  <c r="F26" i="7"/>
  <c r="L9" i="6"/>
  <c r="G9" i="6"/>
  <c r="F9" i="6"/>
  <c r="D9" i="6"/>
  <c r="H26" i="7"/>
  <c r="I26" i="7"/>
  <c r="I25" i="7"/>
  <c r="H25" i="7"/>
  <c r="F25" i="7"/>
  <c r="N25" i="7"/>
  <c r="V1718" i="5" l="1"/>
  <c r="W1721" i="5"/>
  <c r="N64" i="8"/>
  <c r="Q1717" i="5"/>
  <c r="N1718" i="5"/>
  <c r="P1718" i="5"/>
  <c r="K1719" i="5"/>
  <c r="M1719" i="5" s="1"/>
  <c r="X1721" i="5"/>
  <c r="Y1720" i="5"/>
  <c r="S1716" i="5"/>
  <c r="R1716" i="5"/>
  <c r="U1716" i="5" s="1"/>
  <c r="T1716" i="5"/>
  <c r="J26" i="7"/>
  <c r="M26" i="7"/>
  <c r="K9" i="6"/>
  <c r="AK72" i="8" s="1"/>
  <c r="M25" i="7"/>
  <c r="H5" i="6"/>
  <c r="M37" i="7"/>
  <c r="AI42" i="8"/>
  <c r="AJ42" i="8"/>
  <c r="L37" i="7"/>
  <c r="K5" i="6"/>
  <c r="AI68" i="8"/>
  <c r="AI30" i="8"/>
  <c r="AI72" i="8"/>
  <c r="J25" i="7"/>
  <c r="AI28" i="8"/>
  <c r="H9" i="6"/>
  <c r="V1719" i="5" l="1"/>
  <c r="T1717" i="5"/>
  <c r="S1717" i="5"/>
  <c r="R1717" i="5"/>
  <c r="U1717" i="5" s="1"/>
  <c r="Q1718" i="5"/>
  <c r="O64" i="8"/>
  <c r="N1719" i="5"/>
  <c r="P1719" i="5"/>
  <c r="W1722" i="5"/>
  <c r="Y1721" i="5"/>
  <c r="X1722" i="5"/>
  <c r="K1720" i="5"/>
  <c r="M1720" i="5" s="1"/>
  <c r="AJ30" i="8"/>
  <c r="L26" i="7"/>
  <c r="O9" i="6"/>
  <c r="AM72" i="8" s="1"/>
  <c r="AJ68" i="8"/>
  <c r="J5" i="6"/>
  <c r="L25" i="7"/>
  <c r="AJ28" i="8"/>
  <c r="J9" i="6"/>
  <c r="AJ72" i="8"/>
  <c r="AK30" i="8"/>
  <c r="Q26" i="7"/>
  <c r="AM30" i="8" s="1"/>
  <c r="AK28" i="8"/>
  <c r="Q25" i="7"/>
  <c r="AK42" i="8"/>
  <c r="Q37" i="7"/>
  <c r="AK68" i="8"/>
  <c r="O5" i="6"/>
  <c r="AM68" i="8" s="1"/>
  <c r="V1720" i="5" l="1"/>
  <c r="R1718" i="5"/>
  <c r="U1718" i="5" s="1"/>
  <c r="S1718" i="5"/>
  <c r="T1718" i="5"/>
  <c r="P64" i="8"/>
  <c r="Q1719" i="5"/>
  <c r="K1721" i="5"/>
  <c r="M1721" i="5" s="1"/>
  <c r="Y1722" i="5"/>
  <c r="X1723" i="5"/>
  <c r="N1720" i="5"/>
  <c r="P1720" i="5"/>
  <c r="W1723" i="5"/>
  <c r="AM28" i="8"/>
  <c r="AM42" i="8"/>
  <c r="V1721" i="5" l="1"/>
  <c r="W1724" i="5"/>
  <c r="T1719" i="5"/>
  <c r="S1719" i="5"/>
  <c r="R1719" i="5"/>
  <c r="U1719" i="5" s="1"/>
  <c r="N1721" i="5"/>
  <c r="P1721" i="5"/>
  <c r="V1722" i="5"/>
  <c r="K1722" i="5"/>
  <c r="M1722" i="5" s="1"/>
  <c r="Y1723" i="5"/>
  <c r="X1724" i="5"/>
  <c r="Q1720" i="5"/>
  <c r="Q64" i="8"/>
  <c r="Q1721" i="5" l="1"/>
  <c r="R64" i="8"/>
  <c r="P1722" i="5"/>
  <c r="N1722" i="5"/>
  <c r="K1723" i="5"/>
  <c r="M1723" i="5" s="1"/>
  <c r="W1725" i="5"/>
  <c r="Y1724" i="5"/>
  <c r="X1725" i="5"/>
  <c r="T1720" i="5"/>
  <c r="R1720" i="5"/>
  <c r="U1720" i="5" s="1"/>
  <c r="S1720" i="5"/>
  <c r="V1723" i="5" l="1"/>
  <c r="W1726" i="5"/>
  <c r="R1721" i="5"/>
  <c r="U1721" i="5" s="1"/>
  <c r="T1721" i="5"/>
  <c r="S1721" i="5"/>
  <c r="Q1722" i="5"/>
  <c r="S64" i="8"/>
  <c r="N1723" i="5"/>
  <c r="P1723" i="5"/>
  <c r="K1724" i="5"/>
  <c r="M1724" i="5" s="1"/>
  <c r="X1726" i="5"/>
  <c r="Y1725" i="5"/>
  <c r="V1724" i="5" l="1"/>
  <c r="R1722" i="5"/>
  <c r="U1722" i="5" s="1"/>
  <c r="S1722" i="5"/>
  <c r="T1722" i="5"/>
  <c r="Q1723" i="5"/>
  <c r="T64" i="8"/>
  <c r="P1724" i="5"/>
  <c r="N1724" i="5"/>
  <c r="W1727" i="5"/>
  <c r="Y1726" i="5"/>
  <c r="X1727" i="5"/>
  <c r="V1725" i="5"/>
  <c r="K1725" i="5"/>
  <c r="M1725" i="5" s="1"/>
  <c r="R1723" i="5" l="1"/>
  <c r="U1723" i="5" s="1"/>
  <c r="T1723" i="5"/>
  <c r="S1723" i="5"/>
  <c r="U64" i="8"/>
  <c r="Q1724" i="5"/>
  <c r="K1726" i="5"/>
  <c r="M1726" i="5" s="1"/>
  <c r="V1726" i="5"/>
  <c r="X1728" i="5"/>
  <c r="Y1727" i="5"/>
  <c r="N1725" i="5"/>
  <c r="P1725" i="5"/>
  <c r="W1728" i="5"/>
  <c r="S1724" i="5" l="1"/>
  <c r="T1724" i="5"/>
  <c r="R1724" i="5"/>
  <c r="U1724" i="5" s="1"/>
  <c r="N1726" i="5"/>
  <c r="P1726" i="5"/>
  <c r="X1729" i="5"/>
  <c r="Y1728" i="5"/>
  <c r="V1727" i="5"/>
  <c r="K1727" i="5"/>
  <c r="M1727" i="5" s="1"/>
  <c r="Q1725" i="5"/>
  <c r="V64" i="8"/>
  <c r="W1729" i="5"/>
  <c r="W1730" i="5" l="1"/>
  <c r="W64"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4" i="8"/>
  <c r="Q1727" i="5"/>
  <c r="U1727" i="5" s="1"/>
  <c r="K1730" i="5" l="1"/>
  <c r="M1730" i="5" s="1"/>
  <c r="V1730" i="5"/>
  <c r="Y1731" i="5"/>
  <c r="X1732" i="5"/>
  <c r="P1729" i="5"/>
  <c r="N1729" i="5"/>
  <c r="Y64" i="8"/>
  <c r="U1728" i="5"/>
  <c r="Q1728" i="5"/>
  <c r="T1727" i="5"/>
  <c r="R1727" i="5"/>
  <c r="S1727" i="5"/>
  <c r="W1732" i="5"/>
  <c r="P1730" i="5" l="1"/>
  <c r="N1730" i="5"/>
  <c r="V1731" i="5"/>
  <c r="K1731" i="5"/>
  <c r="M1731" i="5" s="1"/>
  <c r="Y1732" i="5"/>
  <c r="X1733" i="5"/>
  <c r="Z64" i="8"/>
  <c r="Q1729" i="5"/>
  <c r="U1729" i="5" s="1"/>
  <c r="R1728" i="5"/>
  <c r="T1728" i="5"/>
  <c r="S1728" i="5"/>
  <c r="W1733" i="5"/>
  <c r="W1734" i="5" l="1"/>
  <c r="AA64" i="8"/>
  <c r="Q1730" i="5"/>
  <c r="U1730" i="5"/>
  <c r="N1731" i="5"/>
  <c r="P1731" i="5"/>
  <c r="V1732" i="5"/>
  <c r="K1732" i="5"/>
  <c r="M1732" i="5" s="1"/>
  <c r="Y1733" i="5"/>
  <c r="X1734" i="5"/>
  <c r="S1729" i="5"/>
  <c r="T1729" i="5"/>
  <c r="R1729" i="5"/>
  <c r="S1730" i="5" l="1"/>
  <c r="R1730" i="5"/>
  <c r="T1730" i="5"/>
  <c r="U1731" i="5"/>
  <c r="Q1731" i="5"/>
  <c r="AB64" i="8"/>
  <c r="P1732" i="5"/>
  <c r="N1732" i="5"/>
  <c r="K1733" i="5"/>
  <c r="M1733" i="5" s="1"/>
  <c r="V1733" i="5"/>
  <c r="W1735" i="5"/>
  <c r="Y1734" i="5"/>
  <c r="X1735" i="5"/>
  <c r="W1736" i="5" l="1"/>
  <c r="T1731" i="5"/>
  <c r="S1731" i="5"/>
  <c r="R1731" i="5"/>
  <c r="AC64" i="8"/>
  <c r="Q1732" i="5"/>
  <c r="U1732" i="5"/>
  <c r="N1733" i="5"/>
  <c r="P1733" i="5"/>
  <c r="K1734" i="5"/>
  <c r="M1734" i="5" s="1"/>
  <c r="V1734" i="5"/>
  <c r="Y1735" i="5"/>
  <c r="X1736" i="5"/>
  <c r="R1732" i="5" l="1"/>
  <c r="S1732" i="5"/>
  <c r="T1732" i="5"/>
  <c r="U1733" i="5"/>
  <c r="Q1733" i="5"/>
  <c r="AD64" i="8"/>
  <c r="N1734" i="5"/>
  <c r="P1734" i="5"/>
  <c r="K1735" i="5"/>
  <c r="M1735" i="5" s="1"/>
  <c r="V1735" i="5"/>
  <c r="Y1736" i="5"/>
  <c r="X1737" i="5"/>
  <c r="W1737" i="5"/>
  <c r="T1733" i="5" l="1"/>
  <c r="R1733" i="5"/>
  <c r="S1733" i="5"/>
  <c r="AE64" i="8"/>
  <c r="U1734" i="5"/>
  <c r="Q1734" i="5"/>
  <c r="N1735" i="5"/>
  <c r="P1735" i="5"/>
  <c r="V1736" i="5"/>
  <c r="K1736" i="5"/>
  <c r="M1736" i="5" s="1"/>
  <c r="Y1737" i="5"/>
  <c r="R1734" i="5" l="1"/>
  <c r="T1734" i="5"/>
  <c r="S1734" i="5"/>
  <c r="Q1735" i="5"/>
  <c r="U1735" i="5"/>
  <c r="AF64" i="8"/>
  <c r="P1736" i="5"/>
  <c r="N1736" i="5"/>
  <c r="W1740" i="5"/>
  <c r="V1737" i="5"/>
  <c r="K1737" i="5"/>
  <c r="M1737" i="5" s="1"/>
  <c r="R1735" i="5" l="1"/>
  <c r="T1735" i="5"/>
  <c r="S1735" i="5"/>
  <c r="U1736" i="5"/>
  <c r="AG64" i="8"/>
  <c r="Q1736" i="5"/>
  <c r="X1740" i="5"/>
  <c r="Y1740" i="5" s="1"/>
  <c r="P1737" i="5"/>
  <c r="N1737" i="5"/>
  <c r="K1740" i="5" l="1"/>
  <c r="M1740" i="5" s="1"/>
  <c r="R1736" i="5"/>
  <c r="T1736" i="5"/>
  <c r="S1736" i="5"/>
  <c r="W1741" i="5"/>
  <c r="X1741" i="5"/>
  <c r="G63" i="7"/>
  <c r="P63" i="7"/>
  <c r="AH64" i="8"/>
  <c r="E63" i="7"/>
  <c r="Q1737" i="5"/>
  <c r="U1737" i="5"/>
  <c r="V1740" i="5" l="1"/>
  <c r="P1740" i="5"/>
  <c r="N1740" i="5"/>
  <c r="W1742" i="5"/>
  <c r="X1742" i="5"/>
  <c r="Y1741" i="5"/>
  <c r="S1737" i="5"/>
  <c r="N63" i="7" s="1"/>
  <c r="T1737" i="5"/>
  <c r="O63" i="7" s="1"/>
  <c r="R1737" i="5"/>
  <c r="E47" i="7"/>
  <c r="G47" i="7"/>
  <c r="P47" i="7"/>
  <c r="F57"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5" i="8"/>
  <c r="V1743" i="5" l="1"/>
  <c r="P1743" i="5"/>
  <c r="N1743" i="5"/>
  <c r="P1742" i="5"/>
  <c r="N1742" i="5"/>
  <c r="G57" i="8"/>
  <c r="Q1741" i="5"/>
  <c r="K1744" i="5"/>
  <c r="M1744" i="5" s="1"/>
  <c r="W1745" i="5"/>
  <c r="X1745" i="5"/>
  <c r="AJ55" i="8"/>
  <c r="L47" i="7"/>
  <c r="AK55" i="8"/>
  <c r="Q47" i="7"/>
  <c r="AM55" i="8" s="1"/>
  <c r="V1744" i="5" l="1"/>
  <c r="I57" i="8"/>
  <c r="Q1743" i="5"/>
  <c r="I70" i="8" s="1"/>
  <c r="W1746" i="5"/>
  <c r="Q1742" i="5"/>
  <c r="H57" i="8"/>
  <c r="G70" i="8"/>
  <c r="T1741" i="5"/>
  <c r="R1741" i="5"/>
  <c r="U1741" i="5" s="1"/>
  <c r="S1741" i="5"/>
  <c r="P1744" i="5"/>
  <c r="N1744" i="5"/>
  <c r="X1746" i="5"/>
  <c r="Y1745" i="5"/>
  <c r="R1743" i="5" l="1"/>
  <c r="U1743" i="5" s="1"/>
  <c r="T1743" i="5"/>
  <c r="S1743" i="5"/>
  <c r="S1742" i="5"/>
  <c r="T1742" i="5"/>
  <c r="H70" i="8"/>
  <c r="R1742" i="5"/>
  <c r="U1742" i="5" s="1"/>
  <c r="J57"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57" i="8"/>
  <c r="Q1745" i="5"/>
  <c r="M1747" i="5" l="1"/>
  <c r="P1747" i="5" s="1"/>
  <c r="V1747" i="5"/>
  <c r="K1748" i="5"/>
  <c r="M1748" i="5" s="1"/>
  <c r="V1748" i="5"/>
  <c r="X1750" i="5"/>
  <c r="Y1749" i="5"/>
  <c r="Q1746" i="5"/>
  <c r="L57" i="8"/>
  <c r="K70" i="8"/>
  <c r="T1745" i="5"/>
  <c r="R1745" i="5"/>
  <c r="U1745" i="5" s="1"/>
  <c r="S1745" i="5"/>
  <c r="W1750" i="5"/>
  <c r="N1747" i="5" l="1"/>
  <c r="M57" i="8"/>
  <c r="Q1747" i="5"/>
  <c r="N1748" i="5"/>
  <c r="P1748" i="5"/>
  <c r="Y1750" i="5"/>
  <c r="X1751" i="5"/>
  <c r="K1749" i="5"/>
  <c r="M1749" i="5" s="1"/>
  <c r="L70" i="8"/>
  <c r="S1746" i="5"/>
  <c r="T1746" i="5"/>
  <c r="R1746" i="5"/>
  <c r="U1746" i="5" s="1"/>
  <c r="W1751" i="5"/>
  <c r="V1749" i="5" l="1"/>
  <c r="W1752" i="5"/>
  <c r="T1747" i="5"/>
  <c r="M70" i="8"/>
  <c r="S1747" i="5"/>
  <c r="R1747" i="5"/>
  <c r="U1747" i="5" s="1"/>
  <c r="N57" i="8"/>
  <c r="U1748" i="5"/>
  <c r="Q1748" i="5"/>
  <c r="K1750" i="5"/>
  <c r="M1750" i="5" s="1"/>
  <c r="Y1751" i="5"/>
  <c r="X1752" i="5"/>
  <c r="P1749" i="5"/>
  <c r="N1749" i="5"/>
  <c r="V1750" i="5" l="1"/>
  <c r="S1748" i="5"/>
  <c r="R1748" i="5"/>
  <c r="N70" i="8"/>
  <c r="T1748" i="5"/>
  <c r="N1750" i="5"/>
  <c r="P1750" i="5"/>
  <c r="K1751" i="5"/>
  <c r="M1751" i="5" s="1"/>
  <c r="W1753" i="5"/>
  <c r="X1753" i="5"/>
  <c r="Y1752" i="5"/>
  <c r="O57" i="8"/>
  <c r="Q1749" i="5"/>
  <c r="E62" i="7"/>
  <c r="P62" i="7"/>
  <c r="V1751" i="5" l="1"/>
  <c r="P57"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57" i="8"/>
  <c r="Q1751" i="5"/>
  <c r="K1753" i="5"/>
  <c r="M1753" i="5" s="1"/>
  <c r="V1753" i="5"/>
  <c r="X1755" i="5"/>
  <c r="Y1754" i="5"/>
  <c r="N1752" i="5"/>
  <c r="M62" i="7"/>
  <c r="M63" i="7"/>
  <c r="AI64" i="8"/>
  <c r="J62" i="7"/>
  <c r="AI63" i="8"/>
  <c r="J63" i="7"/>
  <c r="R1751" i="5" l="1"/>
  <c r="U1751" i="5" s="1"/>
  <c r="T1751" i="5"/>
  <c r="Q70" i="8"/>
  <c r="S1751" i="5"/>
  <c r="N1753" i="5"/>
  <c r="P1753" i="5"/>
  <c r="W1756" i="5"/>
  <c r="Y1755" i="5"/>
  <c r="X1756" i="5"/>
  <c r="K1754" i="5"/>
  <c r="M1754" i="5" s="1"/>
  <c r="V1754" i="5"/>
  <c r="R57" i="8"/>
  <c r="Q1752" i="5"/>
  <c r="L62" i="7"/>
  <c r="AJ63" i="8"/>
  <c r="L63" i="7"/>
  <c r="AJ64" i="8"/>
  <c r="AK63" i="8"/>
  <c r="Q62" i="7"/>
  <c r="AK64" i="8"/>
  <c r="Q63" i="7"/>
  <c r="AM64" i="8" s="1"/>
  <c r="W1757" i="5" l="1"/>
  <c r="S57" i="8"/>
  <c r="Q1753" i="5"/>
  <c r="V1755" i="5"/>
  <c r="K1755" i="5"/>
  <c r="M1755" i="5" s="1"/>
  <c r="Y1756" i="5"/>
  <c r="X1757" i="5"/>
  <c r="P1754" i="5"/>
  <c r="N1754" i="5"/>
  <c r="R70" i="8"/>
  <c r="S1752" i="5"/>
  <c r="T1752" i="5"/>
  <c r="R1752" i="5"/>
  <c r="U1752" i="5" s="1"/>
  <c r="AM63" i="8"/>
  <c r="S70" i="8" l="1"/>
  <c r="S1753" i="5"/>
  <c r="T1753" i="5"/>
  <c r="R1753" i="5"/>
  <c r="U1753" i="5" s="1"/>
  <c r="N1755" i="5"/>
  <c r="P1755" i="5"/>
  <c r="V1756" i="5"/>
  <c r="K1756" i="5"/>
  <c r="M1756" i="5" s="1"/>
  <c r="W1758" i="5"/>
  <c r="Y1757" i="5"/>
  <c r="X1758" i="5"/>
  <c r="T57" i="8"/>
  <c r="Q1754" i="5"/>
  <c r="U1754" i="5"/>
  <c r="W1759" i="5" l="1"/>
  <c r="U57" i="8"/>
  <c r="Q1755" i="5"/>
  <c r="U1755" i="5" s="1"/>
  <c r="P1756" i="5"/>
  <c r="N1756" i="5"/>
  <c r="V1757" i="5"/>
  <c r="K1757" i="5"/>
  <c r="M1757" i="5" s="1"/>
  <c r="Y1758" i="5"/>
  <c r="X1759" i="5"/>
  <c r="R1754" i="5"/>
  <c r="S1754" i="5"/>
  <c r="T1754" i="5"/>
  <c r="T70" i="8"/>
  <c r="U70" i="8" l="1"/>
  <c r="S1755" i="5"/>
  <c r="R1755" i="5"/>
  <c r="T1755" i="5"/>
  <c r="V57" i="8"/>
  <c r="Q1756" i="5"/>
  <c r="U1756" i="5"/>
  <c r="P1757" i="5"/>
  <c r="N1757" i="5"/>
  <c r="V1758" i="5"/>
  <c r="K1758" i="5"/>
  <c r="M1758" i="5" s="1"/>
  <c r="W1760" i="5"/>
  <c r="X1760" i="5"/>
  <c r="Y1759" i="5"/>
  <c r="S1756" i="5" l="1"/>
  <c r="V70" i="8"/>
  <c r="T1756" i="5"/>
  <c r="R1756" i="5"/>
  <c r="W57" i="8"/>
  <c r="U1757" i="5"/>
  <c r="Q1757" i="5"/>
  <c r="N1758" i="5"/>
  <c r="P1758" i="5"/>
  <c r="Y1760" i="5"/>
  <c r="X1761" i="5"/>
  <c r="V1759" i="5"/>
  <c r="K1759" i="5"/>
  <c r="M1759" i="5" s="1"/>
  <c r="W1761" i="5"/>
  <c r="W1762" i="5" l="1"/>
  <c r="W70" i="8"/>
  <c r="R1757" i="5"/>
  <c r="S1757" i="5"/>
  <c r="T1757" i="5"/>
  <c r="Q1758" i="5"/>
  <c r="U1758" i="5" s="1"/>
  <c r="X57" i="8"/>
  <c r="K1760" i="5"/>
  <c r="M1760" i="5" s="1"/>
  <c r="V1760" i="5"/>
  <c r="Y1761" i="5"/>
  <c r="X1762" i="5"/>
  <c r="P1759" i="5"/>
  <c r="N1759" i="5"/>
  <c r="T1758" i="5" l="1"/>
  <c r="R1758" i="5"/>
  <c r="S1758" i="5"/>
  <c r="X70" i="8"/>
  <c r="P1760" i="5"/>
  <c r="N1760" i="5"/>
  <c r="K1761" i="5"/>
  <c r="M1761" i="5" s="1"/>
  <c r="V1761" i="5"/>
  <c r="Y1762" i="5"/>
  <c r="W1763" i="5"/>
  <c r="X1763" i="5"/>
  <c r="Y57" i="8"/>
  <c r="Q1759" i="5"/>
  <c r="U1759" i="5" s="1"/>
  <c r="Z57" i="8" l="1"/>
  <c r="Q1760" i="5"/>
  <c r="U1760" i="5"/>
  <c r="N1761" i="5"/>
  <c r="P1761" i="5"/>
  <c r="K1762" i="5"/>
  <c r="M1762" i="5" s="1"/>
  <c r="V1762" i="5"/>
  <c r="Y1763" i="5"/>
  <c r="X1764" i="5"/>
  <c r="T1759" i="5"/>
  <c r="S1759" i="5"/>
  <c r="R1759" i="5"/>
  <c r="Y70" i="8"/>
  <c r="W1764" i="5"/>
  <c r="W1765" i="5" l="1"/>
  <c r="Z70" i="8"/>
  <c r="T1760" i="5"/>
  <c r="S1760" i="5"/>
  <c r="R1760" i="5"/>
  <c r="AA57" i="8"/>
  <c r="Q1761" i="5"/>
  <c r="U1761" i="5" s="1"/>
  <c r="P1762" i="5"/>
  <c r="N1762" i="5"/>
  <c r="V1763" i="5"/>
  <c r="K1763" i="5"/>
  <c r="M1763" i="5" s="1"/>
  <c r="X1765" i="5"/>
  <c r="Y1764" i="5"/>
  <c r="T1761" i="5" l="1"/>
  <c r="S1761" i="5"/>
  <c r="R1761" i="5"/>
  <c r="AA70" i="8"/>
  <c r="AB57" i="8"/>
  <c r="Q1762" i="5"/>
  <c r="U1762" i="5"/>
  <c r="N1763" i="5"/>
  <c r="P1763" i="5"/>
  <c r="W1766" i="5"/>
  <c r="Y1765" i="5"/>
  <c r="X1766" i="5"/>
  <c r="V1764" i="5"/>
  <c r="K1764" i="5"/>
  <c r="M1764" i="5" s="1"/>
  <c r="W1767" i="5" l="1"/>
  <c r="AB70" i="8"/>
  <c r="R1762" i="5"/>
  <c r="T1762" i="5"/>
  <c r="S1762" i="5"/>
  <c r="AC57" i="8"/>
  <c r="Q1763" i="5"/>
  <c r="U1763" i="5"/>
  <c r="V1765" i="5"/>
  <c r="K1765" i="5"/>
  <c r="M1765" i="5" s="1"/>
  <c r="X1767" i="5"/>
  <c r="Y1766" i="5"/>
  <c r="P1764" i="5"/>
  <c r="N1764" i="5"/>
  <c r="AC70" i="8" l="1"/>
  <c r="S1763" i="5"/>
  <c r="T1763" i="5"/>
  <c r="R1763" i="5"/>
  <c r="N1765" i="5"/>
  <c r="P1765" i="5"/>
  <c r="Y1767" i="5"/>
  <c r="X1768" i="5"/>
  <c r="W1768" i="5"/>
  <c r="V1766" i="5"/>
  <c r="K1766" i="5"/>
  <c r="M1766" i="5" s="1"/>
  <c r="AD57" i="8"/>
  <c r="U1764" i="5"/>
  <c r="Q1764" i="5"/>
  <c r="AE57"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57" i="8"/>
  <c r="P19" i="7"/>
  <c r="G19" i="7"/>
  <c r="E19" i="7"/>
  <c r="X1771" i="5" l="1"/>
  <c r="X1772" i="5" s="1"/>
  <c r="AG57" i="8"/>
  <c r="U1767" i="5"/>
  <c r="Q1767" i="5"/>
  <c r="P1768" i="5"/>
  <c r="N1768" i="5"/>
  <c r="T1766" i="5"/>
  <c r="AF70" i="8"/>
  <c r="S1766" i="5"/>
  <c r="R1766" i="5"/>
  <c r="F19" i="7"/>
  <c r="AI22" i="8" s="1"/>
  <c r="I19" i="7"/>
  <c r="H19" i="7"/>
  <c r="N19" i="7"/>
  <c r="W1772" i="5" l="1"/>
  <c r="W1773" i="5" s="1"/>
  <c r="E49" i="7"/>
  <c r="E22" i="7"/>
  <c r="G22" i="7"/>
  <c r="P22" i="7"/>
  <c r="E7" i="6"/>
  <c r="C7" i="6"/>
  <c r="G49" i="7"/>
  <c r="P49" i="7"/>
  <c r="R1767" i="5"/>
  <c r="AG70" i="8"/>
  <c r="T1767" i="5"/>
  <c r="S1767" i="5"/>
  <c r="N7" i="6"/>
  <c r="Q1768" i="5"/>
  <c r="U1768" i="5"/>
  <c r="AH57" i="8"/>
  <c r="X1802" i="5"/>
  <c r="J19" i="7"/>
  <c r="M19" i="7"/>
  <c r="O19" i="7"/>
  <c r="X1773" i="5" l="1"/>
  <c r="X1774" i="5" s="1"/>
  <c r="L7" i="6"/>
  <c r="I22" i="7"/>
  <c r="N22" i="7"/>
  <c r="F22" i="7"/>
  <c r="H22" i="7"/>
  <c r="F7" i="6"/>
  <c r="D7" i="6"/>
  <c r="T1768" i="5"/>
  <c r="S1768" i="5"/>
  <c r="N49" i="7" s="1"/>
  <c r="R1768" i="5"/>
  <c r="AH70" i="8"/>
  <c r="G7" i="6"/>
  <c r="H49" i="7"/>
  <c r="F49" i="7"/>
  <c r="I49" i="7"/>
  <c r="AJ22" i="8"/>
  <c r="L19" i="7"/>
  <c r="AK22" i="8"/>
  <c r="Q19" i="7"/>
  <c r="W1774" i="5" l="1"/>
  <c r="W1775" i="5" s="1"/>
  <c r="M22" i="7"/>
  <c r="AK25" i="8" s="1"/>
  <c r="O49" i="7"/>
  <c r="O22" i="7"/>
  <c r="AI25" i="8"/>
  <c r="J22" i="7"/>
  <c r="AI70" i="8"/>
  <c r="K7" i="6"/>
  <c r="AK70" i="8" s="1"/>
  <c r="M49" i="7"/>
  <c r="AK57" i="8" s="1"/>
  <c r="J49" i="7"/>
  <c r="H7" i="6"/>
  <c r="AI57" i="8"/>
  <c r="AM22" i="8"/>
  <c r="X1775" i="5" l="1"/>
  <c r="X1776" i="5" s="1"/>
  <c r="Q22" i="7"/>
  <c r="AJ25" i="8"/>
  <c r="L22" i="7"/>
  <c r="N13" i="6"/>
  <c r="E13" i="6"/>
  <c r="C13" i="6"/>
  <c r="Q49" i="7"/>
  <c r="AJ57" i="8"/>
  <c r="L49" i="7"/>
  <c r="J7" i="6"/>
  <c r="AJ70" i="8"/>
  <c r="O7" i="6"/>
  <c r="AM70" i="8" s="1"/>
  <c r="Y1776" i="5" l="1"/>
  <c r="W1776" i="5"/>
  <c r="W1777" i="5" s="1"/>
  <c r="AM25" i="8"/>
  <c r="F13" i="6"/>
  <c r="G13" i="6"/>
  <c r="D13" i="6"/>
  <c r="K13" i="6" s="1"/>
  <c r="AK76" i="8" s="1"/>
  <c r="L13" i="6"/>
  <c r="AM57" i="8"/>
  <c r="X1777" i="5" l="1"/>
  <c r="V1776" i="5"/>
  <c r="K1776" i="5"/>
  <c r="M1776" i="5" s="1"/>
  <c r="AI76" i="8"/>
  <c r="H13" i="6"/>
  <c r="O13" i="6" s="1"/>
  <c r="AM76" i="8" s="1"/>
  <c r="X1778" i="5" l="1"/>
  <c r="Y1777" i="5"/>
  <c r="N1776" i="5"/>
  <c r="P1776" i="5"/>
  <c r="W1778" i="5"/>
  <c r="W1779" i="5" s="1"/>
  <c r="AJ76" i="8"/>
  <c r="J13" i="6"/>
  <c r="K1777" i="5" l="1"/>
  <c r="M1777" i="5" s="1"/>
  <c r="V1777" i="5"/>
  <c r="Q1776" i="5"/>
  <c r="K20" i="8"/>
  <c r="U1776" i="5"/>
  <c r="X1779" i="5"/>
  <c r="X1780" i="5" s="1"/>
  <c r="N1777" i="5" l="1"/>
  <c r="P1777" i="5"/>
  <c r="S1776" i="5"/>
  <c r="R1776" i="5"/>
  <c r="T1776" i="5"/>
  <c r="W1780" i="5"/>
  <c r="W1781" i="5" s="1"/>
  <c r="X1781" i="5" l="1"/>
  <c r="X1782" i="5" s="1"/>
  <c r="U1777" i="5"/>
  <c r="L20"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20" i="8"/>
  <c r="K1843" i="5"/>
  <c r="M1843" i="5" s="1"/>
  <c r="V1843" i="5"/>
  <c r="V1785" i="5" l="1"/>
  <c r="T1784" i="5"/>
  <c r="R1784" i="5"/>
  <c r="U1784" i="5" s="1"/>
  <c r="S1784" i="5"/>
  <c r="P1785" i="5"/>
  <c r="N1785" i="5"/>
  <c r="X1788" i="5"/>
  <c r="Y1787" i="5"/>
  <c r="K1786" i="5"/>
  <c r="M1786" i="5" s="1"/>
  <c r="N1843" i="5"/>
  <c r="P1843" i="5"/>
  <c r="V1786" i="5" l="1"/>
  <c r="V1787" i="5"/>
  <c r="K1787" i="5"/>
  <c r="M1787" i="5" s="1"/>
  <c r="Q1785" i="5"/>
  <c r="T20" i="8"/>
  <c r="X1789" i="5"/>
  <c r="Y1788" i="5"/>
  <c r="P1786" i="5"/>
  <c r="N1786" i="5"/>
  <c r="W1789" i="5"/>
  <c r="W1790" i="5" s="1"/>
  <c r="R62" i="8"/>
  <c r="Q1843" i="5"/>
  <c r="U1843" i="5" s="1"/>
  <c r="Q1786" i="5" l="1"/>
  <c r="U20" i="8"/>
  <c r="X1790" i="5"/>
  <c r="W1791" i="5" s="1"/>
  <c r="Y1789" i="5"/>
  <c r="T1785" i="5"/>
  <c r="S1785" i="5"/>
  <c r="R1785" i="5"/>
  <c r="U1785" i="5" s="1"/>
  <c r="P1787" i="5"/>
  <c r="N1787" i="5"/>
  <c r="K1788" i="5"/>
  <c r="M1788" i="5" s="1"/>
  <c r="V1788" i="5"/>
  <c r="W1802" i="5"/>
  <c r="R1843" i="5"/>
  <c r="S1843" i="5"/>
  <c r="T1843" i="5"/>
  <c r="R77" i="8"/>
  <c r="R78" i="8"/>
  <c r="V20" i="8" l="1"/>
  <c r="Q1787" i="5"/>
  <c r="U1787" i="5"/>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20" i="8"/>
  <c r="Q1788" i="5"/>
  <c r="W1792" i="5"/>
  <c r="W1793" i="5" s="1"/>
  <c r="K1790" i="5"/>
  <c r="M1790" i="5" s="1"/>
  <c r="V1790" i="5"/>
  <c r="T1787" i="5"/>
  <c r="S1787" i="5"/>
  <c r="R1787" i="5"/>
  <c r="X1793" i="5" l="1"/>
  <c r="Y1792" i="5"/>
  <c r="S1788" i="5"/>
  <c r="T1788" i="5"/>
  <c r="R1788" i="5"/>
  <c r="U1788" i="5" s="1"/>
  <c r="V1791" i="5"/>
  <c r="K1791" i="5"/>
  <c r="M1791" i="5" s="1"/>
  <c r="P1790" i="5"/>
  <c r="N1790" i="5"/>
  <c r="Q1789" i="5"/>
  <c r="X20" i="8"/>
  <c r="W1806" i="5"/>
  <c r="W1807" i="5" s="1"/>
  <c r="S1789" i="5" l="1"/>
  <c r="T1789" i="5"/>
  <c r="R1789" i="5"/>
  <c r="U1789" i="5" s="1"/>
  <c r="P1791" i="5"/>
  <c r="N1791" i="5"/>
  <c r="X1794" i="5"/>
  <c r="Y1793" i="5"/>
  <c r="X1807" i="5"/>
  <c r="X1808" i="5" s="1"/>
  <c r="Y20"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20" i="8"/>
  <c r="V1794" i="5" l="1"/>
  <c r="K1794" i="5"/>
  <c r="M1794" i="5" s="1"/>
  <c r="S1791" i="5"/>
  <c r="R1791" i="5"/>
  <c r="U1791" i="5" s="1"/>
  <c r="T1791" i="5"/>
  <c r="K1808" i="5"/>
  <c r="M1808" i="5" s="1"/>
  <c r="V1808" i="5"/>
  <c r="N1793" i="5"/>
  <c r="P1793" i="5"/>
  <c r="AA20" i="8"/>
  <c r="Q1792" i="5"/>
  <c r="Y1795" i="5"/>
  <c r="X1796" i="5"/>
  <c r="X1809" i="5"/>
  <c r="X1810" i="5" s="1"/>
  <c r="P1794" i="5" l="1"/>
  <c r="N1794" i="5"/>
  <c r="X1797" i="5"/>
  <c r="Y1796" i="5"/>
  <c r="V1795" i="5"/>
  <c r="K1795" i="5"/>
  <c r="M1795" i="5" s="1"/>
  <c r="AB20" i="8"/>
  <c r="Q1793" i="5"/>
  <c r="U1793" i="5"/>
  <c r="N1808" i="5"/>
  <c r="P1808" i="5"/>
  <c r="S1792" i="5"/>
  <c r="T1792" i="5"/>
  <c r="R1792" i="5"/>
  <c r="U1792" i="5" s="1"/>
  <c r="W1797" i="5"/>
  <c r="W1798" i="5" s="1"/>
  <c r="W1810" i="5"/>
  <c r="W1811" i="5" l="1"/>
  <c r="X1811" i="5"/>
  <c r="X1812" i="5" s="1"/>
  <c r="P1795" i="5"/>
  <c r="N1795" i="5"/>
  <c r="Y1797" i="5"/>
  <c r="X1798" i="5"/>
  <c r="W1799" i="5" s="1"/>
  <c r="L7" i="8"/>
  <c r="Q1808" i="5"/>
  <c r="L71" i="8" s="1"/>
  <c r="S1793" i="5"/>
  <c r="R1793" i="5"/>
  <c r="T1793" i="5"/>
  <c r="V1796" i="5"/>
  <c r="K1796" i="5"/>
  <c r="M1796" i="5" s="1"/>
  <c r="AC20" i="8"/>
  <c r="Q1794" i="5"/>
  <c r="W1812" i="5" l="1"/>
  <c r="W1813" i="5" s="1"/>
  <c r="N1796" i="5"/>
  <c r="P1796" i="5"/>
  <c r="R1808" i="5"/>
  <c r="U1808" i="5" s="1"/>
  <c r="S1808" i="5"/>
  <c r="T1808" i="5"/>
  <c r="Y1798" i="5"/>
  <c r="X1799" i="5"/>
  <c r="Y1799" i="5" s="1"/>
  <c r="AD20"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20" i="8"/>
  <c r="W1814" i="5"/>
  <c r="W1815" i="5" s="1"/>
  <c r="P1798" i="5" l="1"/>
  <c r="N1798" i="5"/>
  <c r="N1799" i="5"/>
  <c r="P1799" i="5"/>
  <c r="T1796" i="5"/>
  <c r="R1796" i="5"/>
  <c r="U1796" i="5" s="1"/>
  <c r="S1796" i="5"/>
  <c r="X1815" i="5"/>
  <c r="AF20" i="8"/>
  <c r="Q1797" i="5"/>
  <c r="X1816" i="5" l="1"/>
  <c r="Y1815" i="5"/>
  <c r="R1797" i="5"/>
  <c r="U1797" i="5" s="1"/>
  <c r="S1797" i="5"/>
  <c r="T1797" i="5"/>
  <c r="W1816" i="5"/>
  <c r="W1817" i="5" s="1"/>
  <c r="AH20" i="8"/>
  <c r="Q1799" i="5"/>
  <c r="AG20"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7" i="8"/>
  <c r="Q1815" i="5"/>
  <c r="S71" i="8" s="1"/>
  <c r="W1820" i="5" l="1"/>
  <c r="S1815" i="5"/>
  <c r="T1815" i="5"/>
  <c r="R1815" i="5"/>
  <c r="U1815" i="5" s="1"/>
  <c r="V1818" i="5"/>
  <c r="K1818" i="5"/>
  <c r="M1818" i="5" s="1"/>
  <c r="T7" i="8"/>
  <c r="Q1816" i="5"/>
  <c r="T71" i="8" s="1"/>
  <c r="Y1819" i="5"/>
  <c r="X1820" i="5"/>
  <c r="W1821" i="5" s="1"/>
  <c r="N1817" i="5"/>
  <c r="P1817" i="5"/>
  <c r="N1818" i="5" l="1"/>
  <c r="P1818" i="5"/>
  <c r="Y1820" i="5"/>
  <c r="X1821" i="5"/>
  <c r="R1816" i="5"/>
  <c r="U1816" i="5" s="1"/>
  <c r="T1816" i="5"/>
  <c r="S1816" i="5"/>
  <c r="U7" i="8"/>
  <c r="Q1817" i="5"/>
  <c r="U71" i="8" s="1"/>
  <c r="K1819" i="5"/>
  <c r="M1819" i="5" s="1"/>
  <c r="V1819" i="5"/>
  <c r="W1822" i="5"/>
  <c r="K1820" i="5" l="1"/>
  <c r="M1820" i="5" s="1"/>
  <c r="V1820" i="5"/>
  <c r="Q1818" i="5"/>
  <c r="V71" i="8" s="1"/>
  <c r="V7" i="8"/>
  <c r="R1817" i="5"/>
  <c r="S1817" i="5"/>
  <c r="T1817" i="5"/>
  <c r="N1819" i="5"/>
  <c r="P1819" i="5"/>
  <c r="X1822" i="5"/>
  <c r="Y1821" i="5"/>
  <c r="U1818" i="5" l="1"/>
  <c r="V1821" i="5"/>
  <c r="K1821" i="5"/>
  <c r="M1821" i="5" s="1"/>
  <c r="T1818" i="5"/>
  <c r="R1818" i="5"/>
  <c r="S1818" i="5"/>
  <c r="U1817" i="5"/>
  <c r="P1820" i="5"/>
  <c r="N1820" i="5"/>
  <c r="X1823" i="5"/>
  <c r="Y1822" i="5"/>
  <c r="Q1819" i="5"/>
  <c r="W71" i="8" s="1"/>
  <c r="W7"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7"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7" i="8"/>
  <c r="Q1821" i="5"/>
  <c r="Y71" i="8" s="1"/>
  <c r="Y1824" i="5"/>
  <c r="X1825" i="5"/>
  <c r="P1822" i="5"/>
  <c r="N1822" i="5"/>
  <c r="M5" i="6"/>
  <c r="B15" i="6"/>
  <c r="K1824" i="5" l="1"/>
  <c r="M1824" i="5" s="1"/>
  <c r="V1824" i="5"/>
  <c r="N1823" i="5"/>
  <c r="P1823" i="5"/>
  <c r="W1826" i="5"/>
  <c r="Z7" i="8"/>
  <c r="Q1822" i="5"/>
  <c r="Z71" i="8" s="1"/>
  <c r="T1821" i="5"/>
  <c r="R1821" i="5"/>
  <c r="S1821" i="5"/>
  <c r="X1826" i="5"/>
  <c r="Y1825" i="5"/>
  <c r="T1822" i="5" l="1"/>
  <c r="S1822" i="5"/>
  <c r="R1822" i="5"/>
  <c r="U1822" i="5" s="1"/>
  <c r="W1827" i="5"/>
  <c r="K1825" i="5"/>
  <c r="M1825" i="5" s="1"/>
  <c r="V1825" i="5"/>
  <c r="X1827" i="5"/>
  <c r="Y1826" i="5"/>
  <c r="U1821" i="5"/>
  <c r="Q1823" i="5"/>
  <c r="AA71" i="8" s="1"/>
  <c r="AA7" i="8"/>
  <c r="P1824" i="5"/>
  <c r="N1824" i="5"/>
  <c r="S1823" i="5" l="1"/>
  <c r="T1823" i="5"/>
  <c r="R1823" i="5"/>
  <c r="V1826" i="5"/>
  <c r="K1826" i="5"/>
  <c r="M1826" i="5" s="1"/>
  <c r="P1825" i="5"/>
  <c r="N1825" i="5"/>
  <c r="X1828" i="5"/>
  <c r="Y1827" i="5"/>
  <c r="W1828" i="5"/>
  <c r="U1824" i="5"/>
  <c r="AB7" i="8"/>
  <c r="Q1824" i="5"/>
  <c r="AB71" i="8" s="1"/>
  <c r="W1829" i="5" l="1"/>
  <c r="R1824" i="5"/>
  <c r="T1824" i="5"/>
  <c r="S1824" i="5"/>
  <c r="V1827" i="5"/>
  <c r="K1827" i="5"/>
  <c r="M1827" i="5" s="1"/>
  <c r="Q1825" i="5"/>
  <c r="AC71" i="8" s="1"/>
  <c r="AC7" i="8"/>
  <c r="U1825" i="5"/>
  <c r="X1829" i="5"/>
  <c r="W1830" i="5" s="1"/>
  <c r="Y1828" i="5"/>
  <c r="N1826" i="5"/>
  <c r="P1826" i="5"/>
  <c r="U1823" i="5"/>
  <c r="P1827" i="5" l="1"/>
  <c r="N1827" i="5"/>
  <c r="V1828" i="5"/>
  <c r="K1828" i="5"/>
  <c r="M1828" i="5" s="1"/>
  <c r="Q1826" i="5"/>
  <c r="AD71" i="8" s="1"/>
  <c r="AD7" i="8"/>
  <c r="X1830" i="5"/>
  <c r="Y1829" i="5"/>
  <c r="R1825" i="5"/>
  <c r="T1825" i="5"/>
  <c r="S1825" i="5"/>
  <c r="T1826" i="5" l="1"/>
  <c r="R1826" i="5"/>
  <c r="U1826" i="5" s="1"/>
  <c r="S1826" i="5"/>
  <c r="K1829" i="5"/>
  <c r="M1829" i="5" s="1"/>
  <c r="V1829" i="5"/>
  <c r="X1831" i="5"/>
  <c r="Y1830" i="5"/>
  <c r="W1831" i="5"/>
  <c r="P1828" i="5"/>
  <c r="N1828" i="5"/>
  <c r="Q1827" i="5"/>
  <c r="AE71" i="8" s="1"/>
  <c r="AE7" i="8"/>
  <c r="X1832" i="5" l="1"/>
  <c r="Y1832" i="5" s="1"/>
  <c r="T1827" i="5"/>
  <c r="R1827" i="5"/>
  <c r="U1827" i="5" s="1"/>
  <c r="S1827" i="5"/>
  <c r="W1832" i="5"/>
  <c r="W1833" i="5" s="1"/>
  <c r="V1830" i="5"/>
  <c r="K1830" i="5"/>
  <c r="M1830" i="5" s="1"/>
  <c r="P1829" i="5"/>
  <c r="N1829" i="5"/>
  <c r="Q1828" i="5"/>
  <c r="AF71" i="8" s="1"/>
  <c r="AF7" i="8"/>
  <c r="S1828" i="5" l="1"/>
  <c r="T1828" i="5"/>
  <c r="R1828" i="5"/>
  <c r="U1828" i="5" s="1"/>
  <c r="N1830" i="5"/>
  <c r="P1830" i="5"/>
  <c r="X1833" i="5"/>
  <c r="W1834" i="5" s="1"/>
  <c r="Q1829" i="5"/>
  <c r="AG71" i="8" s="1"/>
  <c r="AG7" i="8"/>
  <c r="K1832" i="5"/>
  <c r="M1832" i="5" s="1"/>
  <c r="V1832" i="5"/>
  <c r="AH7" i="8" l="1"/>
  <c r="Q1830" i="5"/>
  <c r="AH71" i="8" s="1"/>
  <c r="Y1833" i="5"/>
  <c r="X1834" i="5"/>
  <c r="P1832" i="5"/>
  <c r="N1832" i="5"/>
  <c r="R1829" i="5"/>
  <c r="U1829" i="5" s="1"/>
  <c r="S1829" i="5"/>
  <c r="T1829" i="5"/>
  <c r="X1835" i="5" l="1"/>
  <c r="Y1834" i="5"/>
  <c r="K1833" i="5"/>
  <c r="M1833" i="5" s="1"/>
  <c r="G62"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62" i="8"/>
  <c r="V1835" i="5"/>
  <c r="Y1836" i="5"/>
  <c r="X1837" i="5"/>
  <c r="W1838" i="5" s="1"/>
  <c r="Q1834" i="5" l="1"/>
  <c r="I62" i="8"/>
  <c r="Y1837" i="5"/>
  <c r="X1838" i="5"/>
  <c r="W1839" i="5" s="1"/>
  <c r="K1836" i="5"/>
  <c r="M1836" i="5" s="1"/>
  <c r="V1836" i="5"/>
  <c r="H77" i="8"/>
  <c r="R1833" i="5"/>
  <c r="S1833" i="5"/>
  <c r="H78" i="8"/>
  <c r="T1833" i="5"/>
  <c r="J62"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62" i="8"/>
  <c r="W1840" i="5"/>
  <c r="W1841" i="5" s="1"/>
  <c r="K1839" i="5" l="1"/>
  <c r="M1839" i="5" s="1"/>
  <c r="K1840" i="5"/>
  <c r="M1840" i="5" s="1"/>
  <c r="K77" i="8"/>
  <c r="V1838" i="5"/>
  <c r="S1836" i="5"/>
  <c r="K78" i="8"/>
  <c r="T1836" i="5"/>
  <c r="R1836" i="5"/>
  <c r="X1841" i="5"/>
  <c r="P1838" i="5"/>
  <c r="N1838" i="5"/>
  <c r="L62" i="8"/>
  <c r="Q1837" i="5"/>
  <c r="L77" i="8" s="1"/>
  <c r="V1840" i="5" l="1"/>
  <c r="V1839" i="5"/>
  <c r="X1842" i="5"/>
  <c r="X1843" i="5" s="1"/>
  <c r="Y1841" i="5"/>
  <c r="N1840" i="5"/>
  <c r="P1840" i="5"/>
  <c r="P1839" i="5"/>
  <c r="N1839" i="5"/>
  <c r="U1836" i="5"/>
  <c r="U1837" i="5"/>
  <c r="S1837" i="5"/>
  <c r="R1837" i="5"/>
  <c r="T1837" i="5"/>
  <c r="L78" i="8"/>
  <c r="M62" i="8"/>
  <c r="Q1838" i="5"/>
  <c r="W1842" i="5"/>
  <c r="W1843" i="5" s="1"/>
  <c r="Y1842" i="5" l="1"/>
  <c r="W1844" i="5"/>
  <c r="Q1839" i="5"/>
  <c r="N77" i="8" s="1"/>
  <c r="N62" i="8"/>
  <c r="O62"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62" i="8"/>
  <c r="X1846" i="5"/>
  <c r="W1847" i="5" s="1"/>
  <c r="Q62"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62" i="8"/>
  <c r="S62"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62" i="8"/>
  <c r="N1847" i="5"/>
  <c r="P1847" i="5"/>
  <c r="W1850" i="5" l="1"/>
  <c r="W1851" i="5" s="1"/>
  <c r="K1848" i="5"/>
  <c r="M1848" i="5" s="1"/>
  <c r="P1848" i="5" s="1"/>
  <c r="R1846" i="5"/>
  <c r="U1846" i="5" s="1"/>
  <c r="S1846" i="5"/>
  <c r="T1846" i="5"/>
  <c r="U78" i="8"/>
  <c r="V62" i="8"/>
  <c r="Q1847" i="5"/>
  <c r="V77" i="8" s="1"/>
  <c r="V1849" i="5"/>
  <c r="K1849" i="5"/>
  <c r="M1849" i="5" s="1"/>
  <c r="Y1850" i="5"/>
  <c r="X1851" i="5" l="1"/>
  <c r="N1848" i="5"/>
  <c r="Q1848" i="5"/>
  <c r="W77" i="8" s="1"/>
  <c r="W62" i="8"/>
  <c r="N1849" i="5"/>
  <c r="P1849" i="5"/>
  <c r="K1850" i="5"/>
  <c r="M1850" i="5" s="1"/>
  <c r="V1850" i="5"/>
  <c r="Y1851" i="5"/>
  <c r="X1852" i="5"/>
  <c r="U1847" i="5"/>
  <c r="S1847" i="5"/>
  <c r="R1847" i="5"/>
  <c r="T1847" i="5"/>
  <c r="V78" i="8"/>
  <c r="W1852" i="5"/>
  <c r="W1853" i="5" s="1"/>
  <c r="P1850" i="5" l="1"/>
  <c r="N1850" i="5"/>
  <c r="Y1852" i="5"/>
  <c r="X1853" i="5"/>
  <c r="V1851" i="5"/>
  <c r="K1851" i="5"/>
  <c r="M1851" i="5" s="1"/>
  <c r="Q1849" i="5"/>
  <c r="X77" i="8" s="1"/>
  <c r="X62" i="8"/>
  <c r="U1849" i="5"/>
  <c r="U1848" i="5"/>
  <c r="R1848" i="5"/>
  <c r="S1848" i="5"/>
  <c r="T1848" i="5"/>
  <c r="W78" i="8"/>
  <c r="R1849" i="5" l="1"/>
  <c r="T1849" i="5"/>
  <c r="S1849" i="5"/>
  <c r="X78" i="8"/>
  <c r="Y1853" i="5"/>
  <c r="X1854" i="5"/>
  <c r="Y62" i="8"/>
  <c r="Q1850" i="5"/>
  <c r="Y77" i="8" s="1"/>
  <c r="P1851" i="5"/>
  <c r="N1851" i="5"/>
  <c r="K1852" i="5"/>
  <c r="M1852" i="5" s="1"/>
  <c r="V1852" i="5"/>
  <c r="W1854" i="5"/>
  <c r="W1855" i="5" s="1"/>
  <c r="Q1851" i="5" l="1"/>
  <c r="Z77" i="8" s="1"/>
  <c r="Z62" i="8"/>
  <c r="Y1854" i="5"/>
  <c r="X1855" i="5"/>
  <c r="P1852" i="5"/>
  <c r="N1852" i="5"/>
  <c r="U1850" i="5"/>
  <c r="T1850" i="5"/>
  <c r="R1850" i="5"/>
  <c r="S1850" i="5"/>
  <c r="Y78" i="8"/>
  <c r="K1853" i="5"/>
  <c r="M1853" i="5" s="1"/>
  <c r="V1853" i="5"/>
  <c r="X1856" i="5" l="1"/>
  <c r="Y1855" i="5"/>
  <c r="U1851" i="5"/>
  <c r="T1851" i="5"/>
  <c r="R1851" i="5"/>
  <c r="S1851" i="5"/>
  <c r="Z78" i="8"/>
  <c r="Q1852" i="5"/>
  <c r="AA77" i="8" s="1"/>
  <c r="AA62" i="8"/>
  <c r="P1853" i="5"/>
  <c r="N1853" i="5"/>
  <c r="K1854" i="5"/>
  <c r="M1854" i="5" s="1"/>
  <c r="V1854" i="5"/>
  <c r="W1856" i="5"/>
  <c r="W1857" i="5" s="1"/>
  <c r="U1853" i="5" l="1"/>
  <c r="AB62"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62" i="8"/>
  <c r="S1854" i="5" l="1"/>
  <c r="R1854" i="5"/>
  <c r="T1854" i="5"/>
  <c r="AC78" i="8"/>
  <c r="N1856" i="5"/>
  <c r="P1856" i="5"/>
  <c r="AD62" i="8"/>
  <c r="Q1855" i="5"/>
  <c r="AD77" i="8" s="1"/>
  <c r="U1855" i="5"/>
  <c r="V1857" i="5"/>
  <c r="K1857" i="5"/>
  <c r="M1857" i="5" s="1"/>
  <c r="X1859" i="5"/>
  <c r="Y1859" i="5" s="1"/>
  <c r="Y1858" i="5"/>
  <c r="K1858" i="5" l="1"/>
  <c r="M1858" i="5" s="1"/>
  <c r="V1858" i="5"/>
  <c r="V1859" i="5"/>
  <c r="K1859" i="5"/>
  <c r="M1859" i="5" s="1"/>
  <c r="Q1856" i="5"/>
  <c r="AE77" i="8" s="1"/>
  <c r="U1856" i="5"/>
  <c r="AE62" i="8"/>
  <c r="N1857" i="5"/>
  <c r="P1857" i="5"/>
  <c r="R1855" i="5"/>
  <c r="S1855" i="5"/>
  <c r="T1855" i="5"/>
  <c r="AD78" i="8"/>
  <c r="U1857" i="5" l="1"/>
  <c r="Q1857" i="5"/>
  <c r="AF77" i="8" s="1"/>
  <c r="AF62"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62" i="8"/>
  <c r="Q1859" i="5"/>
  <c r="P6" i="7"/>
  <c r="E6" i="7"/>
  <c r="G6" i="7"/>
  <c r="P64" i="7"/>
  <c r="G64" i="7"/>
  <c r="E64" i="7"/>
  <c r="Q1858" i="5"/>
  <c r="AG77" i="8" s="1"/>
  <c r="AG62"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O11" i="6" s="1"/>
  <c r="AM74" i="8" s="1"/>
  <c r="F15" i="6"/>
  <c r="H14" i="6"/>
  <c r="H10" i="6"/>
  <c r="AI73" i="8"/>
  <c r="AI74" i="8"/>
  <c r="AI69" i="8"/>
  <c r="D15" i="6"/>
  <c r="AI78" i="8" s="1"/>
  <c r="G15" i="6"/>
  <c r="AJ75" i="8"/>
  <c r="J12" i="6"/>
  <c r="AI75" i="8"/>
  <c r="AI71" i="8"/>
  <c r="J58" i="7"/>
  <c r="AJ29" i="8" s="1"/>
  <c r="J40" i="7"/>
  <c r="AJ46" i="8" s="1"/>
  <c r="J57" i="7"/>
  <c r="AJ16" i="8" s="1"/>
  <c r="J61" i="7"/>
  <c r="AJ61" i="8" s="1"/>
  <c r="J16" i="7"/>
  <c r="AJ19" i="8" s="1"/>
  <c r="J64" i="7"/>
  <c r="L64" i="7" s="1"/>
  <c r="N65" i="7"/>
  <c r="I65" i="7"/>
  <c r="M56" i="7"/>
  <c r="AK15" i="8" s="1"/>
  <c r="J14" i="7"/>
  <c r="M57" i="7"/>
  <c r="AK16" i="8" s="1"/>
  <c r="Q57" i="7"/>
  <c r="AM16" i="8" s="1"/>
  <c r="AI16" i="8"/>
  <c r="Q56" i="7"/>
  <c r="AM15" i="8" s="1"/>
  <c r="AI15" i="8"/>
  <c r="M6" i="7"/>
  <c r="AK7" i="8" s="1"/>
  <c r="F65" i="7"/>
  <c r="M65" i="7" s="1"/>
  <c r="AI7" i="8"/>
  <c r="M14" i="7"/>
  <c r="AK17" i="8" s="1"/>
  <c r="AI17" i="8"/>
  <c r="M64" i="7"/>
  <c r="J17" i="7"/>
  <c r="J6" i="7"/>
  <c r="H65" i="7"/>
  <c r="O64" i="7"/>
  <c r="O56" i="7"/>
  <c r="O61" i="7"/>
  <c r="O57" i="7"/>
  <c r="O14" i="7"/>
  <c r="O16" i="7"/>
  <c r="O40" i="7"/>
  <c r="O58" i="7"/>
  <c r="O17" i="7"/>
  <c r="O6" i="7"/>
  <c r="M17" i="7"/>
  <c r="AK20" i="8" s="1"/>
  <c r="AI20" i="8"/>
  <c r="M58" i="7"/>
  <c r="AK29" i="8" s="1"/>
  <c r="AI29" i="8"/>
  <c r="Q58" i="7"/>
  <c r="AM29" i="8" s="1"/>
  <c r="AI46" i="8"/>
  <c r="M40" i="7"/>
  <c r="AK46" i="8" s="1"/>
  <c r="AI19" i="8"/>
  <c r="M16" i="7"/>
  <c r="AK19" i="8" s="1"/>
  <c r="L16" i="7"/>
  <c r="M61" i="7"/>
  <c r="AK61" i="8" s="1"/>
  <c r="AI61" i="8"/>
  <c r="J56" i="7"/>
  <c r="L40" i="7" l="1"/>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19" i="8" s="1"/>
  <c r="Q40" i="7"/>
  <c r="M10" i="6" s="1"/>
  <c r="O65" i="7"/>
  <c r="Q17" i="7"/>
  <c r="AM20" i="8" s="1"/>
  <c r="Q14" i="7"/>
  <c r="Q61" i="7"/>
  <c r="AJ20" i="8"/>
  <c r="L17" i="7"/>
  <c r="L6" i="7"/>
  <c r="AJ7" i="8"/>
  <c r="Q65" i="7"/>
  <c r="Q6" i="7"/>
  <c r="L14" i="7"/>
  <c r="AJ17" i="8"/>
  <c r="L56" i="7"/>
  <c r="AJ15" i="8"/>
  <c r="J15" i="6" l="1"/>
  <c r="O15" i="6"/>
  <c r="AM78" i="8" s="1"/>
  <c r="M6" i="6"/>
  <c r="AM17" i="8"/>
  <c r="AM46" i="8"/>
  <c r="AM7" i="8"/>
  <c r="M8" i="6"/>
  <c r="M15" i="6"/>
  <c r="AM61"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<sst xmlns="http://schemas.openxmlformats.org/spreadsheetml/2006/main" count="24551" uniqueCount="4512">
  <si>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</si>
  <si>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</si>
  <si>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</si>
  <si>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</si>
  <si>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</si>
  <si>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</si>
  <si>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</si>
  <si>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</si>
  <si>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</si>
  <si>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</si>
  <si>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</si>
  <si>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</si>
  <si>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</si>
  <si>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</si>
  <si>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</si>
  <si>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</si>
  <si>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</si>
  <si>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</si>
  <si>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</si>
  <si>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</si>
  <si>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</si>
  <si>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</si>
  <si>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</si>
  <si>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</si>
  <si>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</si>
  <si>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</si>
  <si>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</si>
  <si>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</si>
  <si>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</si>
  <si>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</si>
  <si>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</si>
  <si>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</si>
  <si>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</si>
  <si>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</si>
  <si>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</si>
  <si>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</si>
  <si>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</si>
  <si>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</si>
  <si>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</si>
  <si>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</si>
  <si>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</si>
  <si>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</si>
  <si>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</si>
  <si>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</si>
  <si>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</si>
  <si>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</si>
  <si>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</si>
  <si>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</si>
  <si>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</si>
  <si>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</si>
  <si>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</si>
  <si>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</si>
  <si>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</si>
  <si>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</si>
  <si>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</si>
  <si>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</si>
  <si>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</si>
  <si>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</si>
  <si>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</si>
  <si>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</si>
  <si>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</si>
  <si>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</si>
  <si>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</si>
  <si>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</si>
  <si>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</si>
  <si>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</si>
  <si>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</si>
  <si>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</si>
  <si>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</si>
  <si>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</si>
  <si>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</si>
  <si>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</si>
  <si>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</si>
  <si>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</si>
  <si>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</si>
  <si>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</si>
  <si>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</si>
  <si>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</si>
  <si>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</si>
  <si>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</si>
  <si>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</si>
  <si>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</si>
  <si>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</si>
  <si>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</si>
  <si>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</si>
  <si>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</si>
  <si>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</si>
  <si>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</si>
  <si>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</si>
  <si>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</si>
  <si>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</si>
  <si>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</si>
  <si>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</si>
  <si>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</si>
  <si>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</si>
  <si>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</si>
  <si>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</si>
  <si>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</si>
  <si>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</si>
  <si>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</si>
  <si>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</si>
  <si>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</si>
  <si>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</si>
  <si>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</si>
  <si>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</si>
  <si>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</si>
  <si>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</si>
  <si>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</si>
  <si>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</si>
  <si>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</si>
  <si>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</si>
  <si>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</si>
  <si>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</si>
  <si>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</si>
  <si>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</si>
  <si>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</si>
  <si>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</si>
  <si>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</si>
  <si>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</si>
  <si>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</si>
  <si>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</si>
  <si>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</si>
  <si>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</si>
  <si>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</si>
  <si>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</si>
  <si>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</si>
  <si>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</si>
  <si>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</si>
  <si>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</si>
  <si>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</si>
  <si>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</si>
  <si>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</si>
  <si>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</si>
  <si>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</si>
  <si>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</si>
  <si>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</si>
  <si>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</si>
  <si>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</si>
  <si>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</si>
  <si>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</si>
  <si>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</si>
  <si>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</si>
  <si>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</si>
  <si>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</si>
  <si>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</si>
  <si>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</si>
  <si>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</si>
  <si>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</si>
  <si>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</si>
  <si>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</si>
  <si>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</si>
  <si>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</si>
  <si>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</si>
  <si>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</si>
  <si>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</si>
  <si>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</si>
  <si>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</si>
  <si>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</si>
  <si>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</si>
  <si>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</si>
  <si>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</si>
  <si>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</si>
  <si>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</si>
  <si>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</si>
  <si>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</si>
  <si>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</si>
  <si>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</si>
  <si>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</si>
  <si>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</si>
  <si>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</si>
  <si>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</si>
  <si>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</si>
  <si>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</si>
  <si>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</si>
  <si>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</si>
  <si>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</si>
  <si>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</si>
  <si>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</si>
  <si>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</si>
  <si>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</si>
  <si>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</si>
  <si>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</si>
  <si>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</si>
  <si>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</si>
  <si>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</si>
  <si>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</si>
  <si>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</si>
  <si>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</si>
  <si>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</si>
  <si>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</si>
  <si>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</si>
  <si>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</si>
  <si>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</si>
  <si>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</si>
  <si>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</si>
  <si>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</si>
  <si>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</si>
  <si>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</si>
  <si>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</si>
  <si>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</si>
  <si>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</si>
  <si>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</si>
  <si>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</si>
  <si>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</si>
  <si>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</si>
  <si>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</si>
  <si>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</si>
  <si>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</si>
  <si>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</si>
  <si>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</si>
  <si>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</si>
  <si>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</si>
  <si>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</si>
  <si>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</si>
  <si>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</si>
  <si>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</si>
  <si>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</si>
  <si>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</si>
  <si>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</si>
  <si>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</si>
  <si>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</si>
  <si>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</si>
  <si>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</si>
  <si>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</si>
  <si>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</si>
  <si>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</si>
  <si>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</si>
  <si>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</si>
  <si>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</si>
  <si>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</si>
  <si>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</si>
  <si>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</si>
  <si>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</si>
  <si>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</si>
  <si>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</si>
  <si>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</si>
  <si>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</si>
  <si>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</si>
  <si>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</si>
  <si>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</si>
  <si>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</si>
  <si>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</si>
  <si>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</si>
  <si>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</si>
  <si>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</si>
  <si>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</si>
  <si>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</si>
  <si>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</si>
  <si>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</si>
  <si>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</si>
  <si>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</si>
  <si>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</si>
  <si>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</si>
  <si>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</si>
  <si>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</si>
  <si>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</si>
  <si>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O funcionario ficou ate as 15h e depois foi renovar a carta de motorista</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</si>
  <si>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</si>
  <si>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</si>
  <si>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</si>
  <si>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</si>
  <si>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</si>
  <si>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</si>
  <si>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</si>
  <si>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</si>
  <si>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</si>
  <si>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</si>
  <si>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</si>
  <si>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</si>
  <si>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</si>
  <si>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</si>
  <si>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</si>
  <si>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</si>
  <si>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</si>
  <si>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</si>
  <si>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</si>
  <si>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</si>
  <si>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</si>
  <si>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</si>
  <si>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</si>
  <si>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</si>
  <si>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</si>
  <si>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</si>
  <si>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</si>
  <si>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</si>
  <si>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</si>
  <si>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</si>
  <si>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</si>
  <si>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</si>
  <si>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</si>
  <si>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</si>
  <si>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</si>
  <si>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</si>
  <si>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</si>
  <si>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</si>
  <si>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</si>
  <si>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</si>
  <si>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</si>
  <si>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</si>
  <si>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</si>
  <si>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</si>
  <si>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</si>
  <si>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</si>
  <si>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</si>
  <si>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</si>
  <si>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</si>
  <si>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</si>
  <si>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</si>
  <si>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</si>
  <si>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</si>
  <si>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</si>
  <si>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</si>
  <si>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</si>
  <si>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</si>
  <si>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</si>
  <si>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</si>
  <si>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</si>
  <si>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</si>
  <si>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</si>
  <si>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</si>
  <si>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</si>
  <si>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</si>
  <si>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</si>
  <si>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</si>
  <si>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</si>
  <si>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</si>
  <si>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</si>
  <si>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</si>
  <si>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</si>
  <si>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</si>
  <si>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</si>
  <si>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</si>
  <si>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</si>
  <si>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</si>
  <si>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</si>
  <si>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</si>
  <si>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</si>
  <si>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</si>
  <si>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</si>
  <si>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</si>
  <si>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</si>
  <si>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</si>
  <si>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</si>
  <si>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</si>
  <si>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</si>
  <si>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</si>
  <si>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</si>
  <si>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</si>
  <si>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</si>
  <si>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</si>
  <si>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</si>
  <si>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</si>
  <si>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</si>
  <si>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</si>
  <si>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</si>
  <si>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</si>
  <si>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</si>
  <si>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</si>
  <si>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</si>
  <si>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</si>
  <si>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</si>
  <si>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</si>
  <si>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</si>
  <si>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</si>
  <si>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</si>
  <si>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</si>
  <si>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</si>
  <si>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</si>
  <si>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</si>
  <si>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</si>
  <si>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</si>
  <si>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</si>
  <si>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</si>
  <si>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</si>
  <si>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</si>
  <si>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</si>
  <si>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</si>
  <si>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</si>
  <si>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</si>
  <si>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</si>
  <si>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</si>
  <si>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</si>
  <si>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</si>
  <si>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</si>
  <si>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</si>
  <si>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</si>
  <si>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</si>
  <si>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</si>
  <si>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</si>
  <si>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</si>
  <si>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</si>
  <si>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</si>
  <si>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</si>
  <si>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</si>
  <si>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</si>
  <si>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</si>
  <si>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</si>
  <si>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</si>
  <si>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</si>
  <si>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</si>
  <si>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</si>
  <si>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</si>
  <si>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</si>
  <si>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</si>
  <si>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</si>
  <si>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</si>
  <si>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</si>
  <si>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</si>
  <si>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</si>
  <si>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</si>
  <si>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</si>
  <si>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</si>
  <si>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</si>
  <si>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</si>
  <si>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</si>
  <si>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</si>
  <si>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</si>
  <si>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</si>
  <si>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</si>
  <si>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</si>
  <si>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</si>
  <si>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</si>
  <si>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</si>
  <si>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</si>
  <si>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</si>
  <si>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</si>
  <si>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</si>
  <si>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</si>
  <si>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</si>
  <si>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</si>
  <si>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</si>
  <si>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</si>
  <si>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</si>
  <si>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</si>
  <si>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</si>
  <si>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</si>
  <si>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</si>
  <si>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</si>
  <si>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</si>
  <si>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</si>
  <si>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</si>
  <si>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</si>
  <si>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</si>
  <si>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</si>
  <si>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</si>
  <si>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</si>
  <si>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</si>
  <si>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</si>
  <si>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</si>
  <si>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</si>
  <si>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</si>
  <si>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</si>
  <si>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</si>
  <si>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</si>
  <si>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</si>
  <si>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</si>
  <si>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</si>
  <si>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</si>
  <si>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</si>
  <si>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</si>
  <si>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</si>
  <si>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</si>
  <si>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</si>
  <si>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</si>
  <si>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</si>
  <si>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</si>
  <si>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</si>
  <si>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</si>
  <si>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</si>
  <si>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</si>
  <si>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</si>
  <si>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</si>
  <si>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</si>
  <si>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</si>
  <si>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</si>
  <si>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</si>
  <si>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</si>
  <si>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</si>
  <si>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</si>
  <si>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</si>
  <si>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</si>
  <si>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</si>
  <si>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</si>
  <si>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</si>
  <si>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</si>
  <si>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</si>
  <si>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</si>
  <si>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</si>
  <si>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</si>
  <si>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</si>
  <si>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</si>
  <si>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</si>
  <si>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</si>
  <si>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</si>
  <si>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</si>
  <si>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</si>
  <si>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</si>
  <si>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</si>
  <si>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</si>
  <si>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</si>
  <si>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</si>
  <si>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</si>
  <si>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</si>
  <si>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</si>
  <si>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</si>
  <si>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</si>
  <si>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</si>
  <si>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</si>
  <si>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</si>
  <si>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</si>
  <si>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</si>
  <si>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</si>
  <si>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</si>
  <si>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</si>
  <si>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</si>
  <si>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</si>
  <si>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</si>
  <si>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</si>
  <si>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</si>
  <si>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</si>
  <si>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</si>
  <si>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</si>
  <si>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</si>
  <si>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</si>
  <si>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</si>
  <si>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</si>
  <si>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</si>
  <si>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</si>
  <si>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</si>
  <si>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</si>
  <si>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</si>
  <si>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</si>
  <si>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</si>
  <si>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</si>
  <si>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</si>
  <si>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</si>
  <si>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</si>
  <si>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</si>
  <si>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</si>
  <si>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</si>
  <si>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</si>
  <si>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</si>
  <si>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</si>
  <si>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</si>
  <si>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</si>
  <si>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</si>
  <si>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</si>
  <si>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</si>
  <si>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</si>
  <si>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</si>
  <si>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</si>
  <si>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</si>
  <si>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</si>
  <si>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</si>
  <si>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</si>
  <si>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</si>
  <si>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</si>
  <si>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</si>
  <si>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</si>
  <si>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</si>
  <si>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</si>
  <si>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</si>
  <si>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</si>
  <si>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</si>
  <si>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</si>
  <si>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</si>
  <si>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</si>
  <si>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</si>
  <si>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</si>
  <si>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</si>
  <si>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</si>
  <si>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</si>
  <si>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</si>
  <si>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</si>
  <si>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</si>
  <si>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</si>
  <si>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</si>
  <si>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</si>
  <si>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</si>
  <si>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</si>
  <si>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</si>
  <si>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</si>
  <si>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</si>
  <si>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</si>
  <si>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</si>
  <si>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</si>
  <si>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</si>
  <si>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</si>
  <si>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</si>
  <si>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</si>
  <si>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</si>
  <si>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</si>
  <si>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</si>
  <si>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</si>
  <si>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</si>
  <si>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</si>
  <si>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</si>
  <si>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</si>
  <si>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</si>
  <si>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</si>
  <si>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</si>
  <si>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</si>
  <si>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</si>
  <si>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</si>
  <si>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</si>
  <si>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</si>
  <si>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</si>
  <si>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</si>
  <si>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</si>
  <si>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</si>
  <si>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</si>
  <si>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</si>
  <si>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</si>
  <si>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</si>
  <si>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</si>
  <si>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</si>
  <si>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</si>
  <si>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</si>
  <si>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</si>
  <si>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</si>
  <si>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</si>
  <si>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</si>
  <si>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</si>
  <si>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</si>
  <si>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</si>
  <si>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</si>
  <si>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</si>
  <si>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</si>
  <si>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</si>
  <si>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</si>
  <si>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</si>
  <si>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</si>
  <si>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</si>
  <si>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</si>
  <si>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</si>
  <si>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</si>
  <si>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</si>
  <si>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</si>
  <si>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</si>
  <si>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</si>
  <si>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</si>
  <si>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</si>
  <si>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</si>
  <si>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</si>
  <si>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</si>
  <si>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</si>
  <si>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</si>
  <si>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</si>
  <si>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</si>
  <si>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</si>
  <si>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</si>
  <si>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</si>
  <si>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</si>
  <si>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</si>
  <si>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</si>
  <si>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</si>
  <si>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</si>
  <si>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</si>
  <si>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</si>
  <si>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</si>
  <si>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</si>
  <si>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</si>
  <si>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</si>
  <si>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</si>
  <si>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</si>
  <si>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</si>
  <si>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</si>
  <si>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</si>
  <si>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</si>
  <si>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</si>
  <si>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</si>
  <si>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</si>
  <si>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</si>
  <si>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</si>
  <si>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</si>
  <si>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</si>
  <si>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</si>
  <si>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</si>
  <si>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</si>
  <si>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</si>
  <si>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</si>
  <si>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</si>
  <si>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</si>
  <si>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</si>
  <si>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</si>
  <si>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</si>
  <si>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</si>
  <si>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</si>
  <si>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</si>
  <si>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</si>
  <si>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</si>
  <si>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</si>
  <si>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</si>
  <si>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</si>
  <si>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</si>
  <si>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</si>
  <si>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</si>
  <si>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</si>
  <si>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</si>
  <si>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</si>
  <si>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</si>
  <si>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</si>
  <si>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</si>
  <si>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</si>
  <si>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</si>
  <si>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</si>
  <si>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</si>
  <si>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</si>
  <si>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</si>
  <si>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</si>
  <si>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</si>
  <si>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</si>
  <si>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</si>
  <si>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</si>
  <si>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</si>
  <si>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</si>
  <si>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</si>
  <si>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</si>
  <si>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</si>
  <si>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</si>
  <si>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</si>
  <si>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</si>
  <si>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</si>
  <si>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</si>
  <si>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</si>
  <si>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</si>
  <si>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</si>
  <si>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</si>
  <si>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</si>
  <si>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</si>
  <si>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</si>
  <si>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</si>
  <si>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</si>
  <si>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</si>
  <si>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</si>
  <si>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</si>
  <si>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</si>
  <si>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</si>
  <si>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</si>
  <si>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</si>
  <si>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</si>
  <si>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</si>
  <si>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</si>
  <si>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</si>
  <si>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</si>
  <si>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</si>
  <si>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</si>
  <si>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</si>
  <si>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</si>
  <si>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</si>
  <si>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</si>
  <si>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</si>
  <si>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</si>
  <si>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</si>
  <si>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</si>
  <si>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</si>
  <si>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</si>
  <si>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</si>
  <si>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</si>
  <si>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</si>
  <si>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</si>
  <si>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</si>
  <si>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</si>
  <si>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</si>
  <si>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</si>
  <si>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</si>
  <si>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</si>
  <si>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</si>
  <si>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</si>
  <si>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</si>
  <si>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</si>
  <si>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</si>
  <si>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</si>
  <si>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</si>
  <si>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</si>
  <si>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</si>
  <si>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</si>
  <si>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</si>
  <si>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</si>
  <si>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</si>
  <si>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</si>
  <si>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</si>
  <si>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</si>
  <si>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</si>
  <si>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</si>
  <si>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</si>
  <si>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</si>
  <si>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</si>
  <si>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</si>
  <si>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</si>
  <si>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</si>
  <si>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</si>
  <si>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</si>
  <si>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</si>
  <si>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</si>
  <si>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</si>
  <si>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</si>
  <si>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</si>
  <si>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</si>
  <si>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</si>
  <si>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</si>
  <si>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</si>
  <si>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</si>
  <si>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</si>
  <si>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</si>
  <si>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</si>
  <si>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</si>
  <si>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</si>
  <si>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</si>
  <si>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</si>
  <si>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</si>
  <si>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</si>
  <si>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</si>
  <si>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</si>
  <si>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</si>
  <si>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</si>
  <si>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</si>
  <si>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</si>
  <si>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</si>
  <si>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</si>
  <si>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</si>
  <si>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</si>
  <si>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</si>
  <si>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</si>
  <si>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</si>
  <si>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</si>
  <si>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</si>
  <si>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</si>
  <si>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</si>
  <si>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</si>
  <si>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</si>
  <si>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</si>
  <si>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</si>
  <si>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</si>
  <si>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</si>
  <si>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</si>
  <si>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</si>
  <si>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</si>
  <si>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</si>
  <si>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</si>
  <si>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</si>
  <si>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</si>
  <si>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</si>
  <si>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</si>
  <si>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</si>
  <si>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</si>
  <si>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</si>
  <si>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</si>
  <si>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</si>
  <si>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</si>
  <si>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</si>
  <si>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</si>
  <si>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</si>
  <si>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</si>
  <si>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</si>
  <si>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</si>
  <si>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</si>
  <si>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</si>
  <si>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</si>
  <si>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</si>
  <si>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</si>
  <si>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</si>
  <si>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</si>
  <si>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</si>
  <si>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</si>
  <si>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</si>
  <si>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</si>
  <si>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</si>
  <si>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</si>
  <si>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</si>
  <si>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</si>
  <si>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</si>
  <si>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</si>
  <si>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</si>
  <si>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</si>
  <si>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</si>
  <si>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</si>
  <si>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</si>
  <si>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</si>
  <si>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</si>
  <si>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</si>
  <si>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</si>
  <si>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</si>
  <si>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</si>
  <si>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</si>
  <si>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</si>
  <si>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</si>
  <si>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</si>
  <si>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</si>
  <si>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</si>
  <si>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</si>
  <si>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</si>
  <si>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</si>
  <si>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</si>
  <si>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</si>
  <si>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</si>
  <si>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</si>
  <si>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</si>
  <si>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</si>
  <si>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</si>
  <si>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</si>
  <si>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</si>
  <si>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</si>
  <si>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</si>
  <si>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</si>
  <si>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</si>
  <si>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</si>
  <si>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</si>
  <si>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</si>
  <si>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</si>
  <si>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</si>
  <si>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</si>
  <si>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</si>
  <si>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</si>
  <si>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</si>
  <si>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</si>
  <si>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</si>
  <si>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</si>
  <si>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</si>
  <si>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</si>
  <si>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</si>
  <si>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</si>
  <si>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</si>
  <si>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</si>
  <si>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</si>
  <si>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</si>
  <si>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</si>
  <si>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</si>
  <si>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</si>
  <si>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</si>
  <si>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</si>
  <si>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</si>
  <si>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</si>
  <si>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</si>
  <si>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</si>
  <si>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</si>
  <si>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</si>
  <si>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</si>
  <si>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</si>
  <si>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</si>
  <si>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</si>
  <si>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</si>
  <si>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</si>
  <si>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</si>
  <si>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</si>
  <si>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</si>
  <si>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</si>
  <si>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</si>
  <si>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</si>
  <si>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</si>
  <si>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</si>
  <si>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</si>
  <si>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</si>
  <si>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</si>
  <si>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</si>
  <si>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</si>
  <si>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</si>
  <si>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</si>
  <si>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</si>
  <si>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</si>
  <si>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</si>
  <si>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</si>
  <si>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</si>
  <si>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</si>
  <si>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</si>
  <si>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</si>
  <si>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</si>
  <si>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</si>
  <si>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</si>
  <si>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</si>
  <si>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</si>
  <si>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</si>
  <si>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</si>
  <si>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</si>
  <si>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</si>
  <si>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</si>
  <si>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</si>
  <si>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</si>
  <si>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</si>
  <si>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</si>
  <si>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</si>
  <si>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</si>
  <si>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</si>
  <si>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</si>
  <si>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CEN_ET_B</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</si>
  <si>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</si>
  <si>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</si>
  <si>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</si>
  <si>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</si>
  <si>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</si>
  <si>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</si>
  <si>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</si>
  <si>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</si>
  <si>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</si>
  <si>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</si>
  <si>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</si>
  <si>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</si>
  <si>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</si>
  <si>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</si>
  <si>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</si>
  <si>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</si>
  <si>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</si>
  <si>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</si>
  <si>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</si>
  <si>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</si>
  <si>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</si>
  <si>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</si>
  <si>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</si>
  <si>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</si>
  <si>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</si>
  <si>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</si>
  <si>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</si>
  <si>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</si>
  <si>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</si>
  <si>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</si>
  <si>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</si>
  <si>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</si>
  <si>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</si>
  <si>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</si>
  <si>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</si>
  <si>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</si>
  <si>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</si>
  <si>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</si>
  <si>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</si>
  <si>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</si>
  <si>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</si>
  <si>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</si>
  <si>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</si>
  <si>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</si>
  <si>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</si>
  <si>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</si>
  <si>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</si>
  <si>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</si>
  <si>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</si>
  <si>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</si>
  <si>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</si>
  <si>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</si>
  <si>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</si>
  <si>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</si>
  <si>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</si>
  <si>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</si>
  <si>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</si>
  <si>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</si>
  <si>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</si>
  <si>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</si>
  <si>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</si>
  <si>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</si>
  <si>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</si>
  <si>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</si>
  <si>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</si>
  <si>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</si>
  <si>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</si>
  <si>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</si>
  <si>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</si>
  <si>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</si>
  <si>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</si>
  <si>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</si>
  <si>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</si>
  <si>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</si>
  <si>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</si>
  <si>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</si>
  <si>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</si>
  <si>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</si>
  <si>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</si>
  <si>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</si>
  <si>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</si>
  <si>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</si>
  <si>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</si>
  <si>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</si>
  <si>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</si>
  <si>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</si>
  <si>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</si>
  <si>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</si>
  <si>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</si>
  <si>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</si>
  <si>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</si>
  <si>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</si>
  <si>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</si>
  <si>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</si>
  <si>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</si>
  <si>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</si>
  <si>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</si>
  <si>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</si>
  <si>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</si>
  <si>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</si>
  <si>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</si>
  <si>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</si>
  <si>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</si>
  <si>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</si>
  <si>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</si>
  <si>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</si>
  <si>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</si>
  <si>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</si>
  <si>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</si>
  <si>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</si>
  <si>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</si>
  <si>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</si>
  <si>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</si>
  <si>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</si>
  <si>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</si>
  <si>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</si>
  <si>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</si>
  <si>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</si>
  <si>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</si>
  <si>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</si>
  <si>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</si>
  <si>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</si>
  <si>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</si>
  <si>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</si>
  <si>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</si>
  <si>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</si>
  <si>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</si>
  <si>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</si>
  <si>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</si>
  <si>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</si>
  <si>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</si>
  <si>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</si>
  <si>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</si>
  <si>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</si>
  <si>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</si>
  <si>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</si>
  <si>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</si>
  <si>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</si>
  <si>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</si>
  <si>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</si>
  <si>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</si>
  <si>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</si>
  <si>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</si>
  <si>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</si>
  <si>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</si>
  <si>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</si>
  <si>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</si>
  <si>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</si>
  <si>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</si>
  <si>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</si>
  <si>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</si>
  <si>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</si>
  <si>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</si>
  <si>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</si>
  <si>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</si>
  <si>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</si>
  <si>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</si>
  <si>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</si>
  <si>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</si>
  <si>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</si>
  <si>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</si>
  <si>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</si>
  <si>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</si>
  <si>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</si>
  <si>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</si>
  <si>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</si>
  <si>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</si>
  <si>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</si>
  <si>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</si>
  <si>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</si>
  <si>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</si>
  <si>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</si>
  <si>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</si>
  <si>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</si>
  <si>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</si>
  <si>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</si>
  <si>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</si>
  <si>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</si>
  <si>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</si>
  <si>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</si>
  <si>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</si>
  <si>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</si>
  <si>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</si>
  <si>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</si>
  <si>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</si>
  <si>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</si>
  <si>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</si>
  <si>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</si>
  <si>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</si>
  <si>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</si>
  <si>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</si>
  <si>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</si>
  <si>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</si>
  <si>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</si>
  <si>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</si>
  <si>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</si>
  <si>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</si>
  <si>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</si>
  <si>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</si>
  <si>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</si>
  <si>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</si>
  <si>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</si>
  <si>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</si>
  <si>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</si>
  <si>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</si>
  <si>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</si>
  <si>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</si>
  <si>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</si>
  <si>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</si>
  <si>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</si>
  <si>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</si>
  <si>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</si>
  <si>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</si>
  <si>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</si>
  <si>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</si>
  <si>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</si>
  <si>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</si>
  <si>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</si>
  <si>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</si>
  <si>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</si>
  <si>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</si>
  <si>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</si>
  <si>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</si>
  <si>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</si>
  <si>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</si>
  <si>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</si>
  <si>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</si>
  <si>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</si>
  <si>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</si>
  <si>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</si>
  <si>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</si>
  <si>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</si>
  <si>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</si>
  <si>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</si>
  <si>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</si>
  <si>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</si>
  <si>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</si>
  <si>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</si>
  <si>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</si>
  <si>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</si>
  <si>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</si>
  <si>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</si>
  <si>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</si>
  <si>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</si>
  <si>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</si>
  <si>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</si>
  <si>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</si>
  <si>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</si>
  <si>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</si>
  <si>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</si>
  <si>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</si>
  <si>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</si>
  <si>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</si>
  <si>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</si>
  <si>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</si>
  <si>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</si>
  <si>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</si>
  <si>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</si>
  <si>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</si>
  <si>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</si>
  <si>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</si>
  <si>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</si>
  <si>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</si>
  <si>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</si>
  <si>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</si>
  <si>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</si>
  <si>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</si>
  <si>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</si>
  <si>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</si>
  <si>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</si>
  <si>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</si>
  <si>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</si>
  <si>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</si>
  <si>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</si>
  <si>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</si>
  <si>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</si>
  <si>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</si>
  <si>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</si>
  <si>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</si>
  <si>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</si>
  <si>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</si>
  <si>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</si>
  <si>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</si>
  <si>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</si>
  <si>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</si>
  <si>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</si>
  <si>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</si>
  <si>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</si>
  <si>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</si>
  <si>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</si>
  <si>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</si>
  <si>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</si>
  <si>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</si>
  <si>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</si>
  <si>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</si>
  <si>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</si>
  <si>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</si>
  <si>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</si>
  <si>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</si>
  <si>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</si>
  <si>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</si>
  <si>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</si>
  <si>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</si>
  <si>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</si>
  <si>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</si>
  <si>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</si>
  <si>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</si>
  <si>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</si>
  <si>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</si>
  <si>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</si>
  <si>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</si>
  <si>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</si>
  <si>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</si>
  <si>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</si>
  <si>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</si>
  <si>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</si>
  <si>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</si>
  <si>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</si>
  <si>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</si>
  <si>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</si>
  <si>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</si>
  <si>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</si>
  <si>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</si>
  <si>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</si>
  <si>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</si>
  <si>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</si>
  <si>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</si>
  <si>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</si>
  <si>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</si>
  <si>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</si>
  <si>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</si>
  <si>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</si>
  <si>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</si>
  <si>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</si>
  <si>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</si>
  <si>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</si>
  <si>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</si>
  <si>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</si>
  <si>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</si>
  <si>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</si>
  <si>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</si>
  <si>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</si>
  <si>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</si>
  <si>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</si>
  <si>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</si>
  <si>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</si>
  <si>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</si>
  <si>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</si>
  <si>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</si>
  <si>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</si>
  <si>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</si>
  <si>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</si>
  <si>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</si>
  <si>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</si>
  <si>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</si>
  <si>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</si>
  <si>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</si>
  <si>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</si>
  <si>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</si>
  <si>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</si>
  <si>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</si>
  <si>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</si>
  <si>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</si>
  <si>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</si>
  <si>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</si>
  <si>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</si>
  <si>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</si>
  <si>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</si>
  <si>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</si>
  <si>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</si>
  <si>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</si>
  <si>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</si>
  <si>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</si>
  <si>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</si>
  <si>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</si>
  <si>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</si>
  <si>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</si>
  <si>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</si>
  <si>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</si>
  <si>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</si>
  <si>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</si>
  <si>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</si>
  <si>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</si>
  <si>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</si>
  <si>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</si>
  <si>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</si>
  <si>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</si>
  <si>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</si>
  <si>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</si>
  <si>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</si>
  <si>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</si>
  <si>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</si>
  <si>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</si>
  <si>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</si>
  <si>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</si>
  <si>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</si>
  <si>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</si>
  <si>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</si>
  <si>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</si>
  <si>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</si>
  <si>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</si>
  <si>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</si>
  <si>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</si>
  <si>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</si>
  <si>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</si>
  <si>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</si>
  <si>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</si>
  <si>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</si>
  <si>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</si>
  <si>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</si>
  <si>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</si>
  <si>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</si>
  <si>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</si>
  <si>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</si>
  <si>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</si>
  <si>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</si>
  <si>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</si>
  <si>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</si>
  <si>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</si>
  <si>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</si>
  <si>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</si>
  <si>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</si>
  <si>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</si>
  <si>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</si>
  <si>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</si>
  <si>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</si>
  <si>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</si>
  <si>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</si>
  <si>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</si>
  <si>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</si>
  <si>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</si>
  <si>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</si>
  <si>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</si>
  <si>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</si>
  <si>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</si>
  <si>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</si>
  <si>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</si>
  <si>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</si>
  <si>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</si>
  <si>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</si>
  <si>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</si>
  <si>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</si>
  <si>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</si>
  <si>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</si>
  <si>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</si>
  <si>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</si>
  <si>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</si>
  <si>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</si>
  <si>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</si>
  <si>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</si>
  <si>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</si>
  <si>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</si>
  <si>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</si>
  <si>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</si>
  <si>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</si>
  <si>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</si>
  <si>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</si>
  <si>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</si>
  <si>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</si>
  <si>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</si>
  <si>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</si>
  <si>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</si>
  <si>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</si>
  <si>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</si>
  <si>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</si>
  <si>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</si>
  <si>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</si>
  <si>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</si>
  <si>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</si>
  <si>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</si>
  <si>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</si>
  <si>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</si>
  <si>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</si>
  <si>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</si>
  <si>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</si>
  <si>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</si>
  <si>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</si>
  <si>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</si>
  <si>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</si>
  <si>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</si>
  <si>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</si>
  <si>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</si>
  <si>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</si>
  <si>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</si>
  <si>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</si>
  <si>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</si>
  <si>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</si>
  <si>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</si>
  <si>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</si>
  <si>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</si>
  <si>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</si>
  <si>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</si>
  <si>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</si>
  <si>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</si>
  <si>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</si>
  <si>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</si>
  <si>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</si>
  <si>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</si>
  <si>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</si>
  <si>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</si>
  <si>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</si>
  <si>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</si>
  <si>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</si>
  <si>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</si>
  <si>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</si>
  <si>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</si>
  <si>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</si>
  <si>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</si>
  <si>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</si>
  <si>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</si>
  <si>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</si>
  <si>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</si>
  <si>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</si>
  <si>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</si>
  <si>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</si>
  <si>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</si>
  <si>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</si>
  <si>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</si>
  <si>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</si>
  <si>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</si>
  <si>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</si>
  <si>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</si>
  <si>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</si>
  <si>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</si>
  <si>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</si>
  <si>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</si>
  <si>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</si>
  <si>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</si>
  <si>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</si>
  <si>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</si>
  <si>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</si>
  <si>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</si>
  <si>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</si>
  <si>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</si>
  <si>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</si>
  <si>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</si>
  <si>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</si>
  <si>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</si>
  <si>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</si>
  <si>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</si>
  <si>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</si>
  <si>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</si>
  <si>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</si>
  <si>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</si>
  <si>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</si>
  <si>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</si>
  <si>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</si>
  <si>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</si>
  <si>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</si>
  <si>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</si>
  <si>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</si>
  <si>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</si>
  <si>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</si>
  <si>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</si>
  <si>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</si>
  <si>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</si>
  <si>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</si>
  <si>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</si>
  <si>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</si>
  <si>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</si>
  <si>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</si>
  <si>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</si>
  <si>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</si>
  <si>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</si>
  <si>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</si>
  <si>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</si>
  <si>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</si>
  <si>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</si>
  <si>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</si>
  <si>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</si>
  <si>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</si>
  <si>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</si>
  <si>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</si>
  <si>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</si>
  <si>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</si>
  <si>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</si>
  <si>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</si>
  <si>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</si>
  <si>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</si>
  <si>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</si>
  <si>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</si>
  <si>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</si>
  <si>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</si>
  <si>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</si>
  <si>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</si>
  <si>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</si>
  <si>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</si>
  <si>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</si>
  <si>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</si>
  <si>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</si>
  <si>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</si>
  <si>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</si>
  <si>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</si>
  <si>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</si>
  <si>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</si>
  <si>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</si>
  <si>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</si>
  <si>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</si>
  <si>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</si>
  <si>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</si>
  <si>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</si>
  <si>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</si>
  <si>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</si>
  <si>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</si>
  <si>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</si>
  <si>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</si>
  <si>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</si>
  <si>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</si>
  <si>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</si>
  <si>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</si>
  <si>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</si>
  <si>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</si>
  <si>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</si>
  <si>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</si>
  <si>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</si>
  <si>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</si>
  <si>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</si>
  <si>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</si>
  <si>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</si>
  <si>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</si>
  <si>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</si>
  <si>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</si>
  <si>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</si>
  <si>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</si>
  <si>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</si>
  <si>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</si>
  <si>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</si>
  <si>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</si>
  <si>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</si>
  <si>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</si>
  <si>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</si>
  <si>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</si>
  <si>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</si>
  <si>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</si>
  <si>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</si>
  <si>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</si>
  <si>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</si>
  <si>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</si>
  <si>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</si>
  <si>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</si>
  <si>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</si>
  <si>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</si>
  <si>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</si>
  <si>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</si>
  <si>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</si>
  <si>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</si>
  <si>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</si>
  <si>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</si>
  <si>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</si>
  <si>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</si>
  <si>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</si>
  <si>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</si>
  <si>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</si>
  <si>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</si>
  <si>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</si>
  <si>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</si>
  <si>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</si>
  <si>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</si>
  <si>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</si>
  <si>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</si>
  <si>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</si>
  <si>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</si>
  <si>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</si>
  <si>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</si>
  <si>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</si>
  <si>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</si>
  <si>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</si>
  <si>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</si>
  <si>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</si>
  <si>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</si>
  <si>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</si>
  <si>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</si>
  <si>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</si>
  <si>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</si>
  <si>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</si>
  <si>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</si>
  <si>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</si>
  <si>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</si>
  <si>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</si>
  <si>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</si>
  <si>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</si>
  <si>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</si>
  <si>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</si>
  <si>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</si>
  <si>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</si>
  <si>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</si>
  <si>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</si>
  <si>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</si>
  <si>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</si>
  <si>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</si>
  <si>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</si>
  <si>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</si>
  <si>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</si>
  <si>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</si>
  <si>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</si>
  <si>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</si>
  <si>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</si>
  <si>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</si>
  <si>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</si>
  <si>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</si>
  <si>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</si>
  <si>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</si>
  <si>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</si>
  <si>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</si>
  <si>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</si>
  <si>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</si>
  <si>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</si>
  <si>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</si>
  <si>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</si>
  <si>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</si>
  <si>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</si>
  <si>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</si>
  <si>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</si>
  <si>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</si>
  <si>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</si>
  <si>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</si>
  <si>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</si>
  <si>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</si>
  <si>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</si>
  <si>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</si>
  <si>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</si>
  <si>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</si>
  <si>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</si>
  <si>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</si>
  <si>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</si>
  <si>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</si>
  <si>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</si>
  <si>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</si>
  <si>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</si>
  <si>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</si>
  <si>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</si>
  <si>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</si>
  <si>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</si>
  <si>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</si>
  <si>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</si>
  <si>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</si>
  <si>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</si>
  <si>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</si>
  <si>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</si>
  <si>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</si>
  <si>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</si>
  <si>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</si>
  <si>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</si>
  <si>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</si>
  <si>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</si>
  <si>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</si>
  <si>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</si>
  <si>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</si>
  <si>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</si>
  <si>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</si>
  <si>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</si>
  <si>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</si>
  <si>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</si>
  <si>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</si>
  <si>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</si>
  <si>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</si>
  <si>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</si>
  <si>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</si>
  <si>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</si>
  <si>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</si>
  <si>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</si>
  <si>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</si>
  <si>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</si>
  <si>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</si>
  <si>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</si>
  <si>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</si>
  <si>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</si>
  <si>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</si>
  <si>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</si>
  <si>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</si>
  <si>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</si>
  <si>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</si>
  <si>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</si>
  <si>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</si>
  <si>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</si>
  <si>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</si>
  <si>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</si>
  <si>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</si>
  <si>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</si>
  <si>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</si>
  <si>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</si>
  <si>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</si>
  <si>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</si>
  <si>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</si>
  <si>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</si>
  <si>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</si>
  <si>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</si>
  <si>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</si>
  <si>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</si>
  <si>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</si>
  <si>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</si>
  <si>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</si>
  <si>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</si>
  <si>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</si>
  <si>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</si>
  <si>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</si>
  <si>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</si>
  <si>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</si>
  <si>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</si>
  <si>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</si>
  <si>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</si>
  <si>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</si>
  <si>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</si>
  <si>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</si>
  <si>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</si>
  <si>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</si>
  <si>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</si>
  <si>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</si>
  <si>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</si>
  <si>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</si>
  <si>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</si>
  <si>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</si>
  <si>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</si>
  <si>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</si>
  <si>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</si>
  <si>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</si>
  <si>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</si>
  <si>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</si>
  <si>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</si>
  <si>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</si>
  <si>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</si>
  <si>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</si>
  <si>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</si>
  <si>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</si>
  <si>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</si>
  <si>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</si>
  <si>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</si>
  <si>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</si>
  <si>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</si>
  <si>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</si>
  <si>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</si>
  <si>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</si>
  <si>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</si>
  <si>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</si>
  <si>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</si>
  <si>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</si>
  <si>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</si>
  <si>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</si>
  <si>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</si>
  <si>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</si>
  <si>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</si>
  <si>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</si>
  <si>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</si>
  <si>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</si>
  <si>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</si>
  <si>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</si>
  <si>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</si>
  <si>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</si>
  <si>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</si>
  <si>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</si>
  <si>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</si>
  <si>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</si>
  <si>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</si>
  <si>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</si>
  <si>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</si>
  <si>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</si>
  <si>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</si>
  <si>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</si>
  <si>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</si>
  <si>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</si>
  <si>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</si>
  <si>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</si>
  <si>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</si>
  <si>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</si>
  <si>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</si>
  <si>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</si>
  <si>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</si>
  <si>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</si>
  <si>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</si>
  <si>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</si>
  <si>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</si>
  <si>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</si>
  <si>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</si>
  <si>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</si>
  <si>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</si>
  <si>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</si>
  <si>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</si>
  <si>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</si>
  <si>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</si>
  <si>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</si>
  <si>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</si>
  <si>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</si>
  <si>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</si>
  <si>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</si>
  <si>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</si>
  <si>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</si>
  <si>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</si>
  <si>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</si>
  <si>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</si>
  <si>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</si>
  <si>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</si>
  <si>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</si>
  <si>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</si>
  <si>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</si>
  <si>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</si>
  <si>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</si>
  <si>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</si>
  <si>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</si>
  <si>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</si>
  <si>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</si>
  <si>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</si>
  <si>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</si>
  <si>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</si>
  <si>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</si>
  <si>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</si>
  <si>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</si>
  <si>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</si>
  <si>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</si>
  <si>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</si>
  <si>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</si>
  <si>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</si>
  <si>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</si>
  <si>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</si>
  <si>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</si>
  <si>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</si>
  <si>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</si>
  <si>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</si>
  <si>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</si>
  <si>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</si>
  <si>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</si>
  <si>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</si>
  <si>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</si>
  <si>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</si>
  <si>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</si>
  <si>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</si>
  <si>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</si>
  <si>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</si>
  <si>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</si>
  <si>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</si>
  <si>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</si>
  <si>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</si>
  <si>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</si>
  <si>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</si>
  <si>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</si>
  <si>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</si>
  <si>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</si>
  <si>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</si>
  <si>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</si>
  <si>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</si>
  <si>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</si>
  <si>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</si>
  <si>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</si>
  <si>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</si>
  <si>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</si>
  <si>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</si>
  <si>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</si>
  <si>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</si>
  <si>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</si>
  <si>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</si>
  <si>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</si>
  <si>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</si>
  <si>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</si>
  <si>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</si>
  <si>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</si>
  <si>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</si>
  <si>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</si>
  <si>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</si>
  <si>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</si>
  <si>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</si>
  <si>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</si>
  <si>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</si>
  <si>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</si>
  <si>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</si>
  <si>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</si>
  <si>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</si>
  <si>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</si>
  <si>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</si>
  <si>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</si>
  <si>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</si>
  <si>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</si>
  <si>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</si>
  <si>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</si>
  <si>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</si>
  <si>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</si>
  <si>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</si>
  <si>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</si>
  <si>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</si>
  <si>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</si>
  <si>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</si>
  <si>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</si>
  <si>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</si>
  <si>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</si>
  <si>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</si>
  <si>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</si>
  <si>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</si>
  <si>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</si>
  <si>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</si>
  <si>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</si>
  <si>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</si>
  <si>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</si>
  <si>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</si>
  <si>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</si>
  <si>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</si>
  <si>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</si>
  <si>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</si>
  <si>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</si>
  <si>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</si>
  <si>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</si>
  <si>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</si>
  <si>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</si>
  <si>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</si>
  <si>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</si>
  <si>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</si>
  <si>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</si>
  <si>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</si>
  <si>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</si>
  <si>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</si>
  <si>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</si>
  <si>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</si>
  <si>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</si>
  <si>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</si>
  <si>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</si>
  <si>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</si>
  <si>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</si>
  <si>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</si>
  <si>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</si>
  <si>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</si>
  <si>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</si>
  <si>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</si>
  <si>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</si>
  <si>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</si>
  <si>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</si>
  <si>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</si>
  <si>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</si>
  <si>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</si>
  <si>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</si>
  <si>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</si>
  <si>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</si>
  <si>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</si>
  <si>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</si>
  <si>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</si>
  <si>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</si>
  <si>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</si>
  <si>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</si>
  <si>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</si>
  <si>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</si>
  <si>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</si>
  <si>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</si>
  <si>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</si>
  <si>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</si>
  <si>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</si>
  <si>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</si>
  <si>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</si>
  <si>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</si>
  <si>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</si>
  <si>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</si>
  <si>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</si>
  <si>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</si>
  <si>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</si>
  <si>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</si>
  <si>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</si>
  <si>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</si>
  <si>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</si>
  <si>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</si>
  <si>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</si>
  <si>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</si>
  <si>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</si>
  <si>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</si>
  <si>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</si>
  <si>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</si>
  <si>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</si>
  <si>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</si>
  <si>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</si>
  <si>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</si>
  <si>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</si>
  <si>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</si>
  <si>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</si>
  <si>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</si>
  <si>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</si>
  <si>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</si>
  <si>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</si>
  <si>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</si>
  <si>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</si>
  <si>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</si>
  <si>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</si>
  <si>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</si>
  <si>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</si>
  <si>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</si>
  <si>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</si>
  <si>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</si>
  <si>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</si>
  <si>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</si>
  <si>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</si>
  <si>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</si>
  <si>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</si>
  <si>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</si>
  <si>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</si>
  <si>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</si>
  <si>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</si>
  <si>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</si>
  <si>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</si>
  <si>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</si>
  <si>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</si>
  <si>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</si>
  <si>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</si>
  <si>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</si>
  <si>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</si>
  <si>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</si>
  <si>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</si>
  <si>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</si>
  <si>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</si>
  <si>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</si>
  <si>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</si>
  <si>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</si>
  <si>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</si>
  <si>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</si>
  <si>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</si>
  <si>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</si>
  <si>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</si>
  <si>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</si>
  <si>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</si>
  <si>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</si>
  <si>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</si>
  <si>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</si>
  <si>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</si>
  <si>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</si>
  <si>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</si>
  <si>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</si>
  <si>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</si>
  <si>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</si>
  <si>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</si>
  <si>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</si>
  <si>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</si>
  <si>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</si>
  <si>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</si>
  <si>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</si>
  <si>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</si>
  <si>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</si>
  <si>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</si>
  <si>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</si>
  <si>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</si>
  <si>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</si>
  <si>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</si>
  <si>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</si>
  <si>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</si>
  <si>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</si>
  <si>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</si>
  <si>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</si>
  <si>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</si>
  <si>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</si>
  <si>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</si>
  <si>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</si>
  <si>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</si>
  <si>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</si>
  <si>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</si>
  <si>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</si>
  <si>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</si>
  <si>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</si>
  <si>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</si>
  <si>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</si>
  <si>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</si>
  <si>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</si>
  <si>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</si>
  <si>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</si>
  <si>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</si>
  <si>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</si>
  <si>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</si>
  <si>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</si>
  <si>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</si>
  <si>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</si>
  <si>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</si>
  <si>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</si>
  <si>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</si>
  <si>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</si>
  <si>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</si>
  <si>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</si>
  <si>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</si>
  <si>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</si>
  <si>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</si>
  <si>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</si>
  <si>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</si>
  <si>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</si>
  <si>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</si>
  <si>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</si>
  <si>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</si>
  <si>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</si>
  <si>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</si>
  <si>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</si>
  <si>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</si>
  <si>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</si>
  <si>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</si>
  <si>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</si>
  <si>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</si>
  <si>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</si>
  <si>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</si>
  <si>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</si>
  <si>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</si>
  <si>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</si>
  <si>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</si>
  <si>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</si>
  <si>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</si>
  <si>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</si>
  <si>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</si>
  <si>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</si>
  <si>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</si>
  <si>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</si>
  <si>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</si>
  <si>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</si>
  <si>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</si>
  <si>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</si>
  <si>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</si>
  <si>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</si>
  <si>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</si>
  <si>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</si>
  <si>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</si>
  <si>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</si>
  <si>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</si>
  <si>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</si>
  <si>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</si>
  <si>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</si>
  <si>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</si>
  <si>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</si>
  <si>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</si>
  <si>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</si>
  <si>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</si>
  <si>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</si>
  <si>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</si>
  <si>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</si>
  <si>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</si>
  <si>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</si>
  <si>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</si>
  <si>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</si>
  <si>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</si>
  <si>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</si>
  <si>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</si>
  <si>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</si>
  <si>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</si>
  <si>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</si>
  <si>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</si>
  <si>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</si>
  <si>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</si>
  <si>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</si>
  <si>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</si>
  <si>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</si>
  <si>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</si>
  <si>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</si>
  <si>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</si>
  <si>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</si>
  <si>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</si>
  <si>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</si>
  <si>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</si>
  <si>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</si>
  <si>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</si>
  <si>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</si>
  <si>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</si>
  <si>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</si>
  <si>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</si>
  <si>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</si>
  <si>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</si>
  <si>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</si>
  <si>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</si>
  <si>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</si>
  <si>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</si>
  <si>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</si>
  <si>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</si>
  <si>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</si>
  <si>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</si>
  <si>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</si>
  <si>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</si>
  <si>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</si>
  <si>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</si>
  <si>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</si>
  <si>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</si>
  <si>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</si>
  <si>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</si>
  <si>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</si>
  <si>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</si>
  <si>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</si>
  <si>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</si>
  <si>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</si>
  <si>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</si>
  <si>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</si>
  <si>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</si>
  <si>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</si>
  <si>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</si>
  <si>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</si>
  <si>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</si>
  <si>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</si>
  <si>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</si>
  <si>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</si>
  <si>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</si>
  <si>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</si>
  <si>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</si>
  <si>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</si>
  <si>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</si>
  <si>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</si>
  <si>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</si>
  <si>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</si>
  <si>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</si>
  <si>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</si>
  <si>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</si>
  <si>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</si>
  <si>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</si>
  <si>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</si>
  <si>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</si>
  <si>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</si>
  <si>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</si>
  <si>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</si>
  <si>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</si>
  <si>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</si>
  <si>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</si>
  <si>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</si>
  <si>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</si>
  <si>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</si>
  <si>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</si>
  <si>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</si>
  <si>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</si>
  <si>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</si>
  <si>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</si>
  <si>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</si>
  <si>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</si>
  <si>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</si>
  <si>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</si>
  <si>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</si>
  <si>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</si>
  <si>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</si>
  <si>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</si>
  <si>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</si>
  <si>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</si>
  <si>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</si>
  <si>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</si>
  <si>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</si>
  <si>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</si>
  <si>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</si>
  <si>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</si>
  <si>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</si>
  <si>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</si>
  <si>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</si>
  <si>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</si>
  <si>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</si>
  <si>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</si>
  <si>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</si>
  <si>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</si>
  <si>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</si>
  <si>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</si>
  <si>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</si>
  <si>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</si>
  <si>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</si>
  <si>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</si>
  <si>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</si>
  <si>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</si>
  <si>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</si>
  <si>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</si>
  <si>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</si>
  <si>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</si>
  <si>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</si>
  <si>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</si>
  <si>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</si>
  <si>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</si>
  <si>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</si>
  <si>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</si>
  <si>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</si>
  <si>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</si>
  <si>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</si>
  <si>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</si>
  <si>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</si>
  <si>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</si>
  <si>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</si>
  <si>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</si>
  <si>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</si>
  <si>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</si>
  <si>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</si>
  <si>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</si>
  <si>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</si>
  <si>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</si>
  <si>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</si>
  <si>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</si>
  <si>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</si>
  <si>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</si>
  <si>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</si>
  <si>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</si>
  <si>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</si>
  <si>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</si>
  <si>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</si>
  <si>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</si>
  <si>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</si>
  <si>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</si>
  <si>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</si>
  <si>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</si>
  <si>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</si>
  <si>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</si>
  <si>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</si>
  <si>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</si>
  <si>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</si>
  <si>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</si>
  <si>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</si>
  <si>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</si>
  <si>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</si>
  <si>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</si>
  <si>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</si>
  <si>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</si>
  <si>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</si>
  <si>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</si>
  <si>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</si>
  <si>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</si>
  <si>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</si>
  <si>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</si>
  <si>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</si>
  <si>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</si>
  <si>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</si>
  <si>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</si>
  <si>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</si>
  <si>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</si>
  <si>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</si>
  <si>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</si>
  <si>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</si>
  <si>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</si>
  <si>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</si>
  <si>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</si>
  <si>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</si>
  <si>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</si>
  <si>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</si>
  <si>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</si>
  <si>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</si>
  <si>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</si>
  <si>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</si>
  <si>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</si>
  <si>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</si>
  <si>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</si>
  <si>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</si>
  <si>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</si>
  <si>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</si>
  <si>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</si>
  <si>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</si>
  <si>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</si>
  <si>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</si>
  <si>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</si>
  <si>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</si>
  <si>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</si>
  <si>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</si>
  <si>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</si>
  <si>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</si>
  <si>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</si>
  <si>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</si>
  <si>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</si>
  <si>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</si>
  <si>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</si>
  <si>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</si>
  <si>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</si>
  <si>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</si>
  <si>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</si>
  <si>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</si>
  <si>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</si>
  <si>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</si>
  <si>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</si>
  <si>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</si>
  <si>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</si>
  <si>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</si>
  <si>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</si>
  <si>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</si>
  <si>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</si>
  <si>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</si>
  <si>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</si>
  <si>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</si>
  <si>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</si>
  <si>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</si>
  <si>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</si>
  <si>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</si>
  <si>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</si>
  <si>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</si>
  <si>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</si>
  <si>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</si>
  <si>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</si>
  <si>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</si>
  <si>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</si>
  <si>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</si>
  <si>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</si>
  <si>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</si>
  <si>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</si>
  <si>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</si>
  <si>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</si>
  <si>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</si>
  <si>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</si>
  <si>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</si>
  <si>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</si>
  <si>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</si>
  <si>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</si>
  <si>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</si>
  <si>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</si>
  <si>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</si>
  <si>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</si>
  <si>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</si>
  <si>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</si>
  <si>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</si>
  <si>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</si>
  <si>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</si>
  <si>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</si>
  <si>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</si>
  <si>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</si>
  <si>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</si>
  <si>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</si>
  <si>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</si>
  <si>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</si>
  <si>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</si>
  <si>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</si>
  <si>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</si>
  <si>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</si>
  <si>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</si>
  <si>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</si>
  <si>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</si>
  <si>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</si>
  <si>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</si>
  <si>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</si>
  <si>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</si>
  <si>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</si>
  <si>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</si>
  <si>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</si>
  <si>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</si>
  <si>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</si>
  <si>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</si>
  <si>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</si>
  <si>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</si>
  <si>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</si>
  <si>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</si>
  <si>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</si>
  <si>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</si>
  <si>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</si>
  <si>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</si>
  <si>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</si>
  <si>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</si>
  <si>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</si>
  <si>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</si>
  <si>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</si>
  <si>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</si>
  <si>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</si>
  <si>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</si>
  <si>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</si>
  <si>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</si>
  <si>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</si>
  <si>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</si>
  <si>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</si>
  <si>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</si>
  <si>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</si>
  <si>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</si>
  <si>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</si>
  <si>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</si>
  <si>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</si>
  <si>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</si>
  <si>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</si>
  <si>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</si>
  <si>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</si>
  <si>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</si>
  <si>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</si>
  <si>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</si>
  <si>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</si>
  <si>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</si>
  <si>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</si>
  <si>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</si>
  <si>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</si>
  <si>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</si>
  <si>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</si>
  <si>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</si>
  <si>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</si>
  <si>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</si>
  <si>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</si>
  <si>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</si>
  <si>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</si>
  <si>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</si>
  <si>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</si>
  <si>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</si>
  <si>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</si>
  <si>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</si>
  <si>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</si>
  <si>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</si>
  <si>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</si>
  <si>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</si>
  <si>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</si>
  <si>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</si>
  <si>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</si>
  <si>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</si>
  <si>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</si>
  <si>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</si>
  <si>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</si>
  <si>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</si>
  <si>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</si>
  <si>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</si>
  <si>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</si>
  <si>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</si>
  <si>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</si>
  <si>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</si>
  <si>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</si>
  <si>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</si>
  <si>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</si>
  <si>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</si>
  <si>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</si>
  <si>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</si>
  <si>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</si>
  <si>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</si>
  <si>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</si>
  <si>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</si>
  <si>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</si>
  <si>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</si>
  <si>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</si>
  <si>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</si>
  <si>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</si>
  <si>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</si>
  <si>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</si>
  <si>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</si>
  <si>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</si>
  <si>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</si>
  <si>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</si>
  <si>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</si>
  <si>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</si>
  <si>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</si>
  <si>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</si>
  <si>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</si>
  <si>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</si>
  <si>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</si>
  <si>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</si>
  <si>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</si>
  <si>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</si>
  <si>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</si>
  <si>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</si>
  <si>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</si>
  <si>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</si>
  <si>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</si>
  <si>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</si>
  <si>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</si>
  <si>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</si>
  <si>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</si>
  <si>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</si>
  <si>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</si>
  <si>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</si>
  <si>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</si>
  <si>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</si>
  <si>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</si>
  <si>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</si>
  <si>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</si>
  <si>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</si>
  <si>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</si>
  <si>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</si>
  <si>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</si>
  <si>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</si>
  <si>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</si>
  <si>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</si>
  <si>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</si>
  <si>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</si>
  <si>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</si>
  <si>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</si>
  <si>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</si>
  <si>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</si>
  <si>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</si>
  <si>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</si>
  <si>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</si>
  <si>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</si>
  <si>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</si>
  <si>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</si>
  <si>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</si>
  <si>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</si>
  <si>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</si>
  <si>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</si>
  <si>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</si>
  <si>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</si>
  <si>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</si>
  <si>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</si>
  <si>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</si>
  <si>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</si>
  <si>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</si>
  <si>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</si>
  <si>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</si>
  <si>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</si>
  <si>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</si>
  <si>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</si>
  <si>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</si>
  <si>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</si>
  <si>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</si>
  <si>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</si>
  <si>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</si>
  <si>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</si>
  <si>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</si>
  <si>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</si>
  <si>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</si>
  <si>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</si>
  <si>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</si>
  <si>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</si>
  <si>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</si>
  <si>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</si>
  <si>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</si>
  <si>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</si>
  <si>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</si>
  <si>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</si>
  <si>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</si>
  <si>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</si>
  <si>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</si>
  <si>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</si>
  <si>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</si>
  <si>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</si>
  <si>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</si>
  <si>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</si>
  <si>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</si>
  <si>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</si>
  <si>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</si>
  <si>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</si>
  <si>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</si>
  <si>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</si>
  <si>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</si>
  <si>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</si>
  <si>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</si>
  <si>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</si>
  <si>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</si>
  <si>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</si>
  <si>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</si>
  <si>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</si>
  <si>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</si>
  <si>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</si>
  <si>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</si>
  <si>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</si>
  <si>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</si>
  <si>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</si>
  <si>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</si>
  <si>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</si>
  <si>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</si>
  <si>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</si>
  <si>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</si>
  <si>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</si>
  <si>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</si>
  <si>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</si>
  <si>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</si>
  <si>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</si>
  <si>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</si>
  <si>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</si>
  <si>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</si>
  <si>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</si>
  <si>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</si>
  <si>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</si>
  <si>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</si>
  <si>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</si>
  <si>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</si>
  <si>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</si>
  <si>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</si>
  <si>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</si>
  <si>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</si>
  <si>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</si>
  <si>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</si>
  <si>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</si>
  <si>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</si>
  <si>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</si>
  <si>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</si>
  <si>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</si>
  <si>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</si>
  <si>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</si>
  <si>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</si>
  <si>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</si>
  <si>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</si>
  <si>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</si>
  <si>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</si>
  <si>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</si>
  <si>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</si>
  <si>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</si>
  <si>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</si>
  <si>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</si>
  <si>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</si>
  <si>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</si>
  <si>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</si>
  <si>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</si>
  <si>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</si>
  <si>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</si>
  <si>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</si>
  <si>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</si>
  <si>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</si>
  <si>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</si>
  <si>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</si>
  <si>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</si>
  <si>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</si>
  <si>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</si>
  <si>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</si>
  <si>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</si>
  <si>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</si>
  <si>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</si>
  <si>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</si>
  <si>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</si>
  <si>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</si>
  <si>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</si>
  <si>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</si>
  <si>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</si>
  <si>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</si>
  <si>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</si>
  <si>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</si>
  <si>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</si>
  <si>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</si>
  <si>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</si>
  <si>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</si>
  <si>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</si>
  <si>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</si>
  <si>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</si>
  <si>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</si>
  <si>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</si>
  <si>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</si>
  <si>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</si>
  <si>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</si>
  <si>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</si>
  <si>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</si>
  <si>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</si>
  <si>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</si>
  <si>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</si>
  <si>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</si>
  <si>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</si>
  <si>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</si>
  <si>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</si>
  <si>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</si>
  <si>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</si>
  <si>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</si>
  <si>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</si>
  <si>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</si>
  <si>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</si>
  <si>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</si>
  <si>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</si>
  <si>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</si>
  <si>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</si>
  <si>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</si>
  <si>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</si>
  <si>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</si>
  <si>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</si>
  <si>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</si>
  <si>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</si>
  <si>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</si>
  <si>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</si>
  <si>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</si>
  <si>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</si>
  <si>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</si>
  <si>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</si>
  <si>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</si>
  <si>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</si>
  <si>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</si>
  <si>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</si>
  <si>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</si>
  <si>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</si>
  <si>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</si>
  <si>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</si>
  <si>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</si>
  <si>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</si>
  <si>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</si>
  <si>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</si>
  <si>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</si>
  <si>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</si>
  <si>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</si>
  <si>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</si>
  <si>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</si>
  <si>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</si>
  <si>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</si>
  <si>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</si>
  <si>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</si>
  <si>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</si>
  <si>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</si>
  <si>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</si>
  <si>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</si>
  <si>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</si>
  <si>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</si>
  <si>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</si>
  <si>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</si>
  <si>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</si>
  <si>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</si>
  <si>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</si>
  <si>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</si>
  <si>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</si>
  <si>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</si>
  <si>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</si>
  <si>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</si>
  <si>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</si>
  <si>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</si>
  <si>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</si>
  <si>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</si>
  <si>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</si>
  <si>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</si>
  <si>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</si>
  <si>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</si>
  <si>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</si>
  <si>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</si>
  <si>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</si>
  <si>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</si>
  <si>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</si>
  <si>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</si>
  <si>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</si>
  <si>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</si>
  <si>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</si>
  <si>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</si>
  <si>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</si>
  <si>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</si>
  <si>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</si>
  <si>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</si>
  <si>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</si>
  <si>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</si>
  <si>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</si>
  <si>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</si>
  <si>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</si>
  <si>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</si>
  <si>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</si>
  <si>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</si>
  <si>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</si>
  <si>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</si>
  <si>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</si>
  <si>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</si>
  <si>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</si>
  <si>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</si>
  <si>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</si>
  <si>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</si>
  <si>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</si>
  <si>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</si>
  <si>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</si>
  <si>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</si>
  <si>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</si>
  <si>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</si>
  <si>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</si>
  <si>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</si>
  <si>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</si>
  <si>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</si>
  <si>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</si>
  <si>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</si>
  <si>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</si>
  <si>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</si>
  <si>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</si>
  <si>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</si>
  <si>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</si>
  <si>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</si>
  <si>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</si>
  <si>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</si>
  <si>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</si>
  <si>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</si>
  <si>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</si>
  <si>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</si>
  <si>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</si>
  <si>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</si>
  <si>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</si>
  <si>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</si>
  <si>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</si>
  <si>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</si>
  <si>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</si>
  <si>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</si>
  <si>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</si>
  <si>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</si>
  <si>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</si>
  <si>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</si>
  <si>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</si>
  <si>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</si>
  <si>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</si>
  <si>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</si>
  <si>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</si>
  <si>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</si>
  <si>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</si>
  <si>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</si>
  <si>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</si>
  <si>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</si>
  <si>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</si>
  <si>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</si>
  <si>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</si>
  <si>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</si>
  <si>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</si>
  <si>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</si>
  <si>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</si>
  <si>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</si>
  <si>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</si>
  <si>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</si>
  <si>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</si>
  <si>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</si>
  <si>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</si>
  <si>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</si>
  <si>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</si>
  <si>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</si>
  <si>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</si>
  <si>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</si>
  <si>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</si>
  <si>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</si>
  <si>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</si>
  <si>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</si>
  <si>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</si>
  <si>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</si>
  <si>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</si>
  <si>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</si>
  <si>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</si>
  <si>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</si>
  <si>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</si>
  <si>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</si>
  <si>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</si>
  <si>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</si>
  <si>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</si>
  <si>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</si>
  <si>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</si>
  <si>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</si>
  <si>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</si>
  <si>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</si>
  <si>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</si>
  <si>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</si>
  <si>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</si>
  <si>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</si>
  <si>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</si>
  <si>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</si>
  <si>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</si>
  <si>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</si>
  <si>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</si>
  <si>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</si>
  <si>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</si>
  <si>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</si>
  <si>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</si>
  <si>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</si>
  <si>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</si>
  <si>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</si>
  <si>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</si>
  <si>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</si>
  <si>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</si>
  <si>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</si>
  <si>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</si>
  <si>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</si>
  <si>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</si>
  <si>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</si>
  <si>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</si>
  <si>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</si>
  <si>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</si>
  <si>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</si>
  <si>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</si>
  <si>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</si>
  <si>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</si>
  <si>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</si>
  <si>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</si>
  <si>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</si>
  <si>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</si>
  <si>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</si>
  <si>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</si>
  <si>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</si>
  <si>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</si>
  <si>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</si>
  <si>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</si>
  <si>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</si>
  <si>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</si>
  <si>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</si>
  <si>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</si>
  <si>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</si>
  <si>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</si>
  <si>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</si>
  <si>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</si>
  <si>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</si>
  <si>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</si>
  <si>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</si>
  <si>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</si>
  <si>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</si>
  <si>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</si>
  <si>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</si>
  <si>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</si>
  <si>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</si>
  <si>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</si>
  <si>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</si>
  <si>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</si>
  <si>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</si>
  <si>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</si>
  <si>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</si>
  <si>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</si>
  <si>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</si>
  <si>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</si>
  <si>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</si>
  <si>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</si>
  <si>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</si>
  <si>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</si>
  <si>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</si>
  <si>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</si>
  <si>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</si>
  <si>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</si>
  <si>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</si>
  <si>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</si>
  <si>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</si>
  <si>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</si>
  <si>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</si>
  <si>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</si>
  <si>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</si>
  <si>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</si>
  <si>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</si>
  <si>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</si>
  <si>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</si>
  <si>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</si>
  <si>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</si>
  <si>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</si>
  <si>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</si>
  <si>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</si>
  <si>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</si>
  <si>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</si>
  <si>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</si>
  <si>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</si>
  <si>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</si>
  <si>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</si>
  <si>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</si>
  <si>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</si>
  <si>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</si>
  <si>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</si>
  <si>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</si>
  <si>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</si>
  <si>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</si>
  <si>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</si>
  <si>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</si>
  <si>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</si>
  <si>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</si>
  <si>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</si>
  <si>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</si>
  <si>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</si>
  <si>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</si>
  <si>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</si>
  <si>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</si>
  <si>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</si>
  <si>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</si>
  <si>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</si>
  <si>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</si>
  <si>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</si>
  <si>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</si>
  <si>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</si>
  <si>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</si>
  <si>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</si>
  <si>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</si>
  <si>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</si>
  <si>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</si>
  <si>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</si>
  <si>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</si>
  <si>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</si>
  <si>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</si>
  <si>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</si>
  <si>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</si>
  <si>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</si>
  <si>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</si>
  <si>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</si>
  <si>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</si>
  <si>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</si>
  <si>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</si>
  <si>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</si>
  <si>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</si>
  <si>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</si>
  <si>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</si>
  <si>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</si>
  <si>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</si>
  <si>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</si>
  <si>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</si>
  <si>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</si>
  <si>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</si>
  <si>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</si>
  <si>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</si>
  <si>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</si>
  <si>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</si>
  <si>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</si>
  <si>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</si>
  <si>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</si>
  <si>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</si>
  <si>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</si>
  <si>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</si>
  <si>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</si>
  <si>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</si>
  <si>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</si>
  <si>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</si>
  <si>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</si>
  <si>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</si>
  <si>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</si>
  <si>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</si>
  <si>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</si>
  <si>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</si>
  <si>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</si>
  <si>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</si>
  <si>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</si>
  <si>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</si>
  <si>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</si>
  <si>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</si>
  <si>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</si>
  <si>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</si>
  <si>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</si>
  <si>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</si>
  <si>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</si>
  <si>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</si>
  <si>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</si>
  <si>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</si>
  <si>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</si>
  <si>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</si>
  <si>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</si>
  <si>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</si>
  <si>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</si>
  <si>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</si>
  <si>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</si>
  <si>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</si>
  <si>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</si>
  <si>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</si>
  <si>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</si>
  <si>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</si>
  <si>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</si>
  <si>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</si>
  <si>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</si>
  <si>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</si>
  <si>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</si>
  <si>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</si>
  <si>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</si>
  <si>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</si>
  <si>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</si>
  <si>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</si>
  <si>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</si>
  <si>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</si>
  <si>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</si>
  <si>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</si>
  <si>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</si>
  <si>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</si>
  <si>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</si>
  <si>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</si>
  <si>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</si>
  <si>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</si>
  <si>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</si>
  <si>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</si>
  <si>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</si>
  <si>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</si>
  <si>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</si>
  <si>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</si>
  <si>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</si>
  <si>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</si>
  <si>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</si>
  <si>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</si>
  <si>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</si>
  <si>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</si>
  <si>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</si>
  <si>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</si>
  <si>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</si>
  <si>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</si>
  <si>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</si>
  <si>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</si>
  <si>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</si>
  <si>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</si>
  <si>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</si>
  <si>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</si>
  <si>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</si>
  <si>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</si>
  <si>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</si>
  <si>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</si>
  <si>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</si>
  <si>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</si>
  <si>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</si>
  <si>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</si>
  <si>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</si>
  <si>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</si>
  <si>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</si>
  <si>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</si>
  <si>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</si>
  <si>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</si>
  <si>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</si>
  <si>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</si>
  <si>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</si>
  <si>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</si>
  <si>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</si>
  <si>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</si>
  <si>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</si>
  <si>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</si>
  <si>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</si>
  <si>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</si>
  <si>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</si>
  <si>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</si>
  <si>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</si>
  <si>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</si>
  <si>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</si>
  <si>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</si>
  <si>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</si>
  <si>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</si>
  <si>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</si>
  <si>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</si>
  <si>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</si>
  <si>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</si>
  <si>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</si>
  <si>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</si>
  <si>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</si>
  <si>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</si>
  <si>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</si>
  <si>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</si>
  <si>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</si>
  <si>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</si>
  <si>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</si>
  <si>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</si>
  <si>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</si>
  <si>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</si>
  <si>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</si>
  <si>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</si>
  <si>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</si>
  <si>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</si>
  <si>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</si>
  <si>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</si>
  <si>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</si>
  <si>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</si>
  <si>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</si>
  <si>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</si>
  <si>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</si>
  <si>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</si>
  <si>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</si>
  <si>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</si>
  <si>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</si>
  <si>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</si>
  <si>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</si>
  <si>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</si>
  <si>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</si>
  <si>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</si>
  <si>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</si>
  <si>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</si>
  <si>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</si>
  <si>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</si>
  <si>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</si>
  <si>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</si>
  <si>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</si>
  <si>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</si>
  <si>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</si>
  <si>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</si>
  <si>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</si>
  <si>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</si>
  <si>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</si>
  <si>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</si>
  <si>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</si>
  <si>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</si>
  <si>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</si>
  <si>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</si>
  <si>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</si>
  <si>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</si>
  <si>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</si>
  <si>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</si>
  <si>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</si>
  <si>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</si>
  <si>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</si>
  <si>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</si>
  <si>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</si>
  <si>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</si>
  <si>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</si>
  <si>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</si>
  <si>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</si>
  <si>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</si>
  <si>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</si>
  <si>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</si>
  <si>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</si>
  <si>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</si>
  <si>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</si>
  <si>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</si>
  <si>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</si>
  <si>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</si>
  <si>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</si>
  <si>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</si>
  <si>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</si>
  <si>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</si>
  <si>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</si>
  <si>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</si>
  <si>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</si>
  <si>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</si>
  <si>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</si>
  <si>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</si>
  <si>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</si>
  <si>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</si>
  <si>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</si>
  <si>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</si>
  <si>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</si>
  <si>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</si>
  <si>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</si>
  <si>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</si>
  <si>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</si>
  <si>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</si>
  <si>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</si>
  <si>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</si>
  <si>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</si>
  <si>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</si>
  <si>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</si>
  <si>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</si>
  <si>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</si>
  <si>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</si>
  <si>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</si>
  <si>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</si>
  <si>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</si>
  <si>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</si>
  <si>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</si>
  <si>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</si>
  <si>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</si>
  <si>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</si>
  <si>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</si>
  <si>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</si>
  <si>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</si>
  <si>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</si>
  <si>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</si>
  <si>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</si>
  <si>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</si>
  <si>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</si>
  <si>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</si>
  <si>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</si>
  <si>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</si>
  <si>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</si>
  <si>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</si>
  <si>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</si>
  <si>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</si>
  <si>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</si>
  <si>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</si>
  <si>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</si>
  <si>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</si>
  <si>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</si>
  <si>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</si>
  <si>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</si>
  <si>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</si>
  <si>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</si>
  <si>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</si>
  <si>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</si>
  <si>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</si>
  <si>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</si>
  <si>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</si>
  <si>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</si>
  <si>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</si>
  <si>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</si>
  <si>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</si>
  <si>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</si>
  <si>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</si>
  <si>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</si>
  <si>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</si>
  <si>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</si>
  <si>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</si>
  <si>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</si>
  <si>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</si>
  <si>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</si>
  <si>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</si>
  <si>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</si>
  <si>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</si>
  <si>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</si>
  <si>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</si>
  <si>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</si>
  <si>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</si>
  <si>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</si>
  <si>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</si>
  <si>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</si>
  <si>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</si>
  <si>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</si>
  <si>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</si>
  <si>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</si>
  <si>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</si>
  <si>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</si>
  <si>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</si>
  <si>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</si>
  <si>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</si>
  <si>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</si>
  <si>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</si>
  <si>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</si>
  <si>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</si>
  <si>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</si>
  <si>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</si>
  <si>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</si>
  <si>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</si>
  <si>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</si>
  <si>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</si>
  <si>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</si>
  <si>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</si>
  <si>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</si>
  <si>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</si>
  <si>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</si>
  <si>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</si>
  <si>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</si>
  <si>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</si>
  <si>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</si>
  <si>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</si>
  <si>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</si>
  <si>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</si>
  <si>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</si>
  <si>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</si>
  <si>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</si>
  <si>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</si>
  <si>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</si>
  <si>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</si>
  <si>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</si>
  <si>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</si>
  <si>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</si>
  <si>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</si>
  <si>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</si>
  <si>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</si>
  <si>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</si>
  <si>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</si>
  <si>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</si>
  <si>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</si>
  <si>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</si>
  <si>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</si>
  <si>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</si>
  <si>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</si>
  <si>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</si>
  <si>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</si>
  <si>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</si>
  <si>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</si>
  <si>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</si>
  <si>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</si>
  <si>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</si>
  <si>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</si>
  <si>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</si>
  <si>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</si>
  <si>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</si>
  <si>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</si>
  <si>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</si>
  <si>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</si>
  <si>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</si>
  <si>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</si>
  <si>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</si>
  <si>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</si>
  <si>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</si>
  <si>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</si>
  <si>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</si>
  <si>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</si>
  <si>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</si>
  <si>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</si>
  <si>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</si>
  <si>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</si>
  <si>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</si>
  <si>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</si>
  <si>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</si>
  <si>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</si>
  <si>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</si>
  <si>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</si>
  <si>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</si>
  <si>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</si>
  <si>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</si>
  <si>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</si>
  <si>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</si>
  <si>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</si>
  <si>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</si>
  <si>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</si>
  <si>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</si>
  <si>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</si>
  <si>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</si>
  <si>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</si>
  <si>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</si>
  <si>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</si>
  <si>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</si>
  <si>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</si>
  <si>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</si>
  <si>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</si>
  <si>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</si>
  <si>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</si>
  <si>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</si>
  <si>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</si>
  <si>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</si>
  <si>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</si>
  <si>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</si>
  <si>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</si>
  <si>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</si>
  <si>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</si>
  <si>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</si>
  <si>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</si>
  <si>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</si>
  <si>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</si>
  <si>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</si>
  <si>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</si>
  <si>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</si>
  <si>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</si>
  <si>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</si>
  <si>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</si>
  <si>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</si>
  <si>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</si>
  <si>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</si>
  <si>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</si>
  <si>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</si>
  <si>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</si>
  <si>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</si>
  <si>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</si>
  <si>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</si>
  <si>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</si>
  <si>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</si>
  <si>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</si>
  <si>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</si>
  <si>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</si>
  <si>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</si>
  <si>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</si>
  <si>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</si>
  <si>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</si>
  <si>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</si>
  <si>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</si>
  <si>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</si>
  <si>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</si>
  <si>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</si>
  <si>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</si>
  <si>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</si>
  <si>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</si>
  <si>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</si>
  <si>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</si>
  <si>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</si>
  <si>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</si>
  <si>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</si>
  <si>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</si>
  <si>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</si>
  <si>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</si>
  <si>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</si>
  <si>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</si>
  <si>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</si>
  <si>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</si>
  <si>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</si>
  <si>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</si>
  <si>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</si>
  <si>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</si>
  <si>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</si>
  <si>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</si>
  <si>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</si>
  <si>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</si>
  <si>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</si>
  <si>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</si>
  <si>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</si>
  <si>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</si>
  <si>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</si>
  <si>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</si>
  <si>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</si>
  <si>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</si>
  <si>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</si>
  <si>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</si>
  <si>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</si>
  <si>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</si>
  <si>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</si>
  <si>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</si>
  <si>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</si>
  <si>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</si>
  <si>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</si>
  <si>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</si>
  <si>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</si>
  <si>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</si>
  <si>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</si>
  <si>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</si>
  <si>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</si>
  <si>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</si>
  <si>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</si>
  <si>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</si>
  <si>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</si>
  <si>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</si>
  <si>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</si>
  <si>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</si>
  <si>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</si>
  <si>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</si>
  <si>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</si>
  <si>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</si>
  <si>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</si>
  <si>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</si>
  <si>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</si>
  <si>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</si>
  <si>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</si>
  <si>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</si>
  <si>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</si>
  <si>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</si>
  <si>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</si>
  <si>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</si>
  <si>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</si>
  <si>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</si>
  <si>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</si>
  <si>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</si>
  <si>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</si>
  <si>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</si>
  <si>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</si>
  <si>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</si>
  <si>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</si>
  <si>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</si>
  <si>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</si>
  <si>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</si>
  <si>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</si>
  <si>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</si>
  <si>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</si>
  <si>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</si>
  <si>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</si>
  <si>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</si>
  <si>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</si>
  <si>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</si>
  <si>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</si>
  <si>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</si>
  <si>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</si>
  <si>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</si>
  <si>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</si>
  <si>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</si>
  <si>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</si>
  <si>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</si>
  <si>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</si>
  <si>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</si>
  <si>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</si>
  <si>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</si>
  <si>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</si>
  <si>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</si>
  <si>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</si>
  <si>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</si>
  <si>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</si>
  <si>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</si>
  <si>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</si>
  <si>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</si>
  <si>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</si>
  <si>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</si>
  <si>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</si>
  <si>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</si>
  <si>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</si>
  <si>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</si>
  <si>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</si>
  <si>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</si>
  <si>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</si>
  <si>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</si>
  <si>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</si>
  <si>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</si>
  <si>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</si>
  <si>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</si>
  <si>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</si>
  <si>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</si>
  <si>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</si>
  <si>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</si>
  <si>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</si>
  <si>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</si>
  <si>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</si>
  <si>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</si>
  <si>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</si>
  <si>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</si>
  <si>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</si>
  <si>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</si>
  <si>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</si>
  <si>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</si>
  <si>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</si>
  <si>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</si>
  <si>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</si>
  <si>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</si>
  <si>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</si>
  <si>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</si>
  <si>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</si>
  <si>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</si>
  <si>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</si>
  <si>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</si>
  <si>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</si>
  <si>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</si>
  <si>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</si>
  <si>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</si>
  <si>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</si>
  <si>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</si>
  <si>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</si>
  <si>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</si>
  <si>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</si>
  <si>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</si>
  <si>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</si>
  <si>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</si>
  <si>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</si>
  <si>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</si>
  <si>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</si>
  <si>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</si>
  <si>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</si>
  <si>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</si>
  <si>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</si>
  <si>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</si>
  <si>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</si>
  <si>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</si>
  <si>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</si>
  <si>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</si>
  <si>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</si>
  <si>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</si>
  <si>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</si>
  <si>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</si>
  <si>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</si>
  <si>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</si>
  <si>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</si>
  <si>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</si>
  <si>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</si>
  <si>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</si>
  <si>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</si>
  <si>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</si>
  <si>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</si>
  <si>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</si>
  <si>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</si>
  <si>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</si>
  <si>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</si>
  <si>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</si>
  <si>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</si>
  <si>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</si>
  <si>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</si>
  <si>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</si>
  <si>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</si>
  <si>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</si>
  <si>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</si>
  <si>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</si>
  <si>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</si>
  <si>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</si>
  <si>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</si>
  <si>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</si>
  <si>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</si>
  <si>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</si>
  <si>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</si>
  <si>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</si>
  <si>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</si>
  <si>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</si>
  <si>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</si>
  <si>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</si>
  <si>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</si>
  <si>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</si>
  <si>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</si>
  <si>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</si>
  <si>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</si>
  <si>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</si>
  <si>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</si>
  <si>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</si>
  <si>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</si>
  <si>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</si>
  <si>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</si>
  <si>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</si>
  <si>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</si>
  <si>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</si>
  <si>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</si>
  <si>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</si>
  <si>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</si>
  <si>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</si>
  <si>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</si>
  <si>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</si>
  <si>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</si>
  <si>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</si>
  <si>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</si>
  <si>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</si>
  <si>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</si>
  <si>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</si>
  <si>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</si>
  <si>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</si>
  <si>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</si>
  <si>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</si>
  <si>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</si>
  <si>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</si>
  <si>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</si>
  <si>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</si>
  <si>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</si>
  <si>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</si>
  <si>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</si>
  <si>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</si>
  <si>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</si>
  <si>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</si>
  <si>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</si>
  <si>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</si>
  <si>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</si>
  <si>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</si>
  <si>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</si>
  <si>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</si>
  <si>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</si>
  <si>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</si>
  <si>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</si>
  <si>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</si>
  <si>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</si>
  <si>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</si>
  <si>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</si>
  <si>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</si>
  <si>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</si>
  <si>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</si>
  <si>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</si>
  <si>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</si>
  <si>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</si>
  <si>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</si>
  <si>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</si>
  <si>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</si>
  <si>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</si>
  <si>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</si>
  <si>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</si>
  <si>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</si>
  <si>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</si>
  <si>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</si>
  <si>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</si>
  <si>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</si>
  <si>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</si>
  <si>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</si>
  <si>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</si>
  <si>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</si>
  <si>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</si>
  <si>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</si>
  <si>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</si>
  <si>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</si>
  <si>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</si>
  <si>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</si>
  <si>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</si>
  <si>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</si>
  <si>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</si>
  <si>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</si>
  <si>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</si>
  <si>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</si>
  <si>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</si>
  <si>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</si>
  <si>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</si>
  <si>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</si>
  <si>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</si>
  <si>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</si>
  <si>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</si>
  <si>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</si>
  <si>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</si>
  <si>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</si>
  <si>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</si>
  <si>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</si>
  <si>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</si>
  <si>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</si>
  <si>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</si>
  <si>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</si>
  <si>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</si>
  <si>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</si>
  <si>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</si>
  <si>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</si>
  <si>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</si>
  <si>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</si>
  <si>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</si>
  <si>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</si>
  <si>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</si>
  <si>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</si>
  <si>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</si>
  <si>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</si>
  <si>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</si>
  <si>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</si>
  <si>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</si>
  <si>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</si>
  <si>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</si>
  <si>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</si>
  <si>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</si>
  <si>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</si>
  <si>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</si>
  <si>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</si>
  <si>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</si>
  <si>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</si>
  <si>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</si>
  <si>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</si>
  <si>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</si>
  <si>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</si>
  <si>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</si>
  <si>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</si>
  <si>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</si>
  <si>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</si>
  <si>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</si>
  <si>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</si>
  <si>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</si>
  <si>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</si>
  <si>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</si>
  <si>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</si>
  <si>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</si>
  <si>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</si>
  <si>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</si>
  <si>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</si>
  <si>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</si>
  <si>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</si>
  <si>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</si>
  <si>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</si>
  <si>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</si>
  <si>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</si>
  <si>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</si>
  <si>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</si>
  <si>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</si>
  <si>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</si>
  <si>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</si>
  <si>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</si>
  <si>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</si>
  <si>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</si>
  <si>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</si>
  <si>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</si>
  <si>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</si>
  <si>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</si>
  <si>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</si>
  <si>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</si>
  <si>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</si>
  <si>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</si>
  <si>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</si>
  <si>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</si>
  <si>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</si>
  <si>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</si>
  <si>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</si>
  <si>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</si>
  <si>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</si>
  <si>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</si>
  <si>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</si>
  <si>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</si>
  <si>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</si>
  <si>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</si>
  <si>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</si>
  <si>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</si>
  <si>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</si>
  <si>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</si>
  <si>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</si>
  <si>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</si>
  <si>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</si>
  <si>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</si>
  <si>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</si>
  <si>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</si>
  <si>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</si>
  <si>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</si>
  <si>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</si>
  <si>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</si>
  <si>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</si>
  <si>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</si>
  <si>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</si>
  <si>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</si>
  <si>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</si>
  <si>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</si>
  <si>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</si>
  <si>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</si>
  <si>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</si>
  <si>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</si>
  <si>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</si>
  <si>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</si>
  <si>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</si>
  <si>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</si>
  <si>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</si>
  <si>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</si>
  <si>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</si>
  <si>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</si>
  <si>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</si>
  <si>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</si>
  <si>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</si>
  <si>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</si>
  <si>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</si>
  <si>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</si>
  <si>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</si>
  <si>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</si>
  <si>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</si>
  <si>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</si>
  <si>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</si>
  <si>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</si>
  <si>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</si>
  <si>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</si>
  <si>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</si>
  <si>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</si>
  <si>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</si>
  <si>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</si>
  <si>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</si>
  <si>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</si>
  <si>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</si>
  <si>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</si>
  <si>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</si>
  <si>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</si>
  <si>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</si>
  <si>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</si>
  <si>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</si>
  <si>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</si>
  <si>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</si>
  <si>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</si>
  <si>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</si>
  <si>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</si>
  <si>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</si>
  <si>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</si>
  <si>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</si>
  <si>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</si>
  <si>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</si>
  <si>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</si>
  <si>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</si>
  <si>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</si>
  <si>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</si>
  <si>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</si>
  <si>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</si>
  <si>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</si>
  <si>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</si>
  <si>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</si>
  <si>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</si>
  <si>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</si>
  <si>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</si>
  <si>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</si>
  <si>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</si>
  <si>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</si>
  <si>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</si>
  <si>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</si>
  <si>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</si>
  <si>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</si>
  <si>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</si>
  <si>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</si>
  <si>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</si>
  <si>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</si>
  <si>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</si>
  <si>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</si>
  <si>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</si>
  <si>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</si>
  <si>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</si>
  <si>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</si>
  <si>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</si>
  <si>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</si>
  <si>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</si>
  <si>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</si>
  <si>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</si>
  <si>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</si>
  <si>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</si>
  <si>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</si>
  <si>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</si>
  <si>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</si>
  <si>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</si>
  <si>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</si>
  <si>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</si>
  <si>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</si>
  <si>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</si>
  <si>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</si>
  <si>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</si>
  <si>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</si>
  <si>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</si>
  <si>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</si>
  <si>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</si>
  <si>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</si>
  <si>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</si>
  <si>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</si>
  <si>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</si>
  <si>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</si>
  <si>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</si>
  <si>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</si>
  <si>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</si>
  <si>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</si>
  <si>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</si>
  <si>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</si>
  <si>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</si>
  <si>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</si>
  <si>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</si>
  <si>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</si>
  <si>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</si>
  <si>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</si>
  <si>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</si>
  <si>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</si>
  <si>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</si>
  <si>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</si>
  <si>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</si>
  <si>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</si>
  <si>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</si>
  <si>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</si>
  <si>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</si>
  <si>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</si>
  <si>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</si>
  <si>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</si>
  <si>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</si>
  <si>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</si>
  <si>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</si>
  <si>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</si>
  <si>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</si>
  <si>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</si>
  <si>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</si>
  <si>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</si>
  <si>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</si>
  <si>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</si>
  <si>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</si>
  <si>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</si>
  <si>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</si>
  <si>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</si>
  <si>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</si>
  <si>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</si>
  <si>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</si>
  <si>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</si>
  <si>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</si>
  <si>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</si>
  <si>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</si>
  <si>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</si>
  <si>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</si>
  <si>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</si>
  <si>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</si>
  <si>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</si>
  <si>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</si>
  <si>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</si>
  <si>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</si>
  <si>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</si>
  <si>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</si>
  <si>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</si>
  <si>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</si>
  <si>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</si>
  <si>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</si>
  <si>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</si>
  <si>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</si>
  <si>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</si>
  <si>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</si>
  <si>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</si>
  <si>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</si>
  <si>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</si>
  <si>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</si>
  <si>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</si>
  <si>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</si>
  <si>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</si>
  <si>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</si>
  <si>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</si>
  <si>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</si>
  <si>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</si>
  <si>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</si>
  <si>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</si>
  <si>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</si>
  <si>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</si>
  <si>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</si>
  <si>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</si>
  <si>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</si>
  <si>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</si>
  <si>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</si>
  <si>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</si>
  <si>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</si>
  <si>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</si>
  <si>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</si>
  <si>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</si>
  <si>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</si>
  <si>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</si>
  <si>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</si>
  <si>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</si>
  <si>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</si>
  <si>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</si>
  <si>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</si>
  <si>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</si>
  <si>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</si>
  <si>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</si>
  <si>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</si>
  <si>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</si>
  <si>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</si>
  <si>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</si>
  <si>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</si>
  <si>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</si>
  <si>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</si>
  <si>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</si>
  <si>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</si>
  <si>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</si>
  <si>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</si>
  <si>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</si>
  <si>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</si>
  <si>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</si>
  <si>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</si>
  <si>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</si>
  <si>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</si>
  <si>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</si>
  <si>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</si>
  <si>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</si>
  <si>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</si>
  <si>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</si>
  <si>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</si>
  <si>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</si>
  <si>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</si>
  <si>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</si>
  <si>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</si>
  <si>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</si>
  <si>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</si>
  <si>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</si>
  <si>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</si>
  <si>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</si>
  <si>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</si>
  <si>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</si>
  <si>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</si>
  <si>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</si>
  <si>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</si>
  <si>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</si>
  <si>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</si>
  <si>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</si>
  <si>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</si>
  <si>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</si>
  <si>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</si>
  <si>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</si>
  <si>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</si>
  <si>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</si>
  <si>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</si>
  <si>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</si>
  <si>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</si>
  <si>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</si>
  <si>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</si>
  <si>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</si>
  <si>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</si>
  <si>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</si>
  <si>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</si>
  <si>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</si>
  <si>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</si>
  <si>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</si>
  <si>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</si>
  <si>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</si>
  <si>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</si>
  <si>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</si>
  <si>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</si>
  <si>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</si>
  <si>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</si>
  <si>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</si>
  <si>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</si>
  <si>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</si>
  <si>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</si>
  <si>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</si>
  <si>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</si>
  <si>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</si>
  <si>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</si>
  <si>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</si>
  <si>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</si>
  <si>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</si>
  <si>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</si>
  <si>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</si>
  <si>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</si>
  <si>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</si>
  <si>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</si>
  <si>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</si>
  <si>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</si>
  <si>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</si>
  <si>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</si>
  <si>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</si>
  <si>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</si>
  <si>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</si>
  <si>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</si>
  <si>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</si>
  <si>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</si>
  <si>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</si>
  <si>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</si>
  <si>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</si>
  <si>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</si>
  <si>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</si>
  <si>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</si>
  <si>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</si>
  <si>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</si>
  <si>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</si>
  <si>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</si>
  <si>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</si>
  <si>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</si>
  <si>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</si>
  <si>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</si>
  <si>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</si>
  <si>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</si>
  <si>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</si>
  <si>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</si>
  <si>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</si>
  <si>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</si>
  <si>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</si>
  <si>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</si>
  <si>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</si>
  <si>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</si>
  <si>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</si>
  <si>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</si>
  <si>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</si>
  <si>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</si>
  <si>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</si>
  <si>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</si>
  <si>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</si>
  <si>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</si>
  <si>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</si>
  <si>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</si>
  <si>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</si>
  <si>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</si>
  <si>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</si>
  <si>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</si>
  <si>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</si>
  <si>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</si>
  <si>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</si>
  <si>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</si>
  <si>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</si>
  <si>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</si>
  <si>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</si>
  <si>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</si>
  <si>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</si>
  <si>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</si>
  <si>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</si>
  <si>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</si>
  <si>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</si>
  <si>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</si>
  <si>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</si>
  <si>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</si>
  <si>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</si>
  <si>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</si>
  <si>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</si>
  <si>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</si>
  <si>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</si>
  <si>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</si>
  <si>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</si>
  <si>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</si>
  <si>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</si>
  <si>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</si>
  <si>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</si>
  <si>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</si>
  <si>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</si>
  <si>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</si>
  <si>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</si>
  <si>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1001ADM</t>
  </si>
  <si>
    <t>CTPMIND</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</si>
  <si>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</si>
  <si>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</si>
  <si>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</si>
  <si>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</si>
  <si>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</si>
  <si>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</si>
  <si>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</si>
  <si>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</si>
  <si>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</si>
  <si>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</si>
  <si>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</si>
  <si>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</si>
  <si>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</si>
  <si>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</si>
  <si>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</si>
  <si>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</si>
  <si>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</si>
  <si>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</si>
  <si>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</si>
  <si>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</si>
  <si>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</si>
  <si>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</si>
  <si>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</si>
  <si>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</si>
  <si>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</si>
  <si>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</si>
  <si>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</si>
  <si>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</si>
  <si>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</si>
  <si>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</si>
  <si>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</si>
  <si>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</si>
  <si>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</si>
  <si>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</si>
  <si>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</si>
  <si>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</si>
  <si>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</si>
  <si>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</si>
  <si>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</si>
  <si>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</si>
  <si>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</si>
  <si>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</si>
  <si>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</si>
  <si>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</si>
  <si>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</si>
  <si>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</si>
  <si>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</si>
  <si>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</si>
  <si>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</si>
  <si>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</si>
  <si>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</si>
  <si>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</si>
  <si>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</si>
  <si>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</si>
  <si>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</si>
  <si>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</si>
  <si>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</si>
  <si>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</si>
  <si>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</si>
  <si>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</si>
  <si>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</si>
  <si>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</si>
  <si>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</si>
  <si>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</si>
  <si>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</si>
  <si>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</si>
  <si>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</si>
  <si>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</si>
  <si>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</si>
  <si>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</si>
  <si>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</si>
  <si>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</si>
  <si>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</si>
  <si>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</si>
  <si>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</si>
  <si>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</si>
  <si>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</si>
  <si>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</si>
  <si>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</si>
  <si>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</si>
  <si>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</si>
  <si>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</si>
  <si>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</si>
  <si>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</si>
  <si>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</si>
  <si>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</si>
  <si>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</si>
  <si>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</si>
  <si>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</si>
  <si>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</si>
  <si>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</si>
  <si>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</si>
  <si>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</si>
  <si>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</si>
  <si>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</si>
  <si>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</si>
  <si>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</si>
  <si>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</si>
  <si>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</si>
  <si>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</si>
  <si>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</si>
  <si>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</si>
  <si>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</si>
  <si>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</si>
  <si>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</si>
  <si>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</si>
  <si>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</si>
  <si>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</si>
  <si>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</si>
  <si>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</si>
  <si>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</si>
  <si>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</si>
  <si>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</si>
  <si>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</si>
  <si>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</si>
  <si>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</si>
  <si>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</si>
  <si>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</si>
  <si>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</si>
  <si>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</si>
  <si>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</si>
  <si>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</si>
  <si>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</si>
  <si>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</si>
  <si>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</si>
  <si>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</si>
  <si>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</si>
  <si>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</si>
  <si>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</si>
  <si>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</si>
  <si>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</si>
  <si>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</si>
  <si>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</si>
  <si>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</si>
  <si>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</si>
  <si>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</si>
  <si>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</si>
  <si>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</si>
  <si>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</si>
  <si>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</si>
  <si>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</si>
  <si>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</si>
  <si>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</si>
  <si>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</si>
  <si>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</si>
  <si>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</si>
  <si>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</si>
  <si>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</si>
  <si>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</si>
  <si>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</si>
  <si>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</si>
  <si>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</si>
  <si>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</si>
  <si>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</si>
  <si>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</si>
  <si>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</si>
  <si>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</si>
  <si>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</si>
  <si>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</si>
  <si>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</si>
  <si>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</si>
  <si>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</si>
  <si>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</si>
  <si>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</si>
  <si>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</si>
  <si>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</si>
  <si>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</si>
  <si>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</si>
  <si>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</si>
  <si>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</si>
  <si>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</si>
  <si>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</si>
  <si>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</si>
  <si>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</si>
  <si>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</si>
  <si>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</si>
  <si>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</si>
  <si>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</si>
  <si>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</si>
  <si>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</si>
  <si>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</si>
  <si>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</si>
  <si>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</si>
  <si>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</si>
  <si>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</si>
  <si>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</si>
  <si>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Coluna1</t>
  </si>
  <si>
    <t>Coluna2</t>
  </si>
  <si>
    <t>Coluna3</t>
  </si>
  <si>
    <t>Coluna4</t>
  </si>
  <si>
    <t>Coluna5</t>
  </si>
  <si>
    <t>Coluna6</t>
  </si>
  <si>
    <t>Coluna7</t>
  </si>
  <si>
    <t>Coluna8</t>
  </si>
  <si>
    <t>Coluna9</t>
  </si>
  <si>
    <t>Coluna10</t>
  </si>
  <si>
    <t>Coluna11</t>
  </si>
  <si>
    <t>Coluna12</t>
  </si>
  <si>
    <t>Coluna13</t>
  </si>
  <si>
    <t>Coluna14</t>
  </si>
  <si>
    <t>Coluna15</t>
  </si>
  <si>
    <t>Coluna16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</si>
</sst>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29"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s>
  <fills count="9">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18">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0" fillId="0" borderId="0" xfId="0"/>
    <xf numFmtId="0" fontId="12"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Coluna1" dataDxfId="52"/>
    <tableColumn id="2" xr3:uid="{00000000-0010-0000-0000-000002000000}" name="Coluna2" dataDxfId="51"/>
    <tableColumn id="3" xr3:uid="{00000000-0010-0000-0000-000003000000}" name="Coluna3" dataDxfId="50"/>
    <tableColumn id="4" xr3:uid="{00000000-0010-0000-0000-000004000000}" name="Coluna4" dataDxfId="49"/>
    <tableColumn id="5" xr3:uid="{00000000-0010-0000-0000-000005000000}" name="Coluna5" dataDxfId="48"/>
    <tableColumn id="6" xr3:uid="{00000000-0010-0000-0000-000006000000}" name="Coluna6" dataDxfId="47"/>
    <tableColumn id="7" xr3:uid="{00000000-0010-0000-0000-000007000000}" name="Coluna7" dataDxfId="46"/>
    <tableColumn id="8" xr3:uid="{00000000-0010-0000-0000-000008000000}" name="Coluna8" dataDxfId="45"/>
    <tableColumn id="9" xr3:uid="{00000000-0010-0000-0000-000009000000}" name="Coluna9" dataDxfId="44"/>
    <tableColumn id="10" xr3:uid="{00000000-0010-0000-0000-00000A000000}" name="Coluna10" dataDxfId="43"/>
    <tableColumn id="11" xr3:uid="{00000000-0010-0000-0000-00000B000000}" name="Coluna11" dataDxfId="42"/>
    <tableColumn id="12" xr3:uid="{00000000-0010-0000-0000-00000C000000}" name="Coluna12" dataDxfId="41"/>
    <tableColumn id="13" xr3:uid="{00000000-0010-0000-0000-00000D000000}" name="Coluna13" dataDxfId="40"/>
    <tableColumn id="14" xr3:uid="{00000000-0010-0000-0000-00000E000000}" name="Coluna14" dataDxfId="39"/>
    <tableColumn id="15" xr3:uid="{00000000-0010-0000-0000-00000F000000}" name="Coluna15" dataDxfId="38"/>
    <tableColumn id="16" xr3:uid="{00000000-0010-0000-0000-000010000000}" name="Coluna16"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2"/>
      <c r="B47" s="112"/>
      <c r="C47" s="112"/>
      <c r="D47" s="112"/>
      <c r="E47" s="112"/>
      <c r="F47" s="112"/>
      <c r="G47" s="112"/>
    </row>
    <row r="48" spans="1:7" ht="48" customHeight="1" x14ac:dyDescent="0.25">
      <c r="A48" s="113" t="s">
        <v>97</v>
      </c>
      <c r="B48" s="113"/>
      <c r="C48" s="113"/>
      <c r="D48" s="113"/>
      <c r="E48" s="113"/>
      <c r="F48" s="113"/>
      <c r="G48" s="113"/>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4" t="s">
        <v>105</v>
      </c>
      <c r="B57" s="114"/>
      <c r="C57" s="114"/>
      <c r="D57" s="114"/>
      <c r="E57" s="114"/>
      <c r="F57" s="114"/>
      <c r="G57" s="114"/>
    </row>
    <row r="58" spans="1:7" x14ac:dyDescent="0.25">
      <c r="A58" s="115" t="s">
        <v>106</v>
      </c>
      <c r="B58" s="112"/>
      <c r="C58" s="112"/>
      <c r="D58" s="112"/>
      <c r="E58" s="112"/>
      <c r="F58" s="112"/>
      <c r="G58" s="112"/>
    </row>
    <row r="59" spans="1:7" x14ac:dyDescent="0.25">
      <c r="A59" s="115" t="s">
        <v>107</v>
      </c>
      <c r="B59" s="112"/>
      <c r="C59" s="112"/>
      <c r="D59" s="112"/>
      <c r="E59" s="112"/>
      <c r="F59" s="112"/>
      <c r="G59" s="112"/>
    </row>
    <row r="60" spans="1:7" x14ac:dyDescent="0.25">
      <c r="A60" s="115" t="s">
        <v>108</v>
      </c>
      <c r="B60" s="112"/>
      <c r="C60" s="112"/>
      <c r="D60" s="112"/>
      <c r="E60" s="112"/>
      <c r="F60" s="112"/>
      <c r="G60" s="112"/>
    </row>
  </sheetData>
  <mergeCells count="35">
    <mergeCell ref="A51:G51"/>
    <mergeCell ref="A57:G57"/>
    <mergeCell ref="A58:G58"/>
    <mergeCell ref="A59:G59"/>
    <mergeCell ref="A60:G60"/>
    <mergeCell ref="A43:G43"/>
    <mergeCell ref="A47:G47"/>
    <mergeCell ref="A48:G48"/>
    <mergeCell ref="A49:G49"/>
    <mergeCell ref="A50:G50"/>
    <mergeCell ref="A38:G38"/>
    <mergeCell ref="A39:G39"/>
    <mergeCell ref="A40:G40"/>
    <mergeCell ref="A41:G41"/>
    <mergeCell ref="A42:G42"/>
    <mergeCell ref="A33:G33"/>
    <mergeCell ref="A34:G34"/>
    <mergeCell ref="A35:G35"/>
    <mergeCell ref="A36:G36"/>
    <mergeCell ref="A37:G37"/>
    <mergeCell ref="C26:G26"/>
    <mergeCell ref="C27:G27"/>
    <mergeCell ref="C28:G28"/>
    <mergeCell ref="C29:G29"/>
    <mergeCell ref="A32:G32"/>
    <mergeCell ref="C19:G19"/>
    <mergeCell ref="C20:G20"/>
    <mergeCell ref="C21:G21"/>
    <mergeCell ref="C24:G24"/>
    <mergeCell ref="C25:G25"/>
    <mergeCell ref="C14:G14"/>
    <mergeCell ref="C15:G15"/>
    <mergeCell ref="C16:G16"/>
    <mergeCell ref="C17:G17"/>
    <mergeCell ref="C18:G1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46252</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78"/>
  <sheetViews>
    <sheetView zoomScale="85" zoomScaleNormal="85" workbookViewId="0">
      <pane ySplit="4" topLeftCell="A5" activePane="bottomLeft" state="frozen"/>
      <selection pane="bottomLeft" activeCell="E75" sqref="E75"/>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 t="shared" ref="H5:H36" si="0">IF(OR($G5="A",$G5="B",$G5="C",$G5="6x1",$G5="5x2",$G5="Folguista"),"Sim","Não")</f>
        <v>Sim</v>
      </c>
      <c r="I5" s="38" t="str">
        <f t="shared" ref="I5:I36" si="1">$A5&amp;"|"&amp;TEXT($E5,"yyyymmdd")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 t="shared" si="0"/>
        <v>Sim</v>
      </c>
      <c r="I6" s="38" t="str">
        <f t="shared" si="1"/>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 t="shared" si="0"/>
        <v>Sim</v>
      </c>
      <c r="I7" s="38" t="str">
        <f t="shared" si="1"/>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 t="shared" si="0"/>
        <v>Não</v>
      </c>
      <c r="I8" s="38" t="str">
        <f t="shared" si="1"/>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 t="shared" si="0"/>
        <v>Sim</v>
      </c>
      <c r="I9" s="38" t="str">
        <f t="shared" si="1"/>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 t="shared" si="0"/>
        <v>Sim</v>
      </c>
      <c r="I10" s="38" t="str">
        <f t="shared" si="1"/>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 t="shared" si="0"/>
        <v>Sim</v>
      </c>
      <c r="I11" s="38" t="str">
        <f t="shared" si="1"/>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 t="shared" si="0"/>
        <v>Sim</v>
      </c>
      <c r="I12" s="38" t="str">
        <f t="shared" si="1"/>
        <v>52351|yyyy0803</v>
      </c>
    </row>
    <row r="13" spans="1:9" ht="15" customHeight="1" x14ac:dyDescent="0.25">
      <c r="A13" s="37">
        <v>53726</v>
      </c>
      <c r="B13" s="22" t="s">
        <v>177</v>
      </c>
      <c r="C13" s="38" t="str">
        <f>IFERROR(VLOOKUP($A13,Dados!$A:$C,3,FALSE()),"NÃO INFORMADO")</f>
        <v>1001ADM</v>
      </c>
      <c r="D13" s="31" t="s">
        <v>121</v>
      </c>
      <c r="E13" s="39">
        <v>46237</v>
      </c>
      <c r="F13" s="33"/>
      <c r="G13" s="40" t="str">
        <f>IFERROR(INDEX(Parâmetros!$B$27:$B$36,MATCH($D13,Parâmetros!$A$27:$A$36,0)),"")</f>
        <v>6x1</v>
      </c>
      <c r="H13" s="40" t="str">
        <f t="shared" si="0"/>
        <v>Sim</v>
      </c>
      <c r="I13" s="38" t="str">
        <f t="shared" si="1"/>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 t="shared" si="0"/>
        <v>Sim</v>
      </c>
      <c r="I14" s="38" t="str">
        <f t="shared" si="1"/>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 t="shared" si="0"/>
        <v>Sim</v>
      </c>
      <c r="I15" s="38" t="str">
        <f t="shared" si="1"/>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 t="shared" si="0"/>
        <v>Sim</v>
      </c>
      <c r="I16" s="38" t="str">
        <f t="shared" si="1"/>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 t="shared" si="0"/>
        <v>Sim</v>
      </c>
      <c r="I17" s="38" t="str">
        <f t="shared" si="1"/>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 t="shared" si="0"/>
        <v>Sim</v>
      </c>
      <c r="I18" s="38" t="str">
        <f t="shared" si="1"/>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 t="shared" si="0"/>
        <v>Sim</v>
      </c>
      <c r="I19" s="38" t="str">
        <f t="shared" si="1"/>
        <v>56855|yyyy0803</v>
      </c>
    </row>
    <row r="20" spans="1:9" ht="15" customHeight="1" x14ac:dyDescent="0.25">
      <c r="A20" s="37">
        <v>55420</v>
      </c>
      <c r="B20" s="22" t="s">
        <v>184</v>
      </c>
      <c r="C20" s="38" t="str">
        <f>IFERROR(VLOOKUP($A20,Dados!$A:$C,3,FALSE()),"NÃO INFORMADO")</f>
        <v>MEC</v>
      </c>
      <c r="D20" s="31" t="s">
        <v>141</v>
      </c>
      <c r="E20" s="39">
        <v>46237</v>
      </c>
      <c r="F20" s="33"/>
      <c r="G20" s="40" t="str">
        <f>IFERROR(INDEX(Parâmetros!$B$27:$B$36,MATCH($D20,Parâmetros!$A$27:$A$36,0)),"")</f>
        <v>Férias</v>
      </c>
      <c r="H20" s="40" t="str">
        <f t="shared" si="0"/>
        <v>Não</v>
      </c>
      <c r="I20" s="38" t="str">
        <f t="shared" si="1"/>
        <v>55420|yyyy0803</v>
      </c>
    </row>
    <row r="21" spans="1:9" ht="15" customHeight="1" x14ac:dyDescent="0.25">
      <c r="A21" s="37">
        <v>55420</v>
      </c>
      <c r="B21" s="22" t="s">
        <v>184</v>
      </c>
      <c r="C21" s="38" t="str">
        <f>IFERROR(VLOOKUP($A21,Dados!$A:$C,3,FALSE()),"NÃO INFORMADO")</f>
        <v>MEC</v>
      </c>
      <c r="D21" s="31" t="s">
        <v>119</v>
      </c>
      <c r="E21" s="39">
        <v>46248</v>
      </c>
      <c r="F21" s="33">
        <v>3</v>
      </c>
      <c r="G21" s="40" t="str">
        <f>IFERROR(INDEX(Parâmetros!$B$27:$B$36,MATCH($D21,Parâmetros!$A$27:$A$36,0)),"")</f>
        <v>B</v>
      </c>
      <c r="H21" s="40" t="str">
        <f t="shared" si="0"/>
        <v>Sim</v>
      </c>
      <c r="I21" s="38" t="str">
        <f t="shared" si="1"/>
        <v>55420|yyyy0814</v>
      </c>
    </row>
    <row r="22" spans="1:9" ht="15" customHeight="1" x14ac:dyDescent="0.25">
      <c r="A22" s="37">
        <v>9561</v>
      </c>
      <c r="B22" s="22" t="s">
        <v>185</v>
      </c>
      <c r="C22" s="38" t="str">
        <f>IFERROR(VLOOKUP($A22,Dados!$A:$C,3,FALSE()),"NÃO INFORMADO")</f>
        <v>NÃO INFORMADO</v>
      </c>
      <c r="D22" s="31" t="s">
        <v>141</v>
      </c>
      <c r="E22" s="39">
        <v>46237</v>
      </c>
      <c r="F22" s="33"/>
      <c r="G22" s="40" t="str">
        <f>IFERROR(INDEX(Parâmetros!$B$27:$B$36,MATCH($D22,Parâmetros!$A$27:$A$36,0)),"")</f>
        <v>Férias</v>
      </c>
      <c r="H22" s="40" t="str">
        <f t="shared" si="0"/>
        <v>Não</v>
      </c>
      <c r="I22" s="38" t="str">
        <f t="shared" si="1"/>
        <v>9561|yyyy0803</v>
      </c>
    </row>
    <row r="23" spans="1:9" ht="15" customHeight="1" x14ac:dyDescent="0.25">
      <c r="A23" s="37">
        <v>9561</v>
      </c>
      <c r="B23" s="22" t="s">
        <v>185</v>
      </c>
      <c r="C23" s="38" t="str">
        <f>IFERROR(VLOOKUP($A23,Dados!$A:$C,3,FALSE()),"NÃO INFORMADO")</f>
        <v>NÃO INFORMADO</v>
      </c>
      <c r="D23" s="31" t="s">
        <v>121</v>
      </c>
      <c r="E23" s="39">
        <v>46253</v>
      </c>
      <c r="F23" s="33"/>
      <c r="G23" s="40" t="str">
        <f>IFERROR(INDEX(Parâmetros!$B$27:$B$36,MATCH($D23,Parâmetros!$A$27:$A$36,0)),"")</f>
        <v>6x1</v>
      </c>
      <c r="H23" s="40" t="str">
        <f t="shared" si="0"/>
        <v>Sim</v>
      </c>
      <c r="I23" s="38" t="str">
        <f t="shared" si="1"/>
        <v>9561|yyyy0819</v>
      </c>
    </row>
    <row r="24" spans="1:9" ht="15" customHeight="1" x14ac:dyDescent="0.25">
      <c r="A24" s="37">
        <v>56227</v>
      </c>
      <c r="B24" s="22" t="s">
        <v>186</v>
      </c>
      <c r="C24" s="38" t="str">
        <f>IFERROR(VLOOKUP($A24,Dados!$A:$C,3,FALSE()),"NÃO INFORMADO")</f>
        <v>ENGMAN</v>
      </c>
      <c r="D24" s="31" t="s">
        <v>121</v>
      </c>
      <c r="E24" s="39">
        <v>46237</v>
      </c>
      <c r="F24" s="33"/>
      <c r="G24" s="40" t="str">
        <f>IFERROR(INDEX(Parâmetros!$B$27:$B$36,MATCH($D24,Parâmetros!$A$27:$A$36,0)),"")</f>
        <v>6x1</v>
      </c>
      <c r="H24" s="40" t="str">
        <f t="shared" si="0"/>
        <v>Sim</v>
      </c>
      <c r="I24" s="38" t="str">
        <f t="shared" si="1"/>
        <v>56227|yyyy0803</v>
      </c>
    </row>
    <row r="25" spans="1:9" ht="15" customHeight="1" x14ac:dyDescent="0.25">
      <c r="A25" s="37">
        <v>55419</v>
      </c>
      <c r="B25" s="22" t="s">
        <v>187</v>
      </c>
      <c r="C25" s="38" t="str">
        <f>IFERROR(VLOOKUP($A25,Dados!$A:$C,3,FALSE()),"NÃO INFORMADO")</f>
        <v>ENGMAN</v>
      </c>
      <c r="D25" s="31" t="s">
        <v>121</v>
      </c>
      <c r="E25" s="39">
        <v>46237</v>
      </c>
      <c r="F25" s="33"/>
      <c r="G25" s="40" t="str">
        <f>IFERROR(INDEX(Parâmetros!$B$27:$B$36,MATCH($D25,Parâmetros!$A$27:$A$36,0)),"")</f>
        <v>6x1</v>
      </c>
      <c r="H25" s="40" t="str">
        <f t="shared" si="0"/>
        <v>Sim</v>
      </c>
      <c r="I25" s="38" t="str">
        <f t="shared" si="1"/>
        <v>55419|yyyy0803</v>
      </c>
    </row>
    <row r="26" spans="1:9" ht="15" customHeight="1" x14ac:dyDescent="0.25">
      <c r="A26" s="37">
        <v>9821</v>
      </c>
      <c r="B26" s="22" t="s">
        <v>188</v>
      </c>
      <c r="C26" s="38" t="str">
        <f>IFERROR(VLOOKUP($A26,Dados!$A:$C,3,FALSE()),"NÃO INFORMADO")</f>
        <v>CAL</v>
      </c>
      <c r="D26" s="31" t="s">
        <v>121</v>
      </c>
      <c r="E26" s="39">
        <v>46237</v>
      </c>
      <c r="F26" s="33"/>
      <c r="G26" s="40" t="str">
        <f>IFERROR(INDEX(Parâmetros!$B$27:$B$36,MATCH($D26,Parâmetros!$A$27:$A$36,0)),"")</f>
        <v>6x1</v>
      </c>
      <c r="H26" s="40" t="str">
        <f t="shared" si="0"/>
        <v>Sim</v>
      </c>
      <c r="I26" s="38" t="str">
        <f t="shared" si="1"/>
        <v>9821|yyyy0803</v>
      </c>
    </row>
    <row r="27" spans="1:9" ht="15" customHeight="1" x14ac:dyDescent="0.25">
      <c r="A27" s="37">
        <v>53173</v>
      </c>
      <c r="B27" s="22" t="s">
        <v>189</v>
      </c>
      <c r="C27" s="38" t="str">
        <f>IFERROR(VLOOKUP($A27,Dados!$A:$C,3,FALSE()),"NÃO INFORMADO")</f>
        <v>ELE</v>
      </c>
      <c r="D27" s="31" t="s">
        <v>118</v>
      </c>
      <c r="E27" s="39">
        <v>46237</v>
      </c>
      <c r="F27" s="33">
        <v>1</v>
      </c>
      <c r="G27" s="40" t="str">
        <f>IFERROR(INDEX(Parâmetros!$B$27:$B$36,MATCH($D27,Parâmetros!$A$27:$A$36,0)),"")</f>
        <v>A</v>
      </c>
      <c r="H27" s="40" t="str">
        <f t="shared" si="0"/>
        <v>Sim</v>
      </c>
      <c r="I27" s="38" t="str">
        <f t="shared" si="1"/>
        <v>53173|yyyy0803</v>
      </c>
    </row>
    <row r="28" spans="1:9" ht="15" customHeight="1" x14ac:dyDescent="0.25">
      <c r="A28" s="37">
        <v>53173</v>
      </c>
      <c r="B28" s="22" t="s">
        <v>189</v>
      </c>
      <c r="C28" s="38" t="str">
        <f>IFERROR(VLOOKUP($A28,Dados!$A:$C,3,FALSE()),"NÃO INFORMADO")</f>
        <v>ELE</v>
      </c>
      <c r="D28" s="31" t="s">
        <v>120</v>
      </c>
      <c r="E28" s="39">
        <v>46244</v>
      </c>
      <c r="F28" s="33">
        <v>3</v>
      </c>
      <c r="G28" s="40" t="str">
        <f>IFERROR(INDEX(Parâmetros!$B$27:$B$36,MATCH($D28,Parâmetros!$A$27:$A$36,0)),"")</f>
        <v>C</v>
      </c>
      <c r="H28" s="40" t="str">
        <f t="shared" si="0"/>
        <v>Sim</v>
      </c>
      <c r="I28" s="38" t="str">
        <f t="shared" si="1"/>
        <v>53173|yyyy0810</v>
      </c>
    </row>
    <row r="29" spans="1:9" ht="15" customHeight="1" x14ac:dyDescent="0.25">
      <c r="A29" s="37">
        <v>52403</v>
      </c>
      <c r="B29" s="22" t="s">
        <v>190</v>
      </c>
      <c r="C29" s="38" t="str">
        <f>IFERROR(VLOOKUP($A29,Dados!$A:$C,3,FALSE()),"NÃO INFORMADO")</f>
        <v>ELE</v>
      </c>
      <c r="D29" s="31" t="s">
        <v>120</v>
      </c>
      <c r="E29" s="39">
        <v>46237</v>
      </c>
      <c r="F29" s="33">
        <v>5</v>
      </c>
      <c r="G29" s="40" t="str">
        <f>IFERROR(INDEX(Parâmetros!$B$27:$B$36,MATCH($D29,Parâmetros!$A$27:$A$36,0)),"")</f>
        <v>C</v>
      </c>
      <c r="H29" s="40" t="str">
        <f t="shared" si="0"/>
        <v>Sim</v>
      </c>
      <c r="I29" s="38" t="str">
        <f t="shared" si="1"/>
        <v>52403|yyyy0803</v>
      </c>
    </row>
    <row r="30" spans="1:9" ht="15" customHeight="1" x14ac:dyDescent="0.25">
      <c r="A30" s="37">
        <v>53346</v>
      </c>
      <c r="B30" s="22" t="s">
        <v>191</v>
      </c>
      <c r="C30" s="38" t="str">
        <f>IFERROR(VLOOKUP($A30,Dados!$A:$C,3,FALSE()),"NÃO INFORMADO")</f>
        <v>ESP</v>
      </c>
      <c r="D30" s="31" t="s">
        <v>121</v>
      </c>
      <c r="E30" s="39">
        <v>46237</v>
      </c>
      <c r="F30" s="33"/>
      <c r="G30" s="40" t="str">
        <f>IFERROR(INDEX(Parâmetros!$B$27:$B$36,MATCH($D30,Parâmetros!$A$27:$A$36,0)),"")</f>
        <v>6x1</v>
      </c>
      <c r="H30" s="40" t="str">
        <f t="shared" si="0"/>
        <v>Sim</v>
      </c>
      <c r="I30" s="38" t="str">
        <f t="shared" si="1"/>
        <v>53346|yyyy0803</v>
      </c>
    </row>
    <row r="31" spans="1:9" ht="15" customHeight="1" x14ac:dyDescent="0.25">
      <c r="A31" s="37">
        <v>55637</v>
      </c>
      <c r="B31" s="22" t="s">
        <v>192</v>
      </c>
      <c r="C31" s="38" t="str">
        <f>IFERROR(VLOOKUP($A31,Dados!$A:$C,3,FALSE()),"NÃO INFORMADO")</f>
        <v>INS</v>
      </c>
      <c r="D31" s="31" t="s">
        <v>121</v>
      </c>
      <c r="E31" s="39">
        <v>46237</v>
      </c>
      <c r="F31" s="33"/>
      <c r="G31" s="40" t="str">
        <f>IFERROR(INDEX(Parâmetros!$B$27:$B$36,MATCH($D31,Parâmetros!$A$27:$A$36,0)),"")</f>
        <v>6x1</v>
      </c>
      <c r="H31" s="40" t="str">
        <f t="shared" si="0"/>
        <v>Sim</v>
      </c>
      <c r="I31" s="38" t="str">
        <f t="shared" si="1"/>
        <v>55637|yyyy0803</v>
      </c>
    </row>
    <row r="32" spans="1:9" ht="15" customHeight="1" x14ac:dyDescent="0.25">
      <c r="A32" s="37">
        <v>54049</v>
      </c>
      <c r="B32" s="22" t="s">
        <v>193</v>
      </c>
      <c r="C32" s="38" t="str">
        <f>IFERROR(VLOOKUP($A32,Dados!$A:$C,3,FALSE()),"NÃO INFORMADO")</f>
        <v>ELE</v>
      </c>
      <c r="D32" s="31" t="s">
        <v>120</v>
      </c>
      <c r="E32" s="39">
        <v>46237</v>
      </c>
      <c r="F32" s="33">
        <v>3</v>
      </c>
      <c r="G32" s="40" t="str">
        <f>IFERROR(INDEX(Parâmetros!$B$27:$B$36,MATCH($D32,Parâmetros!$A$27:$A$36,0)),"")</f>
        <v>C</v>
      </c>
      <c r="H32" s="40" t="str">
        <f t="shared" si="0"/>
        <v>Sim</v>
      </c>
      <c r="I32" s="38" t="str">
        <f t="shared" si="1"/>
        <v>54049|yyyy0803</v>
      </c>
    </row>
    <row r="33" spans="1:9" ht="15" customHeight="1" x14ac:dyDescent="0.25">
      <c r="A33" s="37">
        <v>54049</v>
      </c>
      <c r="B33" s="22" t="s">
        <v>193</v>
      </c>
      <c r="C33" s="38" t="s">
        <v>194</v>
      </c>
      <c r="D33" s="31" t="s">
        <v>141</v>
      </c>
      <c r="E33" s="39">
        <v>46244</v>
      </c>
      <c r="F33" s="33"/>
      <c r="G33" s="40" t="str">
        <f>IFERROR(INDEX(Parâmetros!$B$27:$B$36,MATCH($D33,Parâmetros!$A$27:$A$36,0)),"")</f>
        <v>Férias</v>
      </c>
      <c r="H33" s="40" t="str">
        <f t="shared" si="0"/>
        <v>Não</v>
      </c>
      <c r="I33" s="38" t="str">
        <f t="shared" si="1"/>
        <v>54049|yyyy0810</v>
      </c>
    </row>
    <row r="34" spans="1:9" ht="15" customHeight="1" x14ac:dyDescent="0.25">
      <c r="A34" s="37">
        <v>50636</v>
      </c>
      <c r="B34" s="22" t="s">
        <v>195</v>
      </c>
      <c r="C34" s="38" t="str">
        <f>IFERROR(VLOOKUP($A34,Dados!$A:$C,3,FALSE()),"NÃO INFORMADO")</f>
        <v>CAL</v>
      </c>
      <c r="D34" s="31" t="s">
        <v>121</v>
      </c>
      <c r="E34" s="39">
        <v>46237</v>
      </c>
      <c r="F34" s="33"/>
      <c r="G34" s="40" t="str">
        <f>IFERROR(INDEX(Parâmetros!$B$27:$B$36,MATCH($D34,Parâmetros!$A$27:$A$36,0)),"")</f>
        <v>6x1</v>
      </c>
      <c r="H34" s="40" t="str">
        <f t="shared" si="0"/>
        <v>Sim</v>
      </c>
      <c r="I34" s="38" t="str">
        <f t="shared" si="1"/>
        <v>50636|yyyy0803</v>
      </c>
    </row>
    <row r="35" spans="1:9" ht="15" customHeight="1" x14ac:dyDescent="0.25">
      <c r="A35" s="37">
        <v>56256</v>
      </c>
      <c r="B35" s="22" t="s">
        <v>196</v>
      </c>
      <c r="C35" s="38" t="str">
        <f>IFERROR(VLOOKUP($A35,Dados!$A:$C,3,FALSE()),"NÃO INFORMADO")</f>
        <v>LUB</v>
      </c>
      <c r="D35" s="31" t="s">
        <v>121</v>
      </c>
      <c r="E35" s="39">
        <v>46237</v>
      </c>
      <c r="F35" s="33"/>
      <c r="G35" s="40" t="str">
        <f>IFERROR(INDEX(Parâmetros!$B$27:$B$36,MATCH($D35,Parâmetros!$A$27:$A$36,0)),"")</f>
        <v>6x1</v>
      </c>
      <c r="H35" s="40" t="str">
        <f t="shared" si="0"/>
        <v>Sim</v>
      </c>
      <c r="I35" s="38" t="str">
        <f t="shared" si="1"/>
        <v>56256|yyyy0803</v>
      </c>
    </row>
    <row r="36" spans="1:9" ht="15" customHeight="1" x14ac:dyDescent="0.25">
      <c r="A36" s="37">
        <v>11415</v>
      </c>
      <c r="B36" s="22" t="s">
        <v>197</v>
      </c>
      <c r="C36" s="38" t="str">
        <f>IFERROR(VLOOKUP($A36,Dados!$A:$C,3,FALSE()),"NÃO INFORMADO")</f>
        <v>LUB</v>
      </c>
      <c r="D36" s="31" t="s">
        <v>141</v>
      </c>
      <c r="E36" s="39">
        <v>46237</v>
      </c>
      <c r="F36" s="33"/>
      <c r="G36" s="40" t="str">
        <f>IFERROR(INDEX(Parâmetros!$B$27:$B$36,MATCH($D36,Parâmetros!$A$27:$A$36,0)),"")</f>
        <v>Férias</v>
      </c>
      <c r="H36" s="40" t="str">
        <f t="shared" si="0"/>
        <v>Não</v>
      </c>
      <c r="I36" s="38" t="str">
        <f t="shared" si="1"/>
        <v>11415|yyyy0803</v>
      </c>
    </row>
    <row r="37" spans="1:9" ht="15" customHeight="1" x14ac:dyDescent="0.25">
      <c r="A37" s="37">
        <v>11415</v>
      </c>
      <c r="B37" s="22" t="s">
        <v>197</v>
      </c>
      <c r="C37" s="38" t="str">
        <f>IFERROR(VLOOKUP($A37,Dados!$A:$C,3,FALSE()),"NÃO INFORMADO")</f>
        <v>LUB</v>
      </c>
      <c r="D37" s="31" t="s">
        <v>121</v>
      </c>
      <c r="E37" s="39">
        <v>46246</v>
      </c>
      <c r="F37" s="33"/>
      <c r="G37" s="40" t="str">
        <f>IFERROR(INDEX(Parâmetros!$B$27:$B$36,MATCH($D37,Parâmetros!$A$27:$A$36,0)),"")</f>
        <v>6x1</v>
      </c>
      <c r="H37" s="40" t="str">
        <f t="shared" ref="H37:H68" si="2">IF(OR($G37="A",$G37="B",$G37="C",$G37="6x1",$G37="5x2",$G37="Folguista"),"Sim","Não")</f>
        <v>Sim</v>
      </c>
      <c r="I37" s="38" t="str">
        <f t="shared" ref="I37:I68" si="3">$A37&amp;"|"&amp;TEXT($E37,"yyyymmdd")</f>
        <v>11415|yyyy0812</v>
      </c>
    </row>
    <row r="38" spans="1:9" ht="15" customHeight="1" x14ac:dyDescent="0.25">
      <c r="A38" s="37">
        <v>12418</v>
      </c>
      <c r="B38" s="22" t="s">
        <v>198</v>
      </c>
      <c r="C38" s="38" t="str">
        <f>IFERROR(VLOOKUP($A38,Dados!$A:$C,3,FALSE()),"NÃO INFORMADO")</f>
        <v>NÃO INFORMADO</v>
      </c>
      <c r="D38" s="31" t="s">
        <v>141</v>
      </c>
      <c r="E38" s="39">
        <v>46237</v>
      </c>
      <c r="F38" s="33"/>
      <c r="G38" s="40" t="str">
        <f>IFERROR(INDEX(Parâmetros!$B$27:$B$36,MATCH($D38,Parâmetros!$A$27:$A$36,0)),"")</f>
        <v>Férias</v>
      </c>
      <c r="H38" s="40" t="str">
        <f t="shared" si="2"/>
        <v>Não</v>
      </c>
      <c r="I38" s="38" t="str">
        <f t="shared" si="3"/>
        <v>12418|yyyy0803</v>
      </c>
    </row>
    <row r="39" spans="1:9" ht="15" customHeight="1" x14ac:dyDescent="0.25">
      <c r="A39" s="37">
        <v>52397</v>
      </c>
      <c r="B39" s="22" t="s">
        <v>199</v>
      </c>
      <c r="C39" s="38" t="str">
        <f>IFERROR(VLOOKUP($A39,Dados!$A:$C,3,FALSE()),"NÃO INFORMADO")</f>
        <v>CAL</v>
      </c>
      <c r="D39" s="31" t="s">
        <v>121</v>
      </c>
      <c r="E39" s="39">
        <v>46237</v>
      </c>
      <c r="F39" s="33"/>
      <c r="G39" s="40" t="str">
        <f>IFERROR(INDEX(Parâmetros!$B$27:$B$36,MATCH($D39,Parâmetros!$A$27:$A$36,0)),"")</f>
        <v>6x1</v>
      </c>
      <c r="H39" s="40" t="str">
        <f t="shared" si="2"/>
        <v>Sim</v>
      </c>
      <c r="I39" s="38" t="str">
        <f t="shared" si="3"/>
        <v>52397|yyyy0803</v>
      </c>
    </row>
    <row r="40" spans="1:9" ht="15" customHeight="1" x14ac:dyDescent="0.25">
      <c r="A40" s="37">
        <v>55618</v>
      </c>
      <c r="B40" s="22" t="s">
        <v>200</v>
      </c>
      <c r="C40" s="38" t="str">
        <f>IFERROR(VLOOKUP($A40,Dados!$A:$C,3,FALSE()),"NÃO INFORMADO")</f>
        <v>MEC</v>
      </c>
      <c r="D40" s="31" t="s">
        <v>120</v>
      </c>
      <c r="E40" s="39">
        <v>46237</v>
      </c>
      <c r="F40" s="33">
        <v>1</v>
      </c>
      <c r="G40" s="40" t="str">
        <f>IFERROR(INDEX(Parâmetros!$B$27:$B$36,MATCH($D40,Parâmetros!$A$27:$A$36,0)),"")</f>
        <v>C</v>
      </c>
      <c r="H40" s="40" t="str">
        <f t="shared" si="2"/>
        <v>Sim</v>
      </c>
      <c r="I40" s="38" t="str">
        <f t="shared" si="3"/>
        <v>55618|yyyy0803</v>
      </c>
    </row>
    <row r="41" spans="1:9" ht="15" customHeight="1" x14ac:dyDescent="0.25">
      <c r="A41" s="37">
        <v>11918</v>
      </c>
      <c r="B41" s="22" t="s">
        <v>201</v>
      </c>
      <c r="C41" s="38" t="str">
        <f>IFERROR(VLOOKUP($A41,Dados!$A:$C,3,FALSE()),"NÃO INFORMADO")</f>
        <v>PED</v>
      </c>
      <c r="D41" s="31" t="s">
        <v>121</v>
      </c>
      <c r="E41" s="39">
        <v>46237</v>
      </c>
      <c r="F41" s="33"/>
      <c r="G41" s="40" t="str">
        <f>IFERROR(INDEX(Parâmetros!$B$27:$B$36,MATCH($D41,Parâmetros!$A$27:$A$36,0)),"")</f>
        <v>6x1</v>
      </c>
      <c r="H41" s="40" t="str">
        <f t="shared" si="2"/>
        <v>Sim</v>
      </c>
      <c r="I41" s="38" t="str">
        <f t="shared" si="3"/>
        <v>11918|yyyy0803</v>
      </c>
    </row>
    <row r="42" spans="1:9" ht="15" customHeight="1" x14ac:dyDescent="0.25">
      <c r="A42" s="37">
        <v>53459</v>
      </c>
      <c r="B42" s="22" t="s">
        <v>202</v>
      </c>
      <c r="C42" s="38" t="str">
        <f>IFERROR(VLOOKUP($A42,Dados!$A:$C,3,FALSE()),"NÃO INFORMADO")</f>
        <v>MEC</v>
      </c>
      <c r="D42" s="31" t="s">
        <v>118</v>
      </c>
      <c r="E42" s="39">
        <v>46237</v>
      </c>
      <c r="F42" s="33">
        <v>5</v>
      </c>
      <c r="G42" s="40" t="str">
        <f>IFERROR(INDEX(Parâmetros!$B$27:$B$36,MATCH($D42,Parâmetros!$A$27:$A$36,0)),"")</f>
        <v>A</v>
      </c>
      <c r="H42" s="40" t="str">
        <f t="shared" si="2"/>
        <v>Sim</v>
      </c>
      <c r="I42" s="38" t="str">
        <f t="shared" si="3"/>
        <v>53459|yyyy0803</v>
      </c>
    </row>
    <row r="43" spans="1:9" ht="15" customHeight="1" x14ac:dyDescent="0.25">
      <c r="A43" s="37">
        <v>53613</v>
      </c>
      <c r="B43" s="22" t="s">
        <v>203</v>
      </c>
      <c r="C43" s="38" t="str">
        <f>IFERROR(VLOOKUP($A43,Dados!$A:$C,3,FALSE()),"NÃO INFORMADO")</f>
        <v>NÃO INFORMADO</v>
      </c>
      <c r="D43" s="31" t="s">
        <v>141</v>
      </c>
      <c r="E43" s="39">
        <v>46237</v>
      </c>
      <c r="F43" s="33"/>
      <c r="G43" s="40" t="str">
        <f>IFERROR(INDEX(Parâmetros!$B$27:$B$36,MATCH($D43,Parâmetros!$A$27:$A$36,0)),"")</f>
        <v>Férias</v>
      </c>
      <c r="H43" s="40" t="str">
        <f t="shared" si="2"/>
        <v>Não</v>
      </c>
      <c r="I43" s="38" t="str">
        <f t="shared" si="3"/>
        <v>53613|yyyy0803</v>
      </c>
    </row>
    <row r="44" spans="1:9" ht="15" customHeight="1" x14ac:dyDescent="0.25">
      <c r="A44" s="37">
        <v>52484</v>
      </c>
      <c r="B44" s="22" t="s">
        <v>204</v>
      </c>
      <c r="C44" s="38" t="str">
        <f>IFERROR(VLOOKUP($A44,Dados!$A:$C,3,FALSE()),"NÃO INFORMADO")</f>
        <v>PED</v>
      </c>
      <c r="D44" s="31" t="s">
        <v>121</v>
      </c>
      <c r="E44" s="39">
        <v>46237</v>
      </c>
      <c r="F44" s="33"/>
      <c r="G44" s="40" t="str">
        <f>IFERROR(INDEX(Parâmetros!$B$27:$B$36,MATCH($D44,Parâmetros!$A$27:$A$36,0)),"")</f>
        <v>6x1</v>
      </c>
      <c r="H44" s="40" t="str">
        <f t="shared" si="2"/>
        <v>Sim</v>
      </c>
      <c r="I44" s="38" t="str">
        <f t="shared" si="3"/>
        <v>52484|yyyy0803</v>
      </c>
    </row>
    <row r="45" spans="1:9" ht="15" customHeight="1" x14ac:dyDescent="0.25">
      <c r="A45" s="37">
        <v>55387</v>
      </c>
      <c r="B45" s="22" t="s">
        <v>205</v>
      </c>
      <c r="C45" s="38" t="str">
        <f>IFERROR(VLOOKUP($A45,Dados!$A:$C,3,FALSE()),"NÃO INFORMADO")</f>
        <v>ELE</v>
      </c>
      <c r="D45" s="31" t="s">
        <v>119</v>
      </c>
      <c r="E45" s="39">
        <v>46237</v>
      </c>
      <c r="F45" s="33">
        <v>1</v>
      </c>
      <c r="G45" s="40" t="str">
        <f>IFERROR(INDEX(Parâmetros!$B$27:$B$36,MATCH($D45,Parâmetros!$A$27:$A$36,0)),"")</f>
        <v>B</v>
      </c>
      <c r="H45" s="40" t="str">
        <f t="shared" si="2"/>
        <v>Sim</v>
      </c>
      <c r="I45" s="38" t="str">
        <f t="shared" si="3"/>
        <v>55387|yyyy0803</v>
      </c>
    </row>
    <row r="46" spans="1:9" ht="15" customHeight="1" x14ac:dyDescent="0.25">
      <c r="A46" s="37">
        <v>56327</v>
      </c>
      <c r="B46" s="22" t="s">
        <v>206</v>
      </c>
      <c r="C46" s="38" t="str">
        <f>IFERROR(VLOOKUP($A46,Dados!$A:$C,3,FALSE()),"NÃO INFORMADO")</f>
        <v>INS</v>
      </c>
      <c r="D46" s="31" t="s">
        <v>120</v>
      </c>
      <c r="E46" s="39">
        <v>46237</v>
      </c>
      <c r="F46" s="33">
        <v>4</v>
      </c>
      <c r="G46" s="40" t="str">
        <f>IFERROR(INDEX(Parâmetros!$B$27:$B$36,MATCH($D46,Parâmetros!$A$27:$A$36,0)),"")</f>
        <v>C</v>
      </c>
      <c r="H46" s="40" t="str">
        <f t="shared" si="2"/>
        <v>Sim</v>
      </c>
      <c r="I46" s="38" t="str">
        <f t="shared" si="3"/>
        <v>56327|yyyy0803</v>
      </c>
    </row>
    <row r="47" spans="1:9" ht="15" customHeight="1" x14ac:dyDescent="0.25">
      <c r="A47" s="37">
        <v>51428</v>
      </c>
      <c r="B47" s="22" t="s">
        <v>207</v>
      </c>
      <c r="C47" s="38" t="str">
        <f>IFERROR(VLOOKUP($A47,Dados!$A:$C,3,FALSE()),"NÃO INFORMADO")</f>
        <v>INS</v>
      </c>
      <c r="D47" s="31" t="s">
        <v>119</v>
      </c>
      <c r="E47" s="39">
        <v>46237</v>
      </c>
      <c r="F47" s="33">
        <v>5</v>
      </c>
      <c r="G47" s="40" t="str">
        <f>IFERROR(INDEX(Parâmetros!$B$27:$B$36,MATCH($D47,Parâmetros!$A$27:$A$36,0)),"")</f>
        <v>B</v>
      </c>
      <c r="H47" s="40" t="str">
        <f t="shared" si="2"/>
        <v>Sim</v>
      </c>
      <c r="I47" s="38" t="str">
        <f t="shared" si="3"/>
        <v>51428|yyyy0803</v>
      </c>
    </row>
    <row r="48" spans="1:9" ht="15" customHeight="1" x14ac:dyDescent="0.25">
      <c r="A48" s="37">
        <v>54684</v>
      </c>
      <c r="B48" s="22" t="s">
        <v>208</v>
      </c>
      <c r="C48" s="38" t="str">
        <f>IFERROR(VLOOKUP($A48,Dados!$A:$C,3,FALSE()),"NÃO INFORMADO")</f>
        <v>MEC</v>
      </c>
      <c r="D48" s="31" t="s">
        <v>119</v>
      </c>
      <c r="E48" s="39">
        <v>46237</v>
      </c>
      <c r="F48" s="33">
        <v>4</v>
      </c>
      <c r="G48" s="40" t="str">
        <f>IFERROR(INDEX(Parâmetros!$B$27:$B$36,MATCH($D48,Parâmetros!$A$27:$A$36,0)),"")</f>
        <v>B</v>
      </c>
      <c r="H48" s="40" t="str">
        <f t="shared" si="2"/>
        <v>Sim</v>
      </c>
      <c r="I48" s="38" t="str">
        <f t="shared" si="3"/>
        <v>54684|yyyy0803</v>
      </c>
    </row>
    <row r="49" spans="1:9" ht="15" customHeight="1" x14ac:dyDescent="0.25">
      <c r="A49" s="37">
        <v>54684</v>
      </c>
      <c r="B49" s="22" t="s">
        <v>208</v>
      </c>
      <c r="C49" s="38" t="str">
        <f>IFERROR(VLOOKUP($A49,Dados!$A:$C,3,FALSE()),"NÃO INFORMADO")</f>
        <v>MEC</v>
      </c>
      <c r="D49" s="31" t="s">
        <v>118</v>
      </c>
      <c r="E49" s="39">
        <v>46247</v>
      </c>
      <c r="F49" s="33">
        <v>1</v>
      </c>
      <c r="G49" s="40" t="str">
        <f>IFERROR(INDEX(Parâmetros!$B$27:$B$36,MATCH($D49,Parâmetros!$A$27:$A$36,0)),"")</f>
        <v>A</v>
      </c>
      <c r="H49" s="40" t="str">
        <f t="shared" si="2"/>
        <v>Sim</v>
      </c>
      <c r="I49" s="38" t="str">
        <f t="shared" si="3"/>
        <v>54684|yyyy0813</v>
      </c>
    </row>
    <row r="50" spans="1:9" ht="15" customHeight="1" x14ac:dyDescent="0.25">
      <c r="A50" s="37">
        <v>55628</v>
      </c>
      <c r="B50" s="22" t="s">
        <v>209</v>
      </c>
      <c r="C50" s="38" t="str">
        <f>IFERROR(VLOOKUP($A50,Dados!$A:$C,3,FALSE()),"NÃO INFORMADO")</f>
        <v>ESP</v>
      </c>
      <c r="D50" s="31" t="s">
        <v>121</v>
      </c>
      <c r="E50" s="39">
        <v>46237</v>
      </c>
      <c r="F50" s="33"/>
      <c r="G50" s="40" t="str">
        <f>IFERROR(INDEX(Parâmetros!$B$27:$B$36,MATCH($D50,Parâmetros!$A$27:$A$36,0)),"")</f>
        <v>6x1</v>
      </c>
      <c r="H50" s="40" t="str">
        <f t="shared" si="2"/>
        <v>Sim</v>
      </c>
      <c r="I50" s="38" t="str">
        <f t="shared" si="3"/>
        <v>55628|yyyy0803</v>
      </c>
    </row>
    <row r="51" spans="1:9" ht="15" customHeight="1" x14ac:dyDescent="0.25">
      <c r="A51" s="37">
        <v>55138</v>
      </c>
      <c r="B51" s="22" t="s">
        <v>210</v>
      </c>
      <c r="C51" s="38" t="str">
        <f>IFERROR(VLOOKUP($A51,Dados!$A:$C,3,FALSE()),"NÃO INFORMADO")</f>
        <v>MEC</v>
      </c>
      <c r="D51" s="31" t="s">
        <v>140</v>
      </c>
      <c r="E51" s="39">
        <v>46238</v>
      </c>
      <c r="F51" s="33">
        <v>1</v>
      </c>
      <c r="G51" s="40" t="str">
        <f>IFERROR(INDEX(Parâmetros!$B$27:$B$36,MATCH($D51,Parâmetros!$A$27:$A$36,0)),"")</f>
        <v>Folguista</v>
      </c>
      <c r="H51" s="40" t="str">
        <f t="shared" si="2"/>
        <v>Sim</v>
      </c>
      <c r="I51" s="38" t="str">
        <f t="shared" si="3"/>
        <v>55138|yyyy0804</v>
      </c>
    </row>
    <row r="52" spans="1:9" ht="15" customHeight="1" x14ac:dyDescent="0.25">
      <c r="A52" s="37">
        <v>53291</v>
      </c>
      <c r="B52" s="22" t="s">
        <v>211</v>
      </c>
      <c r="C52" s="38" t="str">
        <f>IFERROR(VLOOKUP($A52,Dados!$A:$C,3,FALSE()),"NÃO INFORMADO")</f>
        <v>NÃO INFORMADO</v>
      </c>
      <c r="D52" s="31" t="s">
        <v>141</v>
      </c>
      <c r="E52" s="39">
        <v>46237</v>
      </c>
      <c r="F52" s="33"/>
      <c r="G52" s="40" t="str">
        <f>IFERROR(INDEX(Parâmetros!$B$27:$B$36,MATCH($D52,Parâmetros!$A$27:$A$36,0)),"")</f>
        <v>Férias</v>
      </c>
      <c r="H52" s="40" t="str">
        <f t="shared" si="2"/>
        <v>Não</v>
      </c>
      <c r="I52" s="38" t="str">
        <f t="shared" si="3"/>
        <v>53291|yyyy0803</v>
      </c>
    </row>
    <row r="53" spans="1:9" ht="15" customHeight="1" x14ac:dyDescent="0.25">
      <c r="A53" s="37">
        <v>56012</v>
      </c>
      <c r="B53" s="22" t="s">
        <v>212</v>
      </c>
      <c r="C53" s="38" t="str">
        <f>IFERROR(VLOOKUP($A53,Dados!$A:$C,3,FALSE()),"NÃO INFORMADO")</f>
        <v>MEC</v>
      </c>
      <c r="D53" s="31" t="s">
        <v>118</v>
      </c>
      <c r="E53" s="39">
        <v>46238</v>
      </c>
      <c r="F53" s="33">
        <v>1</v>
      </c>
      <c r="G53" s="40" t="str">
        <f>IFERROR(INDEX(Parâmetros!$B$27:$B$36,MATCH($D53,Parâmetros!$A$27:$A$36,0)),"")</f>
        <v>A</v>
      </c>
      <c r="H53" s="40" t="str">
        <f t="shared" si="2"/>
        <v>Sim</v>
      </c>
      <c r="I53" s="38" t="str">
        <f t="shared" si="3"/>
        <v>56012|yyyy0804</v>
      </c>
    </row>
    <row r="54" spans="1:9" ht="15" customHeight="1" x14ac:dyDescent="0.25">
      <c r="A54" s="37">
        <v>10495</v>
      </c>
      <c r="B54" s="22" t="s">
        <v>213</v>
      </c>
      <c r="C54" s="38" t="str">
        <f>IFERROR(VLOOKUP($A54,Dados!$A:$C,3,FALSE()),"NÃO INFORMADO")</f>
        <v>ELE</v>
      </c>
      <c r="D54" s="31" t="s">
        <v>118</v>
      </c>
      <c r="E54" s="39">
        <v>46237</v>
      </c>
      <c r="F54" s="33">
        <v>4</v>
      </c>
      <c r="G54" s="40" t="str">
        <f>IFERROR(INDEX(Parâmetros!$B$27:$B$36,MATCH($D54,Parâmetros!$A$27:$A$36,0)),"")</f>
        <v>A</v>
      </c>
      <c r="H54" s="40" t="str">
        <f t="shared" si="2"/>
        <v>Sim</v>
      </c>
      <c r="I54" s="38" t="str">
        <f t="shared" si="3"/>
        <v>10495|yyyy0803</v>
      </c>
    </row>
    <row r="55" spans="1:9" ht="15" customHeight="1" x14ac:dyDescent="0.25">
      <c r="A55" s="37">
        <v>12291</v>
      </c>
      <c r="B55" s="22" t="s">
        <v>214</v>
      </c>
      <c r="C55" s="38" t="str">
        <f>IFERROR(VLOOKUP($A55,Dados!$A:$C,3,FALSE()),"NÃO INFORMADO")</f>
        <v>CAL</v>
      </c>
      <c r="D55" s="31" t="s">
        <v>121</v>
      </c>
      <c r="E55" s="39">
        <v>46237</v>
      </c>
      <c r="F55" s="33"/>
      <c r="G55" s="40" t="str">
        <f>IFERROR(INDEX(Parâmetros!$B$27:$B$36,MATCH($D55,Parâmetros!$A$27:$A$36,0)),"")</f>
        <v>6x1</v>
      </c>
      <c r="H55" s="40" t="str">
        <f t="shared" si="2"/>
        <v>Sim</v>
      </c>
      <c r="I55" s="38" t="str">
        <f t="shared" si="3"/>
        <v>12291|yyyy0803</v>
      </c>
    </row>
    <row r="56" spans="1:9" ht="15" customHeight="1" x14ac:dyDescent="0.25">
      <c r="A56" s="37">
        <v>56010</v>
      </c>
      <c r="B56" s="22" t="s">
        <v>215</v>
      </c>
      <c r="C56" s="38" t="str">
        <f>IFERROR(VLOOKUP($A56,Dados!$A:$C,3,FALSE()),"NÃO INFORMADO")</f>
        <v>ELE</v>
      </c>
      <c r="D56" s="31" t="s">
        <v>118</v>
      </c>
      <c r="E56" s="39">
        <v>46237</v>
      </c>
      <c r="F56" s="33">
        <v>4</v>
      </c>
      <c r="G56" s="40" t="str">
        <f>IFERROR(INDEX(Parâmetros!$B$27:$B$36,MATCH($D56,Parâmetros!$A$27:$A$36,0)),"")</f>
        <v>A</v>
      </c>
      <c r="H56" s="40" t="str">
        <f t="shared" si="2"/>
        <v>Sim</v>
      </c>
      <c r="I56" s="38" t="str">
        <f t="shared" si="3"/>
        <v>56010|yyyy0803</v>
      </c>
    </row>
    <row r="57" spans="1:9" ht="15" customHeight="1" x14ac:dyDescent="0.25">
      <c r="A57" s="37">
        <v>52498</v>
      </c>
      <c r="B57" s="22" t="s">
        <v>216</v>
      </c>
      <c r="C57" s="38" t="str">
        <f>IFERROR(VLOOKUP($A57,Dados!$A:$C,3,FALSE()),"NÃO INFORMADO")</f>
        <v>MEC</v>
      </c>
      <c r="D57" s="31" t="s">
        <v>119</v>
      </c>
      <c r="E57" s="39">
        <v>46237</v>
      </c>
      <c r="F57" s="33">
        <v>5</v>
      </c>
      <c r="G57" s="40" t="str">
        <f>IFERROR(INDEX(Parâmetros!$B$27:$B$36,MATCH($D57,Parâmetros!$A$27:$A$36,0)),"")</f>
        <v>B</v>
      </c>
      <c r="H57" s="40" t="str">
        <f t="shared" si="2"/>
        <v>Sim</v>
      </c>
      <c r="I57" s="38" t="str">
        <f t="shared" si="3"/>
        <v>52498|yyyy0803</v>
      </c>
    </row>
    <row r="58" spans="1:9" ht="15" customHeight="1" x14ac:dyDescent="0.25">
      <c r="A58" s="37">
        <v>55541</v>
      </c>
      <c r="B58" s="22" t="s">
        <v>217</v>
      </c>
      <c r="C58" s="38" t="str">
        <f>IFERROR(VLOOKUP($A58,Dados!$A:$C,3,FALSE()),"NÃO INFORMADO")</f>
        <v>ELE</v>
      </c>
      <c r="D58" s="31" t="s">
        <v>118</v>
      </c>
      <c r="E58" s="39">
        <v>46238</v>
      </c>
      <c r="F58" s="33">
        <v>1</v>
      </c>
      <c r="G58" s="40" t="str">
        <f>IFERROR(INDEX(Parâmetros!$B$27:$B$36,MATCH($D58,Parâmetros!$A$27:$A$36,0)),"")</f>
        <v>A</v>
      </c>
      <c r="H58" s="40" t="str">
        <f t="shared" si="2"/>
        <v>Sim</v>
      </c>
      <c r="I58" s="38" t="str">
        <f t="shared" si="3"/>
        <v>55541|yyyy0804</v>
      </c>
    </row>
    <row r="59" spans="1:9" ht="15" customHeight="1" x14ac:dyDescent="0.25">
      <c r="A59" s="37">
        <v>52398</v>
      </c>
      <c r="B59" s="22" t="s">
        <v>218</v>
      </c>
      <c r="C59" s="38" t="str">
        <f>IFERROR(VLOOKUP($A59,Dados!$A:$C,3,FALSE()),"NÃO INFORMADO")</f>
        <v>INS</v>
      </c>
      <c r="D59" s="31" t="s">
        <v>140</v>
      </c>
      <c r="E59" s="39">
        <v>46237</v>
      </c>
      <c r="F59" s="33">
        <v>1</v>
      </c>
      <c r="G59" s="40" t="str">
        <f>IFERROR(INDEX(Parâmetros!$B$27:$B$36,MATCH($D59,Parâmetros!$A$27:$A$36,0)),"")</f>
        <v>Folguista</v>
      </c>
      <c r="H59" s="40" t="str">
        <f t="shared" si="2"/>
        <v>Sim</v>
      </c>
      <c r="I59" s="38" t="str">
        <f t="shared" si="3"/>
        <v>52398|yyyy0803</v>
      </c>
    </row>
    <row r="60" spans="1:9" ht="15" customHeight="1" x14ac:dyDescent="0.25">
      <c r="A60" s="37">
        <v>55554</v>
      </c>
      <c r="B60" s="22" t="s">
        <v>219</v>
      </c>
      <c r="C60" s="38" t="str">
        <f>IFERROR(VLOOKUP($A60,Dados!$A:$C,3,FALSE()),"NÃO INFORMADO")</f>
        <v>CAL</v>
      </c>
      <c r="D60" s="31" t="s">
        <v>121</v>
      </c>
      <c r="E60" s="39">
        <v>46237</v>
      </c>
      <c r="F60" s="33"/>
      <c r="G60" s="40" t="str">
        <f>IFERROR(INDEX(Parâmetros!$B$27:$B$36,MATCH($D60,Parâmetros!$A$27:$A$36,0)),"")</f>
        <v>6x1</v>
      </c>
      <c r="H60" s="40" t="str">
        <f t="shared" si="2"/>
        <v>Sim</v>
      </c>
      <c r="I60" s="38" t="str">
        <f t="shared" si="3"/>
        <v>55554|yyyy0803</v>
      </c>
    </row>
    <row r="61" spans="1:9" ht="15" customHeight="1" x14ac:dyDescent="0.25">
      <c r="A61" s="37">
        <v>55564</v>
      </c>
      <c r="B61" s="22" t="s">
        <v>220</v>
      </c>
      <c r="C61" s="38" t="str">
        <f>IFERROR(VLOOKUP($A61,Dados!$A:$C,3,FALSE()),"NÃO INFORMADO")</f>
        <v>CAL</v>
      </c>
      <c r="D61" s="31" t="s">
        <v>121</v>
      </c>
      <c r="E61" s="39">
        <v>46237</v>
      </c>
      <c r="F61" s="33"/>
      <c r="G61" s="40" t="str">
        <f>IFERROR(INDEX(Parâmetros!$B$27:$B$36,MATCH($D61,Parâmetros!$A$27:$A$36,0)),"")</f>
        <v>6x1</v>
      </c>
      <c r="H61" s="40" t="str">
        <f t="shared" si="2"/>
        <v>Sim</v>
      </c>
      <c r="I61" s="38" t="str">
        <f t="shared" si="3"/>
        <v>55564|yyyy0803</v>
      </c>
    </row>
    <row r="62" spans="1:9" ht="15" customHeight="1" x14ac:dyDescent="0.25">
      <c r="A62" s="37">
        <v>54747</v>
      </c>
      <c r="B62" s="22" t="s">
        <v>221</v>
      </c>
      <c r="C62" s="38" t="str">
        <f>IFERROR(VLOOKUP($A62,Dados!$A:$C,3,FALSE()),"NÃO INFORMADO")</f>
        <v>LUB</v>
      </c>
      <c r="D62" s="31" t="s">
        <v>121</v>
      </c>
      <c r="E62" s="39">
        <v>46237</v>
      </c>
      <c r="F62" s="33"/>
      <c r="G62" s="40" t="str">
        <f>IFERROR(INDEX(Parâmetros!$B$27:$B$36,MATCH($D62,Parâmetros!$A$27:$A$36,0)),"")</f>
        <v>6x1</v>
      </c>
      <c r="H62" s="40" t="str">
        <f t="shared" si="2"/>
        <v>Sim</v>
      </c>
      <c r="I62" s="38" t="str">
        <f t="shared" si="3"/>
        <v>54747|yyyy0803</v>
      </c>
    </row>
    <row r="63" spans="1:9" ht="15" customHeight="1" x14ac:dyDescent="0.25">
      <c r="A63" s="37">
        <v>12468</v>
      </c>
      <c r="B63" s="22" t="s">
        <v>222</v>
      </c>
      <c r="C63" s="38" t="str">
        <f>IFERROR(VLOOKUP($A63,Dados!$A:$C,3,FALSE()),"NÃO INFORMADO")</f>
        <v>MEC</v>
      </c>
      <c r="D63" s="31" t="s">
        <v>120</v>
      </c>
      <c r="E63" s="39">
        <v>46237</v>
      </c>
      <c r="F63" s="33"/>
      <c r="G63" s="40" t="str">
        <f>IFERROR(INDEX(Parâmetros!$B$27:$B$36,MATCH($D63,Parâmetros!$A$27:$A$36,0)),"")</f>
        <v>C</v>
      </c>
      <c r="H63" s="40" t="str">
        <f t="shared" si="2"/>
        <v>Sim</v>
      </c>
      <c r="I63" s="38" t="str">
        <f t="shared" si="3"/>
        <v>12468|yyyy0803</v>
      </c>
    </row>
    <row r="64" spans="1:9" ht="15" customHeight="1" x14ac:dyDescent="0.25">
      <c r="A64" s="37">
        <v>54179</v>
      </c>
      <c r="B64" s="22" t="s">
        <v>223</v>
      </c>
      <c r="C64" s="38" t="str">
        <f>IFERROR(VLOOKUP($A64,Dados!$A:$C,3,FALSE()),"NÃO INFORMADO")</f>
        <v>NÃO INFORMADO</v>
      </c>
      <c r="D64" s="31" t="s">
        <v>141</v>
      </c>
      <c r="E64" s="39">
        <v>46237</v>
      </c>
      <c r="F64" s="33"/>
      <c r="G64" s="40" t="str">
        <f>IFERROR(INDEX(Parâmetros!$B$27:$B$36,MATCH($D64,Parâmetros!$A$27:$A$36,0)),"")</f>
        <v>Férias</v>
      </c>
      <c r="H64" s="40" t="str">
        <f t="shared" si="2"/>
        <v>Não</v>
      </c>
      <c r="I64" s="38" t="str">
        <f t="shared" si="3"/>
        <v>54179|yyyy0803</v>
      </c>
    </row>
    <row r="65" spans="1:9" ht="15" customHeight="1" x14ac:dyDescent="0.25">
      <c r="A65" s="37">
        <v>54846</v>
      </c>
      <c r="B65" s="22" t="s">
        <v>224</v>
      </c>
      <c r="C65" s="38" t="str">
        <f>IFERROR(VLOOKUP($A65,Dados!$A:$C,3,FALSE()),"NÃO INFORMADO")</f>
        <v>USI</v>
      </c>
      <c r="D65" s="31" t="s">
        <v>119</v>
      </c>
      <c r="E65" s="39">
        <v>46237</v>
      </c>
      <c r="F65" s="33">
        <v>3</v>
      </c>
      <c r="G65" s="40" t="str">
        <f>IFERROR(INDEX(Parâmetros!$B$27:$B$36,MATCH($D65,Parâmetros!$A$27:$A$36,0)),"")</f>
        <v>B</v>
      </c>
      <c r="H65" s="40" t="str">
        <f t="shared" si="2"/>
        <v>Sim</v>
      </c>
      <c r="I65" s="38" t="str">
        <f t="shared" si="3"/>
        <v>54846|yyyy0803</v>
      </c>
    </row>
    <row r="66" spans="1:9" ht="15" customHeight="1" x14ac:dyDescent="0.25">
      <c r="A66" s="37">
        <v>55179</v>
      </c>
      <c r="B66" s="22" t="s">
        <v>225</v>
      </c>
      <c r="C66" s="38" t="str">
        <f>IFERROR(VLOOKUP($A66,Dados!$A:$C,3,FALSE()),"NÃO INFORMADO")</f>
        <v>ELE</v>
      </c>
      <c r="D66" s="31" t="s">
        <v>119</v>
      </c>
      <c r="E66" s="39">
        <v>46237</v>
      </c>
      <c r="F66" s="33">
        <v>4</v>
      </c>
      <c r="G66" s="40" t="str">
        <f>IFERROR(INDEX(Parâmetros!$B$27:$B$36,MATCH($D66,Parâmetros!$A$27:$A$36,0)),"")</f>
        <v>B</v>
      </c>
      <c r="H66" s="40" t="str">
        <f t="shared" si="2"/>
        <v>Sim</v>
      </c>
      <c r="I66" s="38" t="str">
        <f t="shared" si="3"/>
        <v>55179|yyyy0803</v>
      </c>
    </row>
    <row r="67" spans="1:9" ht="15" customHeight="1" x14ac:dyDescent="0.25">
      <c r="A67" s="37">
        <v>12299</v>
      </c>
      <c r="B67" s="22" t="s">
        <v>226</v>
      </c>
      <c r="C67" s="38" t="str">
        <f>IFERROR(VLOOKUP($A67,Dados!$A:$C,3,FALSE()),"NÃO INFORMADO")</f>
        <v>INS</v>
      </c>
      <c r="D67" s="31" t="s">
        <v>118</v>
      </c>
      <c r="E67" s="39">
        <v>46238</v>
      </c>
      <c r="F67" s="33">
        <v>1</v>
      </c>
      <c r="G67" s="40" t="str">
        <f>IFERROR(INDEX(Parâmetros!$B$27:$B$36,MATCH($D67,Parâmetros!$A$27:$A$36,0)),"")</f>
        <v>A</v>
      </c>
      <c r="H67" s="40" t="str">
        <f t="shared" si="2"/>
        <v>Sim</v>
      </c>
      <c r="I67" s="38" t="str">
        <f t="shared" si="3"/>
        <v>12299|yyyy0804</v>
      </c>
    </row>
    <row r="68" spans="1:9" ht="15" customHeight="1" x14ac:dyDescent="0.25">
      <c r="A68" s="37">
        <v>12244</v>
      </c>
      <c r="B68" s="22" t="s">
        <v>227</v>
      </c>
      <c r="C68" s="38" t="str">
        <f>IFERROR(VLOOKUP($A68,Dados!$A:$C,3,FALSE()),"NÃO INFORMADO")</f>
        <v>USI</v>
      </c>
      <c r="D68" s="31" t="s">
        <v>118</v>
      </c>
      <c r="E68" s="39">
        <v>46237</v>
      </c>
      <c r="F68" s="33">
        <v>5</v>
      </c>
      <c r="G68" s="40" t="str">
        <f>IFERROR(INDEX(Parâmetros!$B$27:$B$36,MATCH($D68,Parâmetros!$A$27:$A$36,0)),"")</f>
        <v>A</v>
      </c>
      <c r="H68" s="40" t="str">
        <f t="shared" si="2"/>
        <v>Sim</v>
      </c>
      <c r="I68" s="38" t="str">
        <f t="shared" si="3"/>
        <v>12244|yyyy0803</v>
      </c>
    </row>
    <row r="69" spans="1:9" ht="15" customHeight="1" x14ac:dyDescent="0.25">
      <c r="A69" s="37">
        <v>53403</v>
      </c>
      <c r="B69" s="22" t="s">
        <v>228</v>
      </c>
      <c r="C69" s="38" t="str">
        <f>IFERROR(VLOOKUP($A69,Dados!$A:$C,3,FALSE()),"NÃO INFORMADO")</f>
        <v>MEC</v>
      </c>
      <c r="D69" s="31" t="s">
        <v>118</v>
      </c>
      <c r="E69" s="39">
        <v>46237</v>
      </c>
      <c r="F69" s="33">
        <v>4</v>
      </c>
      <c r="G69" s="40" t="str">
        <f>IFERROR(INDEX(Parâmetros!$B$27:$B$36,MATCH($D69,Parâmetros!$A$27:$A$36,0)),"")</f>
        <v>A</v>
      </c>
      <c r="H69" s="40" t="str">
        <f t="shared" ref="H69:H75" si="4">IF(OR($G69="A",$G69="B",$G69="C",$G69="6x1",$G69="5x2",$G69="Folguista"),"Sim","Não")</f>
        <v>Sim</v>
      </c>
      <c r="I69" s="38" t="str">
        <f t="shared" ref="I69:I75" si="5">$A69&amp;"|"&amp;TEXT($E69,"yyyymmdd")</f>
        <v>53403|yyyy0803</v>
      </c>
    </row>
    <row r="70" spans="1:9" ht="15" customHeight="1" x14ac:dyDescent="0.25">
      <c r="A70" s="37">
        <v>53665</v>
      </c>
      <c r="B70" s="22" t="s">
        <v>229</v>
      </c>
      <c r="C70" s="38" t="str">
        <f>IFERROR(VLOOKUP($A70,Dados!$A:$C,3,FALSE()),"NÃO INFORMADO")</f>
        <v>CAL</v>
      </c>
      <c r="D70" s="31" t="s">
        <v>121</v>
      </c>
      <c r="E70" s="39">
        <v>46237</v>
      </c>
      <c r="F70" s="33"/>
      <c r="G70" s="40" t="str">
        <f>IFERROR(INDEX(Parâmetros!$B$27:$B$36,MATCH($D70,Parâmetros!$A$27:$A$36,0)),"")</f>
        <v>6x1</v>
      </c>
      <c r="H70" s="40" t="str">
        <f t="shared" si="4"/>
        <v>Sim</v>
      </c>
      <c r="I70" s="38" t="str">
        <f t="shared" si="5"/>
        <v>53665|yyyy0803</v>
      </c>
    </row>
    <row r="71" spans="1:9" ht="15" customHeight="1" x14ac:dyDescent="0.25">
      <c r="A71" s="37">
        <v>56377</v>
      </c>
      <c r="B71" s="22" t="s">
        <v>230</v>
      </c>
      <c r="C71" s="38" t="str">
        <f>IFERROR(VLOOKUP($A71,Dados!$A:$C,3,FALSE()),"NÃO INFORMADO")</f>
        <v>AUT</v>
      </c>
      <c r="D71" s="31" t="s">
        <v>121</v>
      </c>
      <c r="E71" s="39">
        <v>46237</v>
      </c>
      <c r="F71" s="33">
        <v>1</v>
      </c>
      <c r="G71" s="40" t="str">
        <f>IFERROR(INDEX(Parâmetros!$B$27:$B$36,MATCH($D71,Parâmetros!$A$27:$A$36,0)),"")</f>
        <v>6x1</v>
      </c>
      <c r="H71" s="40" t="str">
        <f t="shared" si="4"/>
        <v>Sim</v>
      </c>
      <c r="I71" s="38" t="str">
        <f t="shared" si="5"/>
        <v>56377|yyyy0803</v>
      </c>
    </row>
    <row r="72" spans="1:9" ht="15" customHeight="1" x14ac:dyDescent="0.25">
      <c r="A72" s="37">
        <v>56855</v>
      </c>
      <c r="B72" s="22" t="s">
        <v>183</v>
      </c>
      <c r="C72" s="38" t="str">
        <f>IFERROR(VLOOKUP($A72,Dados!$A:$C,3,FALSE()),"NÃO INFORMADO")</f>
        <v>INS</v>
      </c>
      <c r="D72" s="31" t="s">
        <v>118</v>
      </c>
      <c r="E72" s="39">
        <v>46252</v>
      </c>
      <c r="F72" s="33"/>
      <c r="G72" s="40" t="str">
        <f>IFERROR(INDEX(Parâmetros!$B$27:$B$36,MATCH($D72,Parâmetros!$A$27:$A$36,0)),"")</f>
        <v>A</v>
      </c>
      <c r="H72" s="40" t="str">
        <f t="shared" si="4"/>
        <v>Sim</v>
      </c>
      <c r="I72" s="38" t="str">
        <f t="shared" si="5"/>
        <v>56855|yyyy0818</v>
      </c>
    </row>
    <row r="73" spans="1:9" ht="15" customHeight="1" x14ac:dyDescent="0.25">
      <c r="A73" s="37">
        <v>56855</v>
      </c>
      <c r="B73" s="22" t="s">
        <v>183</v>
      </c>
      <c r="C73" s="38" t="str">
        <f>IFERROR(VLOOKUP($A73,Dados!$A:$C,3,FALSE()),"NÃO INFORMADO")</f>
        <v>INS</v>
      </c>
      <c r="D73" s="31" t="s">
        <v>121</v>
      </c>
      <c r="E73" s="39">
        <v>46253</v>
      </c>
      <c r="F73" s="33"/>
      <c r="G73" s="40" t="str">
        <f>IFERROR(INDEX(Parâmetros!$B$27:$B$36,MATCH($D73,Parâmetros!$A$27:$A$36,0)),"")</f>
        <v>6x1</v>
      </c>
      <c r="H73" s="40" t="str">
        <f t="shared" si="4"/>
        <v>Sim</v>
      </c>
      <c r="I73" s="38" t="str">
        <f t="shared" si="5"/>
        <v>56855|yyyy0819</v>
      </c>
    </row>
    <row r="74" spans="1:9" ht="15" customHeight="1" x14ac:dyDescent="0.25">
      <c r="A74" s="37">
        <v>53613</v>
      </c>
      <c r="B74" s="22" t="s">
        <v>203</v>
      </c>
      <c r="C74" s="38" t="str">
        <f>IFERROR(VLOOKUP($A74,Dados!$A:$C,3,FALSE()),"NÃO INFORMADO")</f>
        <v>NÃO INFORMADO</v>
      </c>
      <c r="D74" s="31" t="s">
        <v>121</v>
      </c>
      <c r="E74" s="39">
        <v>46253</v>
      </c>
      <c r="F74" s="33"/>
      <c r="G74" s="40" t="str">
        <f>IFERROR(INDEX(Parâmetros!$B$27:$B$36,MATCH($D74,Parâmetros!$A$27:$A$36,0)),"")</f>
        <v>6x1</v>
      </c>
      <c r="H74" s="40" t="str">
        <f t="shared" si="4"/>
        <v>Sim</v>
      </c>
      <c r="I74" s="38" t="str">
        <f t="shared" si="5"/>
        <v>53613|yyyy0819</v>
      </c>
    </row>
    <row r="75" spans="1:9" ht="15" customHeight="1" x14ac:dyDescent="0.25">
      <c r="A75" s="37">
        <v>53291</v>
      </c>
      <c r="B75" s="22" t="s">
        <v>211</v>
      </c>
      <c r="C75" s="38" t="str">
        <f>IFERROR(VLOOKUP($A75,Dados!$A:$C,3,FALSE()),"NÃO INFORMADO")</f>
        <v>NÃO INFORMADO</v>
      </c>
      <c r="D75" s="31" t="s">
        <v>121</v>
      </c>
      <c r="E75" s="39">
        <v>46253</v>
      </c>
      <c r="F75" s="33"/>
      <c r="G75" s="40" t="str">
        <f>IFERROR(INDEX(Parâmetros!$B$27:$B$36,MATCH($D75,Parâmetros!$A$27:$A$36,0)),"")</f>
        <v>6x1</v>
      </c>
      <c r="H75" s="40" t="str">
        <f t="shared" si="4"/>
        <v>Sim</v>
      </c>
      <c r="I75" s="38" t="str">
        <f t="shared" si="5"/>
        <v>53291|yyyy0819</v>
      </c>
    </row>
    <row r="76" spans="1:9" ht="15" customHeight="1" x14ac:dyDescent="0.25">
      <c r="A76" s="15" t="s">
        <v>231</v>
      </c>
    </row>
    <row r="77" spans="1:9" ht="15" customHeight="1" x14ac:dyDescent="0.25">
      <c r="A77" s="15" t="s">
        <v>232</v>
      </c>
    </row>
    <row r="78" spans="1:9" ht="15" customHeight="1" x14ac:dyDescent="0.25">
      <c r="A78" s="15" t="s">
        <v>233</v>
      </c>
    </row>
  </sheetData>
  <autoFilter ref="A4:I74" xr:uid="{00000000-0009-0000-0000-000002000000}">
    <sortState xmlns:xlrd2="http://schemas.microsoft.com/office/spreadsheetml/2017/richdata2" ref="A5:I74">
      <sortCondition ref="B4:B74"/>
    </sortState>
  </autoFilter>
  <conditionalFormatting sqref="F5:H73 H76 G74:H75">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2"/>
  <sheetViews>
    <sheetView workbookViewId="0">
      <pane ySplit="4" topLeftCell="A23" activePane="bottomLeft" state="frozen"/>
      <selection pane="bottomLeft" activeCell="B12" sqref="B12"/>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4"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55637</v>
      </c>
      <c r="B28" s="67" t="str">
        <f>IF($A28="","",IFERROR(VLOOKUP($A28,Dados!$A:$B,2,FALSE),"Nº NÃO ENCONTRADO"))</f>
        <v>Giovanne Willian de Oliveira Crubilatti</v>
      </c>
      <c r="C28" s="68">
        <v>46244</v>
      </c>
      <c r="D28" s="69" t="s">
        <v>246</v>
      </c>
      <c r="E28" s="69" t="s">
        <v>256</v>
      </c>
      <c r="F28" s="70" t="str">
        <f t="shared" si="1"/>
        <v>55637|46244</v>
      </c>
    </row>
    <row r="29" spans="1:6" x14ac:dyDescent="0.25">
      <c r="A29" s="66">
        <v>53459</v>
      </c>
      <c r="B29" s="67" t="str">
        <f>IF($A29="","",IFERROR(VLOOKUP($A29,Dados!$A:$B,2,FALSE),"Nº NÃO ENCONTRADO"))</f>
        <v>Joao Vitor Ferracioli Vieira</v>
      </c>
      <c r="C29" s="68">
        <v>46250</v>
      </c>
      <c r="D29" s="69" t="s">
        <v>242</v>
      </c>
      <c r="E29" s="69" t="s">
        <v>257</v>
      </c>
      <c r="F29" s="70" t="str">
        <f t="shared" si="1"/>
        <v>53459|46250</v>
      </c>
    </row>
    <row r="30" spans="1:6" x14ac:dyDescent="0.25">
      <c r="A30" s="66">
        <v>52498</v>
      </c>
      <c r="B30" s="67" t="str">
        <f>IF($A30="","",IFERROR(VLOOKUP($A30,Dados!$A:$B,2,FALSE),"Nº NÃO ENCONTRADO"))</f>
        <v>Paulo Agustinho Balbino</v>
      </c>
      <c r="C30" s="68">
        <v>46248</v>
      </c>
      <c r="D30" s="69" t="s">
        <v>244</v>
      </c>
      <c r="E30" s="69" t="s">
        <v>258</v>
      </c>
      <c r="F30" s="70" t="str">
        <f t="shared" si="1"/>
        <v>52498|46248</v>
      </c>
    </row>
    <row r="31" spans="1:6" x14ac:dyDescent="0.25">
      <c r="A31" s="66">
        <v>56784</v>
      </c>
      <c r="B31" s="67" t="str">
        <f>IF($A31="","",IFERROR(VLOOKUP($A31,Dados!$A:$B,2,FALSE),"Nº NÃO ENCONTRADO"))</f>
        <v>Danilo Elimar Campos</v>
      </c>
      <c r="C31" s="68">
        <v>46249</v>
      </c>
      <c r="D31" s="69" t="s">
        <v>242</v>
      </c>
      <c r="E31" s="69" t="s">
        <v>259</v>
      </c>
      <c r="F31" s="70" t="str">
        <f t="shared" si="1"/>
        <v>56784|46249</v>
      </c>
    </row>
    <row r="32" spans="1:6" x14ac:dyDescent="0.25">
      <c r="A32" s="66">
        <v>53173</v>
      </c>
      <c r="B32" s="67" t="str">
        <f>IF($A32="","",IFERROR(VLOOKUP($A32,Dados!$A:$B,2,FALSE),"Nº NÃO ENCONTRADO"))</f>
        <v>Felipe Cordeiro da Silva Correa</v>
      </c>
      <c r="C32" s="68">
        <v>46247</v>
      </c>
      <c r="D32" s="69" t="s">
        <v>242</v>
      </c>
      <c r="E32" s="69" t="s">
        <v>257</v>
      </c>
      <c r="F32" s="70" t="str">
        <f t="shared" si="1"/>
        <v>53173|46247</v>
      </c>
    </row>
    <row r="33" spans="1:6" x14ac:dyDescent="0.25">
      <c r="A33" s="66">
        <v>55179</v>
      </c>
      <c r="B33" s="67" t="str">
        <f>IF($A33="","",IFERROR(VLOOKUP($A33,Dados!$A:$B,2,FALSE),"Nº NÃO ENCONTRADO"))</f>
        <v>Sidney Morais de Souza Freitas</v>
      </c>
      <c r="C33" s="68">
        <v>46247</v>
      </c>
      <c r="D33" s="69" t="s">
        <v>240</v>
      </c>
      <c r="E33" s="69" t="s">
        <v>253</v>
      </c>
      <c r="F33" s="70" t="str">
        <f t="shared" si="1"/>
        <v>55179|46247</v>
      </c>
    </row>
    <row r="34" spans="1:6" x14ac:dyDescent="0.25">
      <c r="A34" s="66">
        <v>55564</v>
      </c>
      <c r="B34" s="67" t="str">
        <f>IF($A34="","",IFERROR(VLOOKUP($A34,Dados!$A:$B,2,FALSE),"Nº NÃO ENCONTRADO"))</f>
        <v>Paulo Ricardo da Mota Oliveira</v>
      </c>
      <c r="C34" s="68">
        <v>46246</v>
      </c>
      <c r="D34" s="69" t="s">
        <v>242</v>
      </c>
      <c r="E34" s="69" t="s">
        <v>260</v>
      </c>
      <c r="F34" s="70" t="str">
        <f t="shared" si="1"/>
        <v>55564|46246</v>
      </c>
    </row>
    <row r="35" spans="1:6" x14ac:dyDescent="0.25">
      <c r="A35" s="66">
        <v>52498</v>
      </c>
      <c r="B35" s="67" t="str">
        <f>IF($A35="","",IFERROR(VLOOKUP($A35,Dados!$A:$B,2,FALSE),"Nº NÃO ENCONTRADO"))</f>
        <v>Paulo Agustinho Balbino</v>
      </c>
      <c r="C35" s="68">
        <v>46250</v>
      </c>
      <c r="D35" s="69" t="s">
        <v>242</v>
      </c>
      <c r="E35" s="69" t="s">
        <v>257</v>
      </c>
      <c r="F35" s="70" t="str">
        <f t="shared" ref="F35:F66" si="2">IF(OR($A35="",$C35=""),"",$A35&amp;"|"&amp;$C35)</f>
        <v>52498|46250</v>
      </c>
    </row>
    <row r="36" spans="1:6" x14ac:dyDescent="0.25">
      <c r="A36" s="66">
        <v>54611</v>
      </c>
      <c r="B36" s="67" t="str">
        <f>IF($A36="","",IFERROR(VLOOKUP($A36,Dados!$A:$B,2,FALSE),"Nº NÃO ENCONTRADO"))</f>
        <v>Damiao Washington da Silva Oliveira</v>
      </c>
      <c r="C36" s="68">
        <v>46244</v>
      </c>
      <c r="D36" s="69" t="s">
        <v>246</v>
      </c>
      <c r="E36" s="69" t="s">
        <v>4474</v>
      </c>
      <c r="F36" s="70" t="str">
        <f t="shared" si="2"/>
        <v>54611|46244</v>
      </c>
    </row>
    <row r="37" spans="1:6" x14ac:dyDescent="0.25">
      <c r="A37" s="66">
        <v>55138</v>
      </c>
      <c r="B37" s="67" t="str">
        <f>IF($A37="","",IFERROR(VLOOKUP($A37,Dados!$A:$B,2,FALSE),"Nº NÃO ENCONTRADO"))</f>
        <v>Marco Antonio de Araujo</v>
      </c>
      <c r="C37" s="68">
        <v>46237</v>
      </c>
      <c r="D37" s="69" t="s">
        <v>242</v>
      </c>
      <c r="E37" s="69" t="s">
        <v>257</v>
      </c>
      <c r="F37" s="70" t="str">
        <f t="shared" si="2"/>
        <v>55138|46237</v>
      </c>
    </row>
    <row r="38" spans="1:6" x14ac:dyDescent="0.25">
      <c r="A38" s="66">
        <v>56855</v>
      </c>
      <c r="B38" s="67" t="str">
        <f>IF($A38="","",IFERROR(VLOOKUP($A38,Dados!$A:$B,2,FALSE),"Nº NÃO ENCONTRADO"))</f>
        <v>Divanil Batista Neponocena</v>
      </c>
      <c r="C38" s="68">
        <v>46242</v>
      </c>
      <c r="D38" s="69" t="s">
        <v>242</v>
      </c>
      <c r="E38" s="69" t="s">
        <v>257</v>
      </c>
      <c r="F38" s="70" t="str">
        <f t="shared" si="2"/>
        <v>56855|46242</v>
      </c>
    </row>
    <row r="39" spans="1:6" x14ac:dyDescent="0.25">
      <c r="A39" s="66">
        <v>55541</v>
      </c>
      <c r="B39" s="67" t="str">
        <f>IF($A39="","",IFERROR(VLOOKUP($A39,Dados!$A:$B,2,FALSE),"Nº NÃO ENCONTRADO"))</f>
        <v>Paulo Cesar de Alencar</v>
      </c>
      <c r="C39" s="68">
        <v>46243</v>
      </c>
      <c r="D39" s="69" t="s">
        <v>242</v>
      </c>
      <c r="E39" s="69" t="s">
        <v>257</v>
      </c>
      <c r="F39" s="70" t="str">
        <f t="shared" si="2"/>
        <v>55541|46243</v>
      </c>
    </row>
    <row r="40" spans="1:6" x14ac:dyDescent="0.25">
      <c r="A40" s="66">
        <v>56784</v>
      </c>
      <c r="B40" s="67" t="str">
        <f>IF($A40="","",IFERROR(VLOOKUP($A40,Dados!$A:$B,2,FALSE),"Nº NÃO ENCONTRADO"))</f>
        <v>Danilo Elimar Campos</v>
      </c>
      <c r="C40" s="68">
        <v>46243</v>
      </c>
      <c r="D40" s="69" t="s">
        <v>242</v>
      </c>
      <c r="E40" s="69" t="s">
        <v>259</v>
      </c>
      <c r="F40" s="70" t="str">
        <f t="shared" si="2"/>
        <v>56784|46243</v>
      </c>
    </row>
    <row r="41" spans="1:6" x14ac:dyDescent="0.25">
      <c r="A41" s="66"/>
      <c r="B41" s="67" t="str">
        <f>IF($A41="","",IFERROR(VLOOKUP($A41,Dados!$A:$B,2,FALSE),"Nº NÃO ENCONTRADO"))</f>
        <v/>
      </c>
      <c r="C41" s="68"/>
      <c r="D41" s="69"/>
      <c r="E41" s="69"/>
      <c r="F41" s="70" t="str">
        <f t="shared" si="2"/>
        <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si="2"/>
        <v/>
      </c>
    </row>
    <row r="67" spans="1:6" x14ac:dyDescent="0.25">
      <c r="A67" s="66"/>
      <c r="B67" s="67" t="str">
        <f>IF($A67="","",IFERROR(VLOOKUP($A67,Dados!$A:$B,2,FALSE),"Nº NÃO ENCONTRADO"))</f>
        <v/>
      </c>
      <c r="C67" s="68"/>
      <c r="D67" s="69"/>
      <c r="E67" s="69"/>
      <c r="F67" s="70" t="str">
        <f t="shared" ref="F67:F98" si="3">IF(OR($A67="",$C67=""),"",$A67&amp;"|"&amp;$C67)</f>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si="3"/>
        <v/>
      </c>
    </row>
    <row r="99" spans="1:6" x14ac:dyDescent="0.25">
      <c r="A99" s="66"/>
      <c r="B99" s="67" t="str">
        <f>IF($A99="","",IFERROR(VLOOKUP($A99,Dados!$A:$B,2,FALSE),"Nº NÃO ENCONTRADO"))</f>
        <v/>
      </c>
      <c r="C99" s="68"/>
      <c r="D99" s="69"/>
      <c r="E99" s="69"/>
      <c r="F99" s="70" t="str">
        <f t="shared" ref="F99:F130" si="4">IF(OR($A99="",$C99=""),"",$A99&amp;"|"&amp;$C99)</f>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si="4"/>
        <v/>
      </c>
    </row>
    <row r="131" spans="1:6" x14ac:dyDescent="0.25">
      <c r="A131" s="66"/>
      <c r="B131" s="67" t="str">
        <f>IF($A131="","",IFERROR(VLOOKUP($A131,Dados!$A:$B,2,FALSE),"Nº NÃO ENCONTRADO"))</f>
        <v/>
      </c>
      <c r="C131" s="68"/>
      <c r="D131" s="69"/>
      <c r="E131" s="69"/>
      <c r="F131" s="70" t="str">
        <f t="shared" ref="F131:F162" si="5">IF(OR($A131="",$C131=""),"",$A131&amp;"|"&amp;$C131)</f>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si="5"/>
        <v/>
      </c>
    </row>
    <row r="163" spans="1:6" x14ac:dyDescent="0.25">
      <c r="A163" s="66"/>
      <c r="B163" s="67" t="str">
        <f>IF($A163="","",IFERROR(VLOOKUP($A163,Dados!$A:$B,2,FALSE),"Nº NÃO ENCONTRADO"))</f>
        <v/>
      </c>
      <c r="C163" s="68"/>
      <c r="D163" s="69"/>
      <c r="E163" s="69"/>
      <c r="F163" s="70" t="str">
        <f t="shared" ref="F163:F194" si="6">IF(OR($A163="",$C163=""),"",$A163&amp;"|"&amp;$C163)</f>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si="6"/>
        <v/>
      </c>
    </row>
    <row r="195" spans="1:6" x14ac:dyDescent="0.25">
      <c r="A195" s="66"/>
      <c r="B195" s="67" t="str">
        <f>IF($A195="","",IFERROR(VLOOKUP($A195,Dados!$A:$B,2,FALSE),"Nº NÃO ENCONTRADO"))</f>
        <v/>
      </c>
      <c r="C195" s="68"/>
      <c r="D195" s="69"/>
      <c r="E195" s="69"/>
      <c r="F195" s="70" t="str">
        <f t="shared" ref="F195:F202" si="7">IF(OR($A195="",$C195=""),"",$A195&amp;"|"&amp;$C195)</f>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66"/>
      <c r="B201" s="67" t="str">
        <f>IF($A201="","",IFERROR(VLOOKUP($A201,Dados!$A:$B,2,FALSE),"Nº NÃO ENCONTRADO"))</f>
        <v/>
      </c>
      <c r="C201" s="68"/>
      <c r="D201" s="69"/>
      <c r="E201" s="69"/>
      <c r="F201" s="70" t="str">
        <f t="shared" si="7"/>
        <v/>
      </c>
    </row>
    <row r="202" spans="1:6" x14ac:dyDescent="0.25">
      <c r="A202" s="71"/>
      <c r="B202" s="67" t="str">
        <f>IF($A202="","",IFERROR(VLOOKUP($A202,Dados!$A:$B,2,FALSE),"Nº NÃO ENCONTRADO"))</f>
        <v/>
      </c>
      <c r="C202" s="72"/>
      <c r="D202" s="73"/>
      <c r="E202" s="73"/>
      <c r="F202" s="74" t="str">
        <f t="shared" si="7"/>
        <v/>
      </c>
    </row>
  </sheetData>
  <dataValidations count="1">
    <dataValidation type="list" allowBlank="1" showInputMessage="1" showErrorMessage="1" errorTitle="Tipo inválido" error="Escolha um dos tipos da lista." sqref="D5:D202"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tabSelected="1" zoomScaleNormal="100" workbookViewId="0">
      <pane xSplit="2" ySplit="1" topLeftCell="C2" activePane="bottomRight" state="frozen"/>
      <selection pane="topRight" activeCell="C1" sqref="C1"/>
      <selection pane="bottomLeft" activeCell="A2" sqref="A2"/>
      <selection pane="bottomRight" activeCell="A2" sqref="A2:P2854"/>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57" t="s">
        <v>4496</v>
      </c>
      <c r="B1" s="57" t="s">
        <v>4497</v>
      </c>
      <c r="C1" s="57" t="s">
        <v>4498</v>
      </c>
      <c r="D1" s="57" t="s">
        <v>4499</v>
      </c>
      <c r="E1" s="57" t="s">
        <v>4500</v>
      </c>
      <c r="F1" s="57" t="s">
        <v>4501</v>
      </c>
      <c r="G1" s="57" t="s">
        <v>4502</v>
      </c>
      <c r="H1" s="57" t="s">
        <v>4503</v>
      </c>
      <c r="I1" s="57" t="s">
        <v>4504</v>
      </c>
      <c r="J1" s="57" t="s">
        <v>4505</v>
      </c>
      <c r="K1" s="57" t="s">
        <v>4506</v>
      </c>
      <c r="L1" s="57" t="s">
        <v>4507</v>
      </c>
      <c r="M1" s="57" t="s">
        <v>4508</v>
      </c>
      <c r="N1" s="57" t="s">
        <v>4509</v>
      </c>
      <c r="O1" s="57" t="s">
        <v>4510</v>
      </c>
      <c r="P1" s="57" t="s">
        <v>4511</v>
      </c>
      <c r="Q1" s="58" t="s">
        <v>261</v>
      </c>
      <c r="R1" s="58" t="s">
        <v>262</v>
      </c>
      <c r="S1" s="58" t="s">
        <v>263</v>
      </c>
    </row>
    <row r="2" spans="1:19" ht="15" customHeight="1" x14ac:dyDescent="0.25">
      <c r="A2" s="79">
        <v>9218</v>
      </c>
      <c r="B2" s="76" t="s">
        <v>264</v>
      </c>
      <c r="C2" s="76" t="s">
        <v>265</v>
      </c>
      <c r="D2" s="77">
        <v>46237</v>
      </c>
      <c r="E2" s="78">
        <v>1.78</v>
      </c>
      <c r="F2" s="76" t="s">
        <v>266</v>
      </c>
      <c r="G2" s="77">
        <v>46237</v>
      </c>
      <c r="H2">
        <v>40500200</v>
      </c>
      <c r="I2">
        <v>10</v>
      </c>
      <c r="J2" s="76" t="s">
        <v>267</v>
      </c>
      <c r="K2" s="76" t="s">
        <v>268</v>
      </c>
      <c r="L2" s="77">
        <v>46237</v>
      </c>
      <c r="M2" s="76" t="s">
        <v>269</v>
      </c>
      <c r="N2" s="76" t="s">
        <v>270</v>
      </c>
      <c r="O2" s="76" t="s">
        <v>271</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264</v>
      </c>
      <c r="C3" s="76" t="s">
        <v>265</v>
      </c>
      <c r="D3" s="77">
        <v>46237</v>
      </c>
      <c r="E3" s="78">
        <v>2.87</v>
      </c>
      <c r="F3" s="76" t="s">
        <v>266</v>
      </c>
      <c r="G3" s="77">
        <v>46237</v>
      </c>
      <c r="H3">
        <v>40501019</v>
      </c>
      <c r="I3">
        <v>10</v>
      </c>
      <c r="J3" s="76" t="s">
        <v>272</v>
      </c>
      <c r="K3" s="76" t="s">
        <v>273</v>
      </c>
      <c r="L3" s="77">
        <v>46237</v>
      </c>
      <c r="M3" s="76" t="s">
        <v>269</v>
      </c>
      <c r="N3" s="76" t="s">
        <v>270</v>
      </c>
      <c r="O3" s="76" t="s">
        <v>271</v>
      </c>
      <c r="P3" s="77">
        <v>46237</v>
      </c>
      <c r="Q3" s="43">
        <f t="shared" si="0"/>
        <v>549</v>
      </c>
      <c r="R3" s="43">
        <f t="shared" si="1"/>
        <v>721</v>
      </c>
      <c r="S3" s="41">
        <f>IF($Q3&lt;Parâmetros!$E$19,$G3-1,$G3)</f>
        <v>46237</v>
      </c>
    </row>
    <row r="4" spans="1:19" ht="15" customHeight="1" x14ac:dyDescent="0.25">
      <c r="A4" s="79">
        <v>9218</v>
      </c>
      <c r="B4" s="76" t="s">
        <v>264</v>
      </c>
      <c r="C4" s="76" t="s">
        <v>265</v>
      </c>
      <c r="D4" s="77">
        <v>46237</v>
      </c>
      <c r="E4" s="78">
        <v>0.98</v>
      </c>
      <c r="F4" s="76" t="s">
        <v>266</v>
      </c>
      <c r="G4" s="77">
        <v>46237</v>
      </c>
      <c r="H4">
        <v>40488504</v>
      </c>
      <c r="I4">
        <v>10</v>
      </c>
      <c r="J4" s="76" t="s">
        <v>274</v>
      </c>
      <c r="K4" s="76" t="s">
        <v>275</v>
      </c>
      <c r="L4" s="77">
        <v>46237</v>
      </c>
      <c r="M4" s="76" t="s">
        <v>269</v>
      </c>
      <c r="N4">
        <v>3004627</v>
      </c>
      <c r="O4" s="76" t="s">
        <v>271</v>
      </c>
      <c r="P4" s="77">
        <v>46237</v>
      </c>
      <c r="Q4" s="43">
        <f t="shared" si="0"/>
        <v>774</v>
      </c>
      <c r="R4" s="43">
        <f t="shared" si="1"/>
        <v>833</v>
      </c>
      <c r="S4" s="41">
        <f>IF($Q4&lt;Parâmetros!$E$19,$G4-1,$G4)</f>
        <v>46237</v>
      </c>
    </row>
    <row r="5" spans="1:19" ht="15" customHeight="1" x14ac:dyDescent="0.25">
      <c r="A5" s="79">
        <v>9218</v>
      </c>
      <c r="B5" s="76" t="s">
        <v>264</v>
      </c>
      <c r="C5" s="76" t="s">
        <v>265</v>
      </c>
      <c r="D5" s="77">
        <v>46237</v>
      </c>
      <c r="E5" s="78">
        <v>0.93</v>
      </c>
      <c r="F5" s="76" t="s">
        <v>266</v>
      </c>
      <c r="G5" s="77">
        <v>46237</v>
      </c>
      <c r="H5">
        <v>40498126</v>
      </c>
      <c r="I5">
        <v>20</v>
      </c>
      <c r="J5" s="76" t="s">
        <v>276</v>
      </c>
      <c r="K5" s="76" t="s">
        <v>277</v>
      </c>
      <c r="L5" s="77">
        <v>46237</v>
      </c>
      <c r="M5" s="76" t="s">
        <v>269</v>
      </c>
      <c r="N5" s="76" t="s">
        <v>270</v>
      </c>
      <c r="O5" s="76" t="s">
        <v>271</v>
      </c>
      <c r="P5" s="77">
        <v>46237</v>
      </c>
      <c r="Q5" s="43">
        <f t="shared" si="0"/>
        <v>834</v>
      </c>
      <c r="R5" s="43">
        <f t="shared" si="1"/>
        <v>890</v>
      </c>
      <c r="S5" s="41">
        <f>IF($Q5&lt;Parâmetros!$E$19,$G5-1,$G5)</f>
        <v>46237</v>
      </c>
    </row>
    <row r="6" spans="1:19" ht="15" customHeight="1" x14ac:dyDescent="0.25">
      <c r="A6" s="79">
        <v>9218</v>
      </c>
      <c r="B6" s="76" t="s">
        <v>264</v>
      </c>
      <c r="C6" s="76" t="s">
        <v>265</v>
      </c>
      <c r="D6" s="77">
        <v>46237</v>
      </c>
      <c r="E6" s="78">
        <v>1.02</v>
      </c>
      <c r="F6" s="76" t="s">
        <v>266</v>
      </c>
      <c r="G6" s="77">
        <v>46237</v>
      </c>
      <c r="H6">
        <v>40501001</v>
      </c>
      <c r="I6">
        <v>10</v>
      </c>
      <c r="J6" s="76" t="s">
        <v>278</v>
      </c>
      <c r="K6" s="76" t="s">
        <v>279</v>
      </c>
      <c r="L6" s="77">
        <v>46237</v>
      </c>
      <c r="M6" s="76" t="s">
        <v>269</v>
      </c>
      <c r="N6">
        <v>3007930</v>
      </c>
      <c r="O6" s="76" t="s">
        <v>271</v>
      </c>
      <c r="P6" s="77">
        <v>46237</v>
      </c>
      <c r="Q6" s="43">
        <f t="shared" si="0"/>
        <v>891</v>
      </c>
      <c r="R6" s="43">
        <f t="shared" si="1"/>
        <v>953</v>
      </c>
      <c r="S6" s="41">
        <f>IF($Q6&lt;Parâmetros!$E$19,$G6-1,$G6)</f>
        <v>46237</v>
      </c>
    </row>
    <row r="7" spans="1:19" ht="15" customHeight="1" x14ac:dyDescent="0.25">
      <c r="A7" s="79">
        <v>9218</v>
      </c>
      <c r="B7" s="76" t="s">
        <v>264</v>
      </c>
      <c r="C7" s="76" t="s">
        <v>265</v>
      </c>
      <c r="D7" s="77">
        <v>46237</v>
      </c>
      <c r="E7" s="78">
        <v>0.09</v>
      </c>
      <c r="F7" s="76" t="s">
        <v>266</v>
      </c>
      <c r="G7" s="77">
        <v>46237</v>
      </c>
      <c r="H7">
        <v>40501007</v>
      </c>
      <c r="I7">
        <v>20</v>
      </c>
      <c r="J7" s="76" t="s">
        <v>280</v>
      </c>
      <c r="K7" s="76" t="s">
        <v>281</v>
      </c>
      <c r="L7" s="77">
        <v>46237</v>
      </c>
      <c r="M7" s="76" t="s">
        <v>269</v>
      </c>
      <c r="N7" s="76" t="s">
        <v>270</v>
      </c>
      <c r="O7" s="76" t="s">
        <v>271</v>
      </c>
      <c r="P7" s="77">
        <v>46237</v>
      </c>
      <c r="Q7" s="43">
        <f t="shared" si="0"/>
        <v>956</v>
      </c>
      <c r="R7" s="43">
        <f t="shared" si="1"/>
        <v>961</v>
      </c>
      <c r="S7" s="41">
        <f>IF($Q7&lt;Parâmetros!$E$19,$G7-1,$G7)</f>
        <v>46237</v>
      </c>
    </row>
    <row r="8" spans="1:19" ht="15" customHeight="1" x14ac:dyDescent="0.25">
      <c r="A8" s="79">
        <v>9218</v>
      </c>
      <c r="B8" s="76" t="s">
        <v>264</v>
      </c>
      <c r="C8" s="76" t="s">
        <v>265</v>
      </c>
      <c r="D8" s="77">
        <v>46237</v>
      </c>
      <c r="E8" s="78">
        <v>0.54</v>
      </c>
      <c r="F8" s="76" t="s">
        <v>266</v>
      </c>
      <c r="G8" s="77">
        <v>46237</v>
      </c>
      <c r="H8">
        <v>40499134</v>
      </c>
      <c r="I8">
        <v>10</v>
      </c>
      <c r="J8" s="76" t="s">
        <v>282</v>
      </c>
      <c r="K8" s="76" t="s">
        <v>283</v>
      </c>
      <c r="L8" s="77">
        <v>46237</v>
      </c>
      <c r="M8" s="76" t="s">
        <v>269</v>
      </c>
      <c r="N8" s="76" t="s">
        <v>270</v>
      </c>
      <c r="O8" s="76" t="s">
        <v>271</v>
      </c>
      <c r="P8" s="77">
        <v>46237</v>
      </c>
      <c r="Q8" s="43">
        <f t="shared" si="0"/>
        <v>962</v>
      </c>
      <c r="R8" s="43">
        <f t="shared" si="1"/>
        <v>995</v>
      </c>
      <c r="S8" s="41">
        <f>IF($Q8&lt;Parâmetros!$E$19,$G8-1,$G8)</f>
        <v>46237</v>
      </c>
    </row>
    <row r="9" spans="1:19" ht="15" customHeight="1" x14ac:dyDescent="0.25">
      <c r="A9" s="79">
        <v>9218</v>
      </c>
      <c r="B9" s="76" t="s">
        <v>264</v>
      </c>
      <c r="C9" s="76" t="s">
        <v>265</v>
      </c>
      <c r="D9" s="77">
        <v>46238</v>
      </c>
      <c r="E9" s="78">
        <v>2.65</v>
      </c>
      <c r="F9" s="76" t="s">
        <v>266</v>
      </c>
      <c r="G9" s="77">
        <v>46238</v>
      </c>
      <c r="H9">
        <v>40499134</v>
      </c>
      <c r="I9">
        <v>10</v>
      </c>
      <c r="J9" s="76" t="s">
        <v>284</v>
      </c>
      <c r="K9" s="76" t="s">
        <v>285</v>
      </c>
      <c r="L9" s="77">
        <v>46238</v>
      </c>
      <c r="M9" s="76" t="s">
        <v>269</v>
      </c>
      <c r="N9" s="76" t="s">
        <v>270</v>
      </c>
      <c r="O9" s="76" t="s">
        <v>271</v>
      </c>
      <c r="P9" s="77">
        <v>46238</v>
      </c>
      <c r="Q9" s="43">
        <f t="shared" si="0"/>
        <v>430</v>
      </c>
      <c r="R9" s="43">
        <f t="shared" si="1"/>
        <v>589</v>
      </c>
      <c r="S9" s="41">
        <f>IF($Q9&lt;Parâmetros!$E$19,$G9-1,$G9)</f>
        <v>46238</v>
      </c>
    </row>
    <row r="10" spans="1:19" ht="15" customHeight="1" x14ac:dyDescent="0.25">
      <c r="A10" s="79">
        <v>9218</v>
      </c>
      <c r="B10" s="76" t="s">
        <v>264</v>
      </c>
      <c r="C10" s="76" t="s">
        <v>265</v>
      </c>
      <c r="D10" s="77">
        <v>46238</v>
      </c>
      <c r="E10" s="78">
        <v>0.95</v>
      </c>
      <c r="F10" s="76" t="s">
        <v>266</v>
      </c>
      <c r="G10" s="77">
        <v>46238</v>
      </c>
      <c r="H10">
        <v>40501010</v>
      </c>
      <c r="I10">
        <v>10</v>
      </c>
      <c r="J10" s="76" t="s">
        <v>286</v>
      </c>
      <c r="K10" s="76" t="s">
        <v>287</v>
      </c>
      <c r="L10" s="77">
        <v>46238</v>
      </c>
      <c r="M10" s="76" t="s">
        <v>269</v>
      </c>
      <c r="N10" s="76" t="s">
        <v>270</v>
      </c>
      <c r="O10" s="76" t="s">
        <v>271</v>
      </c>
      <c r="P10" s="77">
        <v>46238</v>
      </c>
      <c r="Q10" s="43">
        <f t="shared" si="0"/>
        <v>590</v>
      </c>
      <c r="R10" s="43">
        <f t="shared" si="1"/>
        <v>647</v>
      </c>
      <c r="S10" s="41">
        <f>IF($Q10&lt;Parâmetros!$E$19,$G10-1,$G10)</f>
        <v>46238</v>
      </c>
    </row>
    <row r="11" spans="1:19" ht="15" customHeight="1" x14ac:dyDescent="0.25">
      <c r="A11" s="79">
        <v>9218</v>
      </c>
      <c r="B11" s="76" t="s">
        <v>264</v>
      </c>
      <c r="C11" s="76" t="s">
        <v>265</v>
      </c>
      <c r="D11" s="77">
        <v>46238</v>
      </c>
      <c r="E11" s="78">
        <v>1.1399999999999999</v>
      </c>
      <c r="F11" s="76" t="s">
        <v>266</v>
      </c>
      <c r="G11" s="77">
        <v>46238</v>
      </c>
      <c r="H11">
        <v>40499134</v>
      </c>
      <c r="I11">
        <v>10</v>
      </c>
      <c r="J11" s="76" t="s">
        <v>288</v>
      </c>
      <c r="K11" s="76" t="s">
        <v>289</v>
      </c>
      <c r="L11" s="77">
        <v>46238</v>
      </c>
      <c r="M11" s="76" t="s">
        <v>269</v>
      </c>
      <c r="N11" s="76" t="s">
        <v>270</v>
      </c>
      <c r="O11" s="76" t="s">
        <v>271</v>
      </c>
      <c r="P11" s="77">
        <v>46238</v>
      </c>
      <c r="Q11" s="43">
        <f t="shared" si="0"/>
        <v>648</v>
      </c>
      <c r="R11" s="43">
        <f t="shared" si="1"/>
        <v>716</v>
      </c>
      <c r="S11" s="41">
        <f>IF($Q11&lt;Parâmetros!$E$19,$G11-1,$G11)</f>
        <v>46238</v>
      </c>
    </row>
    <row r="12" spans="1:19" ht="15" customHeight="1" x14ac:dyDescent="0.25">
      <c r="A12" s="79">
        <v>9218</v>
      </c>
      <c r="B12" s="76" t="s">
        <v>264</v>
      </c>
      <c r="C12" s="76" t="s">
        <v>265</v>
      </c>
      <c r="D12" s="77">
        <v>46238</v>
      </c>
      <c r="E12" s="78">
        <v>0.31</v>
      </c>
      <c r="F12" s="76" t="s">
        <v>266</v>
      </c>
      <c r="G12" s="77">
        <v>46238</v>
      </c>
      <c r="H12">
        <v>40495031</v>
      </c>
      <c r="I12">
        <v>20</v>
      </c>
      <c r="J12" s="76" t="s">
        <v>290</v>
      </c>
      <c r="K12" s="76" t="s">
        <v>291</v>
      </c>
      <c r="L12" s="77">
        <v>46238</v>
      </c>
      <c r="M12" s="76" t="s">
        <v>269</v>
      </c>
      <c r="N12" s="76" t="s">
        <v>270</v>
      </c>
      <c r="O12" s="76" t="s">
        <v>271</v>
      </c>
      <c r="P12" s="77">
        <v>46238</v>
      </c>
      <c r="Q12" s="43">
        <f t="shared" si="0"/>
        <v>779</v>
      </c>
      <c r="R12" s="43">
        <f t="shared" si="1"/>
        <v>797</v>
      </c>
      <c r="S12" s="41">
        <f>IF($Q12&lt;Parâmetros!$E$19,$G12-1,$G12)</f>
        <v>46238</v>
      </c>
    </row>
    <row r="13" spans="1:19" ht="15" customHeight="1" x14ac:dyDescent="0.25">
      <c r="A13" s="79">
        <v>9218</v>
      </c>
      <c r="B13" s="76" t="s">
        <v>264</v>
      </c>
      <c r="C13" s="76" t="s">
        <v>265</v>
      </c>
      <c r="D13" s="77">
        <v>46238</v>
      </c>
      <c r="E13" s="78">
        <v>2.14</v>
      </c>
      <c r="F13" s="76" t="s">
        <v>266</v>
      </c>
      <c r="G13" s="77">
        <v>46238</v>
      </c>
      <c r="H13">
        <v>40501307</v>
      </c>
      <c r="I13">
        <v>10</v>
      </c>
      <c r="J13" s="76" t="s">
        <v>292</v>
      </c>
      <c r="K13" s="76" t="s">
        <v>293</v>
      </c>
      <c r="L13" s="77">
        <v>46238</v>
      </c>
      <c r="M13" s="76" t="s">
        <v>269</v>
      </c>
      <c r="N13" s="76" t="s">
        <v>270</v>
      </c>
      <c r="O13" s="76" t="s">
        <v>271</v>
      </c>
      <c r="P13" s="77">
        <v>46238</v>
      </c>
      <c r="Q13" s="43">
        <f t="shared" si="0"/>
        <v>862</v>
      </c>
      <c r="R13" s="43">
        <f t="shared" si="1"/>
        <v>990</v>
      </c>
      <c r="S13" s="41">
        <f>IF($Q13&lt;Parâmetros!$E$19,$G13-1,$G13)</f>
        <v>46238</v>
      </c>
    </row>
    <row r="14" spans="1:19" ht="15" customHeight="1" x14ac:dyDescent="0.25">
      <c r="A14" s="79">
        <v>9218</v>
      </c>
      <c r="B14" s="76" t="s">
        <v>264</v>
      </c>
      <c r="C14" s="76" t="s">
        <v>265</v>
      </c>
      <c r="D14" s="77">
        <v>46239</v>
      </c>
      <c r="E14" s="78">
        <v>0.3</v>
      </c>
      <c r="F14" s="76" t="s">
        <v>266</v>
      </c>
      <c r="G14" s="77">
        <v>46239</v>
      </c>
      <c r="H14">
        <v>40497059</v>
      </c>
      <c r="I14">
        <v>10</v>
      </c>
      <c r="J14" s="76" t="s">
        <v>294</v>
      </c>
      <c r="K14" s="76" t="s">
        <v>295</v>
      </c>
      <c r="L14" s="77">
        <v>46239</v>
      </c>
      <c r="M14" s="76" t="s">
        <v>296</v>
      </c>
      <c r="N14">
        <v>3004239</v>
      </c>
      <c r="O14" s="76" t="s">
        <v>271</v>
      </c>
      <c r="P14" s="77">
        <v>46239</v>
      </c>
      <c r="Q14" s="43">
        <f t="shared" si="0"/>
        <v>423</v>
      </c>
      <c r="R14" s="43">
        <f t="shared" si="1"/>
        <v>441</v>
      </c>
      <c r="S14" s="41">
        <f>IF($Q14&lt;Parâmetros!$E$19,$G14-1,$G14)</f>
        <v>46239</v>
      </c>
    </row>
    <row r="15" spans="1:19" ht="15" customHeight="1" x14ac:dyDescent="0.25">
      <c r="A15" s="79">
        <v>9218</v>
      </c>
      <c r="B15" s="76" t="s">
        <v>264</v>
      </c>
      <c r="C15" s="76" t="s">
        <v>265</v>
      </c>
      <c r="D15" s="77">
        <v>46239</v>
      </c>
      <c r="E15" s="78">
        <v>0.3</v>
      </c>
      <c r="F15" s="76" t="s">
        <v>266</v>
      </c>
      <c r="G15" s="77">
        <v>46239</v>
      </c>
      <c r="H15">
        <v>40497060</v>
      </c>
      <c r="I15">
        <v>10</v>
      </c>
      <c r="J15" s="76" t="s">
        <v>297</v>
      </c>
      <c r="K15" s="76" t="s">
        <v>298</v>
      </c>
      <c r="L15" s="77">
        <v>46239</v>
      </c>
      <c r="M15" s="76" t="s">
        <v>296</v>
      </c>
      <c r="N15">
        <v>3004240</v>
      </c>
      <c r="O15" s="76" t="s">
        <v>271</v>
      </c>
      <c r="P15" s="77">
        <v>46239</v>
      </c>
      <c r="Q15" s="43">
        <f t="shared" si="0"/>
        <v>442</v>
      </c>
      <c r="R15" s="43">
        <f t="shared" si="1"/>
        <v>460</v>
      </c>
      <c r="S15" s="41">
        <f>IF($Q15&lt;Parâmetros!$E$19,$G15-1,$G15)</f>
        <v>46239</v>
      </c>
    </row>
    <row r="16" spans="1:19" ht="15" customHeight="1" x14ac:dyDescent="0.25">
      <c r="A16" s="79">
        <v>9218</v>
      </c>
      <c r="B16" s="76" t="s">
        <v>264</v>
      </c>
      <c r="C16" s="76" t="s">
        <v>265</v>
      </c>
      <c r="D16" s="77">
        <v>46239</v>
      </c>
      <c r="E16" s="78">
        <v>0.34</v>
      </c>
      <c r="F16" s="76" t="s">
        <v>266</v>
      </c>
      <c r="G16" s="77">
        <v>46239</v>
      </c>
      <c r="H16">
        <v>40497061</v>
      </c>
      <c r="I16">
        <v>10</v>
      </c>
      <c r="J16" s="76" t="s">
        <v>299</v>
      </c>
      <c r="K16" s="76" t="s">
        <v>300</v>
      </c>
      <c r="L16" s="77">
        <v>46239</v>
      </c>
      <c r="M16" s="76" t="s">
        <v>296</v>
      </c>
      <c r="N16">
        <v>3004241</v>
      </c>
      <c r="O16" s="76" t="s">
        <v>271</v>
      </c>
      <c r="P16" s="77">
        <v>46239</v>
      </c>
      <c r="Q16" s="43">
        <f t="shared" si="0"/>
        <v>461</v>
      </c>
      <c r="R16" s="43">
        <f t="shared" si="1"/>
        <v>481</v>
      </c>
      <c r="S16" s="41">
        <f>IF($Q16&lt;Parâmetros!$E$19,$G16-1,$G16)</f>
        <v>46239</v>
      </c>
    </row>
    <row r="17" spans="1:19" ht="15" customHeight="1" x14ac:dyDescent="0.25">
      <c r="A17" s="79">
        <v>9218</v>
      </c>
      <c r="B17" s="76" t="s">
        <v>264</v>
      </c>
      <c r="C17" s="76" t="s">
        <v>265</v>
      </c>
      <c r="D17" s="77">
        <v>46239</v>
      </c>
      <c r="E17" s="78">
        <v>0.32</v>
      </c>
      <c r="F17" s="76" t="s">
        <v>266</v>
      </c>
      <c r="G17" s="77">
        <v>46239</v>
      </c>
      <c r="H17">
        <v>40497062</v>
      </c>
      <c r="I17">
        <v>10</v>
      </c>
      <c r="J17" s="76" t="s">
        <v>301</v>
      </c>
      <c r="K17" s="76" t="s">
        <v>302</v>
      </c>
      <c r="L17" s="77">
        <v>46239</v>
      </c>
      <c r="M17" s="76" t="s">
        <v>296</v>
      </c>
      <c r="N17">
        <v>3004242</v>
      </c>
      <c r="O17" s="76" t="s">
        <v>271</v>
      </c>
      <c r="P17" s="77">
        <v>46239</v>
      </c>
      <c r="Q17" s="43">
        <f t="shared" si="0"/>
        <v>482</v>
      </c>
      <c r="R17" s="43">
        <f t="shared" si="1"/>
        <v>501</v>
      </c>
      <c r="S17" s="41">
        <f>IF($Q17&lt;Parâmetros!$E$19,$G17-1,$G17)</f>
        <v>46239</v>
      </c>
    </row>
    <row r="18" spans="1:19" ht="15" customHeight="1" x14ac:dyDescent="0.25">
      <c r="A18" s="79">
        <v>9218</v>
      </c>
      <c r="B18" s="76" t="s">
        <v>264</v>
      </c>
      <c r="C18" s="76" t="s">
        <v>265</v>
      </c>
      <c r="D18" s="77">
        <v>46239</v>
      </c>
      <c r="E18" s="78">
        <v>0.28999999999999998</v>
      </c>
      <c r="F18" s="76" t="s">
        <v>266</v>
      </c>
      <c r="G18" s="77">
        <v>46239</v>
      </c>
      <c r="H18">
        <v>40497063</v>
      </c>
      <c r="I18">
        <v>10</v>
      </c>
      <c r="J18" s="76" t="s">
        <v>303</v>
      </c>
      <c r="K18" s="76" t="s">
        <v>304</v>
      </c>
      <c r="L18" s="77">
        <v>46239</v>
      </c>
      <c r="M18" s="76" t="s">
        <v>296</v>
      </c>
      <c r="N18">
        <v>3004243</v>
      </c>
      <c r="O18" s="76" t="s">
        <v>271</v>
      </c>
      <c r="P18" s="77">
        <v>46239</v>
      </c>
      <c r="Q18" s="43">
        <f t="shared" si="0"/>
        <v>503</v>
      </c>
      <c r="R18" s="43">
        <f t="shared" si="1"/>
        <v>520</v>
      </c>
      <c r="S18" s="41">
        <f>IF($Q18&lt;Parâmetros!$E$19,$G18-1,$G18)</f>
        <v>46239</v>
      </c>
    </row>
    <row r="19" spans="1:19" ht="15" customHeight="1" x14ac:dyDescent="0.25">
      <c r="A19" s="79">
        <v>9218</v>
      </c>
      <c r="B19" s="76" t="s">
        <v>264</v>
      </c>
      <c r="C19" s="76" t="s">
        <v>265</v>
      </c>
      <c r="D19" s="77">
        <v>46239</v>
      </c>
      <c r="E19" s="78">
        <v>0.34</v>
      </c>
      <c r="F19" s="76" t="s">
        <v>266</v>
      </c>
      <c r="G19" s="77">
        <v>46239</v>
      </c>
      <c r="H19">
        <v>40497064</v>
      </c>
      <c r="I19">
        <v>10</v>
      </c>
      <c r="J19" s="76" t="s">
        <v>305</v>
      </c>
      <c r="K19" s="76" t="s">
        <v>306</v>
      </c>
      <c r="L19" s="77">
        <v>46239</v>
      </c>
      <c r="M19" s="76" t="s">
        <v>296</v>
      </c>
      <c r="N19">
        <v>3004244</v>
      </c>
      <c r="O19" s="76" t="s">
        <v>271</v>
      </c>
      <c r="P19" s="77">
        <v>46239</v>
      </c>
      <c r="Q19" s="43">
        <f t="shared" si="0"/>
        <v>521</v>
      </c>
      <c r="R19" s="43">
        <f t="shared" si="1"/>
        <v>541</v>
      </c>
      <c r="S19" s="41">
        <f>IF($Q19&lt;Parâmetros!$E$19,$G19-1,$G19)</f>
        <v>46239</v>
      </c>
    </row>
    <row r="20" spans="1:19" ht="15" customHeight="1" x14ac:dyDescent="0.25">
      <c r="A20" s="79">
        <v>9218</v>
      </c>
      <c r="B20" s="76" t="s">
        <v>264</v>
      </c>
      <c r="C20" s="76" t="s">
        <v>265</v>
      </c>
      <c r="D20" s="77">
        <v>46239</v>
      </c>
      <c r="E20" s="78">
        <v>7.0000000000000007E-2</v>
      </c>
      <c r="F20" s="76" t="s">
        <v>266</v>
      </c>
      <c r="G20" s="77">
        <v>46239</v>
      </c>
      <c r="H20">
        <v>40497066</v>
      </c>
      <c r="I20">
        <v>10</v>
      </c>
      <c r="J20" s="76" t="s">
        <v>307</v>
      </c>
      <c r="K20" s="76" t="s">
        <v>308</v>
      </c>
      <c r="L20" s="77">
        <v>46239</v>
      </c>
      <c r="M20" s="76" t="s">
        <v>296</v>
      </c>
      <c r="N20">
        <v>3010878</v>
      </c>
      <c r="O20" s="76" t="s">
        <v>271</v>
      </c>
      <c r="P20" s="77">
        <v>46239</v>
      </c>
      <c r="Q20" s="43">
        <f t="shared" si="0"/>
        <v>565</v>
      </c>
      <c r="R20" s="43">
        <f t="shared" si="1"/>
        <v>569</v>
      </c>
      <c r="S20" s="41">
        <f>IF($Q20&lt;Parâmetros!$E$19,$G20-1,$G20)</f>
        <v>46239</v>
      </c>
    </row>
    <row r="21" spans="1:19" ht="15" customHeight="1" x14ac:dyDescent="0.25">
      <c r="A21" s="79">
        <v>9218</v>
      </c>
      <c r="B21" s="76" t="s">
        <v>264</v>
      </c>
      <c r="C21" s="76" t="s">
        <v>265</v>
      </c>
      <c r="D21" s="77">
        <v>46239</v>
      </c>
      <c r="E21" s="78">
        <v>0.26</v>
      </c>
      <c r="F21" s="76" t="s">
        <v>266</v>
      </c>
      <c r="G21" s="77">
        <v>46239</v>
      </c>
      <c r="H21">
        <v>40499134</v>
      </c>
      <c r="I21">
        <v>10</v>
      </c>
      <c r="J21" s="76" t="s">
        <v>309</v>
      </c>
      <c r="K21" s="76" t="s">
        <v>310</v>
      </c>
      <c r="L21" s="77">
        <v>46239</v>
      </c>
      <c r="M21" s="76" t="s">
        <v>269</v>
      </c>
      <c r="N21" s="76" t="s">
        <v>270</v>
      </c>
      <c r="O21" s="76" t="s">
        <v>271</v>
      </c>
      <c r="P21" s="77">
        <v>46239</v>
      </c>
      <c r="Q21" s="43">
        <f t="shared" si="0"/>
        <v>578</v>
      </c>
      <c r="R21" s="43">
        <f t="shared" si="1"/>
        <v>593</v>
      </c>
      <c r="S21" s="41">
        <f>IF($Q21&lt;Parâmetros!$E$19,$G21-1,$G21)</f>
        <v>46239</v>
      </c>
    </row>
    <row r="22" spans="1:19" ht="15" customHeight="1" x14ac:dyDescent="0.25">
      <c r="A22" s="79">
        <v>9218</v>
      </c>
      <c r="B22" s="76" t="s">
        <v>264</v>
      </c>
      <c r="C22" s="76" t="s">
        <v>265</v>
      </c>
      <c r="D22" s="77">
        <v>46239</v>
      </c>
      <c r="E22" s="78">
        <v>2.98</v>
      </c>
      <c r="F22" s="76" t="s">
        <v>266</v>
      </c>
      <c r="G22" s="77">
        <v>46239</v>
      </c>
      <c r="H22">
        <v>40501307</v>
      </c>
      <c r="I22">
        <v>10</v>
      </c>
      <c r="J22" s="76" t="s">
        <v>311</v>
      </c>
      <c r="K22" s="76" t="s">
        <v>312</v>
      </c>
      <c r="L22" s="77">
        <v>46239</v>
      </c>
      <c r="M22" s="76" t="s">
        <v>269</v>
      </c>
      <c r="N22" s="76" t="s">
        <v>270</v>
      </c>
      <c r="O22" s="76" t="s">
        <v>271</v>
      </c>
      <c r="P22" s="77">
        <v>46239</v>
      </c>
      <c r="Q22" s="43">
        <f t="shared" si="0"/>
        <v>593</v>
      </c>
      <c r="R22" s="43">
        <f t="shared" si="1"/>
        <v>772</v>
      </c>
      <c r="S22" s="41">
        <f>IF($Q22&lt;Parâmetros!$E$19,$G22-1,$G22)</f>
        <v>46239</v>
      </c>
    </row>
    <row r="23" spans="1:19" ht="15" customHeight="1" x14ac:dyDescent="0.25">
      <c r="A23" s="79">
        <v>9218</v>
      </c>
      <c r="B23" s="76" t="s">
        <v>264</v>
      </c>
      <c r="C23" s="76" t="s">
        <v>265</v>
      </c>
      <c r="D23" s="77">
        <v>46239</v>
      </c>
      <c r="E23" s="78">
        <v>3.28</v>
      </c>
      <c r="F23" s="76" t="s">
        <v>266</v>
      </c>
      <c r="G23" s="77">
        <v>46239</v>
      </c>
      <c r="H23">
        <v>40499134</v>
      </c>
      <c r="I23">
        <v>10</v>
      </c>
      <c r="J23" s="76" t="s">
        <v>313</v>
      </c>
      <c r="K23" s="76" t="s">
        <v>314</v>
      </c>
      <c r="L23" s="77">
        <v>46239</v>
      </c>
      <c r="M23" s="76" t="s">
        <v>269</v>
      </c>
      <c r="N23" s="76" t="s">
        <v>270</v>
      </c>
      <c r="O23" s="76" t="s">
        <v>271</v>
      </c>
      <c r="P23" s="77">
        <v>46239</v>
      </c>
      <c r="Q23" s="43">
        <f t="shared" si="0"/>
        <v>798</v>
      </c>
      <c r="R23" s="43">
        <f t="shared" si="1"/>
        <v>995</v>
      </c>
      <c r="S23" s="41">
        <f>IF($Q23&lt;Parâmetros!$E$19,$G23-1,$G23)</f>
        <v>46239</v>
      </c>
    </row>
    <row r="24" spans="1:19" ht="15" customHeight="1" x14ac:dyDescent="0.25">
      <c r="A24" s="79">
        <v>9218</v>
      </c>
      <c r="B24" s="76" t="s">
        <v>264</v>
      </c>
      <c r="C24" s="76" t="s">
        <v>265</v>
      </c>
      <c r="D24" s="77">
        <v>46240</v>
      </c>
      <c r="E24" s="78">
        <v>5.94</v>
      </c>
      <c r="F24" s="76" t="s">
        <v>266</v>
      </c>
      <c r="G24" s="77">
        <v>46240</v>
      </c>
      <c r="H24">
        <v>40501841</v>
      </c>
      <c r="I24">
        <v>20</v>
      </c>
      <c r="J24" s="76" t="s">
        <v>315</v>
      </c>
      <c r="K24" s="76" t="s">
        <v>316</v>
      </c>
      <c r="L24" s="77">
        <v>46240</v>
      </c>
      <c r="M24" s="76" t="s">
        <v>269</v>
      </c>
      <c r="N24" s="76" t="s">
        <v>270</v>
      </c>
      <c r="O24" s="76" t="s">
        <v>271</v>
      </c>
      <c r="P24" s="77">
        <v>46240</v>
      </c>
      <c r="Q24" s="43">
        <f t="shared" si="0"/>
        <v>423</v>
      </c>
      <c r="R24" s="43">
        <f t="shared" si="1"/>
        <v>780</v>
      </c>
      <c r="S24" s="41">
        <f>IF($Q24&lt;Parâmetros!$E$19,$G24-1,$G24)</f>
        <v>46240</v>
      </c>
    </row>
    <row r="25" spans="1:19" ht="15" customHeight="1" x14ac:dyDescent="0.25">
      <c r="A25" s="79">
        <v>9218</v>
      </c>
      <c r="B25" s="76" t="s">
        <v>264</v>
      </c>
      <c r="C25" s="76" t="s">
        <v>265</v>
      </c>
      <c r="D25" s="77">
        <v>46240</v>
      </c>
      <c r="E25" s="78">
        <v>2.82</v>
      </c>
      <c r="F25" s="76" t="s">
        <v>266</v>
      </c>
      <c r="G25" s="77">
        <v>46240</v>
      </c>
      <c r="H25">
        <v>40501841</v>
      </c>
      <c r="I25">
        <v>20</v>
      </c>
      <c r="J25" s="76" t="s">
        <v>317</v>
      </c>
      <c r="K25" s="76" t="s">
        <v>318</v>
      </c>
      <c r="L25" s="77">
        <v>46240</v>
      </c>
      <c r="M25" s="76" t="s">
        <v>269</v>
      </c>
      <c r="N25" s="76" t="s">
        <v>270</v>
      </c>
      <c r="O25" s="76" t="s">
        <v>271</v>
      </c>
      <c r="P25" s="77">
        <v>46240</v>
      </c>
      <c r="Q25" s="43">
        <f t="shared" si="0"/>
        <v>824</v>
      </c>
      <c r="R25" s="43">
        <f t="shared" si="1"/>
        <v>993</v>
      </c>
      <c r="S25" s="41">
        <f>IF($Q25&lt;Parâmetros!$E$19,$G25-1,$G25)</f>
        <v>46240</v>
      </c>
    </row>
    <row r="26" spans="1:19" ht="15" customHeight="1" x14ac:dyDescent="0.25">
      <c r="A26" s="79">
        <v>9218</v>
      </c>
      <c r="B26" s="76" t="s">
        <v>264</v>
      </c>
      <c r="C26" s="76" t="s">
        <v>265</v>
      </c>
      <c r="D26" s="77">
        <v>46241</v>
      </c>
      <c r="E26" s="78">
        <v>5.01</v>
      </c>
      <c r="F26" s="76" t="s">
        <v>266</v>
      </c>
      <c r="G26" s="77">
        <v>46241</v>
      </c>
      <c r="H26">
        <v>40499134</v>
      </c>
      <c r="I26">
        <v>10</v>
      </c>
      <c r="J26" s="76" t="s">
        <v>319</v>
      </c>
      <c r="K26" s="76" t="s">
        <v>320</v>
      </c>
      <c r="L26" s="77">
        <v>46241</v>
      </c>
      <c r="M26" s="76" t="s">
        <v>269</v>
      </c>
      <c r="N26" s="76" t="s">
        <v>270</v>
      </c>
      <c r="O26" s="76" t="s">
        <v>271</v>
      </c>
      <c r="P26" s="77">
        <v>46241</v>
      </c>
      <c r="Q26" s="43">
        <f t="shared" si="0"/>
        <v>427</v>
      </c>
      <c r="R26" s="43">
        <f t="shared" si="1"/>
        <v>727</v>
      </c>
      <c r="S26" s="41">
        <f>IF($Q26&lt;Parâmetros!$E$19,$G26-1,$G26)</f>
        <v>46241</v>
      </c>
    </row>
    <row r="27" spans="1:19" ht="15" customHeight="1" x14ac:dyDescent="0.25">
      <c r="A27" s="79">
        <v>9218</v>
      </c>
      <c r="B27" s="76" t="s">
        <v>264</v>
      </c>
      <c r="C27" s="76" t="s">
        <v>265</v>
      </c>
      <c r="D27" s="77">
        <v>46241</v>
      </c>
      <c r="E27" s="78">
        <v>1.17</v>
      </c>
      <c r="F27" s="76" t="s">
        <v>266</v>
      </c>
      <c r="G27" s="77">
        <v>46241</v>
      </c>
      <c r="H27">
        <v>40502105</v>
      </c>
      <c r="I27">
        <v>10</v>
      </c>
      <c r="J27" s="76" t="s">
        <v>321</v>
      </c>
      <c r="K27" s="76" t="s">
        <v>322</v>
      </c>
      <c r="L27" s="77">
        <v>46241</v>
      </c>
      <c r="M27" s="76" t="s">
        <v>269</v>
      </c>
      <c r="N27">
        <v>3008825</v>
      </c>
      <c r="O27" s="76" t="s">
        <v>271</v>
      </c>
      <c r="P27" s="77">
        <v>46241</v>
      </c>
      <c r="Q27" s="43">
        <f t="shared" si="0"/>
        <v>774</v>
      </c>
      <c r="R27" s="43">
        <f t="shared" si="1"/>
        <v>844</v>
      </c>
      <c r="S27" s="41">
        <f>IF($Q27&lt;Parâmetros!$E$19,$G27-1,$G27)</f>
        <v>46241</v>
      </c>
    </row>
    <row r="28" spans="1:19" ht="15" customHeight="1" x14ac:dyDescent="0.25">
      <c r="A28" s="79">
        <v>9218</v>
      </c>
      <c r="B28" s="76" t="s">
        <v>264</v>
      </c>
      <c r="C28" s="76" t="s">
        <v>265</v>
      </c>
      <c r="D28" s="77">
        <v>46241</v>
      </c>
      <c r="E28" s="78">
        <v>1.36</v>
      </c>
      <c r="F28" s="76" t="s">
        <v>266</v>
      </c>
      <c r="G28" s="77">
        <v>46241</v>
      </c>
      <c r="H28">
        <v>40499134</v>
      </c>
      <c r="I28">
        <v>10</v>
      </c>
      <c r="J28" s="76" t="s">
        <v>323</v>
      </c>
      <c r="K28" s="76" t="s">
        <v>324</v>
      </c>
      <c r="L28" s="77">
        <v>46241</v>
      </c>
      <c r="M28" s="76" t="s">
        <v>269</v>
      </c>
      <c r="N28" s="76" t="s">
        <v>270</v>
      </c>
      <c r="O28" s="76" t="s">
        <v>271</v>
      </c>
      <c r="P28" s="77">
        <v>46241</v>
      </c>
      <c r="Q28" s="43">
        <f t="shared" si="0"/>
        <v>847</v>
      </c>
      <c r="R28" s="43">
        <f t="shared" si="1"/>
        <v>929</v>
      </c>
      <c r="S28" s="41">
        <f>IF($Q28&lt;Parâmetros!$E$19,$G28-1,$G28)</f>
        <v>46241</v>
      </c>
    </row>
    <row r="29" spans="1:19" ht="15" customHeight="1" x14ac:dyDescent="0.25">
      <c r="A29" s="79">
        <v>9218</v>
      </c>
      <c r="B29" s="76" t="s">
        <v>264</v>
      </c>
      <c r="C29" s="76" t="s">
        <v>265</v>
      </c>
      <c r="D29" s="77">
        <v>46242</v>
      </c>
      <c r="E29" s="78">
        <v>0.97</v>
      </c>
      <c r="F29" s="76" t="s">
        <v>266</v>
      </c>
      <c r="G29" s="77">
        <v>46242</v>
      </c>
      <c r="H29">
        <v>40499134</v>
      </c>
      <c r="I29">
        <v>10</v>
      </c>
      <c r="J29" s="76" t="s">
        <v>325</v>
      </c>
      <c r="K29" s="76" t="s">
        <v>326</v>
      </c>
      <c r="L29" s="77">
        <v>46242</v>
      </c>
      <c r="M29" s="76" t="s">
        <v>269</v>
      </c>
      <c r="N29" s="76" t="s">
        <v>270</v>
      </c>
      <c r="O29" s="76" t="s">
        <v>271</v>
      </c>
      <c r="P29" s="77">
        <v>46242</v>
      </c>
      <c r="Q29" s="43">
        <f t="shared" si="0"/>
        <v>452</v>
      </c>
      <c r="R29" s="43">
        <f t="shared" si="1"/>
        <v>510</v>
      </c>
      <c r="S29" s="41">
        <f>IF($Q29&lt;Parâmetros!$E$19,$G29-1,$G29)</f>
        <v>46242</v>
      </c>
    </row>
    <row r="30" spans="1:19" ht="15" customHeight="1" x14ac:dyDescent="0.25">
      <c r="A30" s="79">
        <v>9218</v>
      </c>
      <c r="B30" s="76" t="s">
        <v>264</v>
      </c>
      <c r="C30" s="76" t="s">
        <v>265</v>
      </c>
      <c r="D30" s="77">
        <v>46242</v>
      </c>
      <c r="E30" s="78">
        <v>3.49</v>
      </c>
      <c r="F30" s="76" t="s">
        <v>266</v>
      </c>
      <c r="G30" s="77">
        <v>46242</v>
      </c>
      <c r="H30">
        <v>40501010</v>
      </c>
      <c r="I30">
        <v>10</v>
      </c>
      <c r="J30" s="76" t="s">
        <v>327</v>
      </c>
      <c r="K30" s="76" t="s">
        <v>328</v>
      </c>
      <c r="L30" s="77">
        <v>46242</v>
      </c>
      <c r="M30" s="76" t="s">
        <v>269</v>
      </c>
      <c r="N30" s="76" t="s">
        <v>270</v>
      </c>
      <c r="O30" s="76" t="s">
        <v>271</v>
      </c>
      <c r="P30" s="77">
        <v>46242</v>
      </c>
      <c r="Q30" s="43">
        <f t="shared" si="0"/>
        <v>511</v>
      </c>
      <c r="R30" s="43">
        <f t="shared" si="1"/>
        <v>720</v>
      </c>
      <c r="S30" s="41">
        <f>IF($Q30&lt;Parâmetros!$E$19,$G30-1,$G30)</f>
        <v>46242</v>
      </c>
    </row>
    <row r="31" spans="1:19" ht="15" customHeight="1" x14ac:dyDescent="0.25">
      <c r="A31" s="79">
        <v>9218</v>
      </c>
      <c r="B31" s="76" t="s">
        <v>264</v>
      </c>
      <c r="C31" s="76" t="s">
        <v>265</v>
      </c>
      <c r="D31" s="77">
        <v>46242</v>
      </c>
      <c r="E31" s="78">
        <v>1.54</v>
      </c>
      <c r="F31" s="76" t="s">
        <v>266</v>
      </c>
      <c r="G31" s="77">
        <v>46242</v>
      </c>
      <c r="H31">
        <v>40499134</v>
      </c>
      <c r="I31">
        <v>10</v>
      </c>
      <c r="J31" s="76" t="s">
        <v>329</v>
      </c>
      <c r="K31" s="76" t="s">
        <v>330</v>
      </c>
      <c r="L31" s="77">
        <v>46242</v>
      </c>
      <c r="M31" s="76" t="s">
        <v>269</v>
      </c>
      <c r="N31" s="76" t="s">
        <v>270</v>
      </c>
      <c r="O31" s="76" t="s">
        <v>271</v>
      </c>
      <c r="P31" s="77">
        <v>46242</v>
      </c>
      <c r="Q31" s="43">
        <f t="shared" si="0"/>
        <v>795</v>
      </c>
      <c r="R31" s="43">
        <f t="shared" si="1"/>
        <v>887</v>
      </c>
      <c r="S31" s="41">
        <f>IF($Q31&lt;Parâmetros!$E$19,$G31-1,$G31)</f>
        <v>46242</v>
      </c>
    </row>
    <row r="32" spans="1:19" ht="15" customHeight="1" x14ac:dyDescent="0.25">
      <c r="A32" s="79">
        <v>9218</v>
      </c>
      <c r="B32" s="76" t="s">
        <v>264</v>
      </c>
      <c r="C32" s="76" t="s">
        <v>265</v>
      </c>
      <c r="D32" s="77">
        <v>46242</v>
      </c>
      <c r="E32" s="78">
        <v>0.35</v>
      </c>
      <c r="F32" s="76" t="s">
        <v>266</v>
      </c>
      <c r="G32" s="77">
        <v>46242</v>
      </c>
      <c r="H32">
        <v>40499134</v>
      </c>
      <c r="I32">
        <v>10</v>
      </c>
      <c r="J32" s="76" t="s">
        <v>331</v>
      </c>
      <c r="K32" s="76" t="s">
        <v>332</v>
      </c>
      <c r="L32" s="77">
        <v>46242</v>
      </c>
      <c r="M32" s="76" t="s">
        <v>269</v>
      </c>
      <c r="N32" s="76" t="s">
        <v>270</v>
      </c>
      <c r="O32" s="76" t="s">
        <v>271</v>
      </c>
      <c r="P32" s="77">
        <v>46242</v>
      </c>
      <c r="Q32" s="43">
        <f t="shared" si="0"/>
        <v>890</v>
      </c>
      <c r="R32" s="43">
        <f t="shared" si="1"/>
        <v>911</v>
      </c>
      <c r="S32" s="41">
        <f>IF($Q32&lt;Parâmetros!$E$19,$G32-1,$G32)</f>
        <v>46242</v>
      </c>
    </row>
    <row r="33" spans="1:19" ht="15" customHeight="1" x14ac:dyDescent="0.25">
      <c r="A33" s="79">
        <v>9218</v>
      </c>
      <c r="B33" s="76" t="s">
        <v>264</v>
      </c>
      <c r="C33" s="76" t="s">
        <v>265</v>
      </c>
      <c r="D33" s="77">
        <v>46244</v>
      </c>
      <c r="E33" s="78">
        <v>2.23</v>
      </c>
      <c r="F33" s="76" t="s">
        <v>266</v>
      </c>
      <c r="G33" s="77">
        <v>46244</v>
      </c>
      <c r="H33">
        <v>40502992</v>
      </c>
      <c r="I33">
        <v>10</v>
      </c>
      <c r="J33" s="76" t="s">
        <v>333</v>
      </c>
      <c r="K33" s="76" t="s">
        <v>334</v>
      </c>
      <c r="L33" s="77">
        <v>46244</v>
      </c>
      <c r="M33" s="76" t="s">
        <v>269</v>
      </c>
      <c r="N33" s="76" t="s">
        <v>270</v>
      </c>
      <c r="O33" s="76" t="s">
        <v>271</v>
      </c>
      <c r="P33" s="77">
        <v>46244</v>
      </c>
      <c r="Q33" s="43">
        <f t="shared" si="0"/>
        <v>459</v>
      </c>
      <c r="R33" s="43">
        <f t="shared" si="1"/>
        <v>592</v>
      </c>
      <c r="S33" s="41">
        <f>IF($Q33&lt;Parâmetros!$E$19,$G33-1,$G33)</f>
        <v>46244</v>
      </c>
    </row>
    <row r="34" spans="1:19" ht="15" customHeight="1" x14ac:dyDescent="0.25">
      <c r="A34" s="79">
        <v>9218</v>
      </c>
      <c r="B34" s="76" t="s">
        <v>264</v>
      </c>
      <c r="C34" s="76" t="s">
        <v>335</v>
      </c>
      <c r="D34" s="77">
        <v>46244</v>
      </c>
      <c r="E34" s="78">
        <v>0.01</v>
      </c>
      <c r="F34" s="76" t="s">
        <v>266</v>
      </c>
      <c r="G34" s="77">
        <v>46244</v>
      </c>
      <c r="H34">
        <v>40474123</v>
      </c>
      <c r="I34">
        <v>20</v>
      </c>
      <c r="J34" s="76" t="s">
        <v>336</v>
      </c>
      <c r="K34" s="76" t="s">
        <v>337</v>
      </c>
      <c r="L34" s="77">
        <v>46244</v>
      </c>
      <c r="M34" s="76" t="s">
        <v>269</v>
      </c>
      <c r="N34" s="76" t="s">
        <v>270</v>
      </c>
      <c r="O34" s="76" t="s">
        <v>271</v>
      </c>
      <c r="P34" s="77">
        <v>46244</v>
      </c>
      <c r="Q34" s="43">
        <f t="shared" si="0"/>
        <v>603</v>
      </c>
      <c r="R34" s="43">
        <f t="shared" si="1"/>
        <v>604</v>
      </c>
      <c r="S34" s="41">
        <f>IF($Q34&lt;Parâmetros!$E$19,$G34-1,$G34)</f>
        <v>46244</v>
      </c>
    </row>
    <row r="35" spans="1:19" ht="15" customHeight="1" x14ac:dyDescent="0.25">
      <c r="A35" s="79">
        <v>9218</v>
      </c>
      <c r="B35" s="76" t="s">
        <v>264</v>
      </c>
      <c r="C35" s="76" t="s">
        <v>265</v>
      </c>
      <c r="D35" s="77">
        <v>46244</v>
      </c>
      <c r="E35" s="78">
        <v>1.22</v>
      </c>
      <c r="F35" s="76" t="s">
        <v>266</v>
      </c>
      <c r="G35" s="77">
        <v>46244</v>
      </c>
      <c r="H35">
        <v>40487206</v>
      </c>
      <c r="I35">
        <v>30</v>
      </c>
      <c r="J35" s="76" t="s">
        <v>338</v>
      </c>
      <c r="K35" s="76" t="s">
        <v>339</v>
      </c>
      <c r="L35" s="77">
        <v>46244</v>
      </c>
      <c r="M35" s="76" t="s">
        <v>269</v>
      </c>
      <c r="N35" s="76" t="s">
        <v>270</v>
      </c>
      <c r="O35" s="76" t="s">
        <v>271</v>
      </c>
      <c r="P35" s="77">
        <v>46244</v>
      </c>
      <c r="Q35" s="43">
        <f t="shared" si="0"/>
        <v>605</v>
      </c>
      <c r="R35" s="43">
        <f t="shared" si="1"/>
        <v>678</v>
      </c>
      <c r="S35" s="41">
        <f>IF($Q35&lt;Parâmetros!$E$19,$G35-1,$G35)</f>
        <v>46244</v>
      </c>
    </row>
    <row r="36" spans="1:19" ht="15" customHeight="1" x14ac:dyDescent="0.25">
      <c r="A36" s="79">
        <v>9218</v>
      </c>
      <c r="B36" s="76" t="s">
        <v>264</v>
      </c>
      <c r="C36" s="76" t="s">
        <v>265</v>
      </c>
      <c r="D36" s="77">
        <v>46244</v>
      </c>
      <c r="E36" s="78">
        <v>0.64</v>
      </c>
      <c r="F36" s="76" t="s">
        <v>266</v>
      </c>
      <c r="G36" s="77">
        <v>46244</v>
      </c>
      <c r="H36">
        <v>40490955</v>
      </c>
      <c r="I36">
        <v>20</v>
      </c>
      <c r="J36" s="76" t="s">
        <v>340</v>
      </c>
      <c r="K36" s="76" t="s">
        <v>341</v>
      </c>
      <c r="L36" s="77">
        <v>46244</v>
      </c>
      <c r="M36" s="76" t="s">
        <v>269</v>
      </c>
      <c r="N36" s="76" t="s">
        <v>270</v>
      </c>
      <c r="O36" s="76" t="s">
        <v>271</v>
      </c>
      <c r="P36" s="77">
        <v>46244</v>
      </c>
      <c r="Q36" s="43">
        <f t="shared" si="0"/>
        <v>679</v>
      </c>
      <c r="R36" s="43">
        <f t="shared" si="1"/>
        <v>717</v>
      </c>
      <c r="S36" s="41">
        <f>IF($Q36&lt;Parâmetros!$E$19,$G36-1,$G36)</f>
        <v>46244</v>
      </c>
    </row>
    <row r="37" spans="1:19" ht="15" customHeight="1" x14ac:dyDescent="0.25">
      <c r="A37" s="79">
        <v>9218</v>
      </c>
      <c r="B37" s="76" t="s">
        <v>264</v>
      </c>
      <c r="C37" s="76" t="s">
        <v>265</v>
      </c>
      <c r="D37" s="77">
        <v>46244</v>
      </c>
      <c r="E37" s="78">
        <v>1.81</v>
      </c>
      <c r="F37" s="76" t="s">
        <v>266</v>
      </c>
      <c r="G37" s="77">
        <v>46244</v>
      </c>
      <c r="H37">
        <v>40502999</v>
      </c>
      <c r="I37">
        <v>10</v>
      </c>
      <c r="J37" s="76" t="s">
        <v>342</v>
      </c>
      <c r="K37" s="76" t="s">
        <v>343</v>
      </c>
      <c r="L37" s="77">
        <v>46244</v>
      </c>
      <c r="M37" s="76" t="s">
        <v>269</v>
      </c>
      <c r="N37" s="76" t="s">
        <v>270</v>
      </c>
      <c r="O37" s="76" t="s">
        <v>271</v>
      </c>
      <c r="P37" s="77">
        <v>46244</v>
      </c>
      <c r="Q37" s="43">
        <f t="shared" si="0"/>
        <v>777</v>
      </c>
      <c r="R37" s="43">
        <f t="shared" si="1"/>
        <v>885</v>
      </c>
      <c r="S37" s="41">
        <f>IF($Q37&lt;Parâmetros!$E$19,$G37-1,$G37)</f>
        <v>46244</v>
      </c>
    </row>
    <row r="38" spans="1:19" ht="15" customHeight="1" x14ac:dyDescent="0.25">
      <c r="A38" s="79">
        <v>9218</v>
      </c>
      <c r="B38" s="76" t="s">
        <v>264</v>
      </c>
      <c r="C38" s="76" t="s">
        <v>265</v>
      </c>
      <c r="D38" s="77">
        <v>46244</v>
      </c>
      <c r="E38" s="78">
        <v>1.83</v>
      </c>
      <c r="F38" s="76" t="s">
        <v>266</v>
      </c>
      <c r="G38" s="77">
        <v>46244</v>
      </c>
      <c r="H38">
        <v>40503001</v>
      </c>
      <c r="I38">
        <v>10</v>
      </c>
      <c r="J38" s="76" t="s">
        <v>344</v>
      </c>
      <c r="K38" s="76" t="s">
        <v>345</v>
      </c>
      <c r="L38" s="77">
        <v>46244</v>
      </c>
      <c r="M38" s="76" t="s">
        <v>269</v>
      </c>
      <c r="N38" s="76" t="s">
        <v>270</v>
      </c>
      <c r="O38" s="76" t="s">
        <v>271</v>
      </c>
      <c r="P38" s="77">
        <v>46244</v>
      </c>
      <c r="Q38" s="43">
        <f t="shared" si="0"/>
        <v>887</v>
      </c>
      <c r="R38" s="43">
        <f t="shared" si="1"/>
        <v>997</v>
      </c>
      <c r="S38" s="41">
        <f>IF($Q38&lt;Parâmetros!$E$19,$G38-1,$G38)</f>
        <v>46244</v>
      </c>
    </row>
    <row r="39" spans="1:19" ht="15" customHeight="1" x14ac:dyDescent="0.25">
      <c r="A39" s="79">
        <v>9218</v>
      </c>
      <c r="B39" s="76" t="s">
        <v>264</v>
      </c>
      <c r="C39" s="76" t="s">
        <v>265</v>
      </c>
      <c r="D39" s="77">
        <v>46245</v>
      </c>
      <c r="E39" s="78">
        <v>2.19</v>
      </c>
      <c r="F39" s="76" t="s">
        <v>266</v>
      </c>
      <c r="G39" s="77">
        <v>46245</v>
      </c>
      <c r="H39">
        <v>40503001</v>
      </c>
      <c r="I39">
        <v>10</v>
      </c>
      <c r="J39" s="76" t="s">
        <v>346</v>
      </c>
      <c r="K39" s="76" t="s">
        <v>347</v>
      </c>
      <c r="L39" s="77">
        <v>46245</v>
      </c>
      <c r="M39" s="76" t="s">
        <v>269</v>
      </c>
      <c r="N39" s="76" t="s">
        <v>270</v>
      </c>
      <c r="O39" s="76" t="s">
        <v>271</v>
      </c>
      <c r="P39" s="77">
        <v>46245</v>
      </c>
      <c r="Q39" s="43">
        <f t="shared" si="0"/>
        <v>428</v>
      </c>
      <c r="R39" s="43">
        <f t="shared" si="1"/>
        <v>560</v>
      </c>
      <c r="S39" s="41">
        <f>IF($Q39&lt;Parâmetros!$E$19,$G39-1,$G39)</f>
        <v>46245</v>
      </c>
    </row>
    <row r="40" spans="1:19" ht="15" customHeight="1" x14ac:dyDescent="0.25">
      <c r="A40" s="79">
        <v>9218</v>
      </c>
      <c r="B40" s="76" t="s">
        <v>264</v>
      </c>
      <c r="C40" s="76" t="s">
        <v>265</v>
      </c>
      <c r="D40" s="77">
        <v>46245</v>
      </c>
      <c r="E40" s="78">
        <v>0.63</v>
      </c>
      <c r="F40" s="76" t="s">
        <v>266</v>
      </c>
      <c r="G40" s="77">
        <v>46245</v>
      </c>
      <c r="H40">
        <v>40491204</v>
      </c>
      <c r="I40">
        <v>30</v>
      </c>
      <c r="J40" s="76" t="s">
        <v>348</v>
      </c>
      <c r="K40" s="76" t="s">
        <v>349</v>
      </c>
      <c r="L40" s="77">
        <v>46245</v>
      </c>
      <c r="M40" s="76" t="s">
        <v>269</v>
      </c>
      <c r="N40" s="76" t="s">
        <v>270</v>
      </c>
      <c r="O40" s="76" t="s">
        <v>271</v>
      </c>
      <c r="P40" s="77">
        <v>46245</v>
      </c>
      <c r="Q40" s="43">
        <f t="shared" si="0"/>
        <v>560</v>
      </c>
      <c r="R40" s="43">
        <f t="shared" si="1"/>
        <v>598</v>
      </c>
      <c r="S40" s="41">
        <f>IF($Q40&lt;Parâmetros!$E$19,$G40-1,$G40)</f>
        <v>46245</v>
      </c>
    </row>
    <row r="41" spans="1:19" ht="15" customHeight="1" x14ac:dyDescent="0.25">
      <c r="A41" s="79">
        <v>9218</v>
      </c>
      <c r="B41" s="76" t="s">
        <v>264</v>
      </c>
      <c r="C41" s="76" t="s">
        <v>265</v>
      </c>
      <c r="D41" s="77">
        <v>46245</v>
      </c>
      <c r="E41" s="78">
        <v>2.86</v>
      </c>
      <c r="F41" s="76" t="s">
        <v>266</v>
      </c>
      <c r="G41" s="77">
        <v>46245</v>
      </c>
      <c r="H41">
        <v>40503396</v>
      </c>
      <c r="I41">
        <v>10</v>
      </c>
      <c r="J41" s="76" t="s">
        <v>350</v>
      </c>
      <c r="K41" s="76" t="s">
        <v>351</v>
      </c>
      <c r="L41" s="77">
        <v>46245</v>
      </c>
      <c r="M41" s="76" t="s">
        <v>269</v>
      </c>
      <c r="N41" s="76" t="s">
        <v>270</v>
      </c>
      <c r="O41" s="76" t="s">
        <v>271</v>
      </c>
      <c r="P41" s="77">
        <v>46245</v>
      </c>
      <c r="Q41" s="43">
        <f t="shared" si="0"/>
        <v>600</v>
      </c>
      <c r="R41" s="43">
        <f t="shared" si="1"/>
        <v>772</v>
      </c>
      <c r="S41" s="41">
        <f>IF($Q41&lt;Parâmetros!$E$19,$G41-1,$G41)</f>
        <v>46245</v>
      </c>
    </row>
    <row r="42" spans="1:19" ht="15" customHeight="1" x14ac:dyDescent="0.25">
      <c r="A42" s="79">
        <v>9218</v>
      </c>
      <c r="B42" s="76" t="s">
        <v>264</v>
      </c>
      <c r="C42" s="76" t="s">
        <v>265</v>
      </c>
      <c r="D42" s="77">
        <v>46245</v>
      </c>
      <c r="E42" s="78">
        <v>3.25</v>
      </c>
      <c r="F42" s="76" t="s">
        <v>266</v>
      </c>
      <c r="G42" s="77">
        <v>46245</v>
      </c>
      <c r="H42">
        <v>40503408</v>
      </c>
      <c r="I42">
        <v>10</v>
      </c>
      <c r="J42" s="76" t="s">
        <v>352</v>
      </c>
      <c r="K42" s="76" t="s">
        <v>353</v>
      </c>
      <c r="L42" s="77">
        <v>46245</v>
      </c>
      <c r="M42" s="76" t="s">
        <v>269</v>
      </c>
      <c r="N42">
        <v>3010260</v>
      </c>
      <c r="O42" s="76" t="s">
        <v>271</v>
      </c>
      <c r="P42" s="77">
        <v>46245</v>
      </c>
      <c r="Q42" s="43">
        <f t="shared" si="0"/>
        <v>795</v>
      </c>
      <c r="R42" s="43">
        <f t="shared" si="1"/>
        <v>990</v>
      </c>
      <c r="S42" s="41">
        <f>IF($Q42&lt;Parâmetros!$E$19,$G42-1,$G42)</f>
        <v>46245</v>
      </c>
    </row>
    <row r="43" spans="1:19" ht="15" customHeight="1" x14ac:dyDescent="0.25">
      <c r="A43" s="79">
        <v>9218</v>
      </c>
      <c r="B43" s="76" t="s">
        <v>264</v>
      </c>
      <c r="C43" s="76" t="s">
        <v>265</v>
      </c>
      <c r="D43" s="77">
        <v>46246</v>
      </c>
      <c r="E43" s="78">
        <v>1.73</v>
      </c>
      <c r="F43" s="76" t="s">
        <v>266</v>
      </c>
      <c r="G43" s="77">
        <v>46246</v>
      </c>
      <c r="H43">
        <v>40503001</v>
      </c>
      <c r="I43">
        <v>10</v>
      </c>
      <c r="J43" s="76" t="s">
        <v>354</v>
      </c>
      <c r="K43" s="76" t="s">
        <v>355</v>
      </c>
      <c r="L43" s="77">
        <v>46246</v>
      </c>
      <c r="M43" s="76" t="s">
        <v>269</v>
      </c>
      <c r="N43" s="76" t="s">
        <v>270</v>
      </c>
      <c r="O43" s="76" t="s">
        <v>271</v>
      </c>
      <c r="P43" s="77">
        <v>46246</v>
      </c>
      <c r="Q43" s="43">
        <f t="shared" si="0"/>
        <v>435</v>
      </c>
      <c r="R43" s="43">
        <f t="shared" si="1"/>
        <v>539</v>
      </c>
      <c r="S43" s="41">
        <f>IF($Q43&lt;Parâmetros!$E$19,$G43-1,$G43)</f>
        <v>46246</v>
      </c>
    </row>
    <row r="44" spans="1:19" ht="15" customHeight="1" x14ac:dyDescent="0.25">
      <c r="A44" s="79">
        <v>9218</v>
      </c>
      <c r="B44" s="76" t="s">
        <v>264</v>
      </c>
      <c r="C44" s="76" t="s">
        <v>265</v>
      </c>
      <c r="D44" s="77">
        <v>46246</v>
      </c>
      <c r="E44" s="78">
        <v>3.88</v>
      </c>
      <c r="F44" s="76" t="s">
        <v>266</v>
      </c>
      <c r="G44" s="77">
        <v>46246</v>
      </c>
      <c r="H44">
        <v>40503654</v>
      </c>
      <c r="I44">
        <v>10</v>
      </c>
      <c r="J44" s="76" t="s">
        <v>356</v>
      </c>
      <c r="K44" s="76" t="s">
        <v>357</v>
      </c>
      <c r="L44" s="77">
        <v>46246</v>
      </c>
      <c r="M44" s="76" t="s">
        <v>269</v>
      </c>
      <c r="N44" s="76" t="s">
        <v>270</v>
      </c>
      <c r="O44" s="76" t="s">
        <v>271</v>
      </c>
      <c r="P44" s="77">
        <v>46246</v>
      </c>
      <c r="Q44" s="43">
        <f t="shared" si="0"/>
        <v>540</v>
      </c>
      <c r="R44" s="43">
        <f t="shared" si="1"/>
        <v>773</v>
      </c>
      <c r="S44" s="41">
        <f>IF($Q44&lt;Parâmetros!$E$19,$G44-1,$G44)</f>
        <v>46246</v>
      </c>
    </row>
    <row r="45" spans="1:19" ht="15" customHeight="1" x14ac:dyDescent="0.25">
      <c r="A45" s="79">
        <v>9218</v>
      </c>
      <c r="B45" s="76" t="s">
        <v>264</v>
      </c>
      <c r="C45" s="76" t="s">
        <v>265</v>
      </c>
      <c r="D45" s="77">
        <v>46246</v>
      </c>
      <c r="E45" s="78">
        <v>0.77</v>
      </c>
      <c r="F45" s="76" t="s">
        <v>266</v>
      </c>
      <c r="G45" s="77">
        <v>46246</v>
      </c>
      <c r="H45">
        <v>40494795</v>
      </c>
      <c r="I45">
        <v>40</v>
      </c>
      <c r="J45" s="76" t="s">
        <v>358</v>
      </c>
      <c r="K45" s="76" t="s">
        <v>359</v>
      </c>
      <c r="L45" s="77">
        <v>46246</v>
      </c>
      <c r="M45" s="76" t="s">
        <v>269</v>
      </c>
      <c r="N45" s="76" t="s">
        <v>270</v>
      </c>
      <c r="O45" s="76" t="s">
        <v>271</v>
      </c>
      <c r="P45" s="77">
        <v>46246</v>
      </c>
      <c r="Q45" s="43">
        <f t="shared" si="0"/>
        <v>843</v>
      </c>
      <c r="R45" s="43">
        <f t="shared" si="1"/>
        <v>889</v>
      </c>
      <c r="S45" s="41">
        <f>IF($Q45&lt;Parâmetros!$E$19,$G45-1,$G45)</f>
        <v>46246</v>
      </c>
    </row>
    <row r="46" spans="1:19" ht="15" customHeight="1" x14ac:dyDescent="0.25">
      <c r="A46" s="79">
        <v>9218</v>
      </c>
      <c r="B46" s="76" t="s">
        <v>264</v>
      </c>
      <c r="C46" s="76" t="s">
        <v>265</v>
      </c>
      <c r="D46" s="77">
        <v>46246</v>
      </c>
      <c r="E46" s="78">
        <v>1.73</v>
      </c>
      <c r="F46" s="76" t="s">
        <v>266</v>
      </c>
      <c r="G46" s="77">
        <v>46246</v>
      </c>
      <c r="H46">
        <v>40503001</v>
      </c>
      <c r="I46">
        <v>10</v>
      </c>
      <c r="J46" s="76" t="s">
        <v>360</v>
      </c>
      <c r="K46" s="76" t="s">
        <v>361</v>
      </c>
      <c r="L46" s="77">
        <v>46246</v>
      </c>
      <c r="M46" s="76" t="s">
        <v>269</v>
      </c>
      <c r="N46" s="76" t="s">
        <v>270</v>
      </c>
      <c r="O46" s="76" t="s">
        <v>271</v>
      </c>
      <c r="P46" s="77">
        <v>46246</v>
      </c>
      <c r="Q46" s="43">
        <f t="shared" si="0"/>
        <v>890</v>
      </c>
      <c r="R46" s="43">
        <f t="shared" si="1"/>
        <v>993</v>
      </c>
      <c r="S46" s="41">
        <f>IF($Q46&lt;Parâmetros!$E$19,$G46-1,$G46)</f>
        <v>46246</v>
      </c>
    </row>
    <row r="47" spans="1:19" ht="15" customHeight="1" x14ac:dyDescent="0.25">
      <c r="A47" s="79">
        <v>9218</v>
      </c>
      <c r="B47" s="76" t="s">
        <v>264</v>
      </c>
      <c r="C47" s="76" t="s">
        <v>265</v>
      </c>
      <c r="D47" s="77">
        <v>46247</v>
      </c>
      <c r="E47" s="78">
        <v>0.62</v>
      </c>
      <c r="F47" s="76" t="s">
        <v>266</v>
      </c>
      <c r="G47" s="77">
        <v>46247</v>
      </c>
      <c r="H47">
        <v>40503001</v>
      </c>
      <c r="I47">
        <v>10</v>
      </c>
      <c r="J47" s="76" t="s">
        <v>362</v>
      </c>
      <c r="K47" s="76" t="s">
        <v>363</v>
      </c>
      <c r="L47" s="77">
        <v>46247</v>
      </c>
      <c r="M47" s="76" t="s">
        <v>269</v>
      </c>
      <c r="N47" s="76" t="s">
        <v>270</v>
      </c>
      <c r="O47" s="76" t="s">
        <v>271</v>
      </c>
      <c r="P47" s="77">
        <v>46247</v>
      </c>
      <c r="Q47" s="43">
        <f t="shared" si="0"/>
        <v>425</v>
      </c>
      <c r="R47" s="43">
        <f t="shared" si="1"/>
        <v>463</v>
      </c>
      <c r="S47" s="41">
        <f>IF($Q47&lt;Parâmetros!$E$19,$G47-1,$G47)</f>
        <v>46247</v>
      </c>
    </row>
    <row r="48" spans="1:19" ht="15" customHeight="1" x14ac:dyDescent="0.25">
      <c r="A48" s="79">
        <v>9218</v>
      </c>
      <c r="B48" s="76" t="s">
        <v>264</v>
      </c>
      <c r="C48" s="76" t="s">
        <v>265</v>
      </c>
      <c r="D48" s="77">
        <v>46247</v>
      </c>
      <c r="E48" s="78">
        <v>1</v>
      </c>
      <c r="F48" s="76" t="s">
        <v>266</v>
      </c>
      <c r="G48" s="77">
        <v>46247</v>
      </c>
      <c r="H48">
        <v>40502751</v>
      </c>
      <c r="I48">
        <v>10</v>
      </c>
      <c r="J48" s="76" t="s">
        <v>364</v>
      </c>
      <c r="K48" s="76" t="s">
        <v>365</v>
      </c>
      <c r="L48" s="77">
        <v>46247</v>
      </c>
      <c r="M48" s="76" t="s">
        <v>269</v>
      </c>
      <c r="N48" s="76" t="s">
        <v>270</v>
      </c>
      <c r="O48" s="76" t="s">
        <v>271</v>
      </c>
      <c r="P48" s="77">
        <v>46247</v>
      </c>
      <c r="Q48" s="43">
        <f t="shared" si="0"/>
        <v>463</v>
      </c>
      <c r="R48" s="43">
        <f t="shared" si="1"/>
        <v>523</v>
      </c>
      <c r="S48" s="41">
        <f>IF($Q48&lt;Parâmetros!$E$19,$G48-1,$G48)</f>
        <v>46247</v>
      </c>
    </row>
    <row r="49" spans="1:19" ht="15" customHeight="1" x14ac:dyDescent="0.25">
      <c r="A49" s="79">
        <v>9218</v>
      </c>
      <c r="B49" s="76" t="s">
        <v>264</v>
      </c>
      <c r="C49" s="76" t="s">
        <v>265</v>
      </c>
      <c r="D49" s="77">
        <v>46247</v>
      </c>
      <c r="E49" s="78">
        <v>3.57</v>
      </c>
      <c r="F49" s="76" t="s">
        <v>266</v>
      </c>
      <c r="G49" s="77">
        <v>46247</v>
      </c>
      <c r="H49">
        <v>40503001</v>
      </c>
      <c r="I49">
        <v>10</v>
      </c>
      <c r="J49" s="76" t="s">
        <v>366</v>
      </c>
      <c r="K49" s="76" t="s">
        <v>367</v>
      </c>
      <c r="L49" s="77">
        <v>46247</v>
      </c>
      <c r="M49" s="76" t="s">
        <v>269</v>
      </c>
      <c r="N49" s="76" t="s">
        <v>270</v>
      </c>
      <c r="O49" s="76" t="s">
        <v>271</v>
      </c>
      <c r="P49" s="77">
        <v>46247</v>
      </c>
      <c r="Q49" s="43">
        <f t="shared" si="0"/>
        <v>525</v>
      </c>
      <c r="R49" s="43">
        <f t="shared" si="1"/>
        <v>739</v>
      </c>
      <c r="S49" s="41">
        <f>IF($Q49&lt;Parâmetros!$E$19,$G49-1,$G49)</f>
        <v>46247</v>
      </c>
    </row>
    <row r="50" spans="1:19" ht="15" customHeight="1" x14ac:dyDescent="0.25">
      <c r="A50" s="79">
        <v>9218</v>
      </c>
      <c r="B50" s="76" t="s">
        <v>264</v>
      </c>
      <c r="C50" s="76" t="s">
        <v>265</v>
      </c>
      <c r="D50" s="77">
        <v>46247</v>
      </c>
      <c r="E50" s="78">
        <v>1.17</v>
      </c>
      <c r="F50" s="76" t="s">
        <v>266</v>
      </c>
      <c r="G50" s="77">
        <v>46247</v>
      </c>
      <c r="H50">
        <v>40503971</v>
      </c>
      <c r="I50">
        <v>10</v>
      </c>
      <c r="J50" s="76" t="s">
        <v>368</v>
      </c>
      <c r="K50" s="76" t="s">
        <v>369</v>
      </c>
      <c r="L50" s="77">
        <v>46247</v>
      </c>
      <c r="M50" s="76" t="s">
        <v>269</v>
      </c>
      <c r="N50" s="76" t="s">
        <v>270</v>
      </c>
      <c r="O50" s="76" t="s">
        <v>271</v>
      </c>
      <c r="P50" s="77">
        <v>46247</v>
      </c>
      <c r="Q50" s="43">
        <f t="shared" si="0"/>
        <v>781</v>
      </c>
      <c r="R50" s="43">
        <f t="shared" si="1"/>
        <v>851</v>
      </c>
      <c r="S50" s="41">
        <f>IF($Q50&lt;Parâmetros!$E$19,$G50-1,$G50)</f>
        <v>46247</v>
      </c>
    </row>
    <row r="51" spans="1:19" ht="15" customHeight="1" x14ac:dyDescent="0.25">
      <c r="A51" s="79">
        <v>9218</v>
      </c>
      <c r="B51" s="76" t="s">
        <v>264</v>
      </c>
      <c r="C51" s="76" t="s">
        <v>265</v>
      </c>
      <c r="D51" s="77">
        <v>46247</v>
      </c>
      <c r="E51" s="78">
        <v>2.4</v>
      </c>
      <c r="F51" s="76" t="s">
        <v>266</v>
      </c>
      <c r="G51" s="77">
        <v>46247</v>
      </c>
      <c r="H51">
        <v>40503001</v>
      </c>
      <c r="I51">
        <v>10</v>
      </c>
      <c r="J51" s="76" t="s">
        <v>370</v>
      </c>
      <c r="K51" s="76" t="s">
        <v>371</v>
      </c>
      <c r="L51" s="77">
        <v>46247</v>
      </c>
      <c r="M51" s="76" t="s">
        <v>269</v>
      </c>
      <c r="N51" s="76" t="s">
        <v>270</v>
      </c>
      <c r="O51" s="76" t="s">
        <v>271</v>
      </c>
      <c r="P51" s="77">
        <v>46247</v>
      </c>
      <c r="Q51" s="43">
        <f t="shared" si="0"/>
        <v>854</v>
      </c>
      <c r="R51" s="43">
        <f t="shared" si="1"/>
        <v>998</v>
      </c>
      <c r="S51" s="41">
        <f>IF($Q51&lt;Parâmetros!$E$19,$G51-1,$G51)</f>
        <v>46247</v>
      </c>
    </row>
    <row r="52" spans="1:19" ht="15" customHeight="1" x14ac:dyDescent="0.25">
      <c r="A52" s="79">
        <v>9218</v>
      </c>
      <c r="B52" s="76" t="s">
        <v>264</v>
      </c>
      <c r="C52" s="76" t="s">
        <v>265</v>
      </c>
      <c r="D52" s="77">
        <v>46248</v>
      </c>
      <c r="E52" s="78">
        <v>0.55000000000000004</v>
      </c>
      <c r="F52" s="76" t="s">
        <v>266</v>
      </c>
      <c r="G52" s="77">
        <v>46248</v>
      </c>
      <c r="H52">
        <v>40503001</v>
      </c>
      <c r="I52">
        <v>10</v>
      </c>
      <c r="J52" s="76" t="s">
        <v>372</v>
      </c>
      <c r="K52" s="76" t="s">
        <v>373</v>
      </c>
      <c r="L52" s="77">
        <v>46248</v>
      </c>
      <c r="M52" s="76" t="s">
        <v>269</v>
      </c>
      <c r="N52" s="76" t="s">
        <v>270</v>
      </c>
      <c r="O52" s="76" t="s">
        <v>271</v>
      </c>
      <c r="P52" s="77">
        <v>46248</v>
      </c>
      <c r="Q52" s="43">
        <f t="shared" si="0"/>
        <v>427</v>
      </c>
      <c r="R52" s="43">
        <f t="shared" si="1"/>
        <v>460</v>
      </c>
      <c r="S52" s="41">
        <f>IF($Q52&lt;Parâmetros!$E$19,$G52-1,$G52)</f>
        <v>46248</v>
      </c>
    </row>
    <row r="53" spans="1:19" ht="15" customHeight="1" x14ac:dyDescent="0.25">
      <c r="A53" s="79">
        <v>9218</v>
      </c>
      <c r="B53" s="76" t="s">
        <v>264</v>
      </c>
      <c r="C53" s="76" t="s">
        <v>265</v>
      </c>
      <c r="D53" s="77">
        <v>46248</v>
      </c>
      <c r="E53" s="78">
        <v>1.42</v>
      </c>
      <c r="F53" s="76" t="s">
        <v>266</v>
      </c>
      <c r="G53" s="77">
        <v>46248</v>
      </c>
      <c r="H53">
        <v>40504248</v>
      </c>
      <c r="I53">
        <v>10</v>
      </c>
      <c r="J53" s="76" t="s">
        <v>374</v>
      </c>
      <c r="K53" s="76" t="s">
        <v>375</v>
      </c>
      <c r="L53" s="77">
        <v>46248</v>
      </c>
      <c r="M53" s="76" t="s">
        <v>269</v>
      </c>
      <c r="N53" s="76" t="s">
        <v>270</v>
      </c>
      <c r="O53" s="76" t="s">
        <v>271</v>
      </c>
      <c r="P53" s="77">
        <v>46248</v>
      </c>
      <c r="Q53" s="43">
        <f t="shared" si="0"/>
        <v>462</v>
      </c>
      <c r="R53" s="43">
        <f t="shared" si="1"/>
        <v>547</v>
      </c>
      <c r="S53" s="41">
        <f>IF($Q53&lt;Parâmetros!$E$19,$G53-1,$G53)</f>
        <v>46248</v>
      </c>
    </row>
    <row r="54" spans="1:19" ht="15" customHeight="1" x14ac:dyDescent="0.25">
      <c r="A54" s="79">
        <v>9218</v>
      </c>
      <c r="B54" s="76" t="s">
        <v>264</v>
      </c>
      <c r="C54" s="76" t="s">
        <v>265</v>
      </c>
      <c r="D54" s="77">
        <v>46248</v>
      </c>
      <c r="E54" s="78">
        <v>3.51</v>
      </c>
      <c r="F54" s="76" t="s">
        <v>266</v>
      </c>
      <c r="G54" s="77">
        <v>46248</v>
      </c>
      <c r="H54">
        <v>40498118</v>
      </c>
      <c r="I54">
        <v>10</v>
      </c>
      <c r="J54" s="76" t="s">
        <v>376</v>
      </c>
      <c r="K54" s="76" t="s">
        <v>377</v>
      </c>
      <c r="L54" s="77">
        <v>46248</v>
      </c>
      <c r="M54" s="76" t="s">
        <v>269</v>
      </c>
      <c r="N54">
        <v>3010188</v>
      </c>
      <c r="O54" s="76" t="s">
        <v>271</v>
      </c>
      <c r="P54" s="77">
        <v>46248</v>
      </c>
      <c r="Q54" s="43">
        <f t="shared" si="0"/>
        <v>555</v>
      </c>
      <c r="R54" s="43">
        <f t="shared" si="1"/>
        <v>766</v>
      </c>
      <c r="S54" s="41">
        <f>IF($Q54&lt;Parâmetros!$E$19,$G54-1,$G54)</f>
        <v>46248</v>
      </c>
    </row>
    <row r="55" spans="1:19" ht="15" customHeight="1" x14ac:dyDescent="0.25">
      <c r="A55" s="79">
        <v>9218</v>
      </c>
      <c r="B55" s="76" t="s">
        <v>264</v>
      </c>
      <c r="C55" s="76" t="s">
        <v>265</v>
      </c>
      <c r="D55" s="77">
        <v>46248</v>
      </c>
      <c r="E55" s="78">
        <v>2.81</v>
      </c>
      <c r="F55" s="76" t="s">
        <v>266</v>
      </c>
      <c r="G55" s="77">
        <v>46248</v>
      </c>
      <c r="H55">
        <v>40503001</v>
      </c>
      <c r="I55">
        <v>10</v>
      </c>
      <c r="J55" s="76" t="s">
        <v>378</v>
      </c>
      <c r="K55" s="76" t="s">
        <v>379</v>
      </c>
      <c r="L55" s="77">
        <v>46248</v>
      </c>
      <c r="M55" s="76" t="s">
        <v>269</v>
      </c>
      <c r="N55" s="76" t="s">
        <v>270</v>
      </c>
      <c r="O55" s="76" t="s">
        <v>271</v>
      </c>
      <c r="P55" s="77">
        <v>46248</v>
      </c>
      <c r="Q55" s="43">
        <f t="shared" si="0"/>
        <v>818</v>
      </c>
      <c r="R55" s="43">
        <f t="shared" si="1"/>
        <v>987</v>
      </c>
      <c r="S55" s="41">
        <f>IF($Q55&lt;Parâmetros!$E$19,$G55-1,$G55)</f>
        <v>46248</v>
      </c>
    </row>
    <row r="56" spans="1:19" ht="15" customHeight="1" x14ac:dyDescent="0.25">
      <c r="A56" s="79">
        <v>9218</v>
      </c>
      <c r="B56" s="76" t="s">
        <v>264</v>
      </c>
      <c r="C56" s="76" t="s">
        <v>265</v>
      </c>
      <c r="D56" s="77">
        <v>46249</v>
      </c>
      <c r="E56" s="78">
        <v>0.43</v>
      </c>
      <c r="F56" s="76" t="s">
        <v>266</v>
      </c>
      <c r="G56" s="77">
        <v>46249</v>
      </c>
      <c r="H56">
        <v>40503001</v>
      </c>
      <c r="I56">
        <v>10</v>
      </c>
      <c r="J56" s="76" t="s">
        <v>380</v>
      </c>
      <c r="K56" s="76" t="s">
        <v>381</v>
      </c>
      <c r="L56" s="77">
        <v>46249</v>
      </c>
      <c r="M56" s="76" t="s">
        <v>269</v>
      </c>
      <c r="N56" s="76" t="s">
        <v>270</v>
      </c>
      <c r="O56" s="76" t="s">
        <v>271</v>
      </c>
      <c r="P56" s="77">
        <v>46249</v>
      </c>
      <c r="Q56" s="43">
        <f t="shared" si="0"/>
        <v>450</v>
      </c>
      <c r="R56" s="43">
        <f t="shared" si="1"/>
        <v>476</v>
      </c>
      <c r="S56" s="41">
        <f>IF($Q56&lt;Parâmetros!$E$19,$G56-1,$G56)</f>
        <v>46249</v>
      </c>
    </row>
    <row r="57" spans="1:19" ht="15" customHeight="1" x14ac:dyDescent="0.25">
      <c r="A57" s="79">
        <v>9218</v>
      </c>
      <c r="B57" s="76" t="s">
        <v>264</v>
      </c>
      <c r="C57" s="76" t="s">
        <v>265</v>
      </c>
      <c r="D57" s="77">
        <v>46249</v>
      </c>
      <c r="E57" s="78">
        <v>3.45</v>
      </c>
      <c r="F57" s="76" t="s">
        <v>266</v>
      </c>
      <c r="G57" s="77">
        <v>46249</v>
      </c>
      <c r="H57">
        <v>40504534</v>
      </c>
      <c r="I57">
        <v>10</v>
      </c>
      <c r="J57" s="76" t="s">
        <v>382</v>
      </c>
      <c r="K57" s="76" t="s">
        <v>383</v>
      </c>
      <c r="L57" s="77">
        <v>46249</v>
      </c>
      <c r="M57" s="76" t="s">
        <v>269</v>
      </c>
      <c r="N57" s="76" t="s">
        <v>270</v>
      </c>
      <c r="O57" s="76" t="s">
        <v>271</v>
      </c>
      <c r="P57" s="77">
        <v>46249</v>
      </c>
      <c r="Q57" s="43">
        <f t="shared" si="0"/>
        <v>476</v>
      </c>
      <c r="R57" s="43">
        <f t="shared" si="1"/>
        <v>683</v>
      </c>
      <c r="S57" s="41">
        <f>IF($Q57&lt;Parâmetros!$E$19,$G57-1,$G57)</f>
        <v>46249</v>
      </c>
    </row>
    <row r="58" spans="1:19" ht="15" customHeight="1" x14ac:dyDescent="0.25">
      <c r="A58" s="79">
        <v>9218</v>
      </c>
      <c r="B58" s="76" t="s">
        <v>264</v>
      </c>
      <c r="C58" s="76" t="s">
        <v>265</v>
      </c>
      <c r="D58" s="77">
        <v>46249</v>
      </c>
      <c r="E58" s="78">
        <v>0.82</v>
      </c>
      <c r="F58" s="76" t="s">
        <v>266</v>
      </c>
      <c r="G58" s="77">
        <v>46249</v>
      </c>
      <c r="H58">
        <v>40504547</v>
      </c>
      <c r="I58">
        <v>10</v>
      </c>
      <c r="J58" s="76" t="s">
        <v>384</v>
      </c>
      <c r="K58" s="76" t="s">
        <v>385</v>
      </c>
      <c r="L58" s="77">
        <v>46249</v>
      </c>
      <c r="M58" s="76" t="s">
        <v>269</v>
      </c>
      <c r="N58">
        <v>3005248</v>
      </c>
      <c r="O58" s="76" t="s">
        <v>271</v>
      </c>
      <c r="P58" s="77">
        <v>46249</v>
      </c>
      <c r="Q58" s="43">
        <f t="shared" si="0"/>
        <v>684</v>
      </c>
      <c r="R58" s="43">
        <f t="shared" si="1"/>
        <v>733</v>
      </c>
      <c r="S58" s="41">
        <f>IF($Q58&lt;Parâmetros!$E$19,$G58-1,$G58)</f>
        <v>46249</v>
      </c>
    </row>
    <row r="59" spans="1:19" ht="15" customHeight="1" x14ac:dyDescent="0.25">
      <c r="A59" s="79">
        <v>9218</v>
      </c>
      <c r="B59" s="76" t="s">
        <v>264</v>
      </c>
      <c r="C59" s="76" t="s">
        <v>265</v>
      </c>
      <c r="D59" s="77">
        <v>46249</v>
      </c>
      <c r="E59" s="78">
        <v>1.39</v>
      </c>
      <c r="F59" s="76" t="s">
        <v>266</v>
      </c>
      <c r="G59" s="77">
        <v>46249</v>
      </c>
      <c r="H59">
        <v>40503001</v>
      </c>
      <c r="I59">
        <v>10</v>
      </c>
      <c r="J59" s="76" t="s">
        <v>386</v>
      </c>
      <c r="K59" s="76" t="s">
        <v>387</v>
      </c>
      <c r="L59" s="77">
        <v>46249</v>
      </c>
      <c r="M59" s="76" t="s">
        <v>269</v>
      </c>
      <c r="N59" s="76" t="s">
        <v>270</v>
      </c>
      <c r="O59" s="76" t="s">
        <v>271</v>
      </c>
      <c r="P59" s="77">
        <v>46249</v>
      </c>
      <c r="Q59" s="43">
        <f t="shared" si="0"/>
        <v>779</v>
      </c>
      <c r="R59" s="43">
        <f t="shared" si="1"/>
        <v>862</v>
      </c>
      <c r="S59" s="41">
        <f>IF($Q59&lt;Parâmetros!$E$19,$G59-1,$G59)</f>
        <v>46249</v>
      </c>
    </row>
    <row r="60" spans="1:19" ht="15" customHeight="1" x14ac:dyDescent="0.25">
      <c r="A60" s="79">
        <v>9218</v>
      </c>
      <c r="B60" s="76" t="s">
        <v>264</v>
      </c>
      <c r="C60" s="76" t="s">
        <v>265</v>
      </c>
      <c r="D60" s="77">
        <v>46249</v>
      </c>
      <c r="E60" s="78">
        <v>0.8</v>
      </c>
      <c r="F60" s="76" t="s">
        <v>266</v>
      </c>
      <c r="G60" s="77">
        <v>46249</v>
      </c>
      <c r="H60">
        <v>40504737</v>
      </c>
      <c r="I60">
        <v>10</v>
      </c>
      <c r="J60" s="76" t="s">
        <v>388</v>
      </c>
      <c r="K60" s="76" t="s">
        <v>389</v>
      </c>
      <c r="L60" s="77">
        <v>46249</v>
      </c>
      <c r="M60" s="76" t="s">
        <v>269</v>
      </c>
      <c r="N60" s="76" t="s">
        <v>270</v>
      </c>
      <c r="O60" s="76" t="s">
        <v>271</v>
      </c>
      <c r="P60" s="77">
        <v>46249</v>
      </c>
      <c r="Q60" s="43">
        <f t="shared" si="0"/>
        <v>865</v>
      </c>
      <c r="R60" s="43">
        <f t="shared" si="1"/>
        <v>913</v>
      </c>
      <c r="S60" s="41">
        <f>IF($Q60&lt;Parâmetros!$E$19,$G60-1,$G60)</f>
        <v>46249</v>
      </c>
    </row>
    <row r="61" spans="1:19" ht="15" customHeight="1" x14ac:dyDescent="0.25">
      <c r="A61" s="79">
        <v>9218</v>
      </c>
      <c r="B61" s="76" t="s">
        <v>264</v>
      </c>
      <c r="C61" s="76" t="s">
        <v>265</v>
      </c>
      <c r="D61" s="77">
        <v>46251</v>
      </c>
      <c r="E61" s="78">
        <v>0.18</v>
      </c>
      <c r="F61" s="76" t="s">
        <v>266</v>
      </c>
      <c r="G61" s="77">
        <v>46251</v>
      </c>
      <c r="H61">
        <v>40503001</v>
      </c>
      <c r="I61">
        <v>10</v>
      </c>
      <c r="J61" s="76" t="s">
        <v>390</v>
      </c>
      <c r="K61" s="76" t="s">
        <v>391</v>
      </c>
      <c r="L61" s="77">
        <v>46251</v>
      </c>
      <c r="M61" s="76" t="s">
        <v>269</v>
      </c>
      <c r="N61" s="76" t="s">
        <v>270</v>
      </c>
      <c r="O61" s="76" t="s">
        <v>271</v>
      </c>
      <c r="P61" s="77">
        <v>46251</v>
      </c>
      <c r="Q61" s="43">
        <f t="shared" si="0"/>
        <v>440</v>
      </c>
      <c r="R61" s="43">
        <f t="shared" si="1"/>
        <v>450</v>
      </c>
      <c r="S61" s="41">
        <f>IF($Q61&lt;Parâmetros!$E$19,$G61-1,$G61)</f>
        <v>46251</v>
      </c>
    </row>
    <row r="62" spans="1:19" ht="15" customHeight="1" x14ac:dyDescent="0.25">
      <c r="A62" s="79">
        <v>9218</v>
      </c>
      <c r="B62" s="76" t="s">
        <v>264</v>
      </c>
      <c r="C62" s="76" t="s">
        <v>265</v>
      </c>
      <c r="D62" s="77">
        <v>46251</v>
      </c>
      <c r="E62" s="78">
        <v>1.71</v>
      </c>
      <c r="F62" s="76" t="s">
        <v>266</v>
      </c>
      <c r="G62" s="77">
        <v>46251</v>
      </c>
      <c r="H62">
        <v>40504547</v>
      </c>
      <c r="I62">
        <v>10</v>
      </c>
      <c r="J62" s="76" t="s">
        <v>392</v>
      </c>
      <c r="K62" s="76" t="s">
        <v>393</v>
      </c>
      <c r="L62" s="77">
        <v>46251</v>
      </c>
      <c r="M62" s="76" t="s">
        <v>269</v>
      </c>
      <c r="N62">
        <v>3005248</v>
      </c>
      <c r="O62" s="76" t="s">
        <v>271</v>
      </c>
      <c r="P62" s="77">
        <v>46251</v>
      </c>
      <c r="Q62" s="43">
        <f t="shared" si="0"/>
        <v>481</v>
      </c>
      <c r="R62" s="43">
        <f t="shared" si="1"/>
        <v>583</v>
      </c>
      <c r="S62" s="41">
        <f>IF($Q62&lt;Parâmetros!$E$19,$G62-1,$G62)</f>
        <v>46251</v>
      </c>
    </row>
    <row r="63" spans="1:19" ht="15" customHeight="1" x14ac:dyDescent="0.25">
      <c r="A63" s="79">
        <v>9218</v>
      </c>
      <c r="B63" s="76" t="s">
        <v>264</v>
      </c>
      <c r="C63" s="76" t="s">
        <v>265</v>
      </c>
      <c r="D63" s="77">
        <v>46251</v>
      </c>
      <c r="E63" s="78">
        <v>3.06</v>
      </c>
      <c r="F63" s="76" t="s">
        <v>266</v>
      </c>
      <c r="G63" s="77">
        <v>46251</v>
      </c>
      <c r="H63">
        <v>40504737</v>
      </c>
      <c r="I63">
        <v>10</v>
      </c>
      <c r="J63" s="76" t="s">
        <v>394</v>
      </c>
      <c r="K63" s="76" t="s">
        <v>395</v>
      </c>
      <c r="L63" s="77">
        <v>46251</v>
      </c>
      <c r="M63" s="76" t="s">
        <v>269</v>
      </c>
      <c r="N63" s="76" t="s">
        <v>270</v>
      </c>
      <c r="O63" s="76" t="s">
        <v>271</v>
      </c>
      <c r="P63" s="77">
        <v>46251</v>
      </c>
      <c r="Q63" s="43">
        <f t="shared" si="0"/>
        <v>583</v>
      </c>
      <c r="R63" s="43">
        <f t="shared" si="1"/>
        <v>767</v>
      </c>
      <c r="S63" s="41">
        <f>IF($Q63&lt;Parâmetros!$E$19,$G63-1,$G63)</f>
        <v>46251</v>
      </c>
    </row>
    <row r="64" spans="1:19" ht="15" customHeight="1" x14ac:dyDescent="0.25">
      <c r="A64" s="79">
        <v>9218</v>
      </c>
      <c r="B64" s="76" t="s">
        <v>264</v>
      </c>
      <c r="C64" s="76" t="s">
        <v>265</v>
      </c>
      <c r="D64" s="77">
        <v>46251</v>
      </c>
      <c r="E64" s="78">
        <v>2.78</v>
      </c>
      <c r="F64" s="76" t="s">
        <v>266</v>
      </c>
      <c r="G64" s="77">
        <v>46251</v>
      </c>
      <c r="H64">
        <v>40504273</v>
      </c>
      <c r="I64">
        <v>10</v>
      </c>
      <c r="J64" s="76" t="s">
        <v>396</v>
      </c>
      <c r="K64" s="76" t="s">
        <v>397</v>
      </c>
      <c r="L64" s="77">
        <v>46251</v>
      </c>
      <c r="M64" s="76" t="s">
        <v>269</v>
      </c>
      <c r="N64" s="76" t="s">
        <v>270</v>
      </c>
      <c r="O64" s="76" t="s">
        <v>271</v>
      </c>
      <c r="P64" s="77">
        <v>46251</v>
      </c>
      <c r="Q64" s="43">
        <f t="shared" si="0"/>
        <v>832</v>
      </c>
      <c r="R64" s="43">
        <f t="shared" si="1"/>
        <v>999</v>
      </c>
      <c r="S64" s="41">
        <f>IF($Q64&lt;Parâmetros!$E$19,$G64-1,$G64)</f>
        <v>46251</v>
      </c>
    </row>
    <row r="65" spans="1:19" ht="15" customHeight="1" x14ac:dyDescent="0.25">
      <c r="A65" s="79">
        <v>9218</v>
      </c>
      <c r="B65" s="76" t="s">
        <v>264</v>
      </c>
      <c r="C65" s="76" t="s">
        <v>265</v>
      </c>
      <c r="D65" s="77">
        <v>46252</v>
      </c>
      <c r="E65" s="78">
        <v>0.92</v>
      </c>
      <c r="F65" s="76" t="s">
        <v>266</v>
      </c>
      <c r="G65" s="77">
        <v>46252</v>
      </c>
      <c r="H65">
        <v>40503051</v>
      </c>
      <c r="I65">
        <v>10</v>
      </c>
      <c r="J65" s="76" t="s">
        <v>4257</v>
      </c>
      <c r="K65" s="76" t="s">
        <v>4258</v>
      </c>
      <c r="L65" s="77">
        <v>46252</v>
      </c>
      <c r="M65" s="76" t="s">
        <v>269</v>
      </c>
      <c r="N65" s="76" t="s">
        <v>270</v>
      </c>
      <c r="O65" s="76" t="s">
        <v>271</v>
      </c>
      <c r="P65" s="77">
        <v>46252</v>
      </c>
      <c r="Q65" s="43">
        <f t="shared" si="0"/>
        <v>427</v>
      </c>
      <c r="R65" s="43">
        <f t="shared" si="1"/>
        <v>483</v>
      </c>
      <c r="S65" s="41">
        <f>IF($Q65&lt;Parâmetros!$E$19,$G65-1,$G65)</f>
        <v>46252</v>
      </c>
    </row>
    <row r="66" spans="1:19" ht="15" customHeight="1" x14ac:dyDescent="0.25">
      <c r="A66" s="79">
        <v>9218</v>
      </c>
      <c r="B66" s="76" t="s">
        <v>264</v>
      </c>
      <c r="C66" s="76" t="s">
        <v>265</v>
      </c>
      <c r="D66" s="77">
        <v>46252</v>
      </c>
      <c r="E66" s="78">
        <v>0.54</v>
      </c>
      <c r="F66" s="76" t="s">
        <v>266</v>
      </c>
      <c r="G66" s="77">
        <v>46252</v>
      </c>
      <c r="H66">
        <v>40505569</v>
      </c>
      <c r="I66">
        <v>10</v>
      </c>
      <c r="J66" s="76" t="s">
        <v>4259</v>
      </c>
      <c r="K66" s="76" t="s">
        <v>4260</v>
      </c>
      <c r="L66" s="77">
        <v>46252</v>
      </c>
      <c r="M66" s="76" t="s">
        <v>269</v>
      </c>
      <c r="N66" s="76" t="s">
        <v>270</v>
      </c>
      <c r="O66" s="76" t="s">
        <v>271</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264</v>
      </c>
      <c r="C67" s="76" t="s">
        <v>265</v>
      </c>
      <c r="D67" s="77">
        <v>46252</v>
      </c>
      <c r="E67" s="78">
        <v>1.4</v>
      </c>
      <c r="F67" s="76" t="s">
        <v>266</v>
      </c>
      <c r="G67" s="77">
        <v>46252</v>
      </c>
      <c r="H67">
        <v>40505573</v>
      </c>
      <c r="I67">
        <v>10</v>
      </c>
      <c r="J67" s="76" t="s">
        <v>4261</v>
      </c>
      <c r="K67" s="76" t="s">
        <v>4262</v>
      </c>
      <c r="L67" s="77">
        <v>46252</v>
      </c>
      <c r="M67" s="76" t="s">
        <v>269</v>
      </c>
      <c r="N67" s="76" t="s">
        <v>270</v>
      </c>
      <c r="O67" s="76" t="s">
        <v>271</v>
      </c>
      <c r="P67" s="77">
        <v>46252</v>
      </c>
      <c r="Q67" s="43">
        <f t="shared" si="2"/>
        <v>519</v>
      </c>
      <c r="R67" s="43">
        <f t="shared" si="3"/>
        <v>603</v>
      </c>
      <c r="S67" s="41">
        <f>IF($Q67&lt;Parâmetros!$E$19,$G67-1,$G67)</f>
        <v>46252</v>
      </c>
    </row>
    <row r="68" spans="1:19" ht="15" customHeight="1" x14ac:dyDescent="0.25">
      <c r="A68" s="79">
        <v>9218</v>
      </c>
      <c r="B68" s="76" t="s">
        <v>264</v>
      </c>
      <c r="C68" s="76" t="s">
        <v>265</v>
      </c>
      <c r="D68" s="77">
        <v>46252</v>
      </c>
      <c r="E68" s="78">
        <v>1.1499999999999999</v>
      </c>
      <c r="F68" s="76" t="s">
        <v>266</v>
      </c>
      <c r="G68" s="77">
        <v>46252</v>
      </c>
      <c r="H68">
        <v>40505578</v>
      </c>
      <c r="I68">
        <v>10</v>
      </c>
      <c r="J68" s="76" t="s">
        <v>2953</v>
      </c>
      <c r="K68" s="76" t="s">
        <v>4263</v>
      </c>
      <c r="L68" s="77">
        <v>46252</v>
      </c>
      <c r="M68" s="76" t="s">
        <v>269</v>
      </c>
      <c r="N68" s="76" t="s">
        <v>270</v>
      </c>
      <c r="O68" s="76" t="s">
        <v>271</v>
      </c>
      <c r="P68" s="77">
        <v>46252</v>
      </c>
      <c r="Q68" s="43">
        <f t="shared" si="2"/>
        <v>604</v>
      </c>
      <c r="R68" s="43">
        <f t="shared" si="3"/>
        <v>673</v>
      </c>
      <c r="S68" s="41">
        <f>IF($Q68&lt;Parâmetros!$E$19,$G68-1,$G68)</f>
        <v>46252</v>
      </c>
    </row>
    <row r="69" spans="1:19" ht="15" customHeight="1" x14ac:dyDescent="0.25">
      <c r="A69" s="79">
        <v>9218</v>
      </c>
      <c r="B69" s="76" t="s">
        <v>264</v>
      </c>
      <c r="C69" s="76" t="s">
        <v>265</v>
      </c>
      <c r="D69" s="77">
        <v>46252</v>
      </c>
      <c r="E69" s="78">
        <v>0.86</v>
      </c>
      <c r="F69" s="76" t="s">
        <v>266</v>
      </c>
      <c r="G69" s="77">
        <v>46252</v>
      </c>
      <c r="H69">
        <v>40505598</v>
      </c>
      <c r="I69">
        <v>10</v>
      </c>
      <c r="J69" s="76" t="s">
        <v>4264</v>
      </c>
      <c r="K69" s="76" t="s">
        <v>4265</v>
      </c>
      <c r="L69" s="77">
        <v>46252</v>
      </c>
      <c r="M69" s="76" t="s">
        <v>269</v>
      </c>
      <c r="N69" s="76" t="s">
        <v>270</v>
      </c>
      <c r="O69" s="76" t="s">
        <v>271</v>
      </c>
      <c r="P69" s="77">
        <v>46252</v>
      </c>
      <c r="Q69" s="43">
        <f t="shared" si="2"/>
        <v>674</v>
      </c>
      <c r="R69" s="43">
        <f t="shared" si="3"/>
        <v>726</v>
      </c>
      <c r="S69" s="41">
        <f>IF($Q69&lt;Parâmetros!$E$19,$G69-1,$G69)</f>
        <v>46252</v>
      </c>
    </row>
    <row r="70" spans="1:19" ht="15" customHeight="1" x14ac:dyDescent="0.25">
      <c r="A70" s="79">
        <v>9218</v>
      </c>
      <c r="B70" s="76" t="s">
        <v>264</v>
      </c>
      <c r="C70" s="76" t="s">
        <v>265</v>
      </c>
      <c r="D70" s="77">
        <v>46252</v>
      </c>
      <c r="E70" s="78">
        <v>1.9</v>
      </c>
      <c r="F70" s="76" t="s">
        <v>266</v>
      </c>
      <c r="G70" s="77">
        <v>46252</v>
      </c>
      <c r="H70">
        <v>40503051</v>
      </c>
      <c r="I70">
        <v>10</v>
      </c>
      <c r="J70" s="76" t="s">
        <v>4266</v>
      </c>
      <c r="K70" s="76" t="s">
        <v>4267</v>
      </c>
      <c r="L70" s="77">
        <v>46252</v>
      </c>
      <c r="M70" s="76" t="s">
        <v>269</v>
      </c>
      <c r="N70" s="76" t="s">
        <v>270</v>
      </c>
      <c r="O70" s="76" t="s">
        <v>271</v>
      </c>
      <c r="P70" s="77">
        <v>46252</v>
      </c>
      <c r="Q70" s="43">
        <f t="shared" si="2"/>
        <v>776</v>
      </c>
      <c r="R70" s="43">
        <f t="shared" si="3"/>
        <v>890</v>
      </c>
      <c r="S70" s="41">
        <f>IF($Q70&lt;Parâmetros!$E$19,$G70-1,$G70)</f>
        <v>46252</v>
      </c>
    </row>
    <row r="71" spans="1:19" ht="15" customHeight="1" x14ac:dyDescent="0.25">
      <c r="A71" s="79">
        <v>9218</v>
      </c>
      <c r="B71" s="76" t="s">
        <v>264</v>
      </c>
      <c r="C71" s="76" t="s">
        <v>265</v>
      </c>
      <c r="D71" s="77">
        <v>46252</v>
      </c>
      <c r="E71" s="78">
        <v>1.75</v>
      </c>
      <c r="F71" s="76" t="s">
        <v>266</v>
      </c>
      <c r="G71" s="77">
        <v>46252</v>
      </c>
      <c r="H71">
        <v>40505616</v>
      </c>
      <c r="I71">
        <v>10</v>
      </c>
      <c r="J71" s="76" t="s">
        <v>4338</v>
      </c>
      <c r="K71" s="76" t="s">
        <v>4339</v>
      </c>
      <c r="L71" s="77">
        <v>46252</v>
      </c>
      <c r="M71" s="76" t="s">
        <v>269</v>
      </c>
      <c r="N71" s="76" t="s">
        <v>270</v>
      </c>
      <c r="O71" s="76" t="s">
        <v>271</v>
      </c>
      <c r="P71" s="77">
        <v>46252</v>
      </c>
      <c r="Q71" s="43">
        <f t="shared" si="2"/>
        <v>893</v>
      </c>
      <c r="R71" s="43">
        <f t="shared" si="3"/>
        <v>998</v>
      </c>
      <c r="S71" s="41">
        <f>IF($Q71&lt;Parâmetros!$E$19,$G71-1,$G71)</f>
        <v>46252</v>
      </c>
    </row>
    <row r="72" spans="1:19" ht="15" customHeight="1" x14ac:dyDescent="0.25">
      <c r="A72" s="79">
        <v>9821</v>
      </c>
      <c r="B72" s="76" t="s">
        <v>398</v>
      </c>
      <c r="C72" s="76" t="s">
        <v>399</v>
      </c>
      <c r="D72" s="77">
        <v>46237</v>
      </c>
      <c r="E72" s="78">
        <v>4.32</v>
      </c>
      <c r="F72" s="76" t="s">
        <v>266</v>
      </c>
      <c r="G72" s="77">
        <v>46234</v>
      </c>
      <c r="H72">
        <v>40497555</v>
      </c>
      <c r="I72">
        <v>10</v>
      </c>
      <c r="J72" s="76" t="s">
        <v>400</v>
      </c>
      <c r="K72" s="76" t="s">
        <v>401</v>
      </c>
      <c r="L72" s="77">
        <v>46234</v>
      </c>
      <c r="M72" s="76" t="s">
        <v>269</v>
      </c>
      <c r="N72" s="76" t="s">
        <v>270</v>
      </c>
      <c r="O72" s="76" t="s">
        <v>271</v>
      </c>
      <c r="P72" s="77">
        <v>46237</v>
      </c>
      <c r="Q72" s="43">
        <f t="shared" si="2"/>
        <v>743</v>
      </c>
      <c r="R72" s="43">
        <f t="shared" si="3"/>
        <v>1002</v>
      </c>
      <c r="S72" s="41">
        <f>IF($Q72&lt;Parâmetros!$E$19,$G72-1,$G72)</f>
        <v>46234</v>
      </c>
    </row>
    <row r="73" spans="1:19" ht="15" customHeight="1" x14ac:dyDescent="0.25">
      <c r="A73" s="79">
        <v>9821</v>
      </c>
      <c r="B73" s="76" t="s">
        <v>398</v>
      </c>
      <c r="C73" s="76" t="s">
        <v>399</v>
      </c>
      <c r="D73" s="77">
        <v>46237</v>
      </c>
      <c r="E73" s="78">
        <v>4.24</v>
      </c>
      <c r="F73" s="76" t="s">
        <v>266</v>
      </c>
      <c r="G73" s="77">
        <v>46236</v>
      </c>
      <c r="H73">
        <v>40501006</v>
      </c>
      <c r="I73">
        <v>10</v>
      </c>
      <c r="J73" s="76" t="s">
        <v>402</v>
      </c>
      <c r="K73" s="76" t="s">
        <v>403</v>
      </c>
      <c r="L73" s="77">
        <v>46236</v>
      </c>
      <c r="M73" s="76" t="s">
        <v>269</v>
      </c>
      <c r="N73" s="76" t="s">
        <v>270</v>
      </c>
      <c r="O73" s="76" t="s">
        <v>271</v>
      </c>
      <c r="P73" s="77">
        <v>46237</v>
      </c>
      <c r="Q73" s="43">
        <f t="shared" si="2"/>
        <v>435</v>
      </c>
      <c r="R73" s="43">
        <f t="shared" si="3"/>
        <v>689</v>
      </c>
      <c r="S73" s="41">
        <f>IF($Q73&lt;Parâmetros!$E$19,$G73-1,$G73)</f>
        <v>46236</v>
      </c>
    </row>
    <row r="74" spans="1:19" ht="15" customHeight="1" x14ac:dyDescent="0.25">
      <c r="A74" s="79">
        <v>9821</v>
      </c>
      <c r="B74" s="76" t="s">
        <v>398</v>
      </c>
      <c r="C74" s="76" t="s">
        <v>399</v>
      </c>
      <c r="D74" s="77">
        <v>46237</v>
      </c>
      <c r="E74" s="78">
        <v>2.97</v>
      </c>
      <c r="F74" s="76" t="s">
        <v>266</v>
      </c>
      <c r="G74" s="77">
        <v>46236</v>
      </c>
      <c r="H74">
        <v>40501006</v>
      </c>
      <c r="I74">
        <v>10</v>
      </c>
      <c r="J74" s="76" t="s">
        <v>404</v>
      </c>
      <c r="K74" s="76" t="s">
        <v>405</v>
      </c>
      <c r="L74" s="77">
        <v>46236</v>
      </c>
      <c r="M74" s="76" t="s">
        <v>269</v>
      </c>
      <c r="N74" s="76" t="s">
        <v>270</v>
      </c>
      <c r="O74" s="76" t="s">
        <v>271</v>
      </c>
      <c r="P74" s="77">
        <v>46237</v>
      </c>
      <c r="Q74" s="43">
        <f t="shared" si="2"/>
        <v>751</v>
      </c>
      <c r="R74" s="43">
        <f t="shared" si="3"/>
        <v>929</v>
      </c>
      <c r="S74" s="41">
        <f>IF($Q74&lt;Parâmetros!$E$19,$G74-1,$G74)</f>
        <v>46236</v>
      </c>
    </row>
    <row r="75" spans="1:19" ht="15" customHeight="1" x14ac:dyDescent="0.25">
      <c r="A75" s="79">
        <v>9821</v>
      </c>
      <c r="B75" s="76" t="s">
        <v>398</v>
      </c>
      <c r="C75" s="76" t="s">
        <v>399</v>
      </c>
      <c r="D75" s="77">
        <v>46238</v>
      </c>
      <c r="E75" s="78">
        <v>4.24</v>
      </c>
      <c r="F75" s="76" t="s">
        <v>266</v>
      </c>
      <c r="G75" s="77">
        <v>46237</v>
      </c>
      <c r="H75">
        <v>40497555</v>
      </c>
      <c r="I75">
        <v>10</v>
      </c>
      <c r="J75" s="76" t="s">
        <v>406</v>
      </c>
      <c r="K75" s="76" t="s">
        <v>407</v>
      </c>
      <c r="L75" s="77">
        <v>46237</v>
      </c>
      <c r="M75" s="76" t="s">
        <v>269</v>
      </c>
      <c r="N75" s="76" t="s">
        <v>270</v>
      </c>
      <c r="O75" s="76" t="s">
        <v>271</v>
      </c>
      <c r="P75" s="77">
        <v>46238</v>
      </c>
      <c r="Q75" s="43">
        <f t="shared" si="2"/>
        <v>435</v>
      </c>
      <c r="R75" s="43">
        <f t="shared" si="3"/>
        <v>689</v>
      </c>
      <c r="S75" s="41">
        <f>IF($Q75&lt;Parâmetros!$E$19,$G75-1,$G75)</f>
        <v>46237</v>
      </c>
    </row>
    <row r="76" spans="1:19" ht="15" customHeight="1" x14ac:dyDescent="0.25">
      <c r="A76" s="79">
        <v>9821</v>
      </c>
      <c r="B76" s="76" t="s">
        <v>398</v>
      </c>
      <c r="C76" s="76" t="s">
        <v>399</v>
      </c>
      <c r="D76" s="77">
        <v>46238</v>
      </c>
      <c r="E76" s="78">
        <v>4.17</v>
      </c>
      <c r="F76" s="76" t="s">
        <v>266</v>
      </c>
      <c r="G76" s="77">
        <v>46237</v>
      </c>
      <c r="H76">
        <v>40497555</v>
      </c>
      <c r="I76">
        <v>10</v>
      </c>
      <c r="J76" s="76" t="s">
        <v>408</v>
      </c>
      <c r="K76" s="76" t="s">
        <v>409</v>
      </c>
      <c r="L76" s="77">
        <v>46237</v>
      </c>
      <c r="M76" s="76" t="s">
        <v>269</v>
      </c>
      <c r="N76" s="76" t="s">
        <v>270</v>
      </c>
      <c r="O76" s="76" t="s">
        <v>271</v>
      </c>
      <c r="P76" s="77">
        <v>46238</v>
      </c>
      <c r="Q76" s="43">
        <f t="shared" si="2"/>
        <v>752</v>
      </c>
      <c r="R76" s="43">
        <f t="shared" si="3"/>
        <v>1002</v>
      </c>
      <c r="S76" s="41">
        <f>IF($Q76&lt;Parâmetros!$E$19,$G76-1,$G76)</f>
        <v>46237</v>
      </c>
    </row>
    <row r="77" spans="1:19" ht="15" customHeight="1" x14ac:dyDescent="0.25">
      <c r="A77" s="79">
        <v>9821</v>
      </c>
      <c r="B77" s="76" t="s">
        <v>398</v>
      </c>
      <c r="C77" s="76" t="s">
        <v>399</v>
      </c>
      <c r="D77" s="77">
        <v>46238</v>
      </c>
      <c r="E77" s="78">
        <v>4.2</v>
      </c>
      <c r="F77" s="76" t="s">
        <v>266</v>
      </c>
      <c r="G77" s="77">
        <v>46238</v>
      </c>
      <c r="H77">
        <v>40478892</v>
      </c>
      <c r="I77">
        <v>10</v>
      </c>
      <c r="J77" s="76" t="s">
        <v>410</v>
      </c>
      <c r="K77" s="76" t="s">
        <v>411</v>
      </c>
      <c r="L77" s="77">
        <v>46238</v>
      </c>
      <c r="M77" s="76" t="s">
        <v>269</v>
      </c>
      <c r="N77" s="76" t="s">
        <v>270</v>
      </c>
      <c r="O77" s="76" t="s">
        <v>271</v>
      </c>
      <c r="P77" s="77">
        <v>46238</v>
      </c>
      <c r="Q77" s="43">
        <f t="shared" si="2"/>
        <v>437</v>
      </c>
      <c r="R77" s="43">
        <f t="shared" si="3"/>
        <v>689</v>
      </c>
      <c r="S77" s="41">
        <f>IF($Q77&lt;Parâmetros!$E$19,$G77-1,$G77)</f>
        <v>46238</v>
      </c>
    </row>
    <row r="78" spans="1:19" ht="15" customHeight="1" x14ac:dyDescent="0.25">
      <c r="A78" s="79">
        <v>9821</v>
      </c>
      <c r="B78" s="76" t="s">
        <v>398</v>
      </c>
      <c r="C78" s="76" t="s">
        <v>399</v>
      </c>
      <c r="D78" s="77">
        <v>46239</v>
      </c>
      <c r="E78" s="78">
        <v>4.1900000000000004</v>
      </c>
      <c r="F78" s="76" t="s">
        <v>266</v>
      </c>
      <c r="G78" s="77">
        <v>46238</v>
      </c>
      <c r="H78">
        <v>40478892</v>
      </c>
      <c r="I78">
        <v>10</v>
      </c>
      <c r="J78" s="76" t="s">
        <v>412</v>
      </c>
      <c r="K78" s="76" t="s">
        <v>413</v>
      </c>
      <c r="L78" s="77">
        <v>46238</v>
      </c>
      <c r="M78" s="76" t="s">
        <v>269</v>
      </c>
      <c r="N78" s="76" t="s">
        <v>270</v>
      </c>
      <c r="O78" s="76" t="s">
        <v>271</v>
      </c>
      <c r="P78" s="77">
        <v>46239</v>
      </c>
      <c r="Q78" s="43">
        <f t="shared" si="2"/>
        <v>752</v>
      </c>
      <c r="R78" s="43">
        <f t="shared" si="3"/>
        <v>1003</v>
      </c>
      <c r="S78" s="41">
        <f>IF($Q78&lt;Parâmetros!$E$19,$G78-1,$G78)</f>
        <v>46238</v>
      </c>
    </row>
    <row r="79" spans="1:19" ht="15" customHeight="1" x14ac:dyDescent="0.25">
      <c r="A79" s="79">
        <v>9821</v>
      </c>
      <c r="B79" s="76" t="s">
        <v>398</v>
      </c>
      <c r="C79" s="76" t="s">
        <v>399</v>
      </c>
      <c r="D79" s="77">
        <v>46240</v>
      </c>
      <c r="E79" s="78">
        <v>4.1500000000000004</v>
      </c>
      <c r="F79" s="76" t="s">
        <v>266</v>
      </c>
      <c r="G79" s="77">
        <v>46239</v>
      </c>
      <c r="H79">
        <v>40501586</v>
      </c>
      <c r="I79">
        <v>10</v>
      </c>
      <c r="J79" s="76" t="s">
        <v>414</v>
      </c>
      <c r="K79" s="76" t="s">
        <v>415</v>
      </c>
      <c r="L79" s="77">
        <v>46239</v>
      </c>
      <c r="M79" s="76" t="s">
        <v>269</v>
      </c>
      <c r="N79" s="76" t="s">
        <v>270</v>
      </c>
      <c r="O79" s="76" t="s">
        <v>271</v>
      </c>
      <c r="P79" s="77">
        <v>46240</v>
      </c>
      <c r="Q79" s="43">
        <f t="shared" si="2"/>
        <v>439</v>
      </c>
      <c r="R79" s="43">
        <f t="shared" si="3"/>
        <v>688</v>
      </c>
      <c r="S79" s="41">
        <f>IF($Q79&lt;Parâmetros!$E$19,$G79-1,$G79)</f>
        <v>46239</v>
      </c>
    </row>
    <row r="80" spans="1:19" ht="15" customHeight="1" x14ac:dyDescent="0.25">
      <c r="A80" s="79">
        <v>9821</v>
      </c>
      <c r="B80" s="76" t="s">
        <v>398</v>
      </c>
      <c r="C80" s="76" t="s">
        <v>399</v>
      </c>
      <c r="D80" s="77">
        <v>46240</v>
      </c>
      <c r="E80" s="78">
        <v>4.17</v>
      </c>
      <c r="F80" s="76" t="s">
        <v>266</v>
      </c>
      <c r="G80" s="77">
        <v>46239</v>
      </c>
      <c r="H80">
        <v>40501586</v>
      </c>
      <c r="I80">
        <v>10</v>
      </c>
      <c r="J80" s="76" t="s">
        <v>416</v>
      </c>
      <c r="K80" s="76" t="s">
        <v>417</v>
      </c>
      <c r="L80" s="77">
        <v>46239</v>
      </c>
      <c r="M80" s="76" t="s">
        <v>269</v>
      </c>
      <c r="N80" s="76" t="s">
        <v>270</v>
      </c>
      <c r="O80" s="76" t="s">
        <v>271</v>
      </c>
      <c r="P80" s="77">
        <v>46240</v>
      </c>
      <c r="Q80" s="43">
        <f t="shared" si="2"/>
        <v>752</v>
      </c>
      <c r="R80" s="43">
        <f t="shared" si="3"/>
        <v>1002</v>
      </c>
      <c r="S80" s="41">
        <f>IF($Q80&lt;Parâmetros!$E$19,$G80-1,$G80)</f>
        <v>46239</v>
      </c>
    </row>
    <row r="81" spans="1:19" ht="15" customHeight="1" x14ac:dyDescent="0.25">
      <c r="A81" s="79">
        <v>9821</v>
      </c>
      <c r="B81" s="76" t="s">
        <v>398</v>
      </c>
      <c r="C81" s="76" t="s">
        <v>399</v>
      </c>
      <c r="D81" s="77">
        <v>46240</v>
      </c>
      <c r="E81" s="78">
        <v>4.24</v>
      </c>
      <c r="F81" s="76" t="s">
        <v>266</v>
      </c>
      <c r="G81" s="77">
        <v>46240</v>
      </c>
      <c r="H81">
        <v>40478893</v>
      </c>
      <c r="I81">
        <v>20</v>
      </c>
      <c r="J81" s="76" t="s">
        <v>418</v>
      </c>
      <c r="K81" s="76" t="s">
        <v>419</v>
      </c>
      <c r="L81" s="77">
        <v>46240</v>
      </c>
      <c r="M81" s="76" t="s">
        <v>269</v>
      </c>
      <c r="N81" s="76" t="s">
        <v>270</v>
      </c>
      <c r="O81" s="76" t="s">
        <v>271</v>
      </c>
      <c r="P81" s="77">
        <v>46240</v>
      </c>
      <c r="Q81" s="43">
        <f t="shared" si="2"/>
        <v>435</v>
      </c>
      <c r="R81" s="43">
        <f t="shared" si="3"/>
        <v>689</v>
      </c>
      <c r="S81" s="41">
        <f>IF($Q81&lt;Parâmetros!$E$19,$G81-1,$G81)</f>
        <v>46240</v>
      </c>
    </row>
    <row r="82" spans="1:19" ht="15" customHeight="1" x14ac:dyDescent="0.25">
      <c r="A82" s="79">
        <v>9821</v>
      </c>
      <c r="B82" s="76" t="s">
        <v>398</v>
      </c>
      <c r="C82" s="76" t="s">
        <v>399</v>
      </c>
      <c r="D82" s="77">
        <v>46244</v>
      </c>
      <c r="E82" s="78">
        <v>4.16</v>
      </c>
      <c r="F82" s="76" t="s">
        <v>266</v>
      </c>
      <c r="G82" s="77">
        <v>46240</v>
      </c>
      <c r="H82">
        <v>40501841</v>
      </c>
      <c r="I82">
        <v>40</v>
      </c>
      <c r="J82" s="76" t="s">
        <v>420</v>
      </c>
      <c r="K82" s="76" t="s">
        <v>421</v>
      </c>
      <c r="L82" s="77">
        <v>46240</v>
      </c>
      <c r="M82" s="76" t="s">
        <v>269</v>
      </c>
      <c r="N82" s="76" t="s">
        <v>270</v>
      </c>
      <c r="O82" s="76" t="s">
        <v>271</v>
      </c>
      <c r="P82" s="77">
        <v>46244</v>
      </c>
      <c r="Q82" s="43">
        <f t="shared" si="2"/>
        <v>751</v>
      </c>
      <c r="R82" s="43">
        <f t="shared" si="3"/>
        <v>1000</v>
      </c>
      <c r="S82" s="41">
        <f>IF($Q82&lt;Parâmetros!$E$19,$G82-1,$G82)</f>
        <v>46240</v>
      </c>
    </row>
    <row r="83" spans="1:19" ht="15" customHeight="1" x14ac:dyDescent="0.25">
      <c r="A83" s="79">
        <v>9821</v>
      </c>
      <c r="B83" s="76" t="s">
        <v>398</v>
      </c>
      <c r="C83" s="76" t="s">
        <v>399</v>
      </c>
      <c r="D83" s="77">
        <v>46243</v>
      </c>
      <c r="E83" s="78">
        <v>4.17</v>
      </c>
      <c r="F83" s="76" t="s">
        <v>266</v>
      </c>
      <c r="G83" s="77">
        <v>46241</v>
      </c>
      <c r="H83">
        <v>40478892</v>
      </c>
      <c r="I83">
        <v>10</v>
      </c>
      <c r="J83" s="76" t="s">
        <v>422</v>
      </c>
      <c r="K83" s="76" t="s">
        <v>407</v>
      </c>
      <c r="L83" s="77">
        <v>46241</v>
      </c>
      <c r="M83" s="76" t="s">
        <v>269</v>
      </c>
      <c r="N83" s="76" t="s">
        <v>270</v>
      </c>
      <c r="O83" s="76" t="s">
        <v>271</v>
      </c>
      <c r="P83" s="77">
        <v>46243</v>
      </c>
      <c r="Q83" s="43">
        <f t="shared" si="2"/>
        <v>439</v>
      </c>
      <c r="R83" s="43">
        <f t="shared" si="3"/>
        <v>689</v>
      </c>
      <c r="S83" s="41">
        <f>IF($Q83&lt;Parâmetros!$E$19,$G83-1,$G83)</f>
        <v>46241</v>
      </c>
    </row>
    <row r="84" spans="1:19" ht="15" customHeight="1" x14ac:dyDescent="0.25">
      <c r="A84" s="79">
        <v>9821</v>
      </c>
      <c r="B84" s="76" t="s">
        <v>398</v>
      </c>
      <c r="C84" s="76" t="s">
        <v>399</v>
      </c>
      <c r="D84" s="77">
        <v>46241</v>
      </c>
      <c r="E84" s="78">
        <v>4</v>
      </c>
      <c r="F84" s="76" t="s">
        <v>266</v>
      </c>
      <c r="G84" s="77">
        <v>46241</v>
      </c>
      <c r="H84">
        <v>40500211</v>
      </c>
      <c r="I84">
        <v>80</v>
      </c>
      <c r="J84" s="76" t="s">
        <v>423</v>
      </c>
      <c r="K84" s="76" t="s">
        <v>424</v>
      </c>
      <c r="L84" s="77">
        <v>46241</v>
      </c>
      <c r="M84" s="76" t="s">
        <v>269</v>
      </c>
      <c r="N84">
        <v>3011212</v>
      </c>
      <c r="O84" s="76" t="s">
        <v>271</v>
      </c>
      <c r="P84" s="77">
        <v>46241</v>
      </c>
      <c r="Q84" s="43">
        <f t="shared" si="2"/>
        <v>758</v>
      </c>
      <c r="R84" s="43">
        <f t="shared" si="3"/>
        <v>998</v>
      </c>
      <c r="S84" s="41">
        <f>IF($Q84&lt;Parâmetros!$E$19,$G84-1,$G84)</f>
        <v>46241</v>
      </c>
    </row>
    <row r="85" spans="1:19" ht="15" customHeight="1" x14ac:dyDescent="0.25">
      <c r="A85" s="79">
        <v>9821</v>
      </c>
      <c r="B85" s="76" t="s">
        <v>398</v>
      </c>
      <c r="C85" s="76" t="s">
        <v>399</v>
      </c>
      <c r="D85" s="77">
        <v>46244</v>
      </c>
      <c r="E85" s="78">
        <v>4.1900000000000004</v>
      </c>
      <c r="F85" s="76" t="s">
        <v>266</v>
      </c>
      <c r="G85" s="77">
        <v>46243</v>
      </c>
      <c r="H85">
        <v>40501586</v>
      </c>
      <c r="I85">
        <v>20</v>
      </c>
      <c r="J85" s="76" t="s">
        <v>425</v>
      </c>
      <c r="K85" s="76" t="s">
        <v>426</v>
      </c>
      <c r="L85" s="77">
        <v>46243</v>
      </c>
      <c r="M85" s="76" t="s">
        <v>269</v>
      </c>
      <c r="N85" s="76" t="s">
        <v>270</v>
      </c>
      <c r="O85" s="76" t="s">
        <v>271</v>
      </c>
      <c r="P85" s="77">
        <v>46244</v>
      </c>
      <c r="Q85" s="43">
        <f t="shared" si="2"/>
        <v>437</v>
      </c>
      <c r="R85" s="43">
        <f t="shared" si="3"/>
        <v>688</v>
      </c>
      <c r="S85" s="41">
        <f>IF($Q85&lt;Parâmetros!$E$19,$G85-1,$G85)</f>
        <v>46243</v>
      </c>
    </row>
    <row r="86" spans="1:19" ht="15" customHeight="1" x14ac:dyDescent="0.25">
      <c r="A86" s="79">
        <v>9821</v>
      </c>
      <c r="B86" s="76" t="s">
        <v>398</v>
      </c>
      <c r="C86" s="76" t="s">
        <v>399</v>
      </c>
      <c r="D86" s="77">
        <v>46244</v>
      </c>
      <c r="E86" s="78">
        <v>2.99</v>
      </c>
      <c r="F86" s="76" t="s">
        <v>266</v>
      </c>
      <c r="G86" s="77">
        <v>46243</v>
      </c>
      <c r="H86">
        <v>40501586</v>
      </c>
      <c r="I86">
        <v>20</v>
      </c>
      <c r="J86" s="76" t="s">
        <v>427</v>
      </c>
      <c r="K86" s="76" t="s">
        <v>428</v>
      </c>
      <c r="L86" s="77">
        <v>46243</v>
      </c>
      <c r="M86" s="76" t="s">
        <v>269</v>
      </c>
      <c r="N86" s="76" t="s">
        <v>270</v>
      </c>
      <c r="O86" s="76" t="s">
        <v>271</v>
      </c>
      <c r="P86" s="77">
        <v>46244</v>
      </c>
      <c r="Q86" s="43">
        <f t="shared" si="2"/>
        <v>752</v>
      </c>
      <c r="R86" s="43">
        <f t="shared" si="3"/>
        <v>931</v>
      </c>
      <c r="S86" s="41">
        <f>IF($Q86&lt;Parâmetros!$E$19,$G86-1,$G86)</f>
        <v>46243</v>
      </c>
    </row>
    <row r="87" spans="1:19" ht="15" customHeight="1" x14ac:dyDescent="0.25">
      <c r="A87" s="79">
        <v>9821</v>
      </c>
      <c r="B87" s="76" t="s">
        <v>398</v>
      </c>
      <c r="C87" s="76" t="s">
        <v>399</v>
      </c>
      <c r="D87" s="77">
        <v>46245</v>
      </c>
      <c r="E87" s="78">
        <v>4.25</v>
      </c>
      <c r="F87" s="76" t="s">
        <v>266</v>
      </c>
      <c r="G87" s="77">
        <v>46244</v>
      </c>
      <c r="H87">
        <v>40501586</v>
      </c>
      <c r="I87">
        <v>20</v>
      </c>
      <c r="J87" s="76" t="s">
        <v>429</v>
      </c>
      <c r="K87" s="76" t="s">
        <v>430</v>
      </c>
      <c r="L87" s="77">
        <v>46244</v>
      </c>
      <c r="M87" s="76" t="s">
        <v>269</v>
      </c>
      <c r="N87" s="76" t="s">
        <v>270</v>
      </c>
      <c r="O87" s="76" t="s">
        <v>271</v>
      </c>
      <c r="P87" s="77">
        <v>46245</v>
      </c>
      <c r="Q87" s="43">
        <f t="shared" si="2"/>
        <v>434</v>
      </c>
      <c r="R87" s="43">
        <f t="shared" si="3"/>
        <v>689</v>
      </c>
      <c r="S87" s="41">
        <f>IF($Q87&lt;Parâmetros!$E$19,$G87-1,$G87)</f>
        <v>46244</v>
      </c>
    </row>
    <row r="88" spans="1:19" ht="15" customHeight="1" x14ac:dyDescent="0.25">
      <c r="A88" s="79">
        <v>9821</v>
      </c>
      <c r="B88" s="76" t="s">
        <v>398</v>
      </c>
      <c r="C88" s="76" t="s">
        <v>399</v>
      </c>
      <c r="D88" s="77">
        <v>46245</v>
      </c>
      <c r="E88" s="78">
        <v>4.17</v>
      </c>
      <c r="F88" s="76" t="s">
        <v>266</v>
      </c>
      <c r="G88" s="77">
        <v>46244</v>
      </c>
      <c r="H88">
        <v>40501586</v>
      </c>
      <c r="I88">
        <v>20</v>
      </c>
      <c r="J88" s="76" t="s">
        <v>431</v>
      </c>
      <c r="K88" s="76" t="s">
        <v>432</v>
      </c>
      <c r="L88" s="77">
        <v>46244</v>
      </c>
      <c r="M88" s="76" t="s">
        <v>269</v>
      </c>
      <c r="N88" s="76" t="s">
        <v>270</v>
      </c>
      <c r="O88" s="76" t="s">
        <v>271</v>
      </c>
      <c r="P88" s="77">
        <v>46245</v>
      </c>
      <c r="Q88" s="43">
        <f t="shared" si="2"/>
        <v>752</v>
      </c>
      <c r="R88" s="43">
        <f t="shared" si="3"/>
        <v>1002</v>
      </c>
      <c r="S88" s="41">
        <f>IF($Q88&lt;Parâmetros!$E$19,$G88-1,$G88)</f>
        <v>46244</v>
      </c>
    </row>
    <row r="89" spans="1:19" ht="15" customHeight="1" x14ac:dyDescent="0.25">
      <c r="A89" s="79">
        <v>9821</v>
      </c>
      <c r="B89" s="76" t="s">
        <v>398</v>
      </c>
      <c r="C89" s="76" t="s">
        <v>399</v>
      </c>
      <c r="D89" s="77">
        <v>46246</v>
      </c>
      <c r="E89" s="78">
        <v>4.32</v>
      </c>
      <c r="F89" s="76" t="s">
        <v>266</v>
      </c>
      <c r="G89" s="77">
        <v>46245</v>
      </c>
      <c r="H89">
        <v>40501586</v>
      </c>
      <c r="I89">
        <v>20</v>
      </c>
      <c r="J89" s="76" t="s">
        <v>433</v>
      </c>
      <c r="K89" s="76" t="s">
        <v>434</v>
      </c>
      <c r="L89" s="77">
        <v>46245</v>
      </c>
      <c r="M89" s="76" t="s">
        <v>269</v>
      </c>
      <c r="N89" s="76" t="s">
        <v>270</v>
      </c>
      <c r="O89" s="76" t="s">
        <v>271</v>
      </c>
      <c r="P89" s="77">
        <v>46246</v>
      </c>
      <c r="Q89" s="43">
        <f t="shared" si="2"/>
        <v>430</v>
      </c>
      <c r="R89" s="43">
        <f t="shared" si="3"/>
        <v>689</v>
      </c>
      <c r="S89" s="41">
        <f>IF($Q89&lt;Parâmetros!$E$19,$G89-1,$G89)</f>
        <v>46245</v>
      </c>
    </row>
    <row r="90" spans="1:19" ht="15" customHeight="1" x14ac:dyDescent="0.25">
      <c r="A90" s="79">
        <v>9821</v>
      </c>
      <c r="B90" s="76" t="s">
        <v>398</v>
      </c>
      <c r="C90" s="76" t="s">
        <v>399</v>
      </c>
      <c r="D90" s="77">
        <v>46246</v>
      </c>
      <c r="E90" s="78">
        <v>4.22</v>
      </c>
      <c r="F90" s="76" t="s">
        <v>266</v>
      </c>
      <c r="G90" s="77">
        <v>46245</v>
      </c>
      <c r="H90">
        <v>40501586</v>
      </c>
      <c r="I90">
        <v>20</v>
      </c>
      <c r="J90" s="76" t="s">
        <v>435</v>
      </c>
      <c r="K90" s="76" t="s">
        <v>436</v>
      </c>
      <c r="L90" s="77">
        <v>46245</v>
      </c>
      <c r="M90" s="76" t="s">
        <v>269</v>
      </c>
      <c r="N90" s="76" t="s">
        <v>270</v>
      </c>
      <c r="O90" s="76" t="s">
        <v>271</v>
      </c>
      <c r="P90" s="77">
        <v>46246</v>
      </c>
      <c r="Q90" s="43">
        <f t="shared" si="2"/>
        <v>751</v>
      </c>
      <c r="R90" s="43">
        <f t="shared" si="3"/>
        <v>1004</v>
      </c>
      <c r="S90" s="41">
        <f>IF($Q90&lt;Parâmetros!$E$19,$G90-1,$G90)</f>
        <v>46245</v>
      </c>
    </row>
    <row r="91" spans="1:19" ht="15" customHeight="1" x14ac:dyDescent="0.25">
      <c r="A91" s="79">
        <v>9821</v>
      </c>
      <c r="B91" s="76" t="s">
        <v>398</v>
      </c>
      <c r="C91" s="76" t="s">
        <v>399</v>
      </c>
      <c r="D91" s="77">
        <v>46246</v>
      </c>
      <c r="E91" s="78">
        <v>3.34</v>
      </c>
      <c r="F91" s="76" t="s">
        <v>266</v>
      </c>
      <c r="G91" s="77">
        <v>46246</v>
      </c>
      <c r="H91">
        <v>40496015</v>
      </c>
      <c r="I91">
        <v>10</v>
      </c>
      <c r="J91" s="76" t="s">
        <v>437</v>
      </c>
      <c r="K91" s="76" t="s">
        <v>438</v>
      </c>
      <c r="L91" s="77">
        <v>46246</v>
      </c>
      <c r="M91" s="76" t="s">
        <v>269</v>
      </c>
      <c r="N91" s="76" t="s">
        <v>270</v>
      </c>
      <c r="O91" s="76" t="s">
        <v>271</v>
      </c>
      <c r="P91" s="77">
        <v>46246</v>
      </c>
      <c r="Q91" s="43">
        <f t="shared" si="2"/>
        <v>430</v>
      </c>
      <c r="R91" s="43">
        <f t="shared" si="3"/>
        <v>630</v>
      </c>
      <c r="S91" s="41">
        <f>IF($Q91&lt;Parâmetros!$E$19,$G91-1,$G91)</f>
        <v>46246</v>
      </c>
    </row>
    <row r="92" spans="1:19" ht="15" customHeight="1" x14ac:dyDescent="0.25">
      <c r="A92" s="79">
        <v>9821</v>
      </c>
      <c r="B92" s="76" t="s">
        <v>398</v>
      </c>
      <c r="C92" s="76" t="s">
        <v>399</v>
      </c>
      <c r="D92" s="77">
        <v>46246</v>
      </c>
      <c r="E92" s="78">
        <v>0.97</v>
      </c>
      <c r="F92" s="76" t="s">
        <v>266</v>
      </c>
      <c r="G92" s="77">
        <v>46246</v>
      </c>
      <c r="H92">
        <v>40493128</v>
      </c>
      <c r="I92">
        <v>40</v>
      </c>
      <c r="J92" s="76" t="s">
        <v>439</v>
      </c>
      <c r="K92" s="76" t="s">
        <v>440</v>
      </c>
      <c r="L92" s="77">
        <v>46246</v>
      </c>
      <c r="M92" s="76" t="s">
        <v>269</v>
      </c>
      <c r="N92" s="76" t="s">
        <v>270</v>
      </c>
      <c r="O92" s="76" t="s">
        <v>271</v>
      </c>
      <c r="P92" s="77">
        <v>46246</v>
      </c>
      <c r="Q92" s="43">
        <f t="shared" si="2"/>
        <v>631</v>
      </c>
      <c r="R92" s="43">
        <f t="shared" si="3"/>
        <v>689</v>
      </c>
      <c r="S92" s="41">
        <f>IF($Q92&lt;Parâmetros!$E$19,$G92-1,$G92)</f>
        <v>46246</v>
      </c>
    </row>
    <row r="93" spans="1:19" ht="15" customHeight="1" x14ac:dyDescent="0.25">
      <c r="A93" s="79">
        <v>9821</v>
      </c>
      <c r="B93" s="76" t="s">
        <v>398</v>
      </c>
      <c r="C93" s="76" t="s">
        <v>399</v>
      </c>
      <c r="D93" s="77">
        <v>46247</v>
      </c>
      <c r="E93" s="78">
        <v>4.1500000000000004</v>
      </c>
      <c r="F93" s="76" t="s">
        <v>266</v>
      </c>
      <c r="G93" s="77">
        <v>46246</v>
      </c>
      <c r="H93">
        <v>40491633</v>
      </c>
      <c r="I93">
        <v>10</v>
      </c>
      <c r="J93" s="76" t="s">
        <v>441</v>
      </c>
      <c r="K93" s="76" t="s">
        <v>442</v>
      </c>
      <c r="L93" s="77">
        <v>46246</v>
      </c>
      <c r="M93" s="76" t="s">
        <v>269</v>
      </c>
      <c r="N93" s="76" t="s">
        <v>270</v>
      </c>
      <c r="O93" s="76" t="s">
        <v>271</v>
      </c>
      <c r="P93" s="77">
        <v>46247</v>
      </c>
      <c r="Q93" s="43">
        <f t="shared" si="2"/>
        <v>751</v>
      </c>
      <c r="R93" s="43">
        <f t="shared" si="3"/>
        <v>1000</v>
      </c>
      <c r="S93" s="41">
        <f>IF($Q93&lt;Parâmetros!$E$19,$G93-1,$G93)</f>
        <v>46246</v>
      </c>
    </row>
    <row r="94" spans="1:19" ht="15" customHeight="1" x14ac:dyDescent="0.25">
      <c r="A94" s="79">
        <v>9821</v>
      </c>
      <c r="B94" s="76" t="s">
        <v>398</v>
      </c>
      <c r="C94" s="76" t="s">
        <v>443</v>
      </c>
      <c r="D94" s="77">
        <v>46246</v>
      </c>
      <c r="E94" s="78">
        <v>0.01</v>
      </c>
      <c r="F94" s="76" t="s">
        <v>266</v>
      </c>
      <c r="G94" s="77">
        <v>46246</v>
      </c>
      <c r="H94">
        <v>40503672</v>
      </c>
      <c r="I94">
        <v>10</v>
      </c>
      <c r="J94" s="76" t="s">
        <v>444</v>
      </c>
      <c r="K94" s="76" t="s">
        <v>445</v>
      </c>
      <c r="L94" s="77">
        <v>46246</v>
      </c>
      <c r="M94" s="76" t="s">
        <v>269</v>
      </c>
      <c r="N94" s="76" t="s">
        <v>270</v>
      </c>
      <c r="O94" s="76" t="s">
        <v>271</v>
      </c>
      <c r="P94" s="77">
        <v>46246</v>
      </c>
      <c r="Q94" s="43">
        <f t="shared" si="2"/>
        <v>1357</v>
      </c>
      <c r="R94" s="43">
        <f t="shared" si="3"/>
        <v>1358</v>
      </c>
      <c r="S94" s="41">
        <f>IF($Q94&lt;Parâmetros!$E$19,$G94-1,$G94)</f>
        <v>46246</v>
      </c>
    </row>
    <row r="95" spans="1:19" ht="15" customHeight="1" x14ac:dyDescent="0.25">
      <c r="A95" s="79">
        <v>9821</v>
      </c>
      <c r="B95" s="76" t="s">
        <v>398</v>
      </c>
      <c r="C95" s="76" t="s">
        <v>399</v>
      </c>
      <c r="D95" s="77">
        <v>46247</v>
      </c>
      <c r="E95" s="78">
        <v>4.25</v>
      </c>
      <c r="F95" s="76" t="s">
        <v>266</v>
      </c>
      <c r="G95" s="77">
        <v>46247</v>
      </c>
      <c r="H95">
        <v>40491633</v>
      </c>
      <c r="I95">
        <v>10</v>
      </c>
      <c r="J95" s="76" t="s">
        <v>446</v>
      </c>
      <c r="K95" s="76" t="s">
        <v>447</v>
      </c>
      <c r="L95" s="77">
        <v>46247</v>
      </c>
      <c r="M95" s="76" t="s">
        <v>269</v>
      </c>
      <c r="N95" s="76" t="s">
        <v>270</v>
      </c>
      <c r="O95" s="76" t="s">
        <v>271</v>
      </c>
      <c r="P95" s="77">
        <v>46247</v>
      </c>
      <c r="Q95" s="43">
        <f t="shared" si="2"/>
        <v>434</v>
      </c>
      <c r="R95" s="43">
        <f t="shared" si="3"/>
        <v>689</v>
      </c>
      <c r="S95" s="41">
        <f>IF($Q95&lt;Parâmetros!$E$19,$G95-1,$G95)</f>
        <v>46247</v>
      </c>
    </row>
    <row r="96" spans="1:19" ht="15" customHeight="1" x14ac:dyDescent="0.25">
      <c r="A96" s="79">
        <v>9821</v>
      </c>
      <c r="B96" s="76" t="s">
        <v>398</v>
      </c>
      <c r="C96" s="76" t="s">
        <v>399</v>
      </c>
      <c r="D96" s="77">
        <v>46248</v>
      </c>
      <c r="E96" s="78">
        <v>4.1500000000000004</v>
      </c>
      <c r="F96" s="76" t="s">
        <v>266</v>
      </c>
      <c r="G96" s="77">
        <v>46247</v>
      </c>
      <c r="H96">
        <v>40478895</v>
      </c>
      <c r="I96">
        <v>30</v>
      </c>
      <c r="J96" s="76" t="s">
        <v>448</v>
      </c>
      <c r="K96" s="76" t="s">
        <v>449</v>
      </c>
      <c r="L96" s="77">
        <v>46247</v>
      </c>
      <c r="M96" s="76" t="s">
        <v>269</v>
      </c>
      <c r="N96" s="76" t="s">
        <v>270</v>
      </c>
      <c r="O96" s="76" t="s">
        <v>271</v>
      </c>
      <c r="P96" s="77">
        <v>46248</v>
      </c>
      <c r="Q96" s="43">
        <f t="shared" si="2"/>
        <v>753</v>
      </c>
      <c r="R96" s="43">
        <f t="shared" si="3"/>
        <v>1002</v>
      </c>
      <c r="S96" s="41">
        <f>IF($Q96&lt;Parâmetros!$E$19,$G96-1,$G96)</f>
        <v>46247</v>
      </c>
    </row>
    <row r="97" spans="1:19" ht="15" customHeight="1" x14ac:dyDescent="0.25">
      <c r="A97" s="79">
        <v>9821</v>
      </c>
      <c r="B97" s="76" t="s">
        <v>398</v>
      </c>
      <c r="C97" s="76" t="s">
        <v>399</v>
      </c>
      <c r="D97" s="77">
        <v>46248</v>
      </c>
      <c r="E97" s="78">
        <v>4.2</v>
      </c>
      <c r="F97" s="76" t="s">
        <v>266</v>
      </c>
      <c r="G97" s="77">
        <v>46248</v>
      </c>
      <c r="H97">
        <v>40501586</v>
      </c>
      <c r="I97">
        <v>20</v>
      </c>
      <c r="J97" s="76" t="s">
        <v>450</v>
      </c>
      <c r="K97" s="76" t="s">
        <v>451</v>
      </c>
      <c r="L97" s="77">
        <v>46248</v>
      </c>
      <c r="M97" s="76" t="s">
        <v>269</v>
      </c>
      <c r="N97" s="76" t="s">
        <v>270</v>
      </c>
      <c r="O97" s="76" t="s">
        <v>271</v>
      </c>
      <c r="P97" s="77">
        <v>46248</v>
      </c>
      <c r="Q97" s="43">
        <f t="shared" si="2"/>
        <v>435</v>
      </c>
      <c r="R97" s="43">
        <f t="shared" si="3"/>
        <v>688</v>
      </c>
      <c r="S97" s="41">
        <f>IF($Q97&lt;Parâmetros!$E$19,$G97-1,$G97)</f>
        <v>46248</v>
      </c>
    </row>
    <row r="98" spans="1:19" ht="15" customHeight="1" x14ac:dyDescent="0.25">
      <c r="A98" s="79">
        <v>9821</v>
      </c>
      <c r="B98" s="76" t="s">
        <v>398</v>
      </c>
      <c r="C98" s="76" t="s">
        <v>399</v>
      </c>
      <c r="D98" s="77">
        <v>46251</v>
      </c>
      <c r="E98" s="78">
        <v>4.1900000000000004</v>
      </c>
      <c r="F98" s="76" t="s">
        <v>266</v>
      </c>
      <c r="G98" s="77">
        <v>46248</v>
      </c>
      <c r="H98">
        <v>40478895</v>
      </c>
      <c r="I98">
        <v>30</v>
      </c>
      <c r="J98" s="76" t="s">
        <v>452</v>
      </c>
      <c r="K98" s="76" t="s">
        <v>453</v>
      </c>
      <c r="L98" s="77">
        <v>46248</v>
      </c>
      <c r="M98" s="76" t="s">
        <v>269</v>
      </c>
      <c r="N98" s="76" t="s">
        <v>270</v>
      </c>
      <c r="O98" s="76" t="s">
        <v>271</v>
      </c>
      <c r="P98" s="77">
        <v>46251</v>
      </c>
      <c r="Q98" s="43">
        <f t="shared" si="2"/>
        <v>752</v>
      </c>
      <c r="R98" s="43">
        <f t="shared" si="3"/>
        <v>1003</v>
      </c>
      <c r="S98" s="41">
        <f>IF($Q98&lt;Parâmetros!$E$19,$G98-1,$G98)</f>
        <v>46248</v>
      </c>
    </row>
    <row r="99" spans="1:19" ht="15" customHeight="1" x14ac:dyDescent="0.25">
      <c r="A99" s="79">
        <v>9821</v>
      </c>
      <c r="B99" s="76" t="s">
        <v>398</v>
      </c>
      <c r="C99" s="76" t="s">
        <v>399</v>
      </c>
      <c r="D99" s="77">
        <v>46248</v>
      </c>
      <c r="E99" s="78">
        <v>1.46</v>
      </c>
      <c r="F99" s="76" t="s">
        <v>266</v>
      </c>
      <c r="G99" s="77">
        <v>46248</v>
      </c>
      <c r="H99">
        <v>40504002</v>
      </c>
      <c r="I99">
        <v>30</v>
      </c>
      <c r="J99" s="76" t="s">
        <v>454</v>
      </c>
      <c r="K99" s="76" t="s">
        <v>455</v>
      </c>
      <c r="L99" s="77">
        <v>46248</v>
      </c>
      <c r="M99" s="76" t="s">
        <v>269</v>
      </c>
      <c r="N99" s="76" t="s">
        <v>270</v>
      </c>
      <c r="O99" s="76" t="s">
        <v>271</v>
      </c>
      <c r="P99" s="77">
        <v>46248</v>
      </c>
      <c r="Q99" s="43">
        <f t="shared" si="2"/>
        <v>752</v>
      </c>
      <c r="R99" s="43">
        <f t="shared" si="3"/>
        <v>840</v>
      </c>
      <c r="S99" s="41">
        <f>IF($Q99&lt;Parâmetros!$E$19,$G99-1,$G99)</f>
        <v>46248</v>
      </c>
    </row>
    <row r="100" spans="1:19" ht="15" customHeight="1" x14ac:dyDescent="0.25">
      <c r="A100" s="79">
        <v>9821</v>
      </c>
      <c r="B100" s="76" t="s">
        <v>398</v>
      </c>
      <c r="C100" s="76" t="s">
        <v>399</v>
      </c>
      <c r="D100" s="77">
        <v>46252</v>
      </c>
      <c r="E100" s="78">
        <v>4.24</v>
      </c>
      <c r="F100" s="76" t="s">
        <v>266</v>
      </c>
      <c r="G100" s="77">
        <v>46251</v>
      </c>
      <c r="H100">
        <v>40504762</v>
      </c>
      <c r="I100">
        <v>20</v>
      </c>
      <c r="J100" s="76" t="s">
        <v>4340</v>
      </c>
      <c r="K100" s="76" t="s">
        <v>4341</v>
      </c>
      <c r="L100" s="77">
        <v>46251</v>
      </c>
      <c r="M100" s="76" t="s">
        <v>269</v>
      </c>
      <c r="N100">
        <v>3004299</v>
      </c>
      <c r="O100" s="76" t="s">
        <v>271</v>
      </c>
      <c r="P100" s="77">
        <v>46252</v>
      </c>
      <c r="Q100" s="43">
        <f t="shared" si="2"/>
        <v>435</v>
      </c>
      <c r="R100" s="43">
        <f t="shared" si="3"/>
        <v>689</v>
      </c>
      <c r="S100" s="41">
        <f>IF($Q100&lt;Parâmetros!$E$19,$G100-1,$G100)</f>
        <v>46251</v>
      </c>
    </row>
    <row r="101" spans="1:19" ht="15" customHeight="1" x14ac:dyDescent="0.25">
      <c r="A101" s="79">
        <v>9821</v>
      </c>
      <c r="B101" s="76" t="s">
        <v>398</v>
      </c>
      <c r="C101" s="76" t="s">
        <v>399</v>
      </c>
      <c r="D101" s="77">
        <v>46252</v>
      </c>
      <c r="E101" s="78">
        <v>4.1399999999999997</v>
      </c>
      <c r="F101" s="76" t="s">
        <v>266</v>
      </c>
      <c r="G101" s="77">
        <v>46251</v>
      </c>
      <c r="H101">
        <v>40504762</v>
      </c>
      <c r="I101">
        <v>20</v>
      </c>
      <c r="J101" s="76" t="s">
        <v>452</v>
      </c>
      <c r="K101" s="76" t="s">
        <v>4342</v>
      </c>
      <c r="L101" s="77">
        <v>46251</v>
      </c>
      <c r="M101" s="76" t="s">
        <v>269</v>
      </c>
      <c r="N101">
        <v>3004299</v>
      </c>
      <c r="O101" s="76" t="s">
        <v>271</v>
      </c>
      <c r="P101" s="77">
        <v>46252</v>
      </c>
      <c r="Q101" s="43">
        <f t="shared" si="2"/>
        <v>752</v>
      </c>
      <c r="R101" s="43">
        <f t="shared" si="3"/>
        <v>1000</v>
      </c>
      <c r="S101" s="41">
        <f>IF($Q101&lt;Parâmetros!$E$19,$G101-1,$G101)</f>
        <v>46251</v>
      </c>
    </row>
    <row r="102" spans="1:19" ht="15" customHeight="1" x14ac:dyDescent="0.25">
      <c r="A102" s="79">
        <v>9821</v>
      </c>
      <c r="B102" s="76" t="s">
        <v>398</v>
      </c>
      <c r="C102" s="76" t="s">
        <v>399</v>
      </c>
      <c r="D102" s="77">
        <v>46253</v>
      </c>
      <c r="E102" s="78">
        <v>4.24</v>
      </c>
      <c r="F102" s="76" t="s">
        <v>266</v>
      </c>
      <c r="G102" s="77">
        <v>46252</v>
      </c>
      <c r="H102">
        <v>40478895</v>
      </c>
      <c r="I102">
        <v>30</v>
      </c>
      <c r="J102" s="76" t="s">
        <v>4475</v>
      </c>
      <c r="K102" s="76" t="s">
        <v>4476</v>
      </c>
      <c r="L102" s="77">
        <v>46252</v>
      </c>
      <c r="M102" s="76" t="s">
        <v>269</v>
      </c>
      <c r="N102" s="76" t="s">
        <v>270</v>
      </c>
      <c r="O102" s="76" t="s">
        <v>271</v>
      </c>
      <c r="P102" s="77">
        <v>46253</v>
      </c>
      <c r="Q102" s="43">
        <f t="shared" si="2"/>
        <v>435</v>
      </c>
      <c r="R102" s="43">
        <f t="shared" si="3"/>
        <v>689</v>
      </c>
      <c r="S102" s="41">
        <f>IF($Q102&lt;Parâmetros!$E$19,$G102-1,$G102)</f>
        <v>46252</v>
      </c>
    </row>
    <row r="103" spans="1:19" ht="15" customHeight="1" x14ac:dyDescent="0.25">
      <c r="A103" s="79">
        <v>9821</v>
      </c>
      <c r="B103" s="76" t="s">
        <v>398</v>
      </c>
      <c r="C103" s="76" t="s">
        <v>399</v>
      </c>
      <c r="D103" s="77">
        <v>46253</v>
      </c>
      <c r="E103" s="78">
        <v>4.17</v>
      </c>
      <c r="F103" s="76" t="s">
        <v>266</v>
      </c>
      <c r="G103" s="77">
        <v>46252</v>
      </c>
      <c r="H103">
        <v>40478895</v>
      </c>
      <c r="I103">
        <v>30</v>
      </c>
      <c r="J103" s="76" t="s">
        <v>928</v>
      </c>
      <c r="K103" s="76" t="s">
        <v>4477</v>
      </c>
      <c r="L103" s="77">
        <v>46252</v>
      </c>
      <c r="M103" s="76" t="s">
        <v>269</v>
      </c>
      <c r="N103" s="76" t="s">
        <v>270</v>
      </c>
      <c r="O103" s="76" t="s">
        <v>271</v>
      </c>
      <c r="P103" s="77">
        <v>46253</v>
      </c>
      <c r="Q103" s="43">
        <f t="shared" si="2"/>
        <v>751</v>
      </c>
      <c r="R103" s="43">
        <f t="shared" si="3"/>
        <v>1001</v>
      </c>
      <c r="S103" s="41">
        <f>IF($Q103&lt;Parâmetros!$E$19,$G103-1,$G103)</f>
        <v>46252</v>
      </c>
    </row>
    <row r="104" spans="1:19" ht="15" customHeight="1" x14ac:dyDescent="0.25">
      <c r="A104" s="79">
        <v>10495</v>
      </c>
      <c r="B104" s="76" t="s">
        <v>213</v>
      </c>
      <c r="C104" s="76" t="s">
        <v>194</v>
      </c>
      <c r="D104" s="77">
        <v>46237</v>
      </c>
      <c r="E104" s="78">
        <v>4</v>
      </c>
      <c r="F104" s="76" t="s">
        <v>266</v>
      </c>
      <c r="G104" s="77">
        <v>46237</v>
      </c>
      <c r="H104">
        <v>40493431</v>
      </c>
      <c r="I104">
        <v>30</v>
      </c>
      <c r="J104" s="76" t="s">
        <v>456</v>
      </c>
      <c r="K104" s="76" t="s">
        <v>457</v>
      </c>
      <c r="L104" s="77">
        <v>46237</v>
      </c>
      <c r="M104" s="76" t="s">
        <v>269</v>
      </c>
      <c r="N104" s="76" t="s">
        <v>270</v>
      </c>
      <c r="O104" s="76" t="s">
        <v>271</v>
      </c>
      <c r="P104" s="77">
        <v>46237</v>
      </c>
      <c r="Q104" s="43">
        <f t="shared" si="2"/>
        <v>420</v>
      </c>
      <c r="R104" s="43">
        <f t="shared" si="3"/>
        <v>660</v>
      </c>
      <c r="S104" s="41">
        <f>IF($Q104&lt;Parâmetros!$E$19,$G104-1,$G104)</f>
        <v>46237</v>
      </c>
    </row>
    <row r="105" spans="1:19" ht="15" customHeight="1" x14ac:dyDescent="0.25">
      <c r="A105" s="79">
        <v>10495</v>
      </c>
      <c r="B105" s="76" t="s">
        <v>213</v>
      </c>
      <c r="C105" s="76" t="s">
        <v>194</v>
      </c>
      <c r="D105" s="77">
        <v>46237</v>
      </c>
      <c r="E105" s="78">
        <v>1</v>
      </c>
      <c r="F105" s="76" t="s">
        <v>266</v>
      </c>
      <c r="G105" s="77">
        <v>46237</v>
      </c>
      <c r="H105">
        <v>40501035</v>
      </c>
      <c r="I105">
        <v>10</v>
      </c>
      <c r="J105" s="76" t="s">
        <v>458</v>
      </c>
      <c r="K105" s="76" t="s">
        <v>459</v>
      </c>
      <c r="L105" s="77">
        <v>46237</v>
      </c>
      <c r="M105" s="76" t="s">
        <v>269</v>
      </c>
      <c r="N105" s="76" t="s">
        <v>270</v>
      </c>
      <c r="O105" s="76" t="s">
        <v>271</v>
      </c>
      <c r="P105" s="77">
        <v>46237</v>
      </c>
      <c r="Q105" s="43">
        <f t="shared" si="2"/>
        <v>660</v>
      </c>
      <c r="R105" s="43">
        <f t="shared" si="3"/>
        <v>720</v>
      </c>
      <c r="S105" s="41">
        <f>IF($Q105&lt;Parâmetros!$E$19,$G105-1,$G105)</f>
        <v>46237</v>
      </c>
    </row>
    <row r="106" spans="1:19" ht="15" customHeight="1" x14ac:dyDescent="0.25">
      <c r="A106" s="79">
        <v>10495</v>
      </c>
      <c r="B106" s="76" t="s">
        <v>213</v>
      </c>
      <c r="C106" s="76" t="s">
        <v>194</v>
      </c>
      <c r="D106" s="77">
        <v>46237</v>
      </c>
      <c r="E106" s="78">
        <v>1</v>
      </c>
      <c r="F106" s="76" t="s">
        <v>266</v>
      </c>
      <c r="G106" s="77">
        <v>46237</v>
      </c>
      <c r="H106">
        <v>40501036</v>
      </c>
      <c r="I106">
        <v>10</v>
      </c>
      <c r="J106" s="76" t="s">
        <v>460</v>
      </c>
      <c r="K106" s="76" t="s">
        <v>461</v>
      </c>
      <c r="L106" s="77">
        <v>46237</v>
      </c>
      <c r="M106" s="76" t="s">
        <v>269</v>
      </c>
      <c r="N106" s="76" t="s">
        <v>270</v>
      </c>
      <c r="O106" s="76" t="s">
        <v>271</v>
      </c>
      <c r="P106" s="77">
        <v>46237</v>
      </c>
      <c r="Q106" s="43">
        <f t="shared" si="2"/>
        <v>780</v>
      </c>
      <c r="R106" s="43">
        <f t="shared" si="3"/>
        <v>840</v>
      </c>
      <c r="S106" s="41">
        <f>IF($Q106&lt;Parâmetros!$E$19,$G106-1,$G106)</f>
        <v>46237</v>
      </c>
    </row>
    <row r="107" spans="1:19" ht="15" customHeight="1" x14ac:dyDescent="0.25">
      <c r="A107" s="79">
        <v>10495</v>
      </c>
      <c r="B107" s="76" t="s">
        <v>213</v>
      </c>
      <c r="C107" s="76" t="s">
        <v>194</v>
      </c>
      <c r="D107" s="77">
        <v>46240</v>
      </c>
      <c r="E107" s="78">
        <v>1.58</v>
      </c>
      <c r="F107" s="76" t="s">
        <v>266</v>
      </c>
      <c r="G107" s="77">
        <v>46237</v>
      </c>
      <c r="H107">
        <v>40501030</v>
      </c>
      <c r="I107">
        <v>10</v>
      </c>
      <c r="J107" s="76" t="s">
        <v>462</v>
      </c>
      <c r="K107" s="76" t="s">
        <v>463</v>
      </c>
      <c r="L107" s="77">
        <v>46237</v>
      </c>
      <c r="M107" s="76" t="s">
        <v>269</v>
      </c>
      <c r="N107" s="76" t="s">
        <v>270</v>
      </c>
      <c r="O107" s="76" t="s">
        <v>271</v>
      </c>
      <c r="P107" s="77">
        <v>46240</v>
      </c>
      <c r="Q107" s="43">
        <f t="shared" si="2"/>
        <v>840</v>
      </c>
      <c r="R107" s="43">
        <f t="shared" si="3"/>
        <v>935</v>
      </c>
      <c r="S107" s="41">
        <f>IF($Q107&lt;Parâmetros!$E$19,$G107-1,$G107)</f>
        <v>46237</v>
      </c>
    </row>
    <row r="108" spans="1:19" ht="15" customHeight="1" x14ac:dyDescent="0.25">
      <c r="A108" s="79">
        <v>10495</v>
      </c>
      <c r="B108" s="76" t="s">
        <v>213</v>
      </c>
      <c r="C108" s="76" t="s">
        <v>194</v>
      </c>
      <c r="D108" s="77">
        <v>46240</v>
      </c>
      <c r="E108" s="78">
        <v>4.9800000000000004</v>
      </c>
      <c r="F108" s="76" t="s">
        <v>266</v>
      </c>
      <c r="G108" s="77">
        <v>46238</v>
      </c>
      <c r="H108">
        <v>40499135</v>
      </c>
      <c r="I108">
        <v>10</v>
      </c>
      <c r="J108" s="76" t="s">
        <v>464</v>
      </c>
      <c r="K108" s="76" t="s">
        <v>459</v>
      </c>
      <c r="L108" s="77">
        <v>46238</v>
      </c>
      <c r="M108" s="76" t="s">
        <v>269</v>
      </c>
      <c r="N108" s="76" t="s">
        <v>270</v>
      </c>
      <c r="O108" s="76" t="s">
        <v>271</v>
      </c>
      <c r="P108" s="77">
        <v>46240</v>
      </c>
      <c r="Q108" s="43">
        <f t="shared" si="2"/>
        <v>421</v>
      </c>
      <c r="R108" s="43">
        <f t="shared" si="3"/>
        <v>720</v>
      </c>
      <c r="S108" s="41">
        <f>IF($Q108&lt;Parâmetros!$E$19,$G108-1,$G108)</f>
        <v>46238</v>
      </c>
    </row>
    <row r="109" spans="1:19" ht="15" customHeight="1" x14ac:dyDescent="0.25">
      <c r="A109" s="79">
        <v>10495</v>
      </c>
      <c r="B109" s="76" t="s">
        <v>213</v>
      </c>
      <c r="C109" s="76" t="s">
        <v>194</v>
      </c>
      <c r="D109" s="77">
        <v>46240</v>
      </c>
      <c r="E109" s="78">
        <v>2.58</v>
      </c>
      <c r="F109" s="76" t="s">
        <v>266</v>
      </c>
      <c r="G109" s="77">
        <v>46238</v>
      </c>
      <c r="H109">
        <v>40499135</v>
      </c>
      <c r="I109">
        <v>10</v>
      </c>
      <c r="J109" s="76" t="s">
        <v>465</v>
      </c>
      <c r="K109" s="76" t="s">
        <v>463</v>
      </c>
      <c r="L109" s="77">
        <v>46238</v>
      </c>
      <c r="M109" s="76" t="s">
        <v>269</v>
      </c>
      <c r="N109" s="76" t="s">
        <v>270</v>
      </c>
      <c r="O109" s="76" t="s">
        <v>271</v>
      </c>
      <c r="P109" s="77">
        <v>46240</v>
      </c>
      <c r="Q109" s="43">
        <f t="shared" si="2"/>
        <v>780</v>
      </c>
      <c r="R109" s="43">
        <f t="shared" si="3"/>
        <v>935</v>
      </c>
      <c r="S109" s="41">
        <f>IF($Q109&lt;Parâmetros!$E$19,$G109-1,$G109)</f>
        <v>46238</v>
      </c>
    </row>
    <row r="110" spans="1:19" ht="15" customHeight="1" x14ac:dyDescent="0.25">
      <c r="A110" s="79">
        <v>10495</v>
      </c>
      <c r="B110" s="76" t="s">
        <v>213</v>
      </c>
      <c r="C110" s="76" t="s">
        <v>194</v>
      </c>
      <c r="D110" s="77">
        <v>46241</v>
      </c>
      <c r="E110" s="78">
        <v>4</v>
      </c>
      <c r="F110" s="76" t="s">
        <v>266</v>
      </c>
      <c r="G110" s="77">
        <v>46240</v>
      </c>
      <c r="H110">
        <v>40502111</v>
      </c>
      <c r="I110">
        <v>10</v>
      </c>
      <c r="J110" s="76" t="s">
        <v>466</v>
      </c>
      <c r="K110" s="76" t="s">
        <v>457</v>
      </c>
      <c r="L110" s="77">
        <v>46240</v>
      </c>
      <c r="M110" s="76" t="s">
        <v>269</v>
      </c>
      <c r="N110">
        <v>3002505</v>
      </c>
      <c r="O110" s="76" t="s">
        <v>271</v>
      </c>
      <c r="P110" s="77">
        <v>46241</v>
      </c>
      <c r="Q110" s="43">
        <f t="shared" si="2"/>
        <v>420</v>
      </c>
      <c r="R110" s="43">
        <f t="shared" si="3"/>
        <v>660</v>
      </c>
      <c r="S110" s="41">
        <f>IF($Q110&lt;Parâmetros!$E$19,$G110-1,$G110)</f>
        <v>46240</v>
      </c>
    </row>
    <row r="111" spans="1:19" ht="15" customHeight="1" x14ac:dyDescent="0.25">
      <c r="A111" s="79">
        <v>10495</v>
      </c>
      <c r="B111" s="76" t="s">
        <v>213</v>
      </c>
      <c r="C111" s="76" t="s">
        <v>194</v>
      </c>
      <c r="D111" s="77">
        <v>46241</v>
      </c>
      <c r="E111" s="78">
        <v>1.58</v>
      </c>
      <c r="F111" s="76" t="s">
        <v>266</v>
      </c>
      <c r="G111" s="77">
        <v>46240</v>
      </c>
      <c r="H111">
        <v>40502109</v>
      </c>
      <c r="I111">
        <v>10</v>
      </c>
      <c r="J111" s="76" t="s">
        <v>467</v>
      </c>
      <c r="K111" s="76" t="s">
        <v>463</v>
      </c>
      <c r="L111" s="77">
        <v>46240</v>
      </c>
      <c r="M111" s="76" t="s">
        <v>269</v>
      </c>
      <c r="N111">
        <v>3006422</v>
      </c>
      <c r="O111" s="76" t="s">
        <v>271</v>
      </c>
      <c r="P111" s="77">
        <v>46241</v>
      </c>
      <c r="Q111" s="43">
        <f t="shared" si="2"/>
        <v>840</v>
      </c>
      <c r="R111" s="43">
        <f t="shared" si="3"/>
        <v>935</v>
      </c>
      <c r="S111" s="41">
        <f>IF($Q111&lt;Parâmetros!$E$19,$G111-1,$G111)</f>
        <v>46240</v>
      </c>
    </row>
    <row r="112" spans="1:19" ht="15" customHeight="1" x14ac:dyDescent="0.25">
      <c r="A112" s="79">
        <v>10495</v>
      </c>
      <c r="B112" s="76" t="s">
        <v>213</v>
      </c>
      <c r="C112" s="76" t="s">
        <v>194</v>
      </c>
      <c r="D112" s="77">
        <v>46241</v>
      </c>
      <c r="E112" s="78">
        <v>1.03</v>
      </c>
      <c r="F112" s="76" t="s">
        <v>266</v>
      </c>
      <c r="G112" s="77">
        <v>46241</v>
      </c>
      <c r="H112">
        <v>40499234</v>
      </c>
      <c r="I112">
        <v>10</v>
      </c>
      <c r="J112" s="76" t="s">
        <v>468</v>
      </c>
      <c r="K112" s="76" t="s">
        <v>469</v>
      </c>
      <c r="L112" s="77">
        <v>46241</v>
      </c>
      <c r="M112" s="76" t="s">
        <v>296</v>
      </c>
      <c r="N112">
        <v>3002444</v>
      </c>
      <c r="O112" s="76" t="s">
        <v>271</v>
      </c>
      <c r="P112" s="77">
        <v>46241</v>
      </c>
      <c r="Q112" s="43">
        <f t="shared" si="2"/>
        <v>423</v>
      </c>
      <c r="R112" s="43">
        <f t="shared" si="3"/>
        <v>485</v>
      </c>
      <c r="S112" s="41">
        <f>IF($Q112&lt;Parâmetros!$E$19,$G112-1,$G112)</f>
        <v>46241</v>
      </c>
    </row>
    <row r="113" spans="1:19" ht="15" customHeight="1" x14ac:dyDescent="0.25">
      <c r="A113" s="79">
        <v>10495</v>
      </c>
      <c r="B113" s="76" t="s">
        <v>213</v>
      </c>
      <c r="C113" s="76" t="s">
        <v>194</v>
      </c>
      <c r="D113" s="77">
        <v>46241</v>
      </c>
      <c r="E113" s="78">
        <v>1.07</v>
      </c>
      <c r="F113" s="76" t="s">
        <v>266</v>
      </c>
      <c r="G113" s="77">
        <v>46241</v>
      </c>
      <c r="H113">
        <v>40499233</v>
      </c>
      <c r="I113">
        <v>10</v>
      </c>
      <c r="J113" s="76" t="s">
        <v>470</v>
      </c>
      <c r="K113" s="76" t="s">
        <v>471</v>
      </c>
      <c r="L113" s="77">
        <v>46241</v>
      </c>
      <c r="M113" s="76" t="s">
        <v>296</v>
      </c>
      <c r="N113">
        <v>3004490</v>
      </c>
      <c r="O113" s="76" t="s">
        <v>271</v>
      </c>
      <c r="P113" s="77">
        <v>46241</v>
      </c>
      <c r="Q113" s="43">
        <f t="shared" si="2"/>
        <v>485</v>
      </c>
      <c r="R113" s="43">
        <f t="shared" si="3"/>
        <v>550</v>
      </c>
      <c r="S113" s="41">
        <f>IF($Q113&lt;Parâmetros!$E$19,$G113-1,$G113)</f>
        <v>46241</v>
      </c>
    </row>
    <row r="114" spans="1:19" ht="15" customHeight="1" x14ac:dyDescent="0.25">
      <c r="A114" s="79">
        <v>10495</v>
      </c>
      <c r="B114" s="76" t="s">
        <v>213</v>
      </c>
      <c r="C114" s="76" t="s">
        <v>194</v>
      </c>
      <c r="D114" s="77">
        <v>46241</v>
      </c>
      <c r="E114" s="78">
        <v>0.4</v>
      </c>
      <c r="F114" s="76" t="s">
        <v>266</v>
      </c>
      <c r="G114" s="77">
        <v>46241</v>
      </c>
      <c r="H114">
        <v>40502110</v>
      </c>
      <c r="I114">
        <v>10</v>
      </c>
      <c r="J114" s="76" t="s">
        <v>472</v>
      </c>
      <c r="K114" s="76" t="s">
        <v>473</v>
      </c>
      <c r="L114" s="77">
        <v>46241</v>
      </c>
      <c r="M114" s="76" t="s">
        <v>269</v>
      </c>
      <c r="N114" s="76" t="s">
        <v>270</v>
      </c>
      <c r="O114" s="76" t="s">
        <v>271</v>
      </c>
      <c r="P114" s="77">
        <v>46241</v>
      </c>
      <c r="Q114" s="43">
        <f t="shared" si="2"/>
        <v>550</v>
      </c>
      <c r="R114" s="43">
        <f t="shared" si="3"/>
        <v>575</v>
      </c>
      <c r="S114" s="41">
        <f>IF($Q114&lt;Parâmetros!$E$19,$G114-1,$G114)</f>
        <v>46241</v>
      </c>
    </row>
    <row r="115" spans="1:19" ht="15" customHeight="1" x14ac:dyDescent="0.25">
      <c r="A115" s="79">
        <v>10495</v>
      </c>
      <c r="B115" s="76" t="s">
        <v>213</v>
      </c>
      <c r="C115" s="76" t="s">
        <v>194</v>
      </c>
      <c r="D115" s="77">
        <v>46241</v>
      </c>
      <c r="E115" s="78">
        <v>1.35</v>
      </c>
      <c r="F115" s="76" t="s">
        <v>266</v>
      </c>
      <c r="G115" s="77">
        <v>46241</v>
      </c>
      <c r="H115">
        <v>40501014</v>
      </c>
      <c r="I115">
        <v>10</v>
      </c>
      <c r="J115" s="76" t="s">
        <v>474</v>
      </c>
      <c r="K115" s="76" t="s">
        <v>475</v>
      </c>
      <c r="L115" s="77">
        <v>46241</v>
      </c>
      <c r="M115" s="76" t="s">
        <v>269</v>
      </c>
      <c r="N115" s="76" t="s">
        <v>270</v>
      </c>
      <c r="O115" s="76" t="s">
        <v>271</v>
      </c>
      <c r="P115" s="77">
        <v>46241</v>
      </c>
      <c r="Q115" s="43">
        <f t="shared" si="2"/>
        <v>604</v>
      </c>
      <c r="R115" s="43">
        <f t="shared" si="3"/>
        <v>685</v>
      </c>
      <c r="S115" s="41">
        <f>IF($Q115&lt;Parâmetros!$E$19,$G115-1,$G115)</f>
        <v>46241</v>
      </c>
    </row>
    <row r="116" spans="1:19" ht="15" customHeight="1" x14ac:dyDescent="0.25">
      <c r="A116" s="79">
        <v>10495</v>
      </c>
      <c r="B116" s="76" t="s">
        <v>213</v>
      </c>
      <c r="C116" s="76" t="s">
        <v>194</v>
      </c>
      <c r="D116" s="77">
        <v>46241</v>
      </c>
      <c r="E116" s="78">
        <v>1.06</v>
      </c>
      <c r="F116" s="76" t="s">
        <v>266</v>
      </c>
      <c r="G116" s="77">
        <v>46241</v>
      </c>
      <c r="H116">
        <v>40499235</v>
      </c>
      <c r="I116">
        <v>10</v>
      </c>
      <c r="J116" s="76" t="s">
        <v>476</v>
      </c>
      <c r="K116" s="76" t="s">
        <v>477</v>
      </c>
      <c r="L116" s="77">
        <v>46241</v>
      </c>
      <c r="M116" s="76" t="s">
        <v>296</v>
      </c>
      <c r="N116">
        <v>3002482</v>
      </c>
      <c r="O116" s="76" t="s">
        <v>271</v>
      </c>
      <c r="P116" s="77">
        <v>46241</v>
      </c>
      <c r="Q116" s="43">
        <f t="shared" si="2"/>
        <v>686</v>
      </c>
      <c r="R116" s="43">
        <f t="shared" si="3"/>
        <v>750</v>
      </c>
      <c r="S116" s="41">
        <f>IF($Q116&lt;Parâmetros!$E$19,$G116-1,$G116)</f>
        <v>46241</v>
      </c>
    </row>
    <row r="117" spans="1:19" ht="15" customHeight="1" x14ac:dyDescent="0.25">
      <c r="A117" s="79">
        <v>10495</v>
      </c>
      <c r="B117" s="76" t="s">
        <v>213</v>
      </c>
      <c r="C117" s="76" t="s">
        <v>194</v>
      </c>
      <c r="D117" s="77">
        <v>46241</v>
      </c>
      <c r="E117" s="78">
        <v>0.48</v>
      </c>
      <c r="F117" s="76" t="s">
        <v>266</v>
      </c>
      <c r="G117" s="77">
        <v>46241</v>
      </c>
      <c r="H117">
        <v>40500997</v>
      </c>
      <c r="I117">
        <v>10</v>
      </c>
      <c r="J117" s="76" t="s">
        <v>478</v>
      </c>
      <c r="K117" s="76" t="s">
        <v>479</v>
      </c>
      <c r="L117" s="77">
        <v>46241</v>
      </c>
      <c r="M117" s="76" t="s">
        <v>269</v>
      </c>
      <c r="N117">
        <v>3009581</v>
      </c>
      <c r="O117" s="76" t="s">
        <v>271</v>
      </c>
      <c r="P117" s="77">
        <v>46241</v>
      </c>
      <c r="Q117" s="43">
        <f t="shared" si="2"/>
        <v>753</v>
      </c>
      <c r="R117" s="43">
        <f t="shared" si="3"/>
        <v>782</v>
      </c>
      <c r="S117" s="41">
        <f>IF($Q117&lt;Parâmetros!$E$19,$G117-1,$G117)</f>
        <v>46241</v>
      </c>
    </row>
    <row r="118" spans="1:19" ht="15" customHeight="1" x14ac:dyDescent="0.25">
      <c r="A118" s="79">
        <v>10495</v>
      </c>
      <c r="B118" s="76" t="s">
        <v>213</v>
      </c>
      <c r="C118" s="76" t="s">
        <v>194</v>
      </c>
      <c r="D118" s="77">
        <v>46241</v>
      </c>
      <c r="E118" s="78">
        <v>1.37</v>
      </c>
      <c r="F118" s="76" t="s">
        <v>266</v>
      </c>
      <c r="G118" s="77">
        <v>46241</v>
      </c>
      <c r="H118">
        <v>40501855</v>
      </c>
      <c r="I118">
        <v>20</v>
      </c>
      <c r="J118" s="76" t="s">
        <v>480</v>
      </c>
      <c r="K118" s="76" t="s">
        <v>481</v>
      </c>
      <c r="L118" s="77">
        <v>46241</v>
      </c>
      <c r="M118" s="76" t="s">
        <v>269</v>
      </c>
      <c r="N118" s="76" t="s">
        <v>270</v>
      </c>
      <c r="O118" s="76" t="s">
        <v>271</v>
      </c>
      <c r="P118" s="77">
        <v>46241</v>
      </c>
      <c r="Q118" s="43">
        <f t="shared" si="2"/>
        <v>842</v>
      </c>
      <c r="R118" s="43">
        <f t="shared" si="3"/>
        <v>925</v>
      </c>
      <c r="S118" s="41">
        <f>IF($Q118&lt;Parâmetros!$E$19,$G118-1,$G118)</f>
        <v>46241</v>
      </c>
    </row>
    <row r="119" spans="1:19" ht="15" customHeight="1" x14ac:dyDescent="0.25">
      <c r="A119" s="79">
        <v>10495</v>
      </c>
      <c r="B119" s="76" t="s">
        <v>213</v>
      </c>
      <c r="C119" s="76" t="s">
        <v>194</v>
      </c>
      <c r="D119" s="77">
        <v>46242</v>
      </c>
      <c r="E119" s="78">
        <v>1.06</v>
      </c>
      <c r="F119" s="76" t="s">
        <v>266</v>
      </c>
      <c r="G119" s="77">
        <v>46242</v>
      </c>
      <c r="H119">
        <v>40499243</v>
      </c>
      <c r="I119">
        <v>10</v>
      </c>
      <c r="J119" s="76" t="s">
        <v>482</v>
      </c>
      <c r="K119" s="76" t="s">
        <v>483</v>
      </c>
      <c r="L119" s="77">
        <v>46242</v>
      </c>
      <c r="M119" s="76" t="s">
        <v>296</v>
      </c>
      <c r="N119">
        <v>3006716</v>
      </c>
      <c r="O119" s="76" t="s">
        <v>271</v>
      </c>
      <c r="P119" s="77">
        <v>46242</v>
      </c>
      <c r="Q119" s="43">
        <f t="shared" si="2"/>
        <v>435</v>
      </c>
      <c r="R119" s="43">
        <f t="shared" si="3"/>
        <v>498</v>
      </c>
      <c r="S119" s="41">
        <f>IF($Q119&lt;Parâmetros!$E$19,$G119-1,$G119)</f>
        <v>46242</v>
      </c>
    </row>
    <row r="120" spans="1:19" ht="15" customHeight="1" x14ac:dyDescent="0.25">
      <c r="A120" s="79">
        <v>10495</v>
      </c>
      <c r="B120" s="76" t="s">
        <v>213</v>
      </c>
      <c r="C120" s="76" t="s">
        <v>194</v>
      </c>
      <c r="D120" s="77">
        <v>46242</v>
      </c>
      <c r="E120" s="78">
        <v>1.01</v>
      </c>
      <c r="F120" s="76" t="s">
        <v>266</v>
      </c>
      <c r="G120" s="77">
        <v>46242</v>
      </c>
      <c r="H120">
        <v>40499242</v>
      </c>
      <c r="I120">
        <v>10</v>
      </c>
      <c r="J120" s="76" t="s">
        <v>484</v>
      </c>
      <c r="K120" s="76" t="s">
        <v>485</v>
      </c>
      <c r="L120" s="77">
        <v>46242</v>
      </c>
      <c r="M120" s="76" t="s">
        <v>296</v>
      </c>
      <c r="N120">
        <v>3002622</v>
      </c>
      <c r="O120" s="76" t="s">
        <v>271</v>
      </c>
      <c r="P120" s="77">
        <v>46242</v>
      </c>
      <c r="Q120" s="43">
        <f t="shared" si="2"/>
        <v>499</v>
      </c>
      <c r="R120" s="43">
        <f t="shared" si="3"/>
        <v>560</v>
      </c>
      <c r="S120" s="41">
        <f>IF($Q120&lt;Parâmetros!$E$19,$G120-1,$G120)</f>
        <v>46242</v>
      </c>
    </row>
    <row r="121" spans="1:19" ht="15" customHeight="1" x14ac:dyDescent="0.25">
      <c r="A121" s="79">
        <v>10495</v>
      </c>
      <c r="B121" s="76" t="s">
        <v>213</v>
      </c>
      <c r="C121" s="76" t="s">
        <v>194</v>
      </c>
      <c r="D121" s="77">
        <v>46242</v>
      </c>
      <c r="E121" s="78">
        <v>1.1599999999999999</v>
      </c>
      <c r="F121" s="76" t="s">
        <v>266</v>
      </c>
      <c r="G121" s="77">
        <v>46242</v>
      </c>
      <c r="H121">
        <v>40499242</v>
      </c>
      <c r="I121">
        <v>20</v>
      </c>
      <c r="J121" s="76" t="s">
        <v>486</v>
      </c>
      <c r="K121" s="76" t="s">
        <v>487</v>
      </c>
      <c r="L121" s="77">
        <v>46242</v>
      </c>
      <c r="M121" s="76" t="s">
        <v>296</v>
      </c>
      <c r="N121">
        <v>3002622</v>
      </c>
      <c r="O121" s="76" t="s">
        <v>271</v>
      </c>
      <c r="P121" s="77">
        <v>46242</v>
      </c>
      <c r="Q121" s="43">
        <f t="shared" si="2"/>
        <v>561</v>
      </c>
      <c r="R121" s="43">
        <f t="shared" si="3"/>
        <v>631</v>
      </c>
      <c r="S121" s="41">
        <f>IF($Q121&lt;Parâmetros!$E$19,$G121-1,$G121)</f>
        <v>46242</v>
      </c>
    </row>
    <row r="122" spans="1:19" ht="15" customHeight="1" x14ac:dyDescent="0.25">
      <c r="A122" s="79">
        <v>10495</v>
      </c>
      <c r="B122" s="76" t="s">
        <v>213</v>
      </c>
      <c r="C122" s="76" t="s">
        <v>194</v>
      </c>
      <c r="D122" s="77">
        <v>46242</v>
      </c>
      <c r="E122" s="78">
        <v>1.4</v>
      </c>
      <c r="F122" s="76" t="s">
        <v>266</v>
      </c>
      <c r="G122" s="77">
        <v>46242</v>
      </c>
      <c r="H122">
        <v>40498799</v>
      </c>
      <c r="I122">
        <v>10</v>
      </c>
      <c r="J122" s="76" t="s">
        <v>488</v>
      </c>
      <c r="K122" s="76" t="s">
        <v>489</v>
      </c>
      <c r="L122" s="77">
        <v>46242</v>
      </c>
      <c r="M122" s="76" t="s">
        <v>269</v>
      </c>
      <c r="N122">
        <v>3006160</v>
      </c>
      <c r="O122" s="76" t="s">
        <v>271</v>
      </c>
      <c r="P122" s="77">
        <v>46242</v>
      </c>
      <c r="Q122" s="43">
        <f t="shared" si="2"/>
        <v>634</v>
      </c>
      <c r="R122" s="43">
        <f t="shared" si="3"/>
        <v>718</v>
      </c>
      <c r="S122" s="41">
        <f>IF($Q122&lt;Parâmetros!$E$19,$G122-1,$G122)</f>
        <v>46242</v>
      </c>
    </row>
    <row r="123" spans="1:19" ht="15" customHeight="1" x14ac:dyDescent="0.25">
      <c r="A123" s="79">
        <v>10495</v>
      </c>
      <c r="B123" s="76" t="s">
        <v>213</v>
      </c>
      <c r="C123" s="76" t="s">
        <v>194</v>
      </c>
      <c r="D123" s="77">
        <v>46242</v>
      </c>
      <c r="E123" s="78">
        <v>0.5</v>
      </c>
      <c r="F123" s="76" t="s">
        <v>266</v>
      </c>
      <c r="G123" s="77">
        <v>46242</v>
      </c>
      <c r="H123">
        <v>40498521</v>
      </c>
      <c r="I123">
        <v>10</v>
      </c>
      <c r="J123" s="76" t="s">
        <v>490</v>
      </c>
      <c r="K123" s="76" t="s">
        <v>491</v>
      </c>
      <c r="L123" s="77">
        <v>46242</v>
      </c>
      <c r="M123" s="76" t="s">
        <v>269</v>
      </c>
      <c r="N123" s="76" t="s">
        <v>270</v>
      </c>
      <c r="O123" s="76" t="s">
        <v>271</v>
      </c>
      <c r="P123" s="77">
        <v>46242</v>
      </c>
      <c r="Q123" s="43">
        <f t="shared" si="2"/>
        <v>720</v>
      </c>
      <c r="R123" s="43">
        <f t="shared" si="3"/>
        <v>750</v>
      </c>
      <c r="S123" s="41">
        <f>IF($Q123&lt;Parâmetros!$E$19,$G123-1,$G123)</f>
        <v>46242</v>
      </c>
    </row>
    <row r="124" spans="1:19" ht="15" customHeight="1" x14ac:dyDescent="0.25">
      <c r="A124" s="79">
        <v>10495</v>
      </c>
      <c r="B124" s="76" t="s">
        <v>213</v>
      </c>
      <c r="C124" s="76" t="s">
        <v>194</v>
      </c>
      <c r="D124" s="77">
        <v>46243</v>
      </c>
      <c r="E124" s="78">
        <v>2</v>
      </c>
      <c r="F124" s="76" t="s">
        <v>266</v>
      </c>
      <c r="G124" s="77">
        <v>46242</v>
      </c>
      <c r="H124">
        <v>40502506</v>
      </c>
      <c r="I124">
        <v>20</v>
      </c>
      <c r="J124" s="76" t="s">
        <v>492</v>
      </c>
      <c r="K124" s="76" t="s">
        <v>493</v>
      </c>
      <c r="L124" s="77">
        <v>46242</v>
      </c>
      <c r="M124" s="76" t="s">
        <v>269</v>
      </c>
      <c r="N124" s="76" t="s">
        <v>270</v>
      </c>
      <c r="O124" s="76" t="s">
        <v>271</v>
      </c>
      <c r="P124" s="77">
        <v>46243</v>
      </c>
      <c r="Q124" s="43">
        <f t="shared" si="2"/>
        <v>810</v>
      </c>
      <c r="R124" s="43">
        <f t="shared" si="3"/>
        <v>930</v>
      </c>
      <c r="S124" s="41">
        <f>IF($Q124&lt;Parâmetros!$E$19,$G124-1,$G124)</f>
        <v>46242</v>
      </c>
    </row>
    <row r="125" spans="1:19" ht="15" customHeight="1" x14ac:dyDescent="0.25">
      <c r="A125" s="79">
        <v>10495</v>
      </c>
      <c r="B125" s="76" t="s">
        <v>213</v>
      </c>
      <c r="C125" s="76" t="s">
        <v>194</v>
      </c>
      <c r="D125" s="77">
        <v>46243</v>
      </c>
      <c r="E125" s="78">
        <v>0.48</v>
      </c>
      <c r="F125" s="76" t="s">
        <v>266</v>
      </c>
      <c r="G125" s="77">
        <v>46243</v>
      </c>
      <c r="H125">
        <v>40502745</v>
      </c>
      <c r="I125">
        <v>20</v>
      </c>
      <c r="J125" s="76" t="s">
        <v>494</v>
      </c>
      <c r="K125" s="76" t="s">
        <v>495</v>
      </c>
      <c r="L125" s="77">
        <v>46243</v>
      </c>
      <c r="M125" s="76" t="s">
        <v>269</v>
      </c>
      <c r="N125">
        <v>3009114</v>
      </c>
      <c r="O125" s="76" t="s">
        <v>271</v>
      </c>
      <c r="P125" s="77">
        <v>46243</v>
      </c>
      <c r="Q125" s="43">
        <f t="shared" si="2"/>
        <v>420</v>
      </c>
      <c r="R125" s="43">
        <f t="shared" si="3"/>
        <v>450</v>
      </c>
      <c r="S125" s="41">
        <f>IF($Q125&lt;Parâmetros!$E$19,$G125-1,$G125)</f>
        <v>46243</v>
      </c>
    </row>
    <row r="126" spans="1:19" ht="15" customHeight="1" x14ac:dyDescent="0.25">
      <c r="A126" s="79">
        <v>10495</v>
      </c>
      <c r="B126" s="76" t="s">
        <v>213</v>
      </c>
      <c r="C126" s="76" t="s">
        <v>194</v>
      </c>
      <c r="D126" s="77">
        <v>46243</v>
      </c>
      <c r="E126" s="78">
        <v>2.16</v>
      </c>
      <c r="F126" s="76" t="s">
        <v>266</v>
      </c>
      <c r="G126" s="77">
        <v>46243</v>
      </c>
      <c r="H126">
        <v>40502739</v>
      </c>
      <c r="I126">
        <v>10</v>
      </c>
      <c r="J126" s="76" t="s">
        <v>496</v>
      </c>
      <c r="K126" s="76" t="s">
        <v>497</v>
      </c>
      <c r="L126" s="77">
        <v>46243</v>
      </c>
      <c r="M126" s="76" t="s">
        <v>269</v>
      </c>
      <c r="N126" s="76" t="s">
        <v>270</v>
      </c>
      <c r="O126" s="76" t="s">
        <v>271</v>
      </c>
      <c r="P126" s="77">
        <v>46243</v>
      </c>
      <c r="Q126" s="43">
        <f t="shared" si="2"/>
        <v>450</v>
      </c>
      <c r="R126" s="43">
        <f t="shared" si="3"/>
        <v>580</v>
      </c>
      <c r="S126" s="41">
        <f>IF($Q126&lt;Parâmetros!$E$19,$G126-1,$G126)</f>
        <v>46243</v>
      </c>
    </row>
    <row r="127" spans="1:19" ht="15" customHeight="1" x14ac:dyDescent="0.25">
      <c r="A127" s="79">
        <v>10495</v>
      </c>
      <c r="B127" s="76" t="s">
        <v>213</v>
      </c>
      <c r="C127" s="76" t="s">
        <v>194</v>
      </c>
      <c r="D127" s="77">
        <v>46244</v>
      </c>
      <c r="E127" s="78">
        <v>0.48</v>
      </c>
      <c r="F127" s="76" t="s">
        <v>266</v>
      </c>
      <c r="G127" s="77">
        <v>46243</v>
      </c>
      <c r="H127">
        <v>40502741</v>
      </c>
      <c r="I127">
        <v>10</v>
      </c>
      <c r="J127" s="76" t="s">
        <v>498</v>
      </c>
      <c r="K127" s="76" t="s">
        <v>499</v>
      </c>
      <c r="L127" s="77">
        <v>46243</v>
      </c>
      <c r="M127" s="76" t="s">
        <v>269</v>
      </c>
      <c r="N127" s="76" t="s">
        <v>270</v>
      </c>
      <c r="O127" s="76" t="s">
        <v>271</v>
      </c>
      <c r="P127" s="77">
        <v>46244</v>
      </c>
      <c r="Q127" s="43">
        <f t="shared" si="2"/>
        <v>580</v>
      </c>
      <c r="R127" s="43">
        <f t="shared" si="3"/>
        <v>610</v>
      </c>
      <c r="S127" s="41">
        <f>IF($Q127&lt;Parâmetros!$E$19,$G127-1,$G127)</f>
        <v>46243</v>
      </c>
    </row>
    <row r="128" spans="1:19" ht="15" customHeight="1" x14ac:dyDescent="0.25">
      <c r="A128" s="79">
        <v>10495</v>
      </c>
      <c r="B128" s="76" t="s">
        <v>213</v>
      </c>
      <c r="C128" s="76" t="s">
        <v>194</v>
      </c>
      <c r="D128" s="77">
        <v>46244</v>
      </c>
      <c r="E128" s="78">
        <v>0.48</v>
      </c>
      <c r="F128" s="76" t="s">
        <v>266</v>
      </c>
      <c r="G128" s="77">
        <v>46243</v>
      </c>
      <c r="H128">
        <v>40502742</v>
      </c>
      <c r="I128">
        <v>10</v>
      </c>
      <c r="J128" s="76" t="s">
        <v>500</v>
      </c>
      <c r="K128" s="76" t="s">
        <v>501</v>
      </c>
      <c r="L128" s="77">
        <v>46243</v>
      </c>
      <c r="M128" s="76" t="s">
        <v>269</v>
      </c>
      <c r="N128" s="76" t="s">
        <v>270</v>
      </c>
      <c r="O128" s="76" t="s">
        <v>271</v>
      </c>
      <c r="P128" s="77">
        <v>46244</v>
      </c>
      <c r="Q128" s="43">
        <f t="shared" si="2"/>
        <v>611</v>
      </c>
      <c r="R128" s="43">
        <f t="shared" si="3"/>
        <v>640</v>
      </c>
      <c r="S128" s="41">
        <f>IF($Q128&lt;Parâmetros!$E$19,$G128-1,$G128)</f>
        <v>46243</v>
      </c>
    </row>
    <row r="129" spans="1:19" ht="15" customHeight="1" x14ac:dyDescent="0.25">
      <c r="A129" s="79">
        <v>10495</v>
      </c>
      <c r="B129" s="76" t="s">
        <v>213</v>
      </c>
      <c r="C129" s="76" t="s">
        <v>194</v>
      </c>
      <c r="D129" s="77">
        <v>46243</v>
      </c>
      <c r="E129" s="78">
        <v>1.35</v>
      </c>
      <c r="F129" s="76" t="s">
        <v>266</v>
      </c>
      <c r="G129" s="77">
        <v>46243</v>
      </c>
      <c r="H129">
        <v>40499244</v>
      </c>
      <c r="I129">
        <v>10</v>
      </c>
      <c r="J129" s="76" t="s">
        <v>502</v>
      </c>
      <c r="K129" s="76" t="s">
        <v>503</v>
      </c>
      <c r="L129" s="77">
        <v>46243</v>
      </c>
      <c r="M129" s="76" t="s">
        <v>296</v>
      </c>
      <c r="N129">
        <v>3010797</v>
      </c>
      <c r="O129" s="76" t="s">
        <v>271</v>
      </c>
      <c r="P129" s="77">
        <v>46243</v>
      </c>
      <c r="Q129" s="43">
        <f t="shared" si="2"/>
        <v>643</v>
      </c>
      <c r="R129" s="43">
        <f t="shared" si="3"/>
        <v>724</v>
      </c>
      <c r="S129" s="41">
        <f>IF($Q129&lt;Parâmetros!$E$19,$G129-1,$G129)</f>
        <v>46243</v>
      </c>
    </row>
    <row r="130" spans="1:19" ht="15" customHeight="1" x14ac:dyDescent="0.25">
      <c r="A130" s="79">
        <v>10495</v>
      </c>
      <c r="B130" s="76" t="s">
        <v>213</v>
      </c>
      <c r="C130" s="76" t="s">
        <v>194</v>
      </c>
      <c r="D130" s="77">
        <v>46243</v>
      </c>
      <c r="E130" s="78">
        <v>0.88</v>
      </c>
      <c r="F130" s="76" t="s">
        <v>266</v>
      </c>
      <c r="G130" s="77">
        <v>46243</v>
      </c>
      <c r="H130">
        <v>40499246</v>
      </c>
      <c r="I130">
        <v>10</v>
      </c>
      <c r="J130" s="76" t="s">
        <v>504</v>
      </c>
      <c r="K130" s="76" t="s">
        <v>505</v>
      </c>
      <c r="L130" s="77">
        <v>46243</v>
      </c>
      <c r="M130" s="76" t="s">
        <v>296</v>
      </c>
      <c r="N130" s="76" t="s">
        <v>270</v>
      </c>
      <c r="O130" s="76" t="s">
        <v>271</v>
      </c>
      <c r="P130" s="77">
        <v>46243</v>
      </c>
      <c r="Q130" s="43">
        <f t="shared" ref="Q130:Q193" si="4">IFERROR(VALUE(LEFT($J130,2))*60+VALUE(MID($J130,4,2)),9999)</f>
        <v>726</v>
      </c>
      <c r="R130" s="43">
        <f t="shared" ref="R130:R193" si="5">IFERROR(VALUE(LEFT($K130,2))*60+VALUE(MID($K130,4,2)),"")</f>
        <v>778</v>
      </c>
      <c r="S130" s="41">
        <f>IF($Q130&lt;Parâmetros!$E$19,$G130-1,$G130)</f>
        <v>46243</v>
      </c>
    </row>
    <row r="131" spans="1:19" ht="15" customHeight="1" x14ac:dyDescent="0.25">
      <c r="A131" s="79">
        <v>10495</v>
      </c>
      <c r="B131" s="76" t="s">
        <v>213</v>
      </c>
      <c r="C131" s="76" t="s">
        <v>194</v>
      </c>
      <c r="D131" s="77">
        <v>46243</v>
      </c>
      <c r="E131" s="78">
        <v>1.08</v>
      </c>
      <c r="F131" s="76" t="s">
        <v>266</v>
      </c>
      <c r="G131" s="77">
        <v>46243</v>
      </c>
      <c r="H131">
        <v>40499245</v>
      </c>
      <c r="I131">
        <v>10</v>
      </c>
      <c r="J131" s="76" t="s">
        <v>506</v>
      </c>
      <c r="K131" s="76" t="s">
        <v>507</v>
      </c>
      <c r="L131" s="77">
        <v>46243</v>
      </c>
      <c r="M131" s="76" t="s">
        <v>296</v>
      </c>
      <c r="N131">
        <v>3010799</v>
      </c>
      <c r="O131" s="76" t="s">
        <v>271</v>
      </c>
      <c r="P131" s="77">
        <v>46243</v>
      </c>
      <c r="Q131" s="43">
        <f t="shared" si="4"/>
        <v>840</v>
      </c>
      <c r="R131" s="43">
        <f t="shared" si="5"/>
        <v>905</v>
      </c>
      <c r="S131" s="41">
        <f>IF($Q131&lt;Parâmetros!$E$19,$G131-1,$G131)</f>
        <v>46243</v>
      </c>
    </row>
    <row r="132" spans="1:19" ht="15" customHeight="1" x14ac:dyDescent="0.25">
      <c r="A132" s="79">
        <v>10495</v>
      </c>
      <c r="B132" s="76" t="s">
        <v>213</v>
      </c>
      <c r="C132" s="76" t="s">
        <v>194</v>
      </c>
      <c r="D132" s="77">
        <v>46246</v>
      </c>
      <c r="E132" s="78">
        <v>5</v>
      </c>
      <c r="F132" s="76" t="s">
        <v>266</v>
      </c>
      <c r="G132" s="77">
        <v>46244</v>
      </c>
      <c r="H132">
        <v>40479268</v>
      </c>
      <c r="I132">
        <v>10</v>
      </c>
      <c r="J132" s="76" t="s">
        <v>508</v>
      </c>
      <c r="K132" s="76" t="s">
        <v>459</v>
      </c>
      <c r="L132" s="77">
        <v>46244</v>
      </c>
      <c r="M132" s="76" t="s">
        <v>296</v>
      </c>
      <c r="N132" s="76" t="s">
        <v>270</v>
      </c>
      <c r="O132" s="76" t="s">
        <v>271</v>
      </c>
      <c r="P132" s="77">
        <v>46246</v>
      </c>
      <c r="Q132" s="43">
        <f t="shared" si="4"/>
        <v>420</v>
      </c>
      <c r="R132" s="43">
        <f t="shared" si="5"/>
        <v>720</v>
      </c>
      <c r="S132" s="41">
        <f>IF($Q132&lt;Parâmetros!$E$19,$G132-1,$G132)</f>
        <v>46244</v>
      </c>
    </row>
    <row r="133" spans="1:19" ht="15" customHeight="1" x14ac:dyDescent="0.25">
      <c r="A133" s="79">
        <v>10495</v>
      </c>
      <c r="B133" s="76" t="s">
        <v>213</v>
      </c>
      <c r="C133" s="76" t="s">
        <v>194</v>
      </c>
      <c r="D133" s="77">
        <v>46247</v>
      </c>
      <c r="E133" s="78">
        <v>0.99</v>
      </c>
      <c r="F133" s="76" t="s">
        <v>266</v>
      </c>
      <c r="G133" s="77">
        <v>46244</v>
      </c>
      <c r="H133">
        <v>40486483</v>
      </c>
      <c r="I133">
        <v>10</v>
      </c>
      <c r="J133" s="76" t="s">
        <v>509</v>
      </c>
      <c r="K133" s="76" t="s">
        <v>510</v>
      </c>
      <c r="L133" s="77">
        <v>46244</v>
      </c>
      <c r="M133" s="76" t="s">
        <v>296</v>
      </c>
      <c r="N133" s="76" t="s">
        <v>270</v>
      </c>
      <c r="O133" s="76" t="s">
        <v>271</v>
      </c>
      <c r="P133" s="77">
        <v>46247</v>
      </c>
      <c r="Q133" s="43">
        <f t="shared" si="4"/>
        <v>420</v>
      </c>
      <c r="R133" s="43">
        <f t="shared" si="5"/>
        <v>480</v>
      </c>
      <c r="S133" s="41">
        <f>IF($Q133&lt;Parâmetros!$E$19,$G133-1,$G133)</f>
        <v>46244</v>
      </c>
    </row>
    <row r="134" spans="1:19" ht="15" customHeight="1" x14ac:dyDescent="0.25">
      <c r="A134" s="79">
        <v>10495</v>
      </c>
      <c r="B134" s="76" t="s">
        <v>213</v>
      </c>
      <c r="C134" s="76" t="s">
        <v>194</v>
      </c>
      <c r="D134" s="77">
        <v>46247</v>
      </c>
      <c r="E134" s="78">
        <v>-0.99</v>
      </c>
      <c r="F134" s="76" t="s">
        <v>266</v>
      </c>
      <c r="G134" s="77">
        <v>46244</v>
      </c>
      <c r="H134">
        <v>40486483</v>
      </c>
      <c r="I134">
        <v>10</v>
      </c>
      <c r="J134" s="76" t="s">
        <v>509</v>
      </c>
      <c r="K134" s="76" t="s">
        <v>510</v>
      </c>
      <c r="L134" s="77">
        <v>46244</v>
      </c>
      <c r="M134" s="76" t="s">
        <v>296</v>
      </c>
      <c r="N134" s="76" t="s">
        <v>270</v>
      </c>
      <c r="O134" s="76" t="s">
        <v>511</v>
      </c>
      <c r="P134" s="77">
        <v>46247</v>
      </c>
      <c r="Q134" s="43">
        <f t="shared" si="4"/>
        <v>420</v>
      </c>
      <c r="R134" s="43">
        <f t="shared" si="5"/>
        <v>480</v>
      </c>
      <c r="S134" s="41">
        <f>IF($Q134&lt;Parâmetros!$E$19,$G134-1,$G134)</f>
        <v>46244</v>
      </c>
    </row>
    <row r="135" spans="1:19" ht="15" customHeight="1" x14ac:dyDescent="0.25">
      <c r="A135" s="79">
        <v>10495</v>
      </c>
      <c r="B135" s="76" t="s">
        <v>213</v>
      </c>
      <c r="C135" s="76" t="s">
        <v>194</v>
      </c>
      <c r="D135" s="77">
        <v>46247</v>
      </c>
      <c r="E135" s="78">
        <v>1.66</v>
      </c>
      <c r="F135" s="76" t="s">
        <v>266</v>
      </c>
      <c r="G135" s="77">
        <v>46244</v>
      </c>
      <c r="H135">
        <v>40501041</v>
      </c>
      <c r="I135">
        <v>10</v>
      </c>
      <c r="J135" s="76" t="s">
        <v>512</v>
      </c>
      <c r="K135" s="76" t="s">
        <v>497</v>
      </c>
      <c r="L135" s="77">
        <v>46244</v>
      </c>
      <c r="M135" s="76" t="s">
        <v>269</v>
      </c>
      <c r="N135" s="76" t="s">
        <v>270</v>
      </c>
      <c r="O135" s="76" t="s">
        <v>271</v>
      </c>
      <c r="P135" s="77">
        <v>46247</v>
      </c>
      <c r="Q135" s="43">
        <f t="shared" si="4"/>
        <v>480</v>
      </c>
      <c r="R135" s="43">
        <f t="shared" si="5"/>
        <v>580</v>
      </c>
      <c r="S135" s="41">
        <f>IF($Q135&lt;Parâmetros!$E$19,$G135-1,$G135)</f>
        <v>46244</v>
      </c>
    </row>
    <row r="136" spans="1:19" ht="15" customHeight="1" x14ac:dyDescent="0.25">
      <c r="A136" s="79">
        <v>10495</v>
      </c>
      <c r="B136" s="76" t="s">
        <v>213</v>
      </c>
      <c r="C136" s="76" t="s">
        <v>194</v>
      </c>
      <c r="D136" s="77">
        <v>46247</v>
      </c>
      <c r="E136" s="78">
        <v>-1.66</v>
      </c>
      <c r="F136" s="76" t="s">
        <v>266</v>
      </c>
      <c r="G136" s="77">
        <v>46244</v>
      </c>
      <c r="H136">
        <v>40501041</v>
      </c>
      <c r="I136">
        <v>10</v>
      </c>
      <c r="J136" s="76" t="s">
        <v>512</v>
      </c>
      <c r="K136" s="76" t="s">
        <v>497</v>
      </c>
      <c r="L136" s="77">
        <v>46244</v>
      </c>
      <c r="M136" s="76" t="s">
        <v>269</v>
      </c>
      <c r="N136" s="76" t="s">
        <v>270</v>
      </c>
      <c r="O136" s="76" t="s">
        <v>511</v>
      </c>
      <c r="P136" s="77">
        <v>46247</v>
      </c>
      <c r="Q136" s="43">
        <f t="shared" si="4"/>
        <v>480</v>
      </c>
      <c r="R136" s="43">
        <f t="shared" si="5"/>
        <v>580</v>
      </c>
      <c r="S136" s="41">
        <f>IF($Q136&lt;Parâmetros!$E$19,$G136-1,$G136)</f>
        <v>46244</v>
      </c>
    </row>
    <row r="137" spans="1:19" ht="15" customHeight="1" x14ac:dyDescent="0.25">
      <c r="A137" s="79">
        <v>10495</v>
      </c>
      <c r="B137" s="76" t="s">
        <v>213</v>
      </c>
      <c r="C137" s="76" t="s">
        <v>194</v>
      </c>
      <c r="D137" s="77">
        <v>46247</v>
      </c>
      <c r="E137" s="78">
        <v>1.32</v>
      </c>
      <c r="F137" s="76" t="s">
        <v>266</v>
      </c>
      <c r="G137" s="77">
        <v>46244</v>
      </c>
      <c r="H137">
        <v>40502743</v>
      </c>
      <c r="I137">
        <v>10</v>
      </c>
      <c r="J137" s="76" t="s">
        <v>513</v>
      </c>
      <c r="K137" s="76" t="s">
        <v>459</v>
      </c>
      <c r="L137" s="77">
        <v>46244</v>
      </c>
      <c r="M137" s="76" t="s">
        <v>269</v>
      </c>
      <c r="N137" s="76" t="s">
        <v>270</v>
      </c>
      <c r="O137" s="76" t="s">
        <v>271</v>
      </c>
      <c r="P137" s="77">
        <v>46247</v>
      </c>
      <c r="Q137" s="43">
        <f t="shared" si="4"/>
        <v>640</v>
      </c>
      <c r="R137" s="43">
        <f t="shared" si="5"/>
        <v>720</v>
      </c>
      <c r="S137" s="41">
        <f>IF($Q137&lt;Parâmetros!$E$19,$G137-1,$G137)</f>
        <v>46244</v>
      </c>
    </row>
    <row r="138" spans="1:19" ht="15" customHeight="1" x14ac:dyDescent="0.25">
      <c r="A138" s="79">
        <v>10495</v>
      </c>
      <c r="B138" s="76" t="s">
        <v>213</v>
      </c>
      <c r="C138" s="76" t="s">
        <v>194</v>
      </c>
      <c r="D138" s="77">
        <v>46247</v>
      </c>
      <c r="E138" s="78">
        <v>-1.32</v>
      </c>
      <c r="F138" s="76" t="s">
        <v>266</v>
      </c>
      <c r="G138" s="77">
        <v>46244</v>
      </c>
      <c r="H138">
        <v>40502743</v>
      </c>
      <c r="I138">
        <v>10</v>
      </c>
      <c r="J138" s="76" t="s">
        <v>513</v>
      </c>
      <c r="K138" s="76" t="s">
        <v>459</v>
      </c>
      <c r="L138" s="77">
        <v>46244</v>
      </c>
      <c r="M138" s="76" t="s">
        <v>269</v>
      </c>
      <c r="N138" s="76" t="s">
        <v>270</v>
      </c>
      <c r="O138" s="76" t="s">
        <v>511</v>
      </c>
      <c r="P138" s="77">
        <v>46247</v>
      </c>
      <c r="Q138" s="43">
        <f t="shared" si="4"/>
        <v>640</v>
      </c>
      <c r="R138" s="43">
        <f t="shared" si="5"/>
        <v>720</v>
      </c>
      <c r="S138" s="41">
        <f>IF($Q138&lt;Parâmetros!$E$19,$G138-1,$G138)</f>
        <v>46244</v>
      </c>
    </row>
    <row r="139" spans="1:19" ht="15" customHeight="1" x14ac:dyDescent="0.25">
      <c r="A139" s="79">
        <v>10495</v>
      </c>
      <c r="B139" s="76" t="s">
        <v>213</v>
      </c>
      <c r="C139" s="76" t="s">
        <v>194</v>
      </c>
      <c r="D139" s="77">
        <v>46246</v>
      </c>
      <c r="E139" s="78">
        <v>2.58</v>
      </c>
      <c r="F139" s="76" t="s">
        <v>266</v>
      </c>
      <c r="G139" s="77">
        <v>46244</v>
      </c>
      <c r="H139">
        <v>40479268</v>
      </c>
      <c r="I139">
        <v>10</v>
      </c>
      <c r="J139" s="76" t="s">
        <v>514</v>
      </c>
      <c r="K139" s="76" t="s">
        <v>463</v>
      </c>
      <c r="L139" s="77">
        <v>46244</v>
      </c>
      <c r="M139" s="76" t="s">
        <v>296</v>
      </c>
      <c r="N139" s="76" t="s">
        <v>270</v>
      </c>
      <c r="O139" s="76" t="s">
        <v>271</v>
      </c>
      <c r="P139" s="77">
        <v>46246</v>
      </c>
      <c r="Q139" s="43">
        <f t="shared" si="4"/>
        <v>780</v>
      </c>
      <c r="R139" s="43">
        <f t="shared" si="5"/>
        <v>935</v>
      </c>
      <c r="S139" s="41">
        <f>IF($Q139&lt;Parâmetros!$E$19,$G139-1,$G139)</f>
        <v>46244</v>
      </c>
    </row>
    <row r="140" spans="1:19" ht="15" customHeight="1" x14ac:dyDescent="0.25">
      <c r="A140" s="79">
        <v>10495</v>
      </c>
      <c r="B140" s="76" t="s">
        <v>213</v>
      </c>
      <c r="C140" s="76" t="s">
        <v>194</v>
      </c>
      <c r="D140" s="77">
        <v>46247</v>
      </c>
      <c r="E140" s="78">
        <v>1.1599999999999999</v>
      </c>
      <c r="F140" s="76" t="s">
        <v>266</v>
      </c>
      <c r="G140" s="77">
        <v>46244</v>
      </c>
      <c r="H140">
        <v>40499277</v>
      </c>
      <c r="I140">
        <v>10</v>
      </c>
      <c r="J140" s="76" t="s">
        <v>515</v>
      </c>
      <c r="K140" s="76" t="s">
        <v>516</v>
      </c>
      <c r="L140" s="77">
        <v>46244</v>
      </c>
      <c r="M140" s="76" t="s">
        <v>296</v>
      </c>
      <c r="N140">
        <v>3002482</v>
      </c>
      <c r="O140" s="76" t="s">
        <v>271</v>
      </c>
      <c r="P140" s="77">
        <v>46247</v>
      </c>
      <c r="Q140" s="43">
        <f t="shared" si="4"/>
        <v>780</v>
      </c>
      <c r="R140" s="43">
        <f t="shared" si="5"/>
        <v>850</v>
      </c>
      <c r="S140" s="41">
        <f>IF($Q140&lt;Parâmetros!$E$19,$G140-1,$G140)</f>
        <v>46244</v>
      </c>
    </row>
    <row r="141" spans="1:19" ht="15" customHeight="1" x14ac:dyDescent="0.25">
      <c r="A141" s="79">
        <v>10495</v>
      </c>
      <c r="B141" s="76" t="s">
        <v>213</v>
      </c>
      <c r="C141" s="76" t="s">
        <v>194</v>
      </c>
      <c r="D141" s="77">
        <v>46247</v>
      </c>
      <c r="E141" s="78">
        <v>-1.1599999999999999</v>
      </c>
      <c r="F141" s="76" t="s">
        <v>266</v>
      </c>
      <c r="G141" s="77">
        <v>46244</v>
      </c>
      <c r="H141">
        <v>40499277</v>
      </c>
      <c r="I141">
        <v>10</v>
      </c>
      <c r="J141" s="76" t="s">
        <v>515</v>
      </c>
      <c r="K141" s="76" t="s">
        <v>516</v>
      </c>
      <c r="L141" s="77">
        <v>46244</v>
      </c>
      <c r="M141" s="76" t="s">
        <v>296</v>
      </c>
      <c r="N141">
        <v>3002482</v>
      </c>
      <c r="O141" s="76" t="s">
        <v>511</v>
      </c>
      <c r="P141" s="77">
        <v>46247</v>
      </c>
      <c r="Q141" s="43">
        <f t="shared" si="4"/>
        <v>780</v>
      </c>
      <c r="R141" s="43">
        <f t="shared" si="5"/>
        <v>850</v>
      </c>
      <c r="S141" s="41">
        <f>IF($Q141&lt;Parâmetros!$E$19,$G141-1,$G141)</f>
        <v>46244</v>
      </c>
    </row>
    <row r="142" spans="1:19" ht="15" customHeight="1" x14ac:dyDescent="0.25">
      <c r="A142" s="79">
        <v>10495</v>
      </c>
      <c r="B142" s="76" t="s">
        <v>213</v>
      </c>
      <c r="C142" s="76" t="s">
        <v>194</v>
      </c>
      <c r="D142" s="77">
        <v>46247</v>
      </c>
      <c r="E142" s="78">
        <v>1.3</v>
      </c>
      <c r="F142" s="76" t="s">
        <v>266</v>
      </c>
      <c r="G142" s="77">
        <v>46244</v>
      </c>
      <c r="H142">
        <v>40499288</v>
      </c>
      <c r="I142">
        <v>10</v>
      </c>
      <c r="J142" s="76" t="s">
        <v>517</v>
      </c>
      <c r="K142" s="76" t="s">
        <v>518</v>
      </c>
      <c r="L142" s="77">
        <v>46244</v>
      </c>
      <c r="M142" s="76" t="s">
        <v>296</v>
      </c>
      <c r="N142" s="76" t="s">
        <v>270</v>
      </c>
      <c r="O142" s="76" t="s">
        <v>271</v>
      </c>
      <c r="P142" s="77">
        <v>46247</v>
      </c>
      <c r="Q142" s="43">
        <f t="shared" si="4"/>
        <v>850</v>
      </c>
      <c r="R142" s="43">
        <f t="shared" si="5"/>
        <v>929</v>
      </c>
      <c r="S142" s="41">
        <f>IF($Q142&lt;Parâmetros!$E$19,$G142-1,$G142)</f>
        <v>46244</v>
      </c>
    </row>
    <row r="143" spans="1:19" ht="15" customHeight="1" x14ac:dyDescent="0.25">
      <c r="A143" s="79">
        <v>10495</v>
      </c>
      <c r="B143" s="76" t="s">
        <v>213</v>
      </c>
      <c r="C143" s="76" t="s">
        <v>194</v>
      </c>
      <c r="D143" s="77">
        <v>46247</v>
      </c>
      <c r="E143" s="78">
        <v>-1.3</v>
      </c>
      <c r="F143" s="76" t="s">
        <v>266</v>
      </c>
      <c r="G143" s="77">
        <v>46244</v>
      </c>
      <c r="H143">
        <v>40499288</v>
      </c>
      <c r="I143">
        <v>10</v>
      </c>
      <c r="J143" s="76" t="s">
        <v>517</v>
      </c>
      <c r="K143" s="76" t="s">
        <v>518</v>
      </c>
      <c r="L143" s="77">
        <v>46244</v>
      </c>
      <c r="M143" s="76" t="s">
        <v>296</v>
      </c>
      <c r="N143" s="76" t="s">
        <v>270</v>
      </c>
      <c r="O143" s="76" t="s">
        <v>511</v>
      </c>
      <c r="P143" s="77">
        <v>46247</v>
      </c>
      <c r="Q143" s="43">
        <f t="shared" si="4"/>
        <v>850</v>
      </c>
      <c r="R143" s="43">
        <f t="shared" si="5"/>
        <v>929</v>
      </c>
      <c r="S143" s="41">
        <f>IF($Q143&lt;Parâmetros!$E$19,$G143-1,$G143)</f>
        <v>46244</v>
      </c>
    </row>
    <row r="144" spans="1:19" ht="15" customHeight="1" x14ac:dyDescent="0.25">
      <c r="A144" s="79">
        <v>10495</v>
      </c>
      <c r="B144" s="76" t="s">
        <v>213</v>
      </c>
      <c r="C144" s="76" t="s">
        <v>194</v>
      </c>
      <c r="D144" s="77">
        <v>46246</v>
      </c>
      <c r="E144" s="78">
        <v>1</v>
      </c>
      <c r="F144" s="76" t="s">
        <v>266</v>
      </c>
      <c r="G144" s="77">
        <v>46246</v>
      </c>
      <c r="H144">
        <v>40503665</v>
      </c>
      <c r="I144">
        <v>10</v>
      </c>
      <c r="J144" s="76" t="s">
        <v>519</v>
      </c>
      <c r="K144" s="76" t="s">
        <v>510</v>
      </c>
      <c r="L144" s="77">
        <v>46246</v>
      </c>
      <c r="M144" s="76" t="s">
        <v>269</v>
      </c>
      <c r="N144" s="76" t="s">
        <v>270</v>
      </c>
      <c r="O144" s="76" t="s">
        <v>271</v>
      </c>
      <c r="P144" s="77">
        <v>46246</v>
      </c>
      <c r="Q144" s="43">
        <f t="shared" si="4"/>
        <v>420</v>
      </c>
      <c r="R144" s="43">
        <f t="shared" si="5"/>
        <v>480</v>
      </c>
      <c r="S144" s="41">
        <f>IF($Q144&lt;Parâmetros!$E$19,$G144-1,$G144)</f>
        <v>46246</v>
      </c>
    </row>
    <row r="145" spans="1:19" ht="15" customHeight="1" x14ac:dyDescent="0.25">
      <c r="A145" s="79">
        <v>10495</v>
      </c>
      <c r="B145" s="76" t="s">
        <v>213</v>
      </c>
      <c r="C145" s="76" t="s">
        <v>194</v>
      </c>
      <c r="D145" s="77">
        <v>46246</v>
      </c>
      <c r="E145" s="78">
        <v>1.47</v>
      </c>
      <c r="F145" s="76" t="s">
        <v>266</v>
      </c>
      <c r="G145" s="77">
        <v>46246</v>
      </c>
      <c r="H145">
        <v>40503666</v>
      </c>
      <c r="I145">
        <v>10</v>
      </c>
      <c r="J145" s="76" t="s">
        <v>520</v>
      </c>
      <c r="K145" s="76" t="s">
        <v>521</v>
      </c>
      <c r="L145" s="77">
        <v>46246</v>
      </c>
      <c r="M145" s="76" t="s">
        <v>269</v>
      </c>
      <c r="N145" s="76" t="s">
        <v>270</v>
      </c>
      <c r="O145" s="76" t="s">
        <v>271</v>
      </c>
      <c r="P145" s="77">
        <v>46246</v>
      </c>
      <c r="Q145" s="43">
        <f t="shared" si="4"/>
        <v>480</v>
      </c>
      <c r="R145" s="43">
        <f t="shared" si="5"/>
        <v>569</v>
      </c>
      <c r="S145" s="41">
        <f>IF($Q145&lt;Parâmetros!$E$19,$G145-1,$G145)</f>
        <v>46246</v>
      </c>
    </row>
    <row r="146" spans="1:19" ht="15" customHeight="1" x14ac:dyDescent="0.25">
      <c r="A146" s="79">
        <v>10495</v>
      </c>
      <c r="B146" s="76" t="s">
        <v>213</v>
      </c>
      <c r="C146" s="76" t="s">
        <v>194</v>
      </c>
      <c r="D146" s="77">
        <v>46246</v>
      </c>
      <c r="E146" s="78">
        <v>0.81</v>
      </c>
      <c r="F146" s="76" t="s">
        <v>266</v>
      </c>
      <c r="G146" s="77">
        <v>46246</v>
      </c>
      <c r="H146">
        <v>40503665</v>
      </c>
      <c r="I146">
        <v>20</v>
      </c>
      <c r="J146" s="76" t="s">
        <v>522</v>
      </c>
      <c r="K146" s="76" t="s">
        <v>523</v>
      </c>
      <c r="L146" s="77">
        <v>46246</v>
      </c>
      <c r="M146" s="76" t="s">
        <v>269</v>
      </c>
      <c r="N146" s="76" t="s">
        <v>270</v>
      </c>
      <c r="O146" s="76" t="s">
        <v>271</v>
      </c>
      <c r="P146" s="77">
        <v>46246</v>
      </c>
      <c r="Q146" s="43">
        <f t="shared" si="4"/>
        <v>570</v>
      </c>
      <c r="R146" s="43">
        <f t="shared" si="5"/>
        <v>619</v>
      </c>
      <c r="S146" s="41">
        <f>IF($Q146&lt;Parâmetros!$E$19,$G146-1,$G146)</f>
        <v>46246</v>
      </c>
    </row>
    <row r="147" spans="1:19" ht="15" customHeight="1" x14ac:dyDescent="0.25">
      <c r="A147" s="79">
        <v>10495</v>
      </c>
      <c r="B147" s="76" t="s">
        <v>213</v>
      </c>
      <c r="C147" s="76" t="s">
        <v>194</v>
      </c>
      <c r="D147" s="77">
        <v>46249</v>
      </c>
      <c r="E147" s="78">
        <v>1</v>
      </c>
      <c r="F147" s="76" t="s">
        <v>266</v>
      </c>
      <c r="G147" s="77">
        <v>46246</v>
      </c>
      <c r="H147">
        <v>40486483</v>
      </c>
      <c r="I147">
        <v>10</v>
      </c>
      <c r="J147" s="76" t="s">
        <v>524</v>
      </c>
      <c r="K147" s="76" t="s">
        <v>525</v>
      </c>
      <c r="L147" s="77">
        <v>46246</v>
      </c>
      <c r="M147" s="76" t="s">
        <v>296</v>
      </c>
      <c r="N147" s="76" t="s">
        <v>270</v>
      </c>
      <c r="O147" s="76" t="s">
        <v>271</v>
      </c>
      <c r="P147" s="77">
        <v>46249</v>
      </c>
      <c r="Q147" s="43">
        <f t="shared" si="4"/>
        <v>620</v>
      </c>
      <c r="R147" s="43">
        <f t="shared" si="5"/>
        <v>680</v>
      </c>
      <c r="S147" s="41">
        <f>IF($Q147&lt;Parâmetros!$E$19,$G147-1,$G147)</f>
        <v>46246</v>
      </c>
    </row>
    <row r="148" spans="1:19" ht="15" customHeight="1" x14ac:dyDescent="0.25">
      <c r="A148" s="79">
        <v>10495</v>
      </c>
      <c r="B148" s="76" t="s">
        <v>213</v>
      </c>
      <c r="C148" s="76" t="s">
        <v>194</v>
      </c>
      <c r="D148" s="77">
        <v>46249</v>
      </c>
      <c r="E148" s="78">
        <v>1</v>
      </c>
      <c r="F148" s="76" t="s">
        <v>266</v>
      </c>
      <c r="G148" s="77">
        <v>46246</v>
      </c>
      <c r="H148">
        <v>40499288</v>
      </c>
      <c r="I148">
        <v>10</v>
      </c>
      <c r="J148" s="76" t="s">
        <v>526</v>
      </c>
      <c r="K148" s="76" t="s">
        <v>527</v>
      </c>
      <c r="L148" s="77">
        <v>46246</v>
      </c>
      <c r="M148" s="76" t="s">
        <v>296</v>
      </c>
      <c r="N148" s="76" t="s">
        <v>270</v>
      </c>
      <c r="O148" s="76" t="s">
        <v>271</v>
      </c>
      <c r="P148" s="77">
        <v>46249</v>
      </c>
      <c r="Q148" s="43">
        <f t="shared" si="4"/>
        <v>680</v>
      </c>
      <c r="R148" s="43">
        <f t="shared" si="5"/>
        <v>740</v>
      </c>
      <c r="S148" s="41">
        <f>IF($Q148&lt;Parâmetros!$E$19,$G148-1,$G148)</f>
        <v>46246</v>
      </c>
    </row>
    <row r="149" spans="1:19" ht="15" customHeight="1" x14ac:dyDescent="0.25">
      <c r="A149" s="79">
        <v>10495</v>
      </c>
      <c r="B149" s="76" t="s">
        <v>213</v>
      </c>
      <c r="C149" s="76" t="s">
        <v>194</v>
      </c>
      <c r="D149" s="77">
        <v>46249</v>
      </c>
      <c r="E149" s="78">
        <v>2.15</v>
      </c>
      <c r="F149" s="76" t="s">
        <v>266</v>
      </c>
      <c r="G149" s="77">
        <v>46246</v>
      </c>
      <c r="H149">
        <v>40498798</v>
      </c>
      <c r="I149">
        <v>10</v>
      </c>
      <c r="J149" s="76" t="s">
        <v>528</v>
      </c>
      <c r="K149" s="76" t="s">
        <v>493</v>
      </c>
      <c r="L149" s="77">
        <v>46246</v>
      </c>
      <c r="M149" s="76" t="s">
        <v>269</v>
      </c>
      <c r="N149" s="76" t="s">
        <v>270</v>
      </c>
      <c r="O149" s="76" t="s">
        <v>271</v>
      </c>
      <c r="P149" s="77">
        <v>46249</v>
      </c>
      <c r="Q149" s="43">
        <f t="shared" si="4"/>
        <v>801</v>
      </c>
      <c r="R149" s="43">
        <f t="shared" si="5"/>
        <v>930</v>
      </c>
      <c r="S149" s="41">
        <f>IF($Q149&lt;Parâmetros!$E$19,$G149-1,$G149)</f>
        <v>46246</v>
      </c>
    </row>
    <row r="150" spans="1:19" ht="15" customHeight="1" x14ac:dyDescent="0.25">
      <c r="A150" s="79">
        <v>10495</v>
      </c>
      <c r="B150" s="76" t="s">
        <v>213</v>
      </c>
      <c r="C150" s="76" t="s">
        <v>194</v>
      </c>
      <c r="D150" s="77">
        <v>46249</v>
      </c>
      <c r="E150" s="78">
        <v>0.66</v>
      </c>
      <c r="F150" s="76" t="s">
        <v>266</v>
      </c>
      <c r="G150" s="77">
        <v>46247</v>
      </c>
      <c r="H150">
        <v>40503673</v>
      </c>
      <c r="I150">
        <v>20</v>
      </c>
      <c r="J150" s="76" t="s">
        <v>529</v>
      </c>
      <c r="K150" s="76" t="s">
        <v>530</v>
      </c>
      <c r="L150" s="77">
        <v>46247</v>
      </c>
      <c r="M150" s="76" t="s">
        <v>269</v>
      </c>
      <c r="N150">
        <v>3007377</v>
      </c>
      <c r="O150" s="76" t="s">
        <v>271</v>
      </c>
      <c r="P150" s="77">
        <v>46249</v>
      </c>
      <c r="Q150" s="43">
        <f t="shared" si="4"/>
        <v>420</v>
      </c>
      <c r="R150" s="43">
        <f t="shared" si="5"/>
        <v>460</v>
      </c>
      <c r="S150" s="41">
        <f>IF($Q150&lt;Parâmetros!$E$19,$G150-1,$G150)</f>
        <v>46247</v>
      </c>
    </row>
    <row r="151" spans="1:19" ht="15" customHeight="1" x14ac:dyDescent="0.25">
      <c r="A151" s="79">
        <v>10495</v>
      </c>
      <c r="B151" s="76" t="s">
        <v>213</v>
      </c>
      <c r="C151" s="76" t="s">
        <v>194</v>
      </c>
      <c r="D151" s="77">
        <v>46249</v>
      </c>
      <c r="E151" s="78">
        <v>0.98</v>
      </c>
      <c r="F151" s="76" t="s">
        <v>266</v>
      </c>
      <c r="G151" s="77">
        <v>46247</v>
      </c>
      <c r="H151">
        <v>40499284</v>
      </c>
      <c r="I151">
        <v>10</v>
      </c>
      <c r="J151" s="76" t="s">
        <v>531</v>
      </c>
      <c r="K151" s="76" t="s">
        <v>532</v>
      </c>
      <c r="L151" s="77">
        <v>46247</v>
      </c>
      <c r="M151" s="76" t="s">
        <v>296</v>
      </c>
      <c r="N151">
        <v>3002622</v>
      </c>
      <c r="O151" s="76" t="s">
        <v>271</v>
      </c>
      <c r="P151" s="77">
        <v>46249</v>
      </c>
      <c r="Q151" s="43">
        <f t="shared" si="4"/>
        <v>460</v>
      </c>
      <c r="R151" s="43">
        <f t="shared" si="5"/>
        <v>520</v>
      </c>
      <c r="S151" s="41">
        <f>IF($Q151&lt;Parâmetros!$E$19,$G151-1,$G151)</f>
        <v>46247</v>
      </c>
    </row>
    <row r="152" spans="1:19" ht="15" customHeight="1" x14ac:dyDescent="0.25">
      <c r="A152" s="79">
        <v>10495</v>
      </c>
      <c r="B152" s="76" t="s">
        <v>213</v>
      </c>
      <c r="C152" s="76" t="s">
        <v>194</v>
      </c>
      <c r="D152" s="77">
        <v>46249</v>
      </c>
      <c r="E152" s="78">
        <v>1.3</v>
      </c>
      <c r="F152" s="76" t="s">
        <v>266</v>
      </c>
      <c r="G152" s="77">
        <v>46247</v>
      </c>
      <c r="H152">
        <v>40503104</v>
      </c>
      <c r="I152">
        <v>40</v>
      </c>
      <c r="J152" s="76" t="s">
        <v>533</v>
      </c>
      <c r="K152" s="76" t="s">
        <v>534</v>
      </c>
      <c r="L152" s="77">
        <v>46247</v>
      </c>
      <c r="M152" s="76" t="s">
        <v>269</v>
      </c>
      <c r="N152" s="76" t="s">
        <v>270</v>
      </c>
      <c r="O152" s="76" t="s">
        <v>271</v>
      </c>
      <c r="P152" s="77">
        <v>46249</v>
      </c>
      <c r="Q152" s="43">
        <f t="shared" si="4"/>
        <v>521</v>
      </c>
      <c r="R152" s="43">
        <f t="shared" si="5"/>
        <v>600</v>
      </c>
      <c r="S152" s="41">
        <f>IF($Q152&lt;Parâmetros!$E$19,$G152-1,$G152)</f>
        <v>46247</v>
      </c>
    </row>
    <row r="153" spans="1:19" ht="15" customHeight="1" x14ac:dyDescent="0.25">
      <c r="A153" s="79">
        <v>10495</v>
      </c>
      <c r="B153" s="76" t="s">
        <v>213</v>
      </c>
      <c r="C153" s="76" t="s">
        <v>194</v>
      </c>
      <c r="D153" s="77">
        <v>46249</v>
      </c>
      <c r="E153" s="78">
        <v>0.99</v>
      </c>
      <c r="F153" s="76" t="s">
        <v>266</v>
      </c>
      <c r="G153" s="77">
        <v>46247</v>
      </c>
      <c r="H153">
        <v>40499277</v>
      </c>
      <c r="I153">
        <v>10</v>
      </c>
      <c r="J153" s="76" t="s">
        <v>535</v>
      </c>
      <c r="K153" s="76" t="s">
        <v>457</v>
      </c>
      <c r="L153" s="77">
        <v>46247</v>
      </c>
      <c r="M153" s="76" t="s">
        <v>296</v>
      </c>
      <c r="N153">
        <v>3002482</v>
      </c>
      <c r="O153" s="76" t="s">
        <v>271</v>
      </c>
      <c r="P153" s="77">
        <v>46249</v>
      </c>
      <c r="Q153" s="43">
        <f t="shared" si="4"/>
        <v>600</v>
      </c>
      <c r="R153" s="43">
        <f t="shared" si="5"/>
        <v>660</v>
      </c>
      <c r="S153" s="41">
        <f>IF($Q153&lt;Parâmetros!$E$19,$G153-1,$G153)</f>
        <v>46247</v>
      </c>
    </row>
    <row r="154" spans="1:19" ht="15" customHeight="1" x14ac:dyDescent="0.25">
      <c r="A154" s="79">
        <v>10495</v>
      </c>
      <c r="B154" s="76" t="s">
        <v>213</v>
      </c>
      <c r="C154" s="76" t="s">
        <v>194</v>
      </c>
      <c r="D154" s="77">
        <v>46249</v>
      </c>
      <c r="E154" s="78">
        <v>1.49</v>
      </c>
      <c r="F154" s="76" t="s">
        <v>266</v>
      </c>
      <c r="G154" s="77">
        <v>46247</v>
      </c>
      <c r="H154">
        <v>40501041</v>
      </c>
      <c r="I154">
        <v>10</v>
      </c>
      <c r="J154" s="76" t="s">
        <v>536</v>
      </c>
      <c r="K154" s="76" t="s">
        <v>537</v>
      </c>
      <c r="L154" s="77">
        <v>46247</v>
      </c>
      <c r="M154" s="76" t="s">
        <v>269</v>
      </c>
      <c r="N154" s="76" t="s">
        <v>270</v>
      </c>
      <c r="O154" s="76" t="s">
        <v>271</v>
      </c>
      <c r="P154" s="77">
        <v>46249</v>
      </c>
      <c r="Q154" s="43">
        <f t="shared" si="4"/>
        <v>660</v>
      </c>
      <c r="R154" s="43">
        <f t="shared" si="5"/>
        <v>749</v>
      </c>
      <c r="S154" s="41">
        <f>IF($Q154&lt;Parâmetros!$E$19,$G154-1,$G154)</f>
        <v>46247</v>
      </c>
    </row>
    <row r="155" spans="1:19" ht="15" customHeight="1" x14ac:dyDescent="0.25">
      <c r="A155" s="79">
        <v>10495</v>
      </c>
      <c r="B155" s="76" t="s">
        <v>213</v>
      </c>
      <c r="C155" s="76" t="s">
        <v>194</v>
      </c>
      <c r="D155" s="77">
        <v>46249</v>
      </c>
      <c r="E155" s="78">
        <v>1</v>
      </c>
      <c r="F155" s="76" t="s">
        <v>266</v>
      </c>
      <c r="G155" s="77">
        <v>46247</v>
      </c>
      <c r="H155">
        <v>40503668</v>
      </c>
      <c r="I155">
        <v>20</v>
      </c>
      <c r="J155" s="76" t="s">
        <v>492</v>
      </c>
      <c r="K155" s="76" t="s">
        <v>538</v>
      </c>
      <c r="L155" s="77">
        <v>46247</v>
      </c>
      <c r="M155" s="76" t="s">
        <v>269</v>
      </c>
      <c r="N155" s="76" t="s">
        <v>270</v>
      </c>
      <c r="O155" s="76" t="s">
        <v>271</v>
      </c>
      <c r="P155" s="77">
        <v>46249</v>
      </c>
      <c r="Q155" s="43">
        <f t="shared" si="4"/>
        <v>810</v>
      </c>
      <c r="R155" s="43">
        <f t="shared" si="5"/>
        <v>870</v>
      </c>
      <c r="S155" s="41">
        <f>IF($Q155&lt;Parâmetros!$E$19,$G155-1,$G155)</f>
        <v>46247</v>
      </c>
    </row>
    <row r="156" spans="1:19" ht="15" customHeight="1" x14ac:dyDescent="0.25">
      <c r="A156" s="79">
        <v>10495</v>
      </c>
      <c r="B156" s="76" t="s">
        <v>213</v>
      </c>
      <c r="C156" s="76" t="s">
        <v>194</v>
      </c>
      <c r="D156" s="77">
        <v>46249</v>
      </c>
      <c r="E156" s="78">
        <v>0.96</v>
      </c>
      <c r="F156" s="76" t="s">
        <v>266</v>
      </c>
      <c r="G156" s="77">
        <v>46247</v>
      </c>
      <c r="H156">
        <v>40503922</v>
      </c>
      <c r="I156">
        <v>10</v>
      </c>
      <c r="J156" s="76" t="s">
        <v>539</v>
      </c>
      <c r="K156" s="76" t="s">
        <v>493</v>
      </c>
      <c r="L156" s="77">
        <v>46247</v>
      </c>
      <c r="M156" s="76" t="s">
        <v>269</v>
      </c>
      <c r="N156" s="76" t="s">
        <v>270</v>
      </c>
      <c r="O156" s="76" t="s">
        <v>271</v>
      </c>
      <c r="P156" s="77">
        <v>46249</v>
      </c>
      <c r="Q156" s="43">
        <f t="shared" si="4"/>
        <v>872</v>
      </c>
      <c r="R156" s="43">
        <f t="shared" si="5"/>
        <v>930</v>
      </c>
      <c r="S156" s="41">
        <f>IF($Q156&lt;Parâmetros!$E$19,$G156-1,$G156)</f>
        <v>46247</v>
      </c>
    </row>
    <row r="157" spans="1:19" ht="15" customHeight="1" x14ac:dyDescent="0.25">
      <c r="A157" s="79">
        <v>10495</v>
      </c>
      <c r="B157" s="76" t="s">
        <v>213</v>
      </c>
      <c r="C157" s="76" t="s">
        <v>194</v>
      </c>
      <c r="D157" s="77">
        <v>46249</v>
      </c>
      <c r="E157" s="78">
        <v>1</v>
      </c>
      <c r="F157" s="76" t="s">
        <v>266</v>
      </c>
      <c r="G157" s="77">
        <v>46248</v>
      </c>
      <c r="H157">
        <v>40503666</v>
      </c>
      <c r="I157">
        <v>10</v>
      </c>
      <c r="J157" s="76" t="s">
        <v>540</v>
      </c>
      <c r="K157" s="76" t="s">
        <v>510</v>
      </c>
      <c r="L157" s="77">
        <v>46248</v>
      </c>
      <c r="M157" s="76" t="s">
        <v>269</v>
      </c>
      <c r="N157" s="76" t="s">
        <v>270</v>
      </c>
      <c r="O157" s="76" t="s">
        <v>271</v>
      </c>
      <c r="P157" s="77">
        <v>46249</v>
      </c>
      <c r="Q157" s="43">
        <f t="shared" si="4"/>
        <v>420</v>
      </c>
      <c r="R157" s="43">
        <f t="shared" si="5"/>
        <v>480</v>
      </c>
      <c r="S157" s="41">
        <f>IF($Q157&lt;Parâmetros!$E$19,$G157-1,$G157)</f>
        <v>46248</v>
      </c>
    </row>
    <row r="158" spans="1:19" ht="15" customHeight="1" x14ac:dyDescent="0.25">
      <c r="A158" s="79">
        <v>10495</v>
      </c>
      <c r="B158" s="76" t="s">
        <v>213</v>
      </c>
      <c r="C158" s="76" t="s">
        <v>194</v>
      </c>
      <c r="D158" s="77">
        <v>46249</v>
      </c>
      <c r="E158" s="78">
        <v>1.49</v>
      </c>
      <c r="F158" s="76" t="s">
        <v>266</v>
      </c>
      <c r="G158" s="77">
        <v>46248</v>
      </c>
      <c r="H158">
        <v>40504254</v>
      </c>
      <c r="I158">
        <v>10</v>
      </c>
      <c r="J158" s="76" t="s">
        <v>541</v>
      </c>
      <c r="K158" s="76" t="s">
        <v>542</v>
      </c>
      <c r="L158" s="77">
        <v>46248</v>
      </c>
      <c r="M158" s="76" t="s">
        <v>269</v>
      </c>
      <c r="N158" s="76" t="s">
        <v>270</v>
      </c>
      <c r="O158" s="76" t="s">
        <v>271</v>
      </c>
      <c r="P158" s="77">
        <v>46249</v>
      </c>
      <c r="Q158" s="43">
        <f t="shared" si="4"/>
        <v>480</v>
      </c>
      <c r="R158" s="43">
        <f t="shared" si="5"/>
        <v>570</v>
      </c>
      <c r="S158" s="41">
        <f>IF($Q158&lt;Parâmetros!$E$19,$G158-1,$G158)</f>
        <v>46248</v>
      </c>
    </row>
    <row r="159" spans="1:19" ht="15" customHeight="1" x14ac:dyDescent="0.25">
      <c r="A159" s="79">
        <v>10495</v>
      </c>
      <c r="B159" s="76" t="s">
        <v>213</v>
      </c>
      <c r="C159" s="76" t="s">
        <v>194</v>
      </c>
      <c r="D159" s="77">
        <v>46249</v>
      </c>
      <c r="E159" s="78">
        <v>1.48</v>
      </c>
      <c r="F159" s="76" t="s">
        <v>266</v>
      </c>
      <c r="G159" s="77">
        <v>46248</v>
      </c>
      <c r="H159">
        <v>40504253</v>
      </c>
      <c r="I159">
        <v>10</v>
      </c>
      <c r="J159" s="76" t="s">
        <v>543</v>
      </c>
      <c r="K159" s="76" t="s">
        <v>457</v>
      </c>
      <c r="L159" s="77">
        <v>46248</v>
      </c>
      <c r="M159" s="76" t="s">
        <v>269</v>
      </c>
      <c r="N159" s="76" t="s">
        <v>270</v>
      </c>
      <c r="O159" s="76" t="s">
        <v>271</v>
      </c>
      <c r="P159" s="77">
        <v>46249</v>
      </c>
      <c r="Q159" s="43">
        <f t="shared" si="4"/>
        <v>571</v>
      </c>
      <c r="R159" s="43">
        <f t="shared" si="5"/>
        <v>660</v>
      </c>
      <c r="S159" s="41">
        <f>IF($Q159&lt;Parâmetros!$E$19,$G159-1,$G159)</f>
        <v>46248</v>
      </c>
    </row>
    <row r="160" spans="1:19" ht="15" customHeight="1" x14ac:dyDescent="0.25">
      <c r="A160" s="79">
        <v>10495</v>
      </c>
      <c r="B160" s="76" t="s">
        <v>213</v>
      </c>
      <c r="C160" s="76" t="s">
        <v>194</v>
      </c>
      <c r="D160" s="77">
        <v>46249</v>
      </c>
      <c r="E160" s="78">
        <v>0.99</v>
      </c>
      <c r="F160" s="76" t="s">
        <v>266</v>
      </c>
      <c r="G160" s="77">
        <v>46248</v>
      </c>
      <c r="H160">
        <v>40504255</v>
      </c>
      <c r="I160">
        <v>10</v>
      </c>
      <c r="J160" s="76" t="s">
        <v>544</v>
      </c>
      <c r="K160" s="76" t="s">
        <v>459</v>
      </c>
      <c r="L160" s="77">
        <v>46248</v>
      </c>
      <c r="M160" s="76" t="s">
        <v>269</v>
      </c>
      <c r="N160" s="76" t="s">
        <v>270</v>
      </c>
      <c r="O160" s="76" t="s">
        <v>271</v>
      </c>
      <c r="P160" s="77">
        <v>46249</v>
      </c>
      <c r="Q160" s="43">
        <f t="shared" si="4"/>
        <v>660</v>
      </c>
      <c r="R160" s="43">
        <f t="shared" si="5"/>
        <v>720</v>
      </c>
      <c r="S160" s="41">
        <f>IF($Q160&lt;Parâmetros!$E$19,$G160-1,$G160)</f>
        <v>46248</v>
      </c>
    </row>
    <row r="161" spans="1:19" ht="15" customHeight="1" x14ac:dyDescent="0.25">
      <c r="A161" s="79">
        <v>10495</v>
      </c>
      <c r="B161" s="76" t="s">
        <v>213</v>
      </c>
      <c r="C161" s="76" t="s">
        <v>194</v>
      </c>
      <c r="D161" s="77">
        <v>46249</v>
      </c>
      <c r="E161" s="78">
        <v>1</v>
      </c>
      <c r="F161" s="76" t="s">
        <v>266</v>
      </c>
      <c r="G161" s="77">
        <v>46248</v>
      </c>
      <c r="H161">
        <v>40504252</v>
      </c>
      <c r="I161">
        <v>10</v>
      </c>
      <c r="J161" s="76" t="s">
        <v>545</v>
      </c>
      <c r="K161" s="76" t="s">
        <v>546</v>
      </c>
      <c r="L161" s="77">
        <v>46248</v>
      </c>
      <c r="M161" s="76" t="s">
        <v>269</v>
      </c>
      <c r="N161" s="76" t="s">
        <v>270</v>
      </c>
      <c r="O161" s="76" t="s">
        <v>271</v>
      </c>
      <c r="P161" s="77">
        <v>46249</v>
      </c>
      <c r="Q161" s="43">
        <f t="shared" si="4"/>
        <v>720</v>
      </c>
      <c r="R161" s="43">
        <f t="shared" si="5"/>
        <v>780</v>
      </c>
      <c r="S161" s="41">
        <f>IF($Q161&lt;Parâmetros!$E$19,$G161-1,$G161)</f>
        <v>46248</v>
      </c>
    </row>
    <row r="162" spans="1:19" ht="15" customHeight="1" x14ac:dyDescent="0.25">
      <c r="A162" s="79">
        <v>10495</v>
      </c>
      <c r="B162" s="76" t="s">
        <v>213</v>
      </c>
      <c r="C162" s="76" t="s">
        <v>194</v>
      </c>
      <c r="D162" s="77">
        <v>46249</v>
      </c>
      <c r="E162" s="78">
        <v>1.34</v>
      </c>
      <c r="F162" s="76" t="s">
        <v>266</v>
      </c>
      <c r="G162" s="77">
        <v>46248</v>
      </c>
      <c r="H162">
        <v>40499276</v>
      </c>
      <c r="I162">
        <v>10</v>
      </c>
      <c r="J162" s="76" t="s">
        <v>547</v>
      </c>
      <c r="K162" s="76" t="s">
        <v>548</v>
      </c>
      <c r="L162" s="77">
        <v>46248</v>
      </c>
      <c r="M162" s="76" t="s">
        <v>296</v>
      </c>
      <c r="N162">
        <v>3002444</v>
      </c>
      <c r="O162" s="76" t="s">
        <v>271</v>
      </c>
      <c r="P162" s="77">
        <v>46249</v>
      </c>
      <c r="Q162" s="43">
        <f t="shared" si="4"/>
        <v>840</v>
      </c>
      <c r="R162" s="43">
        <f t="shared" si="5"/>
        <v>920</v>
      </c>
      <c r="S162" s="41">
        <f>IF($Q162&lt;Parâmetros!$E$19,$G162-1,$G162)</f>
        <v>46248</v>
      </c>
    </row>
    <row r="163" spans="1:19" ht="15" customHeight="1" x14ac:dyDescent="0.25">
      <c r="A163" s="79">
        <v>10495</v>
      </c>
      <c r="B163" s="76" t="s">
        <v>213</v>
      </c>
      <c r="C163" s="76" t="s">
        <v>194</v>
      </c>
      <c r="D163" s="77">
        <v>46250</v>
      </c>
      <c r="E163" s="78">
        <v>1.99</v>
      </c>
      <c r="F163" s="76" t="s">
        <v>266</v>
      </c>
      <c r="G163" s="77">
        <v>46249</v>
      </c>
      <c r="H163">
        <v>40502087</v>
      </c>
      <c r="I163">
        <v>10</v>
      </c>
      <c r="J163" s="76" t="s">
        <v>549</v>
      </c>
      <c r="K163" s="76" t="s">
        <v>550</v>
      </c>
      <c r="L163" s="77">
        <v>46249</v>
      </c>
      <c r="M163" s="76" t="s">
        <v>269</v>
      </c>
      <c r="N163" s="76" t="s">
        <v>270</v>
      </c>
      <c r="O163" s="76" t="s">
        <v>271</v>
      </c>
      <c r="P163" s="77">
        <v>46250</v>
      </c>
      <c r="Q163" s="43">
        <f t="shared" si="4"/>
        <v>420</v>
      </c>
      <c r="R163" s="43">
        <f t="shared" si="5"/>
        <v>540</v>
      </c>
      <c r="S163" s="41">
        <f>IF($Q163&lt;Parâmetros!$E$19,$G163-1,$G163)</f>
        <v>46249</v>
      </c>
    </row>
    <row r="164" spans="1:19" ht="15" customHeight="1" x14ac:dyDescent="0.25">
      <c r="A164" s="79">
        <v>10495</v>
      </c>
      <c r="B164" s="76" t="s">
        <v>213</v>
      </c>
      <c r="C164" s="76" t="s">
        <v>194</v>
      </c>
      <c r="D164" s="77">
        <v>46250</v>
      </c>
      <c r="E164" s="78">
        <v>0.99</v>
      </c>
      <c r="F164" s="76" t="s">
        <v>266</v>
      </c>
      <c r="G164" s="77">
        <v>46249</v>
      </c>
      <c r="H164">
        <v>40503987</v>
      </c>
      <c r="I164">
        <v>20</v>
      </c>
      <c r="J164" s="76" t="s">
        <v>551</v>
      </c>
      <c r="K164" s="76" t="s">
        <v>534</v>
      </c>
      <c r="L164" s="77">
        <v>46249</v>
      </c>
      <c r="M164" s="76" t="s">
        <v>269</v>
      </c>
      <c r="N164">
        <v>3010757</v>
      </c>
      <c r="O164" s="76" t="s">
        <v>271</v>
      </c>
      <c r="P164" s="77">
        <v>46250</v>
      </c>
      <c r="Q164" s="43">
        <f t="shared" si="4"/>
        <v>540</v>
      </c>
      <c r="R164" s="43">
        <f t="shared" si="5"/>
        <v>600</v>
      </c>
      <c r="S164" s="41">
        <f>IF($Q164&lt;Parâmetros!$E$19,$G164-1,$G164)</f>
        <v>46249</v>
      </c>
    </row>
    <row r="165" spans="1:19" ht="15" customHeight="1" x14ac:dyDescent="0.25">
      <c r="A165" s="79">
        <v>10495</v>
      </c>
      <c r="B165" s="76" t="s">
        <v>213</v>
      </c>
      <c r="C165" s="76" t="s">
        <v>194</v>
      </c>
      <c r="D165" s="77">
        <v>46250</v>
      </c>
      <c r="E165" s="78">
        <v>0.99</v>
      </c>
      <c r="F165" s="76" t="s">
        <v>266</v>
      </c>
      <c r="G165" s="77">
        <v>46249</v>
      </c>
      <c r="H165">
        <v>40504768</v>
      </c>
      <c r="I165">
        <v>10</v>
      </c>
      <c r="J165" s="76" t="s">
        <v>552</v>
      </c>
      <c r="K165" s="76" t="s">
        <v>457</v>
      </c>
      <c r="L165" s="77">
        <v>46249</v>
      </c>
      <c r="M165" s="76" t="s">
        <v>269</v>
      </c>
      <c r="N165" s="76" t="s">
        <v>270</v>
      </c>
      <c r="O165" s="76" t="s">
        <v>271</v>
      </c>
      <c r="P165" s="77">
        <v>46250</v>
      </c>
      <c r="Q165" s="43">
        <f t="shared" si="4"/>
        <v>600</v>
      </c>
      <c r="R165" s="43">
        <f t="shared" si="5"/>
        <v>660</v>
      </c>
      <c r="S165" s="41">
        <f>IF($Q165&lt;Parâmetros!$E$19,$G165-1,$G165)</f>
        <v>46249</v>
      </c>
    </row>
    <row r="166" spans="1:19" ht="15" customHeight="1" x14ac:dyDescent="0.25">
      <c r="A166" s="79">
        <v>10495</v>
      </c>
      <c r="B166" s="76" t="s">
        <v>213</v>
      </c>
      <c r="C166" s="76" t="s">
        <v>194</v>
      </c>
      <c r="D166" s="77">
        <v>46250</v>
      </c>
      <c r="E166" s="78">
        <v>1.5</v>
      </c>
      <c r="F166" s="76" t="s">
        <v>266</v>
      </c>
      <c r="G166" s="77">
        <v>46249</v>
      </c>
      <c r="H166">
        <v>40505026</v>
      </c>
      <c r="I166">
        <v>10</v>
      </c>
      <c r="J166" s="76" t="s">
        <v>553</v>
      </c>
      <c r="K166" s="76" t="s">
        <v>491</v>
      </c>
      <c r="L166" s="77">
        <v>46249</v>
      </c>
      <c r="M166" s="76" t="s">
        <v>269</v>
      </c>
      <c r="N166" s="76" t="s">
        <v>270</v>
      </c>
      <c r="O166" s="76" t="s">
        <v>271</v>
      </c>
      <c r="P166" s="77">
        <v>46250</v>
      </c>
      <c r="Q166" s="43">
        <f t="shared" si="4"/>
        <v>660</v>
      </c>
      <c r="R166" s="43">
        <f t="shared" si="5"/>
        <v>750</v>
      </c>
      <c r="S166" s="41">
        <f>IF($Q166&lt;Parâmetros!$E$19,$G166-1,$G166)</f>
        <v>46249</v>
      </c>
    </row>
    <row r="167" spans="1:19" ht="15" customHeight="1" x14ac:dyDescent="0.25">
      <c r="A167" s="79">
        <v>10495</v>
      </c>
      <c r="B167" s="76" t="s">
        <v>213</v>
      </c>
      <c r="C167" s="76" t="s">
        <v>194</v>
      </c>
      <c r="D167" s="77">
        <v>46250</v>
      </c>
      <c r="E167" s="78">
        <v>0.97</v>
      </c>
      <c r="F167" s="76" t="s">
        <v>266</v>
      </c>
      <c r="G167" s="77">
        <v>46249</v>
      </c>
      <c r="H167">
        <v>40502744</v>
      </c>
      <c r="I167">
        <v>10</v>
      </c>
      <c r="J167" s="76" t="s">
        <v>441</v>
      </c>
      <c r="K167" s="76" t="s">
        <v>492</v>
      </c>
      <c r="L167" s="77">
        <v>46249</v>
      </c>
      <c r="M167" s="76" t="s">
        <v>269</v>
      </c>
      <c r="N167" s="76" t="s">
        <v>270</v>
      </c>
      <c r="O167" s="76" t="s">
        <v>271</v>
      </c>
      <c r="P167" s="77">
        <v>46250</v>
      </c>
      <c r="Q167" s="43">
        <f t="shared" si="4"/>
        <v>751</v>
      </c>
      <c r="R167" s="43">
        <f t="shared" si="5"/>
        <v>810</v>
      </c>
      <c r="S167" s="41">
        <f>IF($Q167&lt;Parâmetros!$E$19,$G167-1,$G167)</f>
        <v>46249</v>
      </c>
    </row>
    <row r="168" spans="1:19" ht="15" customHeight="1" x14ac:dyDescent="0.25">
      <c r="A168" s="79">
        <v>10495</v>
      </c>
      <c r="B168" s="76" t="s">
        <v>213</v>
      </c>
      <c r="C168" s="76" t="s">
        <v>194</v>
      </c>
      <c r="D168" s="77">
        <v>46250</v>
      </c>
      <c r="E168" s="78">
        <v>0.99</v>
      </c>
      <c r="F168" s="76" t="s">
        <v>266</v>
      </c>
      <c r="G168" s="77">
        <v>46249</v>
      </c>
      <c r="H168">
        <v>40504762</v>
      </c>
      <c r="I168">
        <v>10</v>
      </c>
      <c r="J168" s="76" t="s">
        <v>554</v>
      </c>
      <c r="K168" s="76" t="s">
        <v>493</v>
      </c>
      <c r="L168" s="77">
        <v>46249</v>
      </c>
      <c r="M168" s="76" t="s">
        <v>269</v>
      </c>
      <c r="N168">
        <v>3004299</v>
      </c>
      <c r="O168" s="76" t="s">
        <v>271</v>
      </c>
      <c r="P168" s="77">
        <v>46250</v>
      </c>
      <c r="Q168" s="43">
        <f t="shared" si="4"/>
        <v>870</v>
      </c>
      <c r="R168" s="43">
        <f t="shared" si="5"/>
        <v>930</v>
      </c>
      <c r="S168" s="41">
        <f>IF($Q168&lt;Parâmetros!$E$19,$G168-1,$G168)</f>
        <v>46249</v>
      </c>
    </row>
    <row r="169" spans="1:19" ht="15" customHeight="1" x14ac:dyDescent="0.25">
      <c r="A169" s="79">
        <v>10495</v>
      </c>
      <c r="B169" s="76" t="s">
        <v>213</v>
      </c>
      <c r="C169" s="76" t="s">
        <v>194</v>
      </c>
      <c r="D169" s="77">
        <v>46250</v>
      </c>
      <c r="E169" s="78">
        <v>0.95</v>
      </c>
      <c r="F169" s="76" t="s">
        <v>266</v>
      </c>
      <c r="G169" s="77">
        <v>46250</v>
      </c>
      <c r="H169">
        <v>40505014</v>
      </c>
      <c r="I169">
        <v>10</v>
      </c>
      <c r="J169" s="76" t="s">
        <v>555</v>
      </c>
      <c r="K169" s="76" t="s">
        <v>510</v>
      </c>
      <c r="L169" s="77">
        <v>46250</v>
      </c>
      <c r="M169" s="76" t="s">
        <v>269</v>
      </c>
      <c r="N169" s="76" t="s">
        <v>270</v>
      </c>
      <c r="O169" s="76" t="s">
        <v>271</v>
      </c>
      <c r="P169" s="77">
        <v>46250</v>
      </c>
      <c r="Q169" s="43">
        <f t="shared" si="4"/>
        <v>423</v>
      </c>
      <c r="R169" s="43">
        <f t="shared" si="5"/>
        <v>480</v>
      </c>
      <c r="S169" s="41">
        <f>IF($Q169&lt;Parâmetros!$E$19,$G169-1,$G169)</f>
        <v>46250</v>
      </c>
    </row>
    <row r="170" spans="1:19" ht="15" customHeight="1" x14ac:dyDescent="0.25">
      <c r="A170" s="79">
        <v>10495</v>
      </c>
      <c r="B170" s="76" t="s">
        <v>213</v>
      </c>
      <c r="C170" s="76" t="s">
        <v>194</v>
      </c>
      <c r="D170" s="77">
        <v>46250</v>
      </c>
      <c r="E170" s="78">
        <v>1.24</v>
      </c>
      <c r="F170" s="76" t="s">
        <v>266</v>
      </c>
      <c r="G170" s="77">
        <v>46250</v>
      </c>
      <c r="H170">
        <v>40499287</v>
      </c>
      <c r="I170">
        <v>10</v>
      </c>
      <c r="J170" s="76" t="s">
        <v>556</v>
      </c>
      <c r="K170" s="76" t="s">
        <v>557</v>
      </c>
      <c r="L170" s="77">
        <v>46250</v>
      </c>
      <c r="M170" s="76" t="s">
        <v>296</v>
      </c>
      <c r="N170">
        <v>3010799</v>
      </c>
      <c r="O170" s="76" t="s">
        <v>271</v>
      </c>
      <c r="P170" s="77">
        <v>46250</v>
      </c>
      <c r="Q170" s="43">
        <f t="shared" si="4"/>
        <v>480</v>
      </c>
      <c r="R170" s="43">
        <f t="shared" si="5"/>
        <v>554</v>
      </c>
      <c r="S170" s="41">
        <f>IF($Q170&lt;Parâmetros!$E$19,$G170-1,$G170)</f>
        <v>46250</v>
      </c>
    </row>
    <row r="171" spans="1:19" ht="15" customHeight="1" x14ac:dyDescent="0.25">
      <c r="A171" s="79">
        <v>10495</v>
      </c>
      <c r="B171" s="76" t="s">
        <v>213</v>
      </c>
      <c r="C171" s="76" t="s">
        <v>194</v>
      </c>
      <c r="D171" s="77">
        <v>46250</v>
      </c>
      <c r="E171" s="78">
        <v>0.81</v>
      </c>
      <c r="F171" s="76" t="s">
        <v>266</v>
      </c>
      <c r="G171" s="77">
        <v>46250</v>
      </c>
      <c r="H171">
        <v>40499286</v>
      </c>
      <c r="I171">
        <v>10</v>
      </c>
      <c r="J171" s="76" t="s">
        <v>558</v>
      </c>
      <c r="K171" s="76" t="s">
        <v>559</v>
      </c>
      <c r="L171" s="77">
        <v>46250</v>
      </c>
      <c r="M171" s="76" t="s">
        <v>296</v>
      </c>
      <c r="N171">
        <v>3010797</v>
      </c>
      <c r="O171" s="76" t="s">
        <v>271</v>
      </c>
      <c r="P171" s="77">
        <v>46250</v>
      </c>
      <c r="Q171" s="43">
        <f t="shared" si="4"/>
        <v>556</v>
      </c>
      <c r="R171" s="43">
        <f t="shared" si="5"/>
        <v>604</v>
      </c>
      <c r="S171" s="41">
        <f>IF($Q171&lt;Parâmetros!$E$19,$G171-1,$G171)</f>
        <v>46250</v>
      </c>
    </row>
    <row r="172" spans="1:19" ht="15" customHeight="1" x14ac:dyDescent="0.25">
      <c r="A172" s="79">
        <v>10495</v>
      </c>
      <c r="B172" s="76" t="s">
        <v>213</v>
      </c>
      <c r="C172" s="76" t="s">
        <v>194</v>
      </c>
      <c r="D172" s="77">
        <v>46250</v>
      </c>
      <c r="E172" s="78">
        <v>0.9</v>
      </c>
      <c r="F172" s="76" t="s">
        <v>266</v>
      </c>
      <c r="G172" s="77">
        <v>46250</v>
      </c>
      <c r="H172">
        <v>40499285</v>
      </c>
      <c r="I172">
        <v>10</v>
      </c>
      <c r="J172" s="76" t="s">
        <v>560</v>
      </c>
      <c r="K172" s="76" t="s">
        <v>561</v>
      </c>
      <c r="L172" s="77">
        <v>46250</v>
      </c>
      <c r="M172" s="76" t="s">
        <v>296</v>
      </c>
      <c r="N172">
        <v>3006716</v>
      </c>
      <c r="O172" s="76" t="s">
        <v>271</v>
      </c>
      <c r="P172" s="77">
        <v>46250</v>
      </c>
      <c r="Q172" s="43">
        <f t="shared" si="4"/>
        <v>605</v>
      </c>
      <c r="R172" s="43">
        <f t="shared" si="5"/>
        <v>659</v>
      </c>
      <c r="S172" s="41">
        <f>IF($Q172&lt;Parâmetros!$E$19,$G172-1,$G172)</f>
        <v>46250</v>
      </c>
    </row>
    <row r="173" spans="1:19" ht="15" customHeight="1" x14ac:dyDescent="0.25">
      <c r="A173" s="79">
        <v>10495</v>
      </c>
      <c r="B173" s="76" t="s">
        <v>213</v>
      </c>
      <c r="C173" s="76" t="s">
        <v>194</v>
      </c>
      <c r="D173" s="77">
        <v>46250</v>
      </c>
      <c r="E173" s="78">
        <v>1.05</v>
      </c>
      <c r="F173" s="76" t="s">
        <v>266</v>
      </c>
      <c r="G173" s="77">
        <v>46250</v>
      </c>
      <c r="H173">
        <v>40499275</v>
      </c>
      <c r="I173">
        <v>10</v>
      </c>
      <c r="J173" s="76" t="s">
        <v>562</v>
      </c>
      <c r="K173" s="76" t="s">
        <v>563</v>
      </c>
      <c r="L173" s="77">
        <v>46250</v>
      </c>
      <c r="M173" s="76" t="s">
        <v>296</v>
      </c>
      <c r="N173">
        <v>3004490</v>
      </c>
      <c r="O173" s="76" t="s">
        <v>271</v>
      </c>
      <c r="P173" s="77">
        <v>46250</v>
      </c>
      <c r="Q173" s="43">
        <f t="shared" si="4"/>
        <v>659</v>
      </c>
      <c r="R173" s="43">
        <f t="shared" si="5"/>
        <v>722</v>
      </c>
      <c r="S173" s="41">
        <f>IF($Q173&lt;Parâmetros!$E$19,$G173-1,$G173)</f>
        <v>46250</v>
      </c>
    </row>
    <row r="174" spans="1:19" ht="15" customHeight="1" x14ac:dyDescent="0.25">
      <c r="A174" s="79">
        <v>10495</v>
      </c>
      <c r="B174" s="76" t="s">
        <v>213</v>
      </c>
      <c r="C174" s="76" t="s">
        <v>194</v>
      </c>
      <c r="D174" s="77">
        <v>46250</v>
      </c>
      <c r="E174" s="78">
        <v>0.91</v>
      </c>
      <c r="F174" s="76" t="s">
        <v>266</v>
      </c>
      <c r="G174" s="77">
        <v>46250</v>
      </c>
      <c r="H174">
        <v>40505017</v>
      </c>
      <c r="I174">
        <v>10</v>
      </c>
      <c r="J174" s="76" t="s">
        <v>564</v>
      </c>
      <c r="K174" s="76" t="s">
        <v>546</v>
      </c>
      <c r="L174" s="77">
        <v>46250</v>
      </c>
      <c r="M174" s="76" t="s">
        <v>269</v>
      </c>
      <c r="N174" s="76" t="s">
        <v>270</v>
      </c>
      <c r="O174" s="76" t="s">
        <v>271</v>
      </c>
      <c r="P174" s="77">
        <v>46250</v>
      </c>
      <c r="Q174" s="43">
        <f t="shared" si="4"/>
        <v>725</v>
      </c>
      <c r="R174" s="43">
        <f t="shared" si="5"/>
        <v>780</v>
      </c>
      <c r="S174" s="41">
        <f>IF($Q174&lt;Parâmetros!$E$19,$G174-1,$G174)</f>
        <v>46250</v>
      </c>
    </row>
    <row r="175" spans="1:19" ht="15" customHeight="1" x14ac:dyDescent="0.25">
      <c r="A175" s="79">
        <v>10495</v>
      </c>
      <c r="B175" s="76" t="s">
        <v>213</v>
      </c>
      <c r="C175" s="76" t="s">
        <v>194</v>
      </c>
      <c r="D175" s="77">
        <v>46250</v>
      </c>
      <c r="E175" s="78">
        <v>1.1200000000000001</v>
      </c>
      <c r="F175" s="76" t="s">
        <v>266</v>
      </c>
      <c r="G175" s="77">
        <v>46250</v>
      </c>
      <c r="H175">
        <v>40505018</v>
      </c>
      <c r="I175">
        <v>20</v>
      </c>
      <c r="J175" s="76" t="s">
        <v>565</v>
      </c>
      <c r="K175" s="76" t="s">
        <v>566</v>
      </c>
      <c r="L175" s="77">
        <v>46250</v>
      </c>
      <c r="M175" s="76" t="s">
        <v>269</v>
      </c>
      <c r="N175" s="76" t="s">
        <v>270</v>
      </c>
      <c r="O175" s="76" t="s">
        <v>271</v>
      </c>
      <c r="P175" s="77">
        <v>46250</v>
      </c>
      <c r="Q175" s="43">
        <f t="shared" si="4"/>
        <v>840</v>
      </c>
      <c r="R175" s="43">
        <f t="shared" si="5"/>
        <v>908</v>
      </c>
      <c r="S175" s="41">
        <f>IF($Q175&lt;Parâmetros!$E$19,$G175-1,$G175)</f>
        <v>46250</v>
      </c>
    </row>
    <row r="176" spans="1:19" ht="15" customHeight="1" x14ac:dyDescent="0.25">
      <c r="A176" s="79">
        <v>10495</v>
      </c>
      <c r="B176" s="76" t="s">
        <v>213</v>
      </c>
      <c r="C176" s="76" t="s">
        <v>194</v>
      </c>
      <c r="D176" s="77">
        <v>46252</v>
      </c>
      <c r="E176" s="78">
        <v>1.65</v>
      </c>
      <c r="F176" s="76" t="s">
        <v>266</v>
      </c>
      <c r="G176" s="77">
        <v>46252</v>
      </c>
      <c r="H176">
        <v>40503955</v>
      </c>
      <c r="I176">
        <v>10</v>
      </c>
      <c r="J176" s="76" t="s">
        <v>2225</v>
      </c>
      <c r="K176" s="76" t="s">
        <v>4268</v>
      </c>
      <c r="L176" s="77">
        <v>46252</v>
      </c>
      <c r="M176" s="76" t="s">
        <v>296</v>
      </c>
      <c r="N176" s="76" t="s">
        <v>270</v>
      </c>
      <c r="O176" s="76" t="s">
        <v>271</v>
      </c>
      <c r="P176" s="77">
        <v>46252</v>
      </c>
      <c r="Q176" s="43">
        <f t="shared" si="4"/>
        <v>421</v>
      </c>
      <c r="R176" s="43">
        <f t="shared" si="5"/>
        <v>519</v>
      </c>
      <c r="S176" s="41">
        <f>IF($Q176&lt;Parâmetros!$E$19,$G176-1,$G176)</f>
        <v>46252</v>
      </c>
    </row>
    <row r="177" spans="1:19" ht="15" customHeight="1" x14ac:dyDescent="0.25">
      <c r="A177" s="79">
        <v>10495</v>
      </c>
      <c r="B177" s="76" t="s">
        <v>213</v>
      </c>
      <c r="C177" s="76" t="s">
        <v>194</v>
      </c>
      <c r="D177" s="77">
        <v>46252</v>
      </c>
      <c r="E177" s="78">
        <v>0.85</v>
      </c>
      <c r="F177" s="76" t="s">
        <v>266</v>
      </c>
      <c r="G177" s="77">
        <v>46252</v>
      </c>
      <c r="H177">
        <v>40505574</v>
      </c>
      <c r="I177">
        <v>10</v>
      </c>
      <c r="J177" s="76" t="s">
        <v>4269</v>
      </c>
      <c r="K177" s="76" t="s">
        <v>4270</v>
      </c>
      <c r="L177" s="77">
        <v>46252</v>
      </c>
      <c r="M177" s="76" t="s">
        <v>269</v>
      </c>
      <c r="N177" s="76" t="s">
        <v>270</v>
      </c>
      <c r="O177" s="76" t="s">
        <v>271</v>
      </c>
      <c r="P177" s="77">
        <v>46252</v>
      </c>
      <c r="Q177" s="43">
        <f t="shared" si="4"/>
        <v>525</v>
      </c>
      <c r="R177" s="43">
        <f t="shared" si="5"/>
        <v>576</v>
      </c>
      <c r="S177" s="41">
        <f>IF($Q177&lt;Parâmetros!$E$19,$G177-1,$G177)</f>
        <v>46252</v>
      </c>
    </row>
    <row r="178" spans="1:19" ht="15" customHeight="1" x14ac:dyDescent="0.25">
      <c r="A178" s="79">
        <v>10495</v>
      </c>
      <c r="B178" s="76" t="s">
        <v>213</v>
      </c>
      <c r="C178" s="76" t="s">
        <v>194</v>
      </c>
      <c r="D178" s="77">
        <v>46252</v>
      </c>
      <c r="E178" s="78">
        <v>0.96</v>
      </c>
      <c r="F178" s="76" t="s">
        <v>266</v>
      </c>
      <c r="G178" s="77">
        <v>46252</v>
      </c>
      <c r="H178">
        <v>40505575</v>
      </c>
      <c r="I178">
        <v>10</v>
      </c>
      <c r="J178" s="76" t="s">
        <v>4271</v>
      </c>
      <c r="K178" s="76" t="s">
        <v>4272</v>
      </c>
      <c r="L178" s="77">
        <v>46252</v>
      </c>
      <c r="M178" s="76" t="s">
        <v>269</v>
      </c>
      <c r="N178" s="76" t="s">
        <v>270</v>
      </c>
      <c r="O178" s="76" t="s">
        <v>271</v>
      </c>
      <c r="P178" s="77">
        <v>46252</v>
      </c>
      <c r="Q178" s="43">
        <f t="shared" si="4"/>
        <v>576</v>
      </c>
      <c r="R178" s="43">
        <f t="shared" si="5"/>
        <v>634</v>
      </c>
      <c r="S178" s="41">
        <f>IF($Q178&lt;Parâmetros!$E$19,$G178-1,$G178)</f>
        <v>46252</v>
      </c>
    </row>
    <row r="179" spans="1:19" ht="15" customHeight="1" x14ac:dyDescent="0.25">
      <c r="A179" s="79">
        <v>10495</v>
      </c>
      <c r="B179" s="76" t="s">
        <v>213</v>
      </c>
      <c r="C179" s="76" t="s">
        <v>194</v>
      </c>
      <c r="D179" s="77">
        <v>46252</v>
      </c>
      <c r="E179" s="78">
        <v>0.61</v>
      </c>
      <c r="F179" s="76" t="s">
        <v>266</v>
      </c>
      <c r="G179" s="77">
        <v>46252</v>
      </c>
      <c r="H179">
        <v>40505577</v>
      </c>
      <c r="I179">
        <v>10</v>
      </c>
      <c r="J179" s="76" t="s">
        <v>4273</v>
      </c>
      <c r="K179" s="76" t="s">
        <v>4274</v>
      </c>
      <c r="L179" s="77">
        <v>46252</v>
      </c>
      <c r="M179" s="76" t="s">
        <v>269</v>
      </c>
      <c r="N179" s="76" t="s">
        <v>270</v>
      </c>
      <c r="O179" s="76" t="s">
        <v>271</v>
      </c>
      <c r="P179" s="77">
        <v>46252</v>
      </c>
      <c r="Q179" s="43">
        <f t="shared" si="4"/>
        <v>634</v>
      </c>
      <c r="R179" s="43">
        <f t="shared" si="5"/>
        <v>671</v>
      </c>
      <c r="S179" s="41">
        <f>IF($Q179&lt;Parâmetros!$E$19,$G179-1,$G179)</f>
        <v>46252</v>
      </c>
    </row>
    <row r="180" spans="1:19" ht="15" customHeight="1" x14ac:dyDescent="0.25">
      <c r="A180" s="79">
        <v>10495</v>
      </c>
      <c r="B180" s="76" t="s">
        <v>213</v>
      </c>
      <c r="C180" s="76" t="s">
        <v>194</v>
      </c>
      <c r="D180" s="77">
        <v>46252</v>
      </c>
      <c r="E180" s="78">
        <v>0.45</v>
      </c>
      <c r="F180" s="76" t="s">
        <v>266</v>
      </c>
      <c r="G180" s="77">
        <v>46252</v>
      </c>
      <c r="H180">
        <v>40504762</v>
      </c>
      <c r="I180">
        <v>10</v>
      </c>
      <c r="J180" s="76" t="s">
        <v>4275</v>
      </c>
      <c r="K180" s="76" t="s">
        <v>4276</v>
      </c>
      <c r="L180" s="77">
        <v>46252</v>
      </c>
      <c r="M180" s="76" t="s">
        <v>269</v>
      </c>
      <c r="N180">
        <v>3004299</v>
      </c>
      <c r="O180" s="76" t="s">
        <v>271</v>
      </c>
      <c r="P180" s="77">
        <v>46252</v>
      </c>
      <c r="Q180" s="43">
        <f t="shared" si="4"/>
        <v>671</v>
      </c>
      <c r="R180" s="43">
        <f t="shared" si="5"/>
        <v>698</v>
      </c>
      <c r="S180" s="41">
        <f>IF($Q180&lt;Parâmetros!$E$19,$G180-1,$G180)</f>
        <v>46252</v>
      </c>
    </row>
    <row r="181" spans="1:19" ht="15" customHeight="1" x14ac:dyDescent="0.25">
      <c r="A181" s="79">
        <v>10495</v>
      </c>
      <c r="B181" s="76" t="s">
        <v>213</v>
      </c>
      <c r="C181" s="76" t="s">
        <v>194</v>
      </c>
      <c r="D181" s="77">
        <v>46252</v>
      </c>
      <c r="E181" s="78">
        <v>0.43</v>
      </c>
      <c r="F181" s="76" t="s">
        <v>266</v>
      </c>
      <c r="G181" s="77">
        <v>46252</v>
      </c>
      <c r="H181">
        <v>40505601</v>
      </c>
      <c r="I181">
        <v>10</v>
      </c>
      <c r="J181" s="76" t="s">
        <v>4277</v>
      </c>
      <c r="K181" s="76" t="s">
        <v>4278</v>
      </c>
      <c r="L181" s="77">
        <v>46252</v>
      </c>
      <c r="M181" s="76" t="s">
        <v>269</v>
      </c>
      <c r="N181" s="76" t="s">
        <v>270</v>
      </c>
      <c r="O181" s="76" t="s">
        <v>271</v>
      </c>
      <c r="P181" s="77">
        <v>46252</v>
      </c>
      <c r="Q181" s="43">
        <f t="shared" si="4"/>
        <v>699</v>
      </c>
      <c r="R181" s="43">
        <f t="shared" si="5"/>
        <v>725</v>
      </c>
      <c r="S181" s="41">
        <f>IF($Q181&lt;Parâmetros!$E$19,$G181-1,$G181)</f>
        <v>46252</v>
      </c>
    </row>
    <row r="182" spans="1:19" ht="15" customHeight="1" x14ac:dyDescent="0.25">
      <c r="A182" s="79">
        <v>10495</v>
      </c>
      <c r="B182" s="76" t="s">
        <v>213</v>
      </c>
      <c r="C182" s="76" t="s">
        <v>194</v>
      </c>
      <c r="D182" s="77">
        <v>46252</v>
      </c>
      <c r="E182" s="78">
        <v>0.9</v>
      </c>
      <c r="F182" s="76" t="s">
        <v>266</v>
      </c>
      <c r="G182" s="77">
        <v>46252</v>
      </c>
      <c r="H182">
        <v>40503961</v>
      </c>
      <c r="I182">
        <v>10</v>
      </c>
      <c r="J182" s="76" t="s">
        <v>4279</v>
      </c>
      <c r="K182" s="76" t="s">
        <v>4280</v>
      </c>
      <c r="L182" s="77">
        <v>46252</v>
      </c>
      <c r="M182" s="76" t="s">
        <v>296</v>
      </c>
      <c r="N182" s="76" t="s">
        <v>270</v>
      </c>
      <c r="O182" s="76" t="s">
        <v>271</v>
      </c>
      <c r="P182" s="77">
        <v>46252</v>
      </c>
      <c r="Q182" s="43">
        <f t="shared" si="4"/>
        <v>726</v>
      </c>
      <c r="R182" s="43">
        <f t="shared" si="5"/>
        <v>780</v>
      </c>
      <c r="S182" s="41">
        <f>IF($Q182&lt;Parâmetros!$E$19,$G182-1,$G182)</f>
        <v>46252</v>
      </c>
    </row>
    <row r="183" spans="1:19" ht="15" customHeight="1" x14ac:dyDescent="0.25">
      <c r="A183" s="79">
        <v>11229</v>
      </c>
      <c r="B183" s="76" t="s">
        <v>567</v>
      </c>
      <c r="C183" s="76" t="s">
        <v>399</v>
      </c>
      <c r="D183" s="77">
        <v>46238</v>
      </c>
      <c r="E183" s="78">
        <v>3.97</v>
      </c>
      <c r="F183" s="76" t="s">
        <v>266</v>
      </c>
      <c r="G183" s="77">
        <v>46237</v>
      </c>
      <c r="H183">
        <v>40501300</v>
      </c>
      <c r="I183">
        <v>10</v>
      </c>
      <c r="J183" s="76" t="s">
        <v>568</v>
      </c>
      <c r="K183" s="76" t="s">
        <v>569</v>
      </c>
      <c r="L183" s="77">
        <v>46237</v>
      </c>
      <c r="M183" s="76" t="s">
        <v>269</v>
      </c>
      <c r="N183" s="76" t="s">
        <v>270</v>
      </c>
      <c r="O183" s="76" t="s">
        <v>271</v>
      </c>
      <c r="P183" s="77">
        <v>46238</v>
      </c>
      <c r="Q183" s="43">
        <f t="shared" si="4"/>
        <v>440</v>
      </c>
      <c r="R183" s="43">
        <f t="shared" si="5"/>
        <v>678</v>
      </c>
      <c r="S183" s="41">
        <f>IF($Q183&lt;Parâmetros!$E$19,$G183-1,$G183)</f>
        <v>46237</v>
      </c>
    </row>
    <row r="184" spans="1:19" ht="15" customHeight="1" x14ac:dyDescent="0.25">
      <c r="A184" s="79">
        <v>11229</v>
      </c>
      <c r="B184" s="76" t="s">
        <v>567</v>
      </c>
      <c r="C184" s="76" t="s">
        <v>399</v>
      </c>
      <c r="D184" s="77">
        <v>46238</v>
      </c>
      <c r="E184" s="78">
        <v>3.09</v>
      </c>
      <c r="F184" s="76" t="s">
        <v>266</v>
      </c>
      <c r="G184" s="77">
        <v>46237</v>
      </c>
      <c r="H184">
        <v>40501300</v>
      </c>
      <c r="I184">
        <v>10</v>
      </c>
      <c r="J184" s="76" t="s">
        <v>570</v>
      </c>
      <c r="K184" s="76" t="s">
        <v>571</v>
      </c>
      <c r="L184" s="77">
        <v>46237</v>
      </c>
      <c r="M184" s="76" t="s">
        <v>269</v>
      </c>
      <c r="N184" s="76" t="s">
        <v>270</v>
      </c>
      <c r="O184" s="76" t="s">
        <v>271</v>
      </c>
      <c r="P184" s="77">
        <v>46238</v>
      </c>
      <c r="Q184" s="43">
        <f t="shared" si="4"/>
        <v>750</v>
      </c>
      <c r="R184" s="43">
        <f t="shared" si="5"/>
        <v>935</v>
      </c>
      <c r="S184" s="41">
        <f>IF($Q184&lt;Parâmetros!$E$19,$G184-1,$G184)</f>
        <v>46237</v>
      </c>
    </row>
    <row r="185" spans="1:19" ht="15" customHeight="1" x14ac:dyDescent="0.25">
      <c r="A185" s="79">
        <v>11229</v>
      </c>
      <c r="B185" s="76" t="s">
        <v>567</v>
      </c>
      <c r="C185" s="76" t="s">
        <v>399</v>
      </c>
      <c r="D185" s="77">
        <v>46237</v>
      </c>
      <c r="E185" s="78">
        <v>0.02</v>
      </c>
      <c r="F185" s="76" t="s">
        <v>266</v>
      </c>
      <c r="G185" s="77">
        <v>46237</v>
      </c>
      <c r="H185">
        <v>40499930</v>
      </c>
      <c r="I185">
        <v>10</v>
      </c>
      <c r="J185" s="76" t="s">
        <v>572</v>
      </c>
      <c r="K185" s="76" t="s">
        <v>573</v>
      </c>
      <c r="L185" s="77">
        <v>46237</v>
      </c>
      <c r="M185" s="76" t="s">
        <v>269</v>
      </c>
      <c r="N185" s="76" t="s">
        <v>270</v>
      </c>
      <c r="O185" s="76" t="s">
        <v>271</v>
      </c>
      <c r="P185" s="77">
        <v>46237</v>
      </c>
      <c r="Q185" s="43">
        <f t="shared" si="4"/>
        <v>784</v>
      </c>
      <c r="R185" s="43">
        <f t="shared" si="5"/>
        <v>785</v>
      </c>
      <c r="S185" s="41">
        <f>IF($Q185&lt;Parâmetros!$E$19,$G185-1,$G185)</f>
        <v>46237</v>
      </c>
    </row>
    <row r="186" spans="1:19" ht="15" customHeight="1" x14ac:dyDescent="0.25">
      <c r="A186" s="79">
        <v>11229</v>
      </c>
      <c r="B186" s="76" t="s">
        <v>567</v>
      </c>
      <c r="C186" s="76" t="s">
        <v>399</v>
      </c>
      <c r="D186" s="77">
        <v>46238</v>
      </c>
      <c r="E186" s="78">
        <v>4.04</v>
      </c>
      <c r="F186" s="76" t="s">
        <v>266</v>
      </c>
      <c r="G186" s="77">
        <v>46238</v>
      </c>
      <c r="H186">
        <v>40501300</v>
      </c>
      <c r="I186">
        <v>10</v>
      </c>
      <c r="J186" s="76" t="s">
        <v>574</v>
      </c>
      <c r="K186" s="76" t="s">
        <v>575</v>
      </c>
      <c r="L186" s="77">
        <v>46238</v>
      </c>
      <c r="M186" s="76" t="s">
        <v>269</v>
      </c>
      <c r="N186" s="76" t="s">
        <v>270</v>
      </c>
      <c r="O186" s="76" t="s">
        <v>271</v>
      </c>
      <c r="P186" s="77">
        <v>46238</v>
      </c>
      <c r="Q186" s="43">
        <f t="shared" si="4"/>
        <v>437</v>
      </c>
      <c r="R186" s="43">
        <f t="shared" si="5"/>
        <v>679</v>
      </c>
      <c r="S186" s="41">
        <f>IF($Q186&lt;Parâmetros!$E$19,$G186-1,$G186)</f>
        <v>46238</v>
      </c>
    </row>
    <row r="187" spans="1:19" ht="15" customHeight="1" x14ac:dyDescent="0.25">
      <c r="A187" s="79">
        <v>11229</v>
      </c>
      <c r="B187" s="76" t="s">
        <v>567</v>
      </c>
      <c r="C187" s="76" t="s">
        <v>399</v>
      </c>
      <c r="D187" s="77">
        <v>46238</v>
      </c>
      <c r="E187" s="78">
        <v>4.01</v>
      </c>
      <c r="F187" s="76" t="s">
        <v>266</v>
      </c>
      <c r="G187" s="77">
        <v>46238</v>
      </c>
      <c r="H187">
        <v>40501300</v>
      </c>
      <c r="I187">
        <v>10</v>
      </c>
      <c r="J187" s="76" t="s">
        <v>576</v>
      </c>
      <c r="K187" s="76" t="s">
        <v>577</v>
      </c>
      <c r="L187" s="77">
        <v>46238</v>
      </c>
      <c r="M187" s="76" t="s">
        <v>269</v>
      </c>
      <c r="N187" s="76" t="s">
        <v>270</v>
      </c>
      <c r="O187" s="76" t="s">
        <v>271</v>
      </c>
      <c r="P187" s="77">
        <v>46238</v>
      </c>
      <c r="Q187" s="43">
        <f t="shared" si="4"/>
        <v>739</v>
      </c>
      <c r="R187" s="43">
        <f t="shared" si="5"/>
        <v>979</v>
      </c>
      <c r="S187" s="41">
        <f>IF($Q187&lt;Parâmetros!$E$19,$G187-1,$G187)</f>
        <v>46238</v>
      </c>
    </row>
    <row r="188" spans="1:19" ht="15" customHeight="1" x14ac:dyDescent="0.25">
      <c r="A188" s="79">
        <v>11229</v>
      </c>
      <c r="B188" s="76" t="s">
        <v>567</v>
      </c>
      <c r="C188" s="76" t="s">
        <v>399</v>
      </c>
      <c r="D188" s="77">
        <v>46239</v>
      </c>
      <c r="E188" s="78">
        <v>4.07</v>
      </c>
      <c r="F188" s="76" t="s">
        <v>266</v>
      </c>
      <c r="G188" s="77">
        <v>46239</v>
      </c>
      <c r="H188">
        <v>40494729</v>
      </c>
      <c r="I188">
        <v>10</v>
      </c>
      <c r="J188" s="76" t="s">
        <v>578</v>
      </c>
      <c r="K188" s="76" t="s">
        <v>579</v>
      </c>
      <c r="L188" s="77">
        <v>46239</v>
      </c>
      <c r="M188" s="76" t="s">
        <v>269</v>
      </c>
      <c r="N188" s="76" t="s">
        <v>270</v>
      </c>
      <c r="O188" s="76" t="s">
        <v>271</v>
      </c>
      <c r="P188" s="77">
        <v>46239</v>
      </c>
      <c r="Q188" s="43">
        <f t="shared" si="4"/>
        <v>439</v>
      </c>
      <c r="R188" s="43">
        <f t="shared" si="5"/>
        <v>684</v>
      </c>
      <c r="S188" s="41">
        <f>IF($Q188&lt;Parâmetros!$E$19,$G188-1,$G188)</f>
        <v>46239</v>
      </c>
    </row>
    <row r="189" spans="1:19" ht="15" customHeight="1" x14ac:dyDescent="0.25">
      <c r="A189" s="79">
        <v>11229</v>
      </c>
      <c r="B189" s="76" t="s">
        <v>567</v>
      </c>
      <c r="C189" s="76" t="s">
        <v>399</v>
      </c>
      <c r="D189" s="77">
        <v>46239</v>
      </c>
      <c r="E189" s="78">
        <v>3.84</v>
      </c>
      <c r="F189" s="76" t="s">
        <v>266</v>
      </c>
      <c r="G189" s="77">
        <v>46239</v>
      </c>
      <c r="H189">
        <v>40494729</v>
      </c>
      <c r="I189">
        <v>10</v>
      </c>
      <c r="J189" s="76" t="s">
        <v>580</v>
      </c>
      <c r="K189" s="76" t="s">
        <v>581</v>
      </c>
      <c r="L189" s="77">
        <v>46239</v>
      </c>
      <c r="M189" s="76" t="s">
        <v>269</v>
      </c>
      <c r="N189" s="76" t="s">
        <v>270</v>
      </c>
      <c r="O189" s="76" t="s">
        <v>271</v>
      </c>
      <c r="P189" s="77">
        <v>46239</v>
      </c>
      <c r="Q189" s="43">
        <f t="shared" si="4"/>
        <v>751</v>
      </c>
      <c r="R189" s="43">
        <f t="shared" si="5"/>
        <v>981</v>
      </c>
      <c r="S189" s="41">
        <f>IF($Q189&lt;Parâmetros!$E$19,$G189-1,$G189)</f>
        <v>46239</v>
      </c>
    </row>
    <row r="190" spans="1:19" ht="15" customHeight="1" x14ac:dyDescent="0.25">
      <c r="A190" s="79">
        <v>11229</v>
      </c>
      <c r="B190" s="76" t="s">
        <v>567</v>
      </c>
      <c r="C190" s="76" t="s">
        <v>399</v>
      </c>
      <c r="D190" s="77">
        <v>46239</v>
      </c>
      <c r="E190" s="78">
        <v>0.32</v>
      </c>
      <c r="F190" s="76" t="s">
        <v>266</v>
      </c>
      <c r="G190" s="77">
        <v>46239</v>
      </c>
      <c r="H190">
        <v>40494729</v>
      </c>
      <c r="I190">
        <v>10</v>
      </c>
      <c r="J190" s="76" t="s">
        <v>582</v>
      </c>
      <c r="K190" s="76" t="s">
        <v>583</v>
      </c>
      <c r="L190" s="77">
        <v>46239</v>
      </c>
      <c r="M190" s="76" t="s">
        <v>269</v>
      </c>
      <c r="N190" s="76" t="s">
        <v>270</v>
      </c>
      <c r="O190" s="76" t="s">
        <v>271</v>
      </c>
      <c r="P190" s="77">
        <v>46239</v>
      </c>
      <c r="Q190" s="43">
        <f t="shared" si="4"/>
        <v>981</v>
      </c>
      <c r="R190" s="43">
        <f t="shared" si="5"/>
        <v>1000</v>
      </c>
      <c r="S190" s="41">
        <f>IF($Q190&lt;Parâmetros!$E$19,$G190-1,$G190)</f>
        <v>46239</v>
      </c>
    </row>
    <row r="191" spans="1:19" ht="15" customHeight="1" x14ac:dyDescent="0.25">
      <c r="A191" s="79">
        <v>11229</v>
      </c>
      <c r="B191" s="76" t="s">
        <v>567</v>
      </c>
      <c r="C191" s="76" t="s">
        <v>399</v>
      </c>
      <c r="D191" s="77">
        <v>46240</v>
      </c>
      <c r="E191" s="78">
        <v>4</v>
      </c>
      <c r="F191" s="76" t="s">
        <v>266</v>
      </c>
      <c r="G191" s="77">
        <v>46240</v>
      </c>
      <c r="H191">
        <v>40487200</v>
      </c>
      <c r="I191">
        <v>10</v>
      </c>
      <c r="J191" s="76" t="s">
        <v>584</v>
      </c>
      <c r="K191" s="76" t="s">
        <v>585</v>
      </c>
      <c r="L191" s="77">
        <v>46240</v>
      </c>
      <c r="M191" s="76" t="s">
        <v>269</v>
      </c>
      <c r="N191">
        <v>3002402</v>
      </c>
      <c r="O191" s="76" t="s">
        <v>271</v>
      </c>
      <c r="P191" s="77">
        <v>46240</v>
      </c>
      <c r="Q191" s="43">
        <f t="shared" si="4"/>
        <v>442</v>
      </c>
      <c r="R191" s="43">
        <f t="shared" si="5"/>
        <v>682</v>
      </c>
      <c r="S191" s="41">
        <f>IF($Q191&lt;Parâmetros!$E$19,$G191-1,$G191)</f>
        <v>46240</v>
      </c>
    </row>
    <row r="192" spans="1:19" ht="15" customHeight="1" x14ac:dyDescent="0.25">
      <c r="A192" s="79">
        <v>11229</v>
      </c>
      <c r="B192" s="76" t="s">
        <v>567</v>
      </c>
      <c r="C192" s="76" t="s">
        <v>399</v>
      </c>
      <c r="D192" s="77">
        <v>46240</v>
      </c>
      <c r="E192" s="78">
        <v>4</v>
      </c>
      <c r="F192" s="76" t="s">
        <v>266</v>
      </c>
      <c r="G192" s="77">
        <v>46240</v>
      </c>
      <c r="H192">
        <v>40487200</v>
      </c>
      <c r="I192">
        <v>10</v>
      </c>
      <c r="J192" s="76" t="s">
        <v>586</v>
      </c>
      <c r="K192" s="76" t="s">
        <v>587</v>
      </c>
      <c r="L192" s="77">
        <v>46240</v>
      </c>
      <c r="M192" s="76" t="s">
        <v>269</v>
      </c>
      <c r="N192">
        <v>3002402</v>
      </c>
      <c r="O192" s="76" t="s">
        <v>271</v>
      </c>
      <c r="P192" s="77">
        <v>46240</v>
      </c>
      <c r="Q192" s="43">
        <f t="shared" si="4"/>
        <v>748</v>
      </c>
      <c r="R192" s="43">
        <f t="shared" si="5"/>
        <v>988</v>
      </c>
      <c r="S192" s="41">
        <f>IF($Q192&lt;Parâmetros!$E$19,$G192-1,$G192)</f>
        <v>46240</v>
      </c>
    </row>
    <row r="193" spans="1:19" ht="15" customHeight="1" x14ac:dyDescent="0.25">
      <c r="A193" s="79">
        <v>11229</v>
      </c>
      <c r="B193" s="76" t="s">
        <v>567</v>
      </c>
      <c r="C193" s="76" t="s">
        <v>399</v>
      </c>
      <c r="D193" s="77">
        <v>46241</v>
      </c>
      <c r="E193" s="78">
        <v>5.07</v>
      </c>
      <c r="F193" s="76" t="s">
        <v>266</v>
      </c>
      <c r="G193" s="77">
        <v>46241</v>
      </c>
      <c r="H193">
        <v>40494729</v>
      </c>
      <c r="I193">
        <v>10</v>
      </c>
      <c r="J193" s="76" t="s">
        <v>588</v>
      </c>
      <c r="K193" s="76" t="s">
        <v>589</v>
      </c>
      <c r="L193" s="77">
        <v>46241</v>
      </c>
      <c r="M193" s="76" t="s">
        <v>269</v>
      </c>
      <c r="N193" s="76" t="s">
        <v>270</v>
      </c>
      <c r="O193" s="76" t="s">
        <v>271</v>
      </c>
      <c r="P193" s="77">
        <v>46241</v>
      </c>
      <c r="Q193" s="43">
        <f t="shared" si="4"/>
        <v>436</v>
      </c>
      <c r="R193" s="43">
        <f t="shared" si="5"/>
        <v>741</v>
      </c>
      <c r="S193" s="41">
        <f>IF($Q193&lt;Parâmetros!$E$19,$G193-1,$G193)</f>
        <v>46241</v>
      </c>
    </row>
    <row r="194" spans="1:19" ht="15" customHeight="1" x14ac:dyDescent="0.25">
      <c r="A194" s="79">
        <v>11229</v>
      </c>
      <c r="B194" s="76" t="s">
        <v>567</v>
      </c>
      <c r="C194" s="76" t="s">
        <v>399</v>
      </c>
      <c r="D194" s="77">
        <v>46241</v>
      </c>
      <c r="E194" s="78">
        <v>2</v>
      </c>
      <c r="F194" s="76" t="s">
        <v>266</v>
      </c>
      <c r="G194" s="77">
        <v>46241</v>
      </c>
      <c r="H194">
        <v>40487200</v>
      </c>
      <c r="I194">
        <v>10</v>
      </c>
      <c r="J194" s="76" t="s">
        <v>590</v>
      </c>
      <c r="K194" s="76" t="s">
        <v>591</v>
      </c>
      <c r="L194" s="77">
        <v>46241</v>
      </c>
      <c r="M194" s="76" t="s">
        <v>269</v>
      </c>
      <c r="N194">
        <v>3002402</v>
      </c>
      <c r="O194" s="76" t="s">
        <v>271</v>
      </c>
      <c r="P194" s="77">
        <v>46241</v>
      </c>
      <c r="Q194" s="43">
        <f t="shared" ref="Q194:Q227" si="6">IFERROR(VALUE(LEFT($J194,2))*60+VALUE(MID($J194,4,2)),9999)</f>
        <v>798</v>
      </c>
      <c r="R194" s="43">
        <f t="shared" ref="R194:R227" si="7">IFERROR(VALUE(LEFT($K194,2))*60+VALUE(MID($K194,4,2)),"")</f>
        <v>918</v>
      </c>
      <c r="S194" s="41">
        <f>IF($Q194&lt;Parâmetros!$E$19,$G194-1,$G194)</f>
        <v>46241</v>
      </c>
    </row>
    <row r="195" spans="1:19" ht="15" customHeight="1" x14ac:dyDescent="0.25">
      <c r="A195" s="79">
        <v>11229</v>
      </c>
      <c r="B195" s="76" t="s">
        <v>567</v>
      </c>
      <c r="C195" s="76" t="s">
        <v>399</v>
      </c>
      <c r="D195" s="77">
        <v>46241</v>
      </c>
      <c r="E195" s="78">
        <v>0.1</v>
      </c>
      <c r="F195" s="76" t="s">
        <v>266</v>
      </c>
      <c r="G195" s="77">
        <v>46241</v>
      </c>
      <c r="H195">
        <v>40487200</v>
      </c>
      <c r="I195">
        <v>20</v>
      </c>
      <c r="J195" s="76" t="s">
        <v>592</v>
      </c>
      <c r="K195" s="76" t="s">
        <v>593</v>
      </c>
      <c r="L195" s="77">
        <v>46241</v>
      </c>
      <c r="M195" s="76" t="s">
        <v>269</v>
      </c>
      <c r="N195">
        <v>3002402</v>
      </c>
      <c r="O195" s="76" t="s">
        <v>271</v>
      </c>
      <c r="P195" s="77">
        <v>46241</v>
      </c>
      <c r="Q195" s="43">
        <f t="shared" si="6"/>
        <v>918</v>
      </c>
      <c r="R195" s="43">
        <f t="shared" si="7"/>
        <v>925</v>
      </c>
      <c r="S195" s="41">
        <f>IF($Q195&lt;Parâmetros!$E$19,$G195-1,$G195)</f>
        <v>46241</v>
      </c>
    </row>
    <row r="196" spans="1:19" ht="15" customHeight="1" x14ac:dyDescent="0.25">
      <c r="A196" s="79">
        <v>11229</v>
      </c>
      <c r="B196" s="76" t="s">
        <v>567</v>
      </c>
      <c r="C196" s="76" t="s">
        <v>399</v>
      </c>
      <c r="D196" s="77">
        <v>46244</v>
      </c>
      <c r="E196" s="78">
        <v>4.16</v>
      </c>
      <c r="F196" s="76" t="s">
        <v>266</v>
      </c>
      <c r="G196" s="77">
        <v>46243</v>
      </c>
      <c r="H196">
        <v>40502996</v>
      </c>
      <c r="I196">
        <v>10</v>
      </c>
      <c r="J196" s="76" t="s">
        <v>594</v>
      </c>
      <c r="K196" s="76" t="s">
        <v>595</v>
      </c>
      <c r="L196" s="77">
        <v>46243</v>
      </c>
      <c r="M196" s="76" t="s">
        <v>269</v>
      </c>
      <c r="N196" s="76" t="s">
        <v>270</v>
      </c>
      <c r="O196" s="76" t="s">
        <v>596</v>
      </c>
      <c r="P196" s="77">
        <v>46244</v>
      </c>
      <c r="Q196" s="43">
        <f t="shared" si="6"/>
        <v>439</v>
      </c>
      <c r="R196" s="43">
        <f t="shared" si="7"/>
        <v>689</v>
      </c>
      <c r="S196" s="41">
        <f>IF($Q196&lt;Parâmetros!$E$19,$G196-1,$G196)</f>
        <v>46243</v>
      </c>
    </row>
    <row r="197" spans="1:19" ht="15" customHeight="1" x14ac:dyDescent="0.25">
      <c r="A197" s="79">
        <v>11229</v>
      </c>
      <c r="B197" s="76" t="s">
        <v>567</v>
      </c>
      <c r="C197" s="76" t="s">
        <v>399</v>
      </c>
      <c r="D197" s="77">
        <v>46243</v>
      </c>
      <c r="E197" s="78">
        <v>2.35</v>
      </c>
      <c r="F197" s="76" t="s">
        <v>266</v>
      </c>
      <c r="G197" s="77">
        <v>46243</v>
      </c>
      <c r="H197">
        <v>40499943</v>
      </c>
      <c r="I197">
        <v>10</v>
      </c>
      <c r="J197" s="76" t="s">
        <v>597</v>
      </c>
      <c r="K197" s="76" t="s">
        <v>598</v>
      </c>
      <c r="L197" s="77">
        <v>46243</v>
      </c>
      <c r="M197" s="76" t="s">
        <v>269</v>
      </c>
      <c r="N197" s="76" t="s">
        <v>270</v>
      </c>
      <c r="O197" s="76" t="s">
        <v>271</v>
      </c>
      <c r="P197" s="77">
        <v>46243</v>
      </c>
      <c r="Q197" s="43">
        <f t="shared" si="6"/>
        <v>749</v>
      </c>
      <c r="R197" s="43">
        <f t="shared" si="7"/>
        <v>890</v>
      </c>
      <c r="S197" s="41">
        <f>IF($Q197&lt;Parâmetros!$E$19,$G197-1,$G197)</f>
        <v>46243</v>
      </c>
    </row>
    <row r="198" spans="1:19" ht="15" customHeight="1" x14ac:dyDescent="0.25">
      <c r="A198" s="79">
        <v>11229</v>
      </c>
      <c r="B198" s="76" t="s">
        <v>567</v>
      </c>
      <c r="C198" s="76" t="s">
        <v>399</v>
      </c>
      <c r="D198" s="77">
        <v>46244</v>
      </c>
      <c r="E198" s="78">
        <v>0.59</v>
      </c>
      <c r="F198" s="76" t="s">
        <v>266</v>
      </c>
      <c r="G198" s="77">
        <v>46243</v>
      </c>
      <c r="H198">
        <v>40499682</v>
      </c>
      <c r="I198">
        <v>20</v>
      </c>
      <c r="J198" s="76" t="s">
        <v>599</v>
      </c>
      <c r="K198" s="76" t="s">
        <v>600</v>
      </c>
      <c r="L198" s="77">
        <v>46243</v>
      </c>
      <c r="M198" s="76" t="s">
        <v>269</v>
      </c>
      <c r="N198" s="76" t="s">
        <v>270</v>
      </c>
      <c r="O198" s="76" t="s">
        <v>271</v>
      </c>
      <c r="P198" s="77">
        <v>46244</v>
      </c>
      <c r="Q198" s="43">
        <f t="shared" si="6"/>
        <v>890</v>
      </c>
      <c r="R198" s="43">
        <f t="shared" si="7"/>
        <v>926</v>
      </c>
      <c r="S198" s="41">
        <f>IF($Q198&lt;Parâmetros!$E$19,$G198-1,$G198)</f>
        <v>46243</v>
      </c>
    </row>
    <row r="199" spans="1:19" ht="15" customHeight="1" x14ac:dyDescent="0.25">
      <c r="A199" s="79">
        <v>11229</v>
      </c>
      <c r="B199" s="76" t="s">
        <v>567</v>
      </c>
      <c r="C199" s="76" t="s">
        <v>399</v>
      </c>
      <c r="D199" s="77">
        <v>46244</v>
      </c>
      <c r="E199" s="78">
        <v>4.29</v>
      </c>
      <c r="F199" s="76" t="s">
        <v>266</v>
      </c>
      <c r="G199" s="77">
        <v>46244</v>
      </c>
      <c r="H199">
        <v>40497549</v>
      </c>
      <c r="I199">
        <v>30</v>
      </c>
      <c r="J199" s="76" t="s">
        <v>601</v>
      </c>
      <c r="K199" s="76" t="s">
        <v>602</v>
      </c>
      <c r="L199" s="77">
        <v>46244</v>
      </c>
      <c r="M199" s="76" t="s">
        <v>269</v>
      </c>
      <c r="N199" s="76" t="s">
        <v>270</v>
      </c>
      <c r="O199" s="76" t="s">
        <v>271</v>
      </c>
      <c r="P199" s="77">
        <v>46244</v>
      </c>
      <c r="Q199" s="43">
        <f t="shared" si="6"/>
        <v>427</v>
      </c>
      <c r="R199" s="43">
        <f t="shared" si="7"/>
        <v>684</v>
      </c>
      <c r="S199" s="41">
        <f>IF($Q199&lt;Parâmetros!$E$19,$G199-1,$G199)</f>
        <v>46244</v>
      </c>
    </row>
    <row r="200" spans="1:19" ht="15" customHeight="1" x14ac:dyDescent="0.25">
      <c r="A200" s="79">
        <v>11229</v>
      </c>
      <c r="B200" s="76" t="s">
        <v>567</v>
      </c>
      <c r="C200" s="76" t="s">
        <v>399</v>
      </c>
      <c r="D200" s="77">
        <v>46244</v>
      </c>
      <c r="E200" s="78">
        <v>4.0999999999999996</v>
      </c>
      <c r="F200" s="76" t="s">
        <v>266</v>
      </c>
      <c r="G200" s="77">
        <v>46244</v>
      </c>
      <c r="H200">
        <v>40502986</v>
      </c>
      <c r="I200">
        <v>10</v>
      </c>
      <c r="J200" s="76" t="s">
        <v>603</v>
      </c>
      <c r="K200" s="76" t="s">
        <v>604</v>
      </c>
      <c r="L200" s="77">
        <v>46244</v>
      </c>
      <c r="M200" s="76" t="s">
        <v>269</v>
      </c>
      <c r="N200" s="76" t="s">
        <v>270</v>
      </c>
      <c r="O200" s="76" t="s">
        <v>271</v>
      </c>
      <c r="P200" s="77">
        <v>46244</v>
      </c>
      <c r="Q200" s="43">
        <f t="shared" si="6"/>
        <v>744</v>
      </c>
      <c r="R200" s="43">
        <f t="shared" si="7"/>
        <v>990</v>
      </c>
      <c r="S200" s="41">
        <f>IF($Q200&lt;Parâmetros!$E$19,$G200-1,$G200)</f>
        <v>46244</v>
      </c>
    </row>
    <row r="201" spans="1:19" ht="15" customHeight="1" x14ac:dyDescent="0.25">
      <c r="A201" s="79">
        <v>11229</v>
      </c>
      <c r="B201" s="76" t="s">
        <v>567</v>
      </c>
      <c r="C201" s="76" t="s">
        <v>399</v>
      </c>
      <c r="D201" s="77">
        <v>46245</v>
      </c>
      <c r="E201" s="78">
        <v>4.1500000000000004</v>
      </c>
      <c r="F201" s="76" t="s">
        <v>266</v>
      </c>
      <c r="G201" s="77">
        <v>46245</v>
      </c>
      <c r="H201">
        <v>40503418</v>
      </c>
      <c r="I201">
        <v>10</v>
      </c>
      <c r="J201" s="76" t="s">
        <v>605</v>
      </c>
      <c r="K201" s="76" t="s">
        <v>606</v>
      </c>
      <c r="L201" s="77">
        <v>46245</v>
      </c>
      <c r="M201" s="76" t="s">
        <v>269</v>
      </c>
      <c r="N201" s="76" t="s">
        <v>270</v>
      </c>
      <c r="O201" s="76" t="s">
        <v>271</v>
      </c>
      <c r="P201" s="77">
        <v>46245</v>
      </c>
      <c r="Q201" s="43">
        <f t="shared" si="6"/>
        <v>436</v>
      </c>
      <c r="R201" s="43">
        <f t="shared" si="7"/>
        <v>685</v>
      </c>
      <c r="S201" s="41">
        <f>IF($Q201&lt;Parâmetros!$E$19,$G201-1,$G201)</f>
        <v>46245</v>
      </c>
    </row>
    <row r="202" spans="1:19" ht="15" customHeight="1" x14ac:dyDescent="0.25">
      <c r="A202" s="79">
        <v>11229</v>
      </c>
      <c r="B202" s="76" t="s">
        <v>567</v>
      </c>
      <c r="C202" s="76" t="s">
        <v>399</v>
      </c>
      <c r="D202" s="77">
        <v>46246</v>
      </c>
      <c r="E202" s="78">
        <v>4.1500000000000004</v>
      </c>
      <c r="F202" s="76" t="s">
        <v>266</v>
      </c>
      <c r="G202" s="77">
        <v>46245</v>
      </c>
      <c r="H202">
        <v>40503418</v>
      </c>
      <c r="I202">
        <v>10</v>
      </c>
      <c r="J202" s="76" t="s">
        <v>605</v>
      </c>
      <c r="K202" s="76" t="s">
        <v>606</v>
      </c>
      <c r="L202" s="77">
        <v>46245</v>
      </c>
      <c r="M202" s="76" t="s">
        <v>269</v>
      </c>
      <c r="N202" s="76" t="s">
        <v>270</v>
      </c>
      <c r="O202" s="76" t="s">
        <v>271</v>
      </c>
      <c r="P202" s="77">
        <v>46246</v>
      </c>
      <c r="Q202" s="43">
        <f t="shared" si="6"/>
        <v>436</v>
      </c>
      <c r="R202" s="43">
        <f t="shared" si="7"/>
        <v>685</v>
      </c>
      <c r="S202" s="41">
        <f>IF($Q202&lt;Parâmetros!$E$19,$G202-1,$G202)</f>
        <v>46245</v>
      </c>
    </row>
    <row r="203" spans="1:19" ht="15" customHeight="1" x14ac:dyDescent="0.25">
      <c r="A203" s="79">
        <v>11229</v>
      </c>
      <c r="B203" s="76" t="s">
        <v>567</v>
      </c>
      <c r="C203" s="76" t="s">
        <v>399</v>
      </c>
      <c r="D203" s="77">
        <v>46246</v>
      </c>
      <c r="E203" s="78">
        <v>-4.1500000000000004</v>
      </c>
      <c r="F203" s="76" t="s">
        <v>266</v>
      </c>
      <c r="G203" s="77">
        <v>46245</v>
      </c>
      <c r="H203">
        <v>40503418</v>
      </c>
      <c r="I203">
        <v>10</v>
      </c>
      <c r="J203" s="76" t="s">
        <v>605</v>
      </c>
      <c r="K203" s="76" t="s">
        <v>606</v>
      </c>
      <c r="L203" s="77">
        <v>46245</v>
      </c>
      <c r="M203" s="76" t="s">
        <v>269</v>
      </c>
      <c r="N203" s="76" t="s">
        <v>270</v>
      </c>
      <c r="O203" s="76" t="s">
        <v>511</v>
      </c>
      <c r="P203" s="77">
        <v>46247</v>
      </c>
      <c r="Q203" s="43">
        <f t="shared" si="6"/>
        <v>436</v>
      </c>
      <c r="R203" s="43">
        <f t="shared" si="7"/>
        <v>685</v>
      </c>
      <c r="S203" s="41">
        <f>IF($Q203&lt;Parâmetros!$E$19,$G203-1,$G203)</f>
        <v>46245</v>
      </c>
    </row>
    <row r="204" spans="1:19" ht="15" customHeight="1" x14ac:dyDescent="0.25">
      <c r="A204" s="79">
        <v>11229</v>
      </c>
      <c r="B204" s="76" t="s">
        <v>567</v>
      </c>
      <c r="C204" s="76" t="s">
        <v>399</v>
      </c>
      <c r="D204" s="77">
        <v>46245</v>
      </c>
      <c r="E204" s="78">
        <v>4</v>
      </c>
      <c r="F204" s="76" t="s">
        <v>266</v>
      </c>
      <c r="G204" s="77">
        <v>46245</v>
      </c>
      <c r="H204">
        <v>40503418</v>
      </c>
      <c r="I204">
        <v>10</v>
      </c>
      <c r="J204" s="76" t="s">
        <v>607</v>
      </c>
      <c r="K204" s="76" t="s">
        <v>608</v>
      </c>
      <c r="L204" s="77">
        <v>46245</v>
      </c>
      <c r="M204" s="76" t="s">
        <v>269</v>
      </c>
      <c r="N204" s="76" t="s">
        <v>270</v>
      </c>
      <c r="O204" s="76" t="s">
        <v>271</v>
      </c>
      <c r="P204" s="77">
        <v>46245</v>
      </c>
      <c r="Q204" s="43">
        <f t="shared" si="6"/>
        <v>745</v>
      </c>
      <c r="R204" s="43">
        <f t="shared" si="7"/>
        <v>986</v>
      </c>
      <c r="S204" s="41">
        <f>IF($Q204&lt;Parâmetros!$E$19,$G204-1,$G204)</f>
        <v>46245</v>
      </c>
    </row>
    <row r="205" spans="1:19" ht="15" customHeight="1" x14ac:dyDescent="0.25">
      <c r="A205" s="79">
        <v>11229</v>
      </c>
      <c r="B205" s="76" t="s">
        <v>567</v>
      </c>
      <c r="C205" s="76" t="s">
        <v>399</v>
      </c>
      <c r="D205" s="77">
        <v>46246</v>
      </c>
      <c r="E205" s="78">
        <v>4</v>
      </c>
      <c r="F205" s="76" t="s">
        <v>266</v>
      </c>
      <c r="G205" s="77">
        <v>46245</v>
      </c>
      <c r="H205">
        <v>40503418</v>
      </c>
      <c r="I205">
        <v>10</v>
      </c>
      <c r="J205" s="76" t="s">
        <v>607</v>
      </c>
      <c r="K205" s="76" t="s">
        <v>608</v>
      </c>
      <c r="L205" s="77">
        <v>46245</v>
      </c>
      <c r="M205" s="76" t="s">
        <v>269</v>
      </c>
      <c r="N205" s="76" t="s">
        <v>270</v>
      </c>
      <c r="O205" s="76" t="s">
        <v>271</v>
      </c>
      <c r="P205" s="77">
        <v>46246</v>
      </c>
      <c r="Q205" s="43">
        <f t="shared" si="6"/>
        <v>745</v>
      </c>
      <c r="R205" s="43">
        <f t="shared" si="7"/>
        <v>986</v>
      </c>
      <c r="S205" s="41">
        <f>IF($Q205&lt;Parâmetros!$E$19,$G205-1,$G205)</f>
        <v>46245</v>
      </c>
    </row>
    <row r="206" spans="1:19" ht="15" customHeight="1" x14ac:dyDescent="0.25">
      <c r="A206" s="79">
        <v>11229</v>
      </c>
      <c r="B206" s="76" t="s">
        <v>567</v>
      </c>
      <c r="C206" s="76" t="s">
        <v>399</v>
      </c>
      <c r="D206" s="77">
        <v>46246</v>
      </c>
      <c r="E206" s="78">
        <v>-4</v>
      </c>
      <c r="F206" s="76" t="s">
        <v>266</v>
      </c>
      <c r="G206" s="77">
        <v>46245</v>
      </c>
      <c r="H206">
        <v>40503418</v>
      </c>
      <c r="I206">
        <v>10</v>
      </c>
      <c r="J206" s="76" t="s">
        <v>607</v>
      </c>
      <c r="K206" s="76" t="s">
        <v>608</v>
      </c>
      <c r="L206" s="77">
        <v>46245</v>
      </c>
      <c r="M206" s="76" t="s">
        <v>269</v>
      </c>
      <c r="N206" s="76" t="s">
        <v>270</v>
      </c>
      <c r="O206" s="76" t="s">
        <v>511</v>
      </c>
      <c r="P206" s="77">
        <v>46247</v>
      </c>
      <c r="Q206" s="43">
        <f t="shared" si="6"/>
        <v>745</v>
      </c>
      <c r="R206" s="43">
        <f t="shared" si="7"/>
        <v>986</v>
      </c>
      <c r="S206" s="41">
        <f>IF($Q206&lt;Parâmetros!$E$19,$G206-1,$G206)</f>
        <v>46245</v>
      </c>
    </row>
    <row r="207" spans="1:19" ht="15" customHeight="1" x14ac:dyDescent="0.25">
      <c r="A207" s="79">
        <v>11229</v>
      </c>
      <c r="B207" s="76" t="s">
        <v>567</v>
      </c>
      <c r="C207" s="76" t="s">
        <v>399</v>
      </c>
      <c r="D207" s="77">
        <v>46246</v>
      </c>
      <c r="E207" s="78">
        <v>4.32</v>
      </c>
      <c r="F207" s="76" t="s">
        <v>266</v>
      </c>
      <c r="G207" s="77">
        <v>46246</v>
      </c>
      <c r="H207">
        <v>40503418</v>
      </c>
      <c r="I207">
        <v>10</v>
      </c>
      <c r="J207" s="76" t="s">
        <v>609</v>
      </c>
      <c r="K207" s="76" t="s">
        <v>610</v>
      </c>
      <c r="L207" s="77">
        <v>46246</v>
      </c>
      <c r="M207" s="76" t="s">
        <v>269</v>
      </c>
      <c r="N207" s="76" t="s">
        <v>270</v>
      </c>
      <c r="O207" s="76" t="s">
        <v>271</v>
      </c>
      <c r="P207" s="77">
        <v>46246</v>
      </c>
      <c r="Q207" s="43">
        <f t="shared" si="6"/>
        <v>426</v>
      </c>
      <c r="R207" s="43">
        <f t="shared" si="7"/>
        <v>685</v>
      </c>
      <c r="S207" s="41">
        <f>IF($Q207&lt;Parâmetros!$E$19,$G207-1,$G207)</f>
        <v>46246</v>
      </c>
    </row>
    <row r="208" spans="1:19" ht="15" customHeight="1" x14ac:dyDescent="0.25">
      <c r="A208" s="79">
        <v>11229</v>
      </c>
      <c r="B208" s="76" t="s">
        <v>567</v>
      </c>
      <c r="C208" s="76" t="s">
        <v>399</v>
      </c>
      <c r="D208" s="77">
        <v>46246</v>
      </c>
      <c r="E208" s="78">
        <v>4.32</v>
      </c>
      <c r="F208" s="76" t="s">
        <v>266</v>
      </c>
      <c r="G208" s="77">
        <v>46246</v>
      </c>
      <c r="H208">
        <v>40503418</v>
      </c>
      <c r="I208">
        <v>10</v>
      </c>
      <c r="J208" s="76" t="s">
        <v>609</v>
      </c>
      <c r="K208" s="76" t="s">
        <v>610</v>
      </c>
      <c r="L208" s="77">
        <v>46246</v>
      </c>
      <c r="M208" s="76" t="s">
        <v>269</v>
      </c>
      <c r="N208" s="76" t="s">
        <v>270</v>
      </c>
      <c r="O208" s="76" t="s">
        <v>271</v>
      </c>
      <c r="P208" s="77">
        <v>46246</v>
      </c>
      <c r="Q208" s="43">
        <f t="shared" si="6"/>
        <v>426</v>
      </c>
      <c r="R208" s="43">
        <f t="shared" si="7"/>
        <v>685</v>
      </c>
      <c r="S208" s="41">
        <f>IF($Q208&lt;Parâmetros!$E$19,$G208-1,$G208)</f>
        <v>46246</v>
      </c>
    </row>
    <row r="209" spans="1:19" ht="15" customHeight="1" x14ac:dyDescent="0.25">
      <c r="A209" s="79">
        <v>11229</v>
      </c>
      <c r="B209" s="76" t="s">
        <v>567</v>
      </c>
      <c r="C209" s="76" t="s">
        <v>399</v>
      </c>
      <c r="D209" s="77">
        <v>46246</v>
      </c>
      <c r="E209" s="78">
        <v>-4.32</v>
      </c>
      <c r="F209" s="76" t="s">
        <v>266</v>
      </c>
      <c r="G209" s="77">
        <v>46246</v>
      </c>
      <c r="H209">
        <v>40503418</v>
      </c>
      <c r="I209">
        <v>10</v>
      </c>
      <c r="J209" s="76" t="s">
        <v>609</v>
      </c>
      <c r="K209" s="76" t="s">
        <v>610</v>
      </c>
      <c r="L209" s="77">
        <v>46246</v>
      </c>
      <c r="M209" s="76" t="s">
        <v>269</v>
      </c>
      <c r="N209" s="76" t="s">
        <v>270</v>
      </c>
      <c r="O209" s="76" t="s">
        <v>511</v>
      </c>
      <c r="P209" s="77">
        <v>46247</v>
      </c>
      <c r="Q209" s="43">
        <f t="shared" si="6"/>
        <v>426</v>
      </c>
      <c r="R209" s="43">
        <f t="shared" si="7"/>
        <v>685</v>
      </c>
      <c r="S209" s="41">
        <f>IF($Q209&lt;Parâmetros!$E$19,$G209-1,$G209)</f>
        <v>46246</v>
      </c>
    </row>
    <row r="210" spans="1:19" ht="15" customHeight="1" x14ac:dyDescent="0.25">
      <c r="A210" s="79">
        <v>11229</v>
      </c>
      <c r="B210" s="76" t="s">
        <v>567</v>
      </c>
      <c r="C210" s="76" t="s">
        <v>399</v>
      </c>
      <c r="D210" s="77">
        <v>46246</v>
      </c>
      <c r="E210" s="78">
        <v>4</v>
      </c>
      <c r="F210" s="76" t="s">
        <v>266</v>
      </c>
      <c r="G210" s="77">
        <v>46246</v>
      </c>
      <c r="H210">
        <v>40503418</v>
      </c>
      <c r="I210">
        <v>10</v>
      </c>
      <c r="J210" s="76" t="s">
        <v>611</v>
      </c>
      <c r="K210" s="76" t="s">
        <v>612</v>
      </c>
      <c r="L210" s="77">
        <v>46246</v>
      </c>
      <c r="M210" s="76" t="s">
        <v>269</v>
      </c>
      <c r="N210" s="76" t="s">
        <v>270</v>
      </c>
      <c r="O210" s="76" t="s">
        <v>271</v>
      </c>
      <c r="P210" s="77">
        <v>46246</v>
      </c>
      <c r="Q210" s="43">
        <f t="shared" si="6"/>
        <v>745</v>
      </c>
      <c r="R210" s="43">
        <f t="shared" si="7"/>
        <v>985</v>
      </c>
      <c r="S210" s="41">
        <f>IF($Q210&lt;Parâmetros!$E$19,$G210-1,$G210)</f>
        <v>46246</v>
      </c>
    </row>
    <row r="211" spans="1:19" ht="15" customHeight="1" x14ac:dyDescent="0.25">
      <c r="A211" s="79">
        <v>11229</v>
      </c>
      <c r="B211" s="76" t="s">
        <v>567</v>
      </c>
      <c r="C211" s="76" t="s">
        <v>399</v>
      </c>
      <c r="D211" s="77">
        <v>46246</v>
      </c>
      <c r="E211" s="78">
        <v>4</v>
      </c>
      <c r="F211" s="76" t="s">
        <v>266</v>
      </c>
      <c r="G211" s="77">
        <v>46246</v>
      </c>
      <c r="H211">
        <v>40503418</v>
      </c>
      <c r="I211">
        <v>10</v>
      </c>
      <c r="J211" s="76" t="s">
        <v>611</v>
      </c>
      <c r="K211" s="76" t="s">
        <v>612</v>
      </c>
      <c r="L211" s="77">
        <v>46246</v>
      </c>
      <c r="M211" s="76" t="s">
        <v>269</v>
      </c>
      <c r="N211" s="76" t="s">
        <v>270</v>
      </c>
      <c r="O211" s="76" t="s">
        <v>271</v>
      </c>
      <c r="P211" s="77">
        <v>46246</v>
      </c>
      <c r="Q211" s="43">
        <f t="shared" si="6"/>
        <v>745</v>
      </c>
      <c r="R211" s="43">
        <f t="shared" si="7"/>
        <v>985</v>
      </c>
      <c r="S211" s="41">
        <f>IF($Q211&lt;Parâmetros!$E$19,$G211-1,$G211)</f>
        <v>46246</v>
      </c>
    </row>
    <row r="212" spans="1:19" ht="15" customHeight="1" x14ac:dyDescent="0.25">
      <c r="A212" s="79">
        <v>11229</v>
      </c>
      <c r="B212" s="76" t="s">
        <v>567</v>
      </c>
      <c r="C212" s="76" t="s">
        <v>399</v>
      </c>
      <c r="D212" s="77">
        <v>46246</v>
      </c>
      <c r="E212" s="78">
        <v>-4</v>
      </c>
      <c r="F212" s="76" t="s">
        <v>266</v>
      </c>
      <c r="G212" s="77">
        <v>46246</v>
      </c>
      <c r="H212">
        <v>40503418</v>
      </c>
      <c r="I212">
        <v>10</v>
      </c>
      <c r="J212" s="76" t="s">
        <v>611</v>
      </c>
      <c r="K212" s="76" t="s">
        <v>612</v>
      </c>
      <c r="L212" s="77">
        <v>46246</v>
      </c>
      <c r="M212" s="76" t="s">
        <v>269</v>
      </c>
      <c r="N212" s="76" t="s">
        <v>270</v>
      </c>
      <c r="O212" s="76" t="s">
        <v>511</v>
      </c>
      <c r="P212" s="77">
        <v>46247</v>
      </c>
      <c r="Q212" s="43">
        <f t="shared" si="6"/>
        <v>745</v>
      </c>
      <c r="R212" s="43">
        <f t="shared" si="7"/>
        <v>985</v>
      </c>
      <c r="S212" s="41">
        <f>IF($Q212&lt;Parâmetros!$E$19,$G212-1,$G212)</f>
        <v>46246</v>
      </c>
    </row>
    <row r="213" spans="1:19" ht="15" customHeight="1" x14ac:dyDescent="0.25">
      <c r="A213" s="79">
        <v>11229</v>
      </c>
      <c r="B213" s="76" t="s">
        <v>567</v>
      </c>
      <c r="C213" s="76" t="s">
        <v>399</v>
      </c>
      <c r="D213" s="77">
        <v>46247</v>
      </c>
      <c r="E213" s="78">
        <v>4.09</v>
      </c>
      <c r="F213" s="76" t="s">
        <v>266</v>
      </c>
      <c r="G213" s="77">
        <v>46247</v>
      </c>
      <c r="H213">
        <v>40503418</v>
      </c>
      <c r="I213">
        <v>10</v>
      </c>
      <c r="J213" s="76" t="s">
        <v>613</v>
      </c>
      <c r="K213" s="76" t="s">
        <v>614</v>
      </c>
      <c r="L213" s="77">
        <v>46247</v>
      </c>
      <c r="M213" s="76" t="s">
        <v>269</v>
      </c>
      <c r="N213" s="76" t="s">
        <v>270</v>
      </c>
      <c r="O213" s="76" t="s">
        <v>271</v>
      </c>
      <c r="P213" s="77">
        <v>46247</v>
      </c>
      <c r="Q213" s="43">
        <f t="shared" si="6"/>
        <v>440</v>
      </c>
      <c r="R213" s="43">
        <f t="shared" si="7"/>
        <v>685</v>
      </c>
      <c r="S213" s="41">
        <f>IF($Q213&lt;Parâmetros!$E$19,$G213-1,$G213)</f>
        <v>46247</v>
      </c>
    </row>
    <row r="214" spans="1:19" ht="15" customHeight="1" x14ac:dyDescent="0.25">
      <c r="A214" s="79">
        <v>11229</v>
      </c>
      <c r="B214" s="76" t="s">
        <v>567</v>
      </c>
      <c r="C214" s="76" t="s">
        <v>399</v>
      </c>
      <c r="D214" s="77">
        <v>46247</v>
      </c>
      <c r="E214" s="78">
        <v>4.09</v>
      </c>
      <c r="F214" s="76" t="s">
        <v>266</v>
      </c>
      <c r="G214" s="77">
        <v>46247</v>
      </c>
      <c r="H214">
        <v>40503418</v>
      </c>
      <c r="I214">
        <v>10</v>
      </c>
      <c r="J214" s="76" t="s">
        <v>613</v>
      </c>
      <c r="K214" s="76" t="s">
        <v>614</v>
      </c>
      <c r="L214" s="77">
        <v>46247</v>
      </c>
      <c r="M214" s="76" t="s">
        <v>269</v>
      </c>
      <c r="N214" s="76" t="s">
        <v>270</v>
      </c>
      <c r="O214" s="76" t="s">
        <v>271</v>
      </c>
      <c r="P214" s="77">
        <v>46247</v>
      </c>
      <c r="Q214" s="43">
        <f t="shared" si="6"/>
        <v>440</v>
      </c>
      <c r="R214" s="43">
        <f t="shared" si="7"/>
        <v>685</v>
      </c>
      <c r="S214" s="41">
        <f>IF($Q214&lt;Parâmetros!$E$19,$G214-1,$G214)</f>
        <v>46247</v>
      </c>
    </row>
    <row r="215" spans="1:19" ht="15" customHeight="1" x14ac:dyDescent="0.25">
      <c r="A215" s="79">
        <v>11229</v>
      </c>
      <c r="B215" s="76" t="s">
        <v>567</v>
      </c>
      <c r="C215" s="76" t="s">
        <v>399</v>
      </c>
      <c r="D215" s="77">
        <v>46247</v>
      </c>
      <c r="E215" s="78">
        <v>-4.09</v>
      </c>
      <c r="F215" s="76" t="s">
        <v>266</v>
      </c>
      <c r="G215" s="77">
        <v>46247</v>
      </c>
      <c r="H215">
        <v>40503418</v>
      </c>
      <c r="I215">
        <v>10</v>
      </c>
      <c r="J215" s="76" t="s">
        <v>613</v>
      </c>
      <c r="K215" s="76" t="s">
        <v>614</v>
      </c>
      <c r="L215" s="77">
        <v>46247</v>
      </c>
      <c r="M215" s="76" t="s">
        <v>269</v>
      </c>
      <c r="N215" s="76" t="s">
        <v>270</v>
      </c>
      <c r="O215" s="76" t="s">
        <v>511</v>
      </c>
      <c r="P215" s="77">
        <v>46251</v>
      </c>
      <c r="Q215" s="43">
        <f t="shared" si="6"/>
        <v>440</v>
      </c>
      <c r="R215" s="43">
        <f t="shared" si="7"/>
        <v>685</v>
      </c>
      <c r="S215" s="41">
        <f>IF($Q215&lt;Parâmetros!$E$19,$G215-1,$G215)</f>
        <v>46247</v>
      </c>
    </row>
    <row r="216" spans="1:19" ht="15" customHeight="1" x14ac:dyDescent="0.25">
      <c r="A216" s="79">
        <v>11229</v>
      </c>
      <c r="B216" s="76" t="s">
        <v>567</v>
      </c>
      <c r="C216" s="76" t="s">
        <v>399</v>
      </c>
      <c r="D216" s="77">
        <v>46248</v>
      </c>
      <c r="E216" s="78">
        <v>4.25</v>
      </c>
      <c r="F216" s="76" t="s">
        <v>266</v>
      </c>
      <c r="G216" s="77">
        <v>46248</v>
      </c>
      <c r="H216">
        <v>40503418</v>
      </c>
      <c r="I216">
        <v>10</v>
      </c>
      <c r="J216" s="76" t="s">
        <v>615</v>
      </c>
      <c r="K216" s="76" t="s">
        <v>616</v>
      </c>
      <c r="L216" s="77">
        <v>46248</v>
      </c>
      <c r="M216" s="76" t="s">
        <v>269</v>
      </c>
      <c r="N216" s="76" t="s">
        <v>270</v>
      </c>
      <c r="O216" s="76" t="s">
        <v>271</v>
      </c>
      <c r="P216" s="77">
        <v>46248</v>
      </c>
      <c r="Q216" s="43">
        <f t="shared" si="6"/>
        <v>431</v>
      </c>
      <c r="R216" s="43">
        <f t="shared" si="7"/>
        <v>687</v>
      </c>
      <c r="S216" s="41">
        <f>IF($Q216&lt;Parâmetros!$E$19,$G216-1,$G216)</f>
        <v>46248</v>
      </c>
    </row>
    <row r="217" spans="1:19" ht="15" customHeight="1" x14ac:dyDescent="0.25">
      <c r="A217" s="79">
        <v>11229</v>
      </c>
      <c r="B217" s="76" t="s">
        <v>567</v>
      </c>
      <c r="C217" s="76" t="s">
        <v>399</v>
      </c>
      <c r="D217" s="77">
        <v>46248</v>
      </c>
      <c r="E217" s="78">
        <v>4</v>
      </c>
      <c r="F217" s="76" t="s">
        <v>266</v>
      </c>
      <c r="G217" s="77">
        <v>46248</v>
      </c>
      <c r="H217">
        <v>40503418</v>
      </c>
      <c r="I217">
        <v>10</v>
      </c>
      <c r="J217" s="76" t="s">
        <v>617</v>
      </c>
      <c r="K217" s="76" t="s">
        <v>618</v>
      </c>
      <c r="L217" s="77">
        <v>46248</v>
      </c>
      <c r="M217" s="76" t="s">
        <v>269</v>
      </c>
      <c r="N217" s="76" t="s">
        <v>270</v>
      </c>
      <c r="O217" s="76" t="s">
        <v>271</v>
      </c>
      <c r="P217" s="77">
        <v>46248</v>
      </c>
      <c r="Q217" s="43">
        <f t="shared" si="6"/>
        <v>747</v>
      </c>
      <c r="R217" s="43">
        <f t="shared" si="7"/>
        <v>987</v>
      </c>
      <c r="S217" s="41">
        <f>IF($Q217&lt;Parâmetros!$E$19,$G217-1,$G217)</f>
        <v>46248</v>
      </c>
    </row>
    <row r="218" spans="1:19" ht="15" customHeight="1" x14ac:dyDescent="0.25">
      <c r="A218" s="79">
        <v>11229</v>
      </c>
      <c r="B218" s="76" t="s">
        <v>567</v>
      </c>
      <c r="C218" s="76" t="s">
        <v>399</v>
      </c>
      <c r="D218" s="77">
        <v>46250</v>
      </c>
      <c r="E218" s="78">
        <v>4.37</v>
      </c>
      <c r="F218" s="76" t="s">
        <v>266</v>
      </c>
      <c r="G218" s="77">
        <v>46250</v>
      </c>
      <c r="H218">
        <v>40499682</v>
      </c>
      <c r="I218">
        <v>20</v>
      </c>
      <c r="J218" s="76" t="s">
        <v>619</v>
      </c>
      <c r="K218" s="76" t="s">
        <v>620</v>
      </c>
      <c r="L218" s="77">
        <v>46250</v>
      </c>
      <c r="M218" s="76" t="s">
        <v>269</v>
      </c>
      <c r="N218" s="76" t="s">
        <v>270</v>
      </c>
      <c r="O218" s="76" t="s">
        <v>271</v>
      </c>
      <c r="P218" s="77">
        <v>46250</v>
      </c>
      <c r="Q218" s="43">
        <f t="shared" si="6"/>
        <v>428</v>
      </c>
      <c r="R218" s="43">
        <f t="shared" si="7"/>
        <v>690</v>
      </c>
      <c r="S218" s="41">
        <f>IF($Q218&lt;Parâmetros!$E$19,$G218-1,$G218)</f>
        <v>46250</v>
      </c>
    </row>
    <row r="219" spans="1:19" ht="15" customHeight="1" x14ac:dyDescent="0.25">
      <c r="A219" s="79">
        <v>11229</v>
      </c>
      <c r="B219" s="76" t="s">
        <v>567</v>
      </c>
      <c r="C219" s="76" t="s">
        <v>399</v>
      </c>
      <c r="D219" s="77">
        <v>46250</v>
      </c>
      <c r="E219" s="78">
        <v>1.79</v>
      </c>
      <c r="F219" s="76" t="s">
        <v>266</v>
      </c>
      <c r="G219" s="77">
        <v>46250</v>
      </c>
      <c r="H219">
        <v>40499682</v>
      </c>
      <c r="I219">
        <v>20</v>
      </c>
      <c r="J219" s="76" t="s">
        <v>621</v>
      </c>
      <c r="K219" s="76" t="s">
        <v>622</v>
      </c>
      <c r="L219" s="77">
        <v>46250</v>
      </c>
      <c r="M219" s="76" t="s">
        <v>269</v>
      </c>
      <c r="N219" s="76" t="s">
        <v>270</v>
      </c>
      <c r="O219" s="76" t="s">
        <v>271</v>
      </c>
      <c r="P219" s="77">
        <v>46250</v>
      </c>
      <c r="Q219" s="43">
        <f t="shared" si="6"/>
        <v>757</v>
      </c>
      <c r="R219" s="43">
        <f t="shared" si="7"/>
        <v>865</v>
      </c>
      <c r="S219" s="41">
        <f>IF($Q219&lt;Parâmetros!$E$19,$G219-1,$G219)</f>
        <v>46250</v>
      </c>
    </row>
    <row r="220" spans="1:19" ht="15" customHeight="1" x14ac:dyDescent="0.25">
      <c r="A220" s="79">
        <v>11229</v>
      </c>
      <c r="B220" s="76" t="s">
        <v>567</v>
      </c>
      <c r="C220" s="76" t="s">
        <v>399</v>
      </c>
      <c r="D220" s="77">
        <v>46250</v>
      </c>
      <c r="E220" s="78">
        <v>0.93</v>
      </c>
      <c r="F220" s="76" t="s">
        <v>266</v>
      </c>
      <c r="G220" s="77">
        <v>46250</v>
      </c>
      <c r="H220">
        <v>40499682</v>
      </c>
      <c r="I220">
        <v>20</v>
      </c>
      <c r="J220" s="76" t="s">
        <v>623</v>
      </c>
      <c r="K220" s="76" t="s">
        <v>624</v>
      </c>
      <c r="L220" s="77">
        <v>46250</v>
      </c>
      <c r="M220" s="76" t="s">
        <v>269</v>
      </c>
      <c r="N220" s="76" t="s">
        <v>270</v>
      </c>
      <c r="O220" s="76" t="s">
        <v>271</v>
      </c>
      <c r="P220" s="77">
        <v>46250</v>
      </c>
      <c r="Q220" s="43">
        <f t="shared" si="6"/>
        <v>865</v>
      </c>
      <c r="R220" s="43">
        <f t="shared" si="7"/>
        <v>921</v>
      </c>
      <c r="S220" s="41">
        <f>IF($Q220&lt;Parâmetros!$E$19,$G220-1,$G220)</f>
        <v>46250</v>
      </c>
    </row>
    <row r="221" spans="1:19" ht="15" customHeight="1" x14ac:dyDescent="0.25">
      <c r="A221" s="79">
        <v>11229</v>
      </c>
      <c r="B221" s="76" t="s">
        <v>567</v>
      </c>
      <c r="C221" s="76" t="s">
        <v>399</v>
      </c>
      <c r="D221" s="77">
        <v>46251</v>
      </c>
      <c r="E221" s="78">
        <v>4.2</v>
      </c>
      <c r="F221" s="76" t="s">
        <v>266</v>
      </c>
      <c r="G221" s="77">
        <v>46251</v>
      </c>
      <c r="H221">
        <v>40503418</v>
      </c>
      <c r="I221">
        <v>30</v>
      </c>
      <c r="J221" s="76" t="s">
        <v>625</v>
      </c>
      <c r="K221" s="76" t="s">
        <v>626</v>
      </c>
      <c r="L221" s="77">
        <v>46251</v>
      </c>
      <c r="M221" s="76" t="s">
        <v>269</v>
      </c>
      <c r="N221" s="76" t="s">
        <v>270</v>
      </c>
      <c r="O221" s="76" t="s">
        <v>271</v>
      </c>
      <c r="P221" s="77">
        <v>46251</v>
      </c>
      <c r="Q221" s="43">
        <f t="shared" si="6"/>
        <v>438</v>
      </c>
      <c r="R221" s="43">
        <f t="shared" si="7"/>
        <v>690</v>
      </c>
      <c r="S221" s="41">
        <f>IF($Q221&lt;Parâmetros!$E$19,$G221-1,$G221)</f>
        <v>46251</v>
      </c>
    </row>
    <row r="222" spans="1:19" ht="15" customHeight="1" x14ac:dyDescent="0.25">
      <c r="A222" s="79">
        <v>11229</v>
      </c>
      <c r="B222" s="76" t="s">
        <v>567</v>
      </c>
      <c r="C222" s="76" t="s">
        <v>399</v>
      </c>
      <c r="D222" s="77">
        <v>46251</v>
      </c>
      <c r="E222" s="78">
        <v>4</v>
      </c>
      <c r="F222" s="76" t="s">
        <v>266</v>
      </c>
      <c r="G222" s="77">
        <v>46251</v>
      </c>
      <c r="H222">
        <v>40503418</v>
      </c>
      <c r="I222">
        <v>30</v>
      </c>
      <c r="J222" s="76" t="s">
        <v>627</v>
      </c>
      <c r="K222" s="76" t="s">
        <v>628</v>
      </c>
      <c r="L222" s="77">
        <v>46251</v>
      </c>
      <c r="M222" s="76" t="s">
        <v>269</v>
      </c>
      <c r="N222" s="76" t="s">
        <v>270</v>
      </c>
      <c r="O222" s="76" t="s">
        <v>271</v>
      </c>
      <c r="P222" s="77">
        <v>46251</v>
      </c>
      <c r="Q222" s="43">
        <f t="shared" si="6"/>
        <v>746</v>
      </c>
      <c r="R222" s="43">
        <f t="shared" si="7"/>
        <v>986</v>
      </c>
      <c r="S222" s="41">
        <f>IF($Q222&lt;Parâmetros!$E$19,$G222-1,$G222)</f>
        <v>46251</v>
      </c>
    </row>
    <row r="223" spans="1:19" ht="15" customHeight="1" x14ac:dyDescent="0.25">
      <c r="A223" s="79">
        <v>11229</v>
      </c>
      <c r="B223" s="76" t="s">
        <v>567</v>
      </c>
      <c r="C223" s="76" t="s">
        <v>399</v>
      </c>
      <c r="D223" s="77">
        <v>46252</v>
      </c>
      <c r="E223" s="78">
        <v>4.3</v>
      </c>
      <c r="F223" s="76" t="s">
        <v>266</v>
      </c>
      <c r="G223" s="77">
        <v>46252</v>
      </c>
      <c r="H223">
        <v>40503418</v>
      </c>
      <c r="I223">
        <v>10</v>
      </c>
      <c r="J223" s="76" t="s">
        <v>4343</v>
      </c>
      <c r="K223" s="76" t="s">
        <v>4344</v>
      </c>
      <c r="L223" s="77">
        <v>46252</v>
      </c>
      <c r="M223" s="76" t="s">
        <v>269</v>
      </c>
      <c r="N223" s="76" t="s">
        <v>270</v>
      </c>
      <c r="O223" s="76" t="s">
        <v>271</v>
      </c>
      <c r="P223" s="77">
        <v>46252</v>
      </c>
      <c r="Q223" s="43">
        <f t="shared" si="6"/>
        <v>430</v>
      </c>
      <c r="R223" s="43">
        <f t="shared" si="7"/>
        <v>688</v>
      </c>
      <c r="S223" s="41">
        <f>IF($Q223&lt;Parâmetros!$E$19,$G223-1,$G223)</f>
        <v>46252</v>
      </c>
    </row>
    <row r="224" spans="1:19" ht="15" customHeight="1" x14ac:dyDescent="0.25">
      <c r="A224" s="79">
        <v>11229</v>
      </c>
      <c r="B224" s="76" t="s">
        <v>567</v>
      </c>
      <c r="C224" s="76" t="s">
        <v>399</v>
      </c>
      <c r="D224" s="77">
        <v>46252</v>
      </c>
      <c r="E224" s="78">
        <v>3.9</v>
      </c>
      <c r="F224" s="76" t="s">
        <v>266</v>
      </c>
      <c r="G224" s="77">
        <v>46252</v>
      </c>
      <c r="H224">
        <v>40503418</v>
      </c>
      <c r="I224">
        <v>10</v>
      </c>
      <c r="J224" s="76" t="s">
        <v>4345</v>
      </c>
      <c r="K224" s="76" t="s">
        <v>4346</v>
      </c>
      <c r="L224" s="77">
        <v>46252</v>
      </c>
      <c r="M224" s="76" t="s">
        <v>269</v>
      </c>
      <c r="N224" s="76" t="s">
        <v>270</v>
      </c>
      <c r="O224" s="76" t="s">
        <v>271</v>
      </c>
      <c r="P224" s="77">
        <v>46252</v>
      </c>
      <c r="Q224" s="43">
        <f t="shared" si="6"/>
        <v>750</v>
      </c>
      <c r="R224" s="43">
        <f t="shared" si="7"/>
        <v>984</v>
      </c>
      <c r="S224" s="41">
        <f>IF($Q224&lt;Parâmetros!$E$19,$G224-1,$G224)</f>
        <v>46252</v>
      </c>
    </row>
    <row r="225" spans="1:19" ht="15" customHeight="1" x14ac:dyDescent="0.25">
      <c r="A225" s="79">
        <v>11352</v>
      </c>
      <c r="B225" s="76" t="s">
        <v>172</v>
      </c>
      <c r="C225" s="76" t="s">
        <v>443</v>
      </c>
      <c r="D225" s="77">
        <v>46237</v>
      </c>
      <c r="E225" s="78">
        <v>2.4700000000000002</v>
      </c>
      <c r="F225" s="76" t="s">
        <v>266</v>
      </c>
      <c r="G225" s="77">
        <v>46237</v>
      </c>
      <c r="H225">
        <v>40499132</v>
      </c>
      <c r="I225">
        <v>10</v>
      </c>
      <c r="J225" s="76" t="s">
        <v>629</v>
      </c>
      <c r="K225" s="76" t="s">
        <v>630</v>
      </c>
      <c r="L225" s="77">
        <v>46237</v>
      </c>
      <c r="M225" s="76" t="s">
        <v>269</v>
      </c>
      <c r="N225" s="76" t="s">
        <v>270</v>
      </c>
      <c r="O225" s="76" t="s">
        <v>271</v>
      </c>
      <c r="P225" s="77">
        <v>46237</v>
      </c>
      <c r="Q225" s="43">
        <f t="shared" si="6"/>
        <v>454</v>
      </c>
      <c r="R225" s="43">
        <f t="shared" si="7"/>
        <v>602</v>
      </c>
      <c r="S225" s="41">
        <f>IF($Q225&lt;Parâmetros!$E$19,$G225-1,$G225)</f>
        <v>46237</v>
      </c>
    </row>
    <row r="226" spans="1:19" ht="15" customHeight="1" x14ac:dyDescent="0.25">
      <c r="A226" s="79">
        <v>11352</v>
      </c>
      <c r="B226" s="76" t="s">
        <v>172</v>
      </c>
      <c r="C226" s="76" t="s">
        <v>443</v>
      </c>
      <c r="D226" s="77">
        <v>46237</v>
      </c>
      <c r="E226" s="78">
        <v>3.24</v>
      </c>
      <c r="F226" s="76" t="s">
        <v>266</v>
      </c>
      <c r="G226" s="77">
        <v>46237</v>
      </c>
      <c r="H226">
        <v>40499132</v>
      </c>
      <c r="I226">
        <v>10</v>
      </c>
      <c r="J226" s="76" t="s">
        <v>631</v>
      </c>
      <c r="K226" s="76" t="s">
        <v>632</v>
      </c>
      <c r="L226" s="77">
        <v>46237</v>
      </c>
      <c r="M226" s="76" t="s">
        <v>269</v>
      </c>
      <c r="N226" s="76" t="s">
        <v>270</v>
      </c>
      <c r="O226" s="76" t="s">
        <v>271</v>
      </c>
      <c r="P226" s="77">
        <v>46237</v>
      </c>
      <c r="Q226" s="43">
        <f t="shared" si="6"/>
        <v>602</v>
      </c>
      <c r="R226" s="43">
        <f t="shared" si="7"/>
        <v>797</v>
      </c>
      <c r="S226" s="41">
        <f>IF($Q226&lt;Parâmetros!$E$19,$G226-1,$G226)</f>
        <v>46237</v>
      </c>
    </row>
    <row r="227" spans="1:19" ht="15" customHeight="1" x14ac:dyDescent="0.25">
      <c r="A227" s="79">
        <v>11352</v>
      </c>
      <c r="B227" s="76" t="s">
        <v>172</v>
      </c>
      <c r="C227" s="76" t="s">
        <v>443</v>
      </c>
      <c r="D227" s="77">
        <v>46237</v>
      </c>
      <c r="E227" s="78">
        <v>1.1200000000000001</v>
      </c>
      <c r="F227" s="76" t="s">
        <v>266</v>
      </c>
      <c r="G227" s="77">
        <v>46237</v>
      </c>
      <c r="H227">
        <v>40499132</v>
      </c>
      <c r="I227">
        <v>10</v>
      </c>
      <c r="J227" s="76" t="s">
        <v>633</v>
      </c>
      <c r="K227" s="76" t="s">
        <v>634</v>
      </c>
      <c r="L227" s="77">
        <v>46237</v>
      </c>
      <c r="M227" s="76" t="s">
        <v>269</v>
      </c>
      <c r="N227" s="76" t="s">
        <v>270</v>
      </c>
      <c r="O227" s="76" t="s">
        <v>271</v>
      </c>
      <c r="P227" s="77">
        <v>46237</v>
      </c>
      <c r="Q227" s="43">
        <f t="shared" si="6"/>
        <v>843</v>
      </c>
      <c r="R227" s="43">
        <f t="shared" si="7"/>
        <v>910</v>
      </c>
      <c r="S227" s="41">
        <f>IF($Q227&lt;Parâmetros!$E$19,$G227-1,$G227)</f>
        <v>46237</v>
      </c>
    </row>
    <row r="228" spans="1:19" ht="15" customHeight="1" x14ac:dyDescent="0.25">
      <c r="A228" s="79">
        <v>11352</v>
      </c>
      <c r="B228" s="76" t="s">
        <v>172</v>
      </c>
      <c r="C228" s="76" t="s">
        <v>443</v>
      </c>
      <c r="D228" s="77">
        <v>46238</v>
      </c>
      <c r="E228" s="78">
        <v>2.4300000000000002</v>
      </c>
      <c r="F228" s="76" t="s">
        <v>266</v>
      </c>
      <c r="G228" s="77">
        <v>46238</v>
      </c>
      <c r="H228">
        <v>40499132</v>
      </c>
      <c r="I228">
        <v>10</v>
      </c>
      <c r="J228" s="76" t="s">
        <v>635</v>
      </c>
      <c r="K228" s="76" t="s">
        <v>636</v>
      </c>
      <c r="L228" s="77">
        <v>46238</v>
      </c>
      <c r="M228" s="76" t="s">
        <v>269</v>
      </c>
      <c r="N228" s="76" t="s">
        <v>270</v>
      </c>
      <c r="O228" s="76" t="s">
        <v>271</v>
      </c>
      <c r="P228" s="77">
        <v>46238</v>
      </c>
      <c r="Q228" s="43"/>
      <c r="R228" s="43"/>
      <c r="S228" s="41"/>
    </row>
    <row r="229" spans="1:19" ht="15" customHeight="1" x14ac:dyDescent="0.25">
      <c r="A229" s="79">
        <v>11352</v>
      </c>
      <c r="B229" s="76" t="s">
        <v>172</v>
      </c>
      <c r="C229" s="76" t="s">
        <v>443</v>
      </c>
      <c r="D229" s="77">
        <v>46239</v>
      </c>
      <c r="E229" s="78">
        <v>3.75</v>
      </c>
      <c r="F229" s="76" t="s">
        <v>266</v>
      </c>
      <c r="G229" s="77">
        <v>46239</v>
      </c>
      <c r="H229">
        <v>40499132</v>
      </c>
      <c r="I229">
        <v>10</v>
      </c>
      <c r="J229" s="76" t="s">
        <v>637</v>
      </c>
      <c r="K229" s="76" t="s">
        <v>638</v>
      </c>
      <c r="L229" s="77">
        <v>46239</v>
      </c>
      <c r="M229" s="76" t="s">
        <v>269</v>
      </c>
      <c r="N229" s="76" t="s">
        <v>270</v>
      </c>
      <c r="O229" s="76" t="s">
        <v>271</v>
      </c>
      <c r="P229" s="77">
        <v>46239</v>
      </c>
      <c r="Q229" s="43">
        <f t="shared" ref="Q229:Q292" si="8">IFERROR(VALUE(LEFT($J229,2))*60+VALUE(MID($J229,4,2)),9999)</f>
        <v>454</v>
      </c>
      <c r="R229" s="43">
        <f t="shared" ref="R229:R292" si="9">IFERROR(VALUE(LEFT($K229,2))*60+VALUE(MID($K229,4,2)),"")</f>
        <v>679</v>
      </c>
      <c r="S229" s="41">
        <f>IF($Q229&lt;Parâmetros!$E$19,$G229-1,$G229)</f>
        <v>46239</v>
      </c>
    </row>
    <row r="230" spans="1:19" ht="15" customHeight="1" x14ac:dyDescent="0.25">
      <c r="A230" s="79">
        <v>11352</v>
      </c>
      <c r="B230" s="76" t="s">
        <v>172</v>
      </c>
      <c r="C230" s="76" t="s">
        <v>443</v>
      </c>
      <c r="D230" s="77">
        <v>46239</v>
      </c>
      <c r="E230" s="78">
        <v>2.14</v>
      </c>
      <c r="F230" s="76" t="s">
        <v>266</v>
      </c>
      <c r="G230" s="77">
        <v>46239</v>
      </c>
      <c r="H230">
        <v>40499132</v>
      </c>
      <c r="I230">
        <v>10</v>
      </c>
      <c r="J230" s="76" t="s">
        <v>639</v>
      </c>
      <c r="K230" s="76" t="s">
        <v>640</v>
      </c>
      <c r="L230" s="77">
        <v>46239</v>
      </c>
      <c r="M230" s="76" t="s">
        <v>269</v>
      </c>
      <c r="N230" s="76" t="s">
        <v>270</v>
      </c>
      <c r="O230" s="76" t="s">
        <v>271</v>
      </c>
      <c r="P230" s="77">
        <v>46239</v>
      </c>
      <c r="Q230" s="43">
        <f t="shared" si="8"/>
        <v>764</v>
      </c>
      <c r="R230" s="43">
        <f t="shared" si="9"/>
        <v>892</v>
      </c>
      <c r="S230" s="41">
        <f>IF($Q230&lt;Parâmetros!$E$19,$G230-1,$G230)</f>
        <v>46239</v>
      </c>
    </row>
    <row r="231" spans="1:19" ht="15" customHeight="1" x14ac:dyDescent="0.25">
      <c r="A231" s="79">
        <v>11352</v>
      </c>
      <c r="B231" s="76" t="s">
        <v>172</v>
      </c>
      <c r="C231" s="76" t="s">
        <v>443</v>
      </c>
      <c r="D231" s="77">
        <v>46239</v>
      </c>
      <c r="E231" s="78">
        <v>0.33</v>
      </c>
      <c r="F231" s="76" t="s">
        <v>266</v>
      </c>
      <c r="G231" s="77">
        <v>46239</v>
      </c>
      <c r="H231">
        <v>40499132</v>
      </c>
      <c r="I231">
        <v>10</v>
      </c>
      <c r="J231" s="76" t="s">
        <v>641</v>
      </c>
      <c r="K231" s="76" t="s">
        <v>642</v>
      </c>
      <c r="L231" s="77">
        <v>46239</v>
      </c>
      <c r="M231" s="76" t="s">
        <v>269</v>
      </c>
      <c r="N231" s="76" t="s">
        <v>270</v>
      </c>
      <c r="O231" s="76" t="s">
        <v>271</v>
      </c>
      <c r="P231" s="77">
        <v>46239</v>
      </c>
      <c r="Q231" s="43">
        <f t="shared" si="8"/>
        <v>893</v>
      </c>
      <c r="R231" s="43">
        <f t="shared" si="9"/>
        <v>912</v>
      </c>
      <c r="S231" s="41">
        <f>IF($Q231&lt;Parâmetros!$E$19,$G231-1,$G231)</f>
        <v>46239</v>
      </c>
    </row>
    <row r="232" spans="1:19" ht="15" customHeight="1" x14ac:dyDescent="0.25">
      <c r="A232" s="79">
        <v>11352</v>
      </c>
      <c r="B232" s="76" t="s">
        <v>172</v>
      </c>
      <c r="C232" s="76" t="s">
        <v>443</v>
      </c>
      <c r="D232" s="77">
        <v>46240</v>
      </c>
      <c r="E232" s="78">
        <v>4.42</v>
      </c>
      <c r="F232" s="76" t="s">
        <v>266</v>
      </c>
      <c r="G232" s="77">
        <v>46240</v>
      </c>
      <c r="H232">
        <v>40499132</v>
      </c>
      <c r="I232">
        <v>10</v>
      </c>
      <c r="J232" s="76" t="s">
        <v>643</v>
      </c>
      <c r="K232" s="76" t="s">
        <v>644</v>
      </c>
      <c r="L232" s="77">
        <v>46240</v>
      </c>
      <c r="M232" s="76" t="s">
        <v>269</v>
      </c>
      <c r="N232" s="76" t="s">
        <v>270</v>
      </c>
      <c r="O232" s="76" t="s">
        <v>271</v>
      </c>
      <c r="P232" s="77">
        <v>46240</v>
      </c>
      <c r="Q232" s="43">
        <f t="shared" si="8"/>
        <v>456</v>
      </c>
      <c r="R232" s="43">
        <f t="shared" si="9"/>
        <v>722</v>
      </c>
      <c r="S232" s="41">
        <f>IF($Q232&lt;Parâmetros!$E$19,$G232-1,$G232)</f>
        <v>46240</v>
      </c>
    </row>
    <row r="233" spans="1:19" ht="15" customHeight="1" x14ac:dyDescent="0.25">
      <c r="A233" s="79">
        <v>11352</v>
      </c>
      <c r="B233" s="76" t="s">
        <v>172</v>
      </c>
      <c r="C233" s="76" t="s">
        <v>443</v>
      </c>
      <c r="D233" s="77">
        <v>46240</v>
      </c>
      <c r="E233" s="78">
        <v>1.77</v>
      </c>
      <c r="F233" s="76" t="s">
        <v>266</v>
      </c>
      <c r="G233" s="77">
        <v>46240</v>
      </c>
      <c r="H233">
        <v>40499132</v>
      </c>
      <c r="I233">
        <v>10</v>
      </c>
      <c r="J233" s="76" t="s">
        <v>645</v>
      </c>
      <c r="K233" s="76" t="s">
        <v>646</v>
      </c>
      <c r="L233" s="77">
        <v>46240</v>
      </c>
      <c r="M233" s="76" t="s">
        <v>269</v>
      </c>
      <c r="N233" s="76" t="s">
        <v>270</v>
      </c>
      <c r="O233" s="76" t="s">
        <v>271</v>
      </c>
      <c r="P233" s="77">
        <v>46240</v>
      </c>
      <c r="Q233" s="43">
        <f t="shared" si="8"/>
        <v>796</v>
      </c>
      <c r="R233" s="43">
        <f t="shared" si="9"/>
        <v>902</v>
      </c>
      <c r="S233" s="41">
        <f>IF($Q233&lt;Parâmetros!$E$19,$G233-1,$G233)</f>
        <v>46240</v>
      </c>
    </row>
    <row r="234" spans="1:19" ht="15" customHeight="1" x14ac:dyDescent="0.25">
      <c r="A234" s="79">
        <v>11352</v>
      </c>
      <c r="B234" s="76" t="s">
        <v>172</v>
      </c>
      <c r="C234" s="76" t="s">
        <v>443</v>
      </c>
      <c r="D234" s="77">
        <v>46240</v>
      </c>
      <c r="E234" s="78">
        <v>0.23</v>
      </c>
      <c r="F234" s="76" t="s">
        <v>266</v>
      </c>
      <c r="G234" s="77">
        <v>46240</v>
      </c>
      <c r="H234">
        <v>40499132</v>
      </c>
      <c r="I234">
        <v>10</v>
      </c>
      <c r="J234" s="76" t="s">
        <v>647</v>
      </c>
      <c r="K234" s="76" t="s">
        <v>648</v>
      </c>
      <c r="L234" s="77">
        <v>46240</v>
      </c>
      <c r="M234" s="76" t="s">
        <v>269</v>
      </c>
      <c r="N234" s="76" t="s">
        <v>270</v>
      </c>
      <c r="O234" s="76" t="s">
        <v>271</v>
      </c>
      <c r="P234" s="77">
        <v>46240</v>
      </c>
      <c r="Q234" s="43">
        <f t="shared" si="8"/>
        <v>903</v>
      </c>
      <c r="R234" s="43">
        <f t="shared" si="9"/>
        <v>916</v>
      </c>
      <c r="S234" s="41">
        <f>IF($Q234&lt;Parâmetros!$E$19,$G234-1,$G234)</f>
        <v>46240</v>
      </c>
    </row>
    <row r="235" spans="1:19" ht="15" customHeight="1" x14ac:dyDescent="0.25">
      <c r="A235" s="79">
        <v>11352</v>
      </c>
      <c r="B235" s="76" t="s">
        <v>172</v>
      </c>
      <c r="C235" s="76" t="s">
        <v>443</v>
      </c>
      <c r="D235" s="77">
        <v>46241</v>
      </c>
      <c r="E235" s="78">
        <v>4</v>
      </c>
      <c r="F235" s="76" t="s">
        <v>266</v>
      </c>
      <c r="G235" s="77">
        <v>46241</v>
      </c>
      <c r="H235">
        <v>40499132</v>
      </c>
      <c r="I235">
        <v>10</v>
      </c>
      <c r="J235" s="76" t="s">
        <v>649</v>
      </c>
      <c r="K235" s="76" t="s">
        <v>650</v>
      </c>
      <c r="L235" s="77">
        <v>46241</v>
      </c>
      <c r="M235" s="76" t="s">
        <v>269</v>
      </c>
      <c r="N235" s="76" t="s">
        <v>270</v>
      </c>
      <c r="O235" s="76" t="s">
        <v>271</v>
      </c>
      <c r="P235" s="77">
        <v>46241</v>
      </c>
      <c r="Q235" s="43">
        <f t="shared" si="8"/>
        <v>451</v>
      </c>
      <c r="R235" s="43">
        <f t="shared" si="9"/>
        <v>691</v>
      </c>
      <c r="S235" s="41">
        <f>IF($Q235&lt;Parâmetros!$E$19,$G235-1,$G235)</f>
        <v>46241</v>
      </c>
    </row>
    <row r="236" spans="1:19" ht="15" customHeight="1" x14ac:dyDescent="0.25">
      <c r="A236" s="79">
        <v>11352</v>
      </c>
      <c r="B236" s="76" t="s">
        <v>172</v>
      </c>
      <c r="C236" s="76" t="s">
        <v>443</v>
      </c>
      <c r="D236" s="77">
        <v>46241</v>
      </c>
      <c r="E236" s="78">
        <v>2.54</v>
      </c>
      <c r="F236" s="76" t="s">
        <v>266</v>
      </c>
      <c r="G236" s="77">
        <v>46241</v>
      </c>
      <c r="H236">
        <v>40499132</v>
      </c>
      <c r="I236">
        <v>10</v>
      </c>
      <c r="J236" s="76" t="s">
        <v>651</v>
      </c>
      <c r="K236" s="76" t="s">
        <v>652</v>
      </c>
      <c r="L236" s="77">
        <v>46241</v>
      </c>
      <c r="M236" s="76" t="s">
        <v>269</v>
      </c>
      <c r="N236" s="76" t="s">
        <v>270</v>
      </c>
      <c r="O236" s="76" t="s">
        <v>271</v>
      </c>
      <c r="P236" s="77">
        <v>46241</v>
      </c>
      <c r="Q236" s="43">
        <f t="shared" si="8"/>
        <v>754</v>
      </c>
      <c r="R236" s="43">
        <f t="shared" si="9"/>
        <v>906</v>
      </c>
      <c r="S236" s="41">
        <f>IF($Q236&lt;Parâmetros!$E$19,$G236-1,$G236)</f>
        <v>46241</v>
      </c>
    </row>
    <row r="237" spans="1:19" ht="15" customHeight="1" x14ac:dyDescent="0.25">
      <c r="A237" s="79">
        <v>11352</v>
      </c>
      <c r="B237" s="76" t="s">
        <v>172</v>
      </c>
      <c r="C237" s="76" t="s">
        <v>443</v>
      </c>
      <c r="D237" s="77">
        <v>46243</v>
      </c>
      <c r="E237" s="78">
        <v>0.52</v>
      </c>
      <c r="F237" s="76" t="s">
        <v>266</v>
      </c>
      <c r="G237" s="77">
        <v>46243</v>
      </c>
      <c r="H237">
        <v>40499132</v>
      </c>
      <c r="I237">
        <v>10</v>
      </c>
      <c r="J237" s="76" t="s">
        <v>653</v>
      </c>
      <c r="K237" s="76" t="s">
        <v>654</v>
      </c>
      <c r="L237" s="77">
        <v>46243</v>
      </c>
      <c r="M237" s="76" t="s">
        <v>269</v>
      </c>
      <c r="N237" s="76" t="s">
        <v>270</v>
      </c>
      <c r="O237" s="76" t="s">
        <v>271</v>
      </c>
      <c r="P237" s="77">
        <v>46243</v>
      </c>
      <c r="Q237" s="43">
        <f t="shared" si="8"/>
        <v>448</v>
      </c>
      <c r="R237" s="43">
        <f t="shared" si="9"/>
        <v>479</v>
      </c>
      <c r="S237" s="41">
        <f>IF($Q237&lt;Parâmetros!$E$19,$G237-1,$G237)</f>
        <v>46243</v>
      </c>
    </row>
    <row r="238" spans="1:19" ht="15" customHeight="1" x14ac:dyDescent="0.25">
      <c r="A238" s="79">
        <v>11352</v>
      </c>
      <c r="B238" s="76" t="s">
        <v>172</v>
      </c>
      <c r="C238" s="76" t="s">
        <v>443</v>
      </c>
      <c r="D238" s="77">
        <v>46243</v>
      </c>
      <c r="E238" s="78">
        <v>4.13</v>
      </c>
      <c r="F238" s="76" t="s">
        <v>266</v>
      </c>
      <c r="G238" s="77">
        <v>46243</v>
      </c>
      <c r="H238">
        <v>40499132</v>
      </c>
      <c r="I238">
        <v>10</v>
      </c>
      <c r="J238" s="76" t="s">
        <v>655</v>
      </c>
      <c r="K238" s="76" t="s">
        <v>656</v>
      </c>
      <c r="L238" s="77">
        <v>46243</v>
      </c>
      <c r="M238" s="76" t="s">
        <v>269</v>
      </c>
      <c r="N238" s="76" t="s">
        <v>270</v>
      </c>
      <c r="O238" s="76" t="s">
        <v>271</v>
      </c>
      <c r="P238" s="77">
        <v>46243</v>
      </c>
      <c r="Q238" s="43">
        <f t="shared" si="8"/>
        <v>479</v>
      </c>
      <c r="R238" s="43">
        <f t="shared" si="9"/>
        <v>727</v>
      </c>
      <c r="S238" s="41">
        <f>IF($Q238&lt;Parâmetros!$E$19,$G238-1,$G238)</f>
        <v>46243</v>
      </c>
    </row>
    <row r="239" spans="1:19" ht="15" customHeight="1" x14ac:dyDescent="0.25">
      <c r="A239" s="79">
        <v>11352</v>
      </c>
      <c r="B239" s="76" t="s">
        <v>172</v>
      </c>
      <c r="C239" s="76" t="s">
        <v>443</v>
      </c>
      <c r="D239" s="77">
        <v>46243</v>
      </c>
      <c r="E239" s="78">
        <v>1.66</v>
      </c>
      <c r="F239" s="76" t="s">
        <v>266</v>
      </c>
      <c r="G239" s="77">
        <v>46243</v>
      </c>
      <c r="H239">
        <v>40499132</v>
      </c>
      <c r="I239">
        <v>10</v>
      </c>
      <c r="J239" s="76" t="s">
        <v>657</v>
      </c>
      <c r="K239" s="76" t="s">
        <v>658</v>
      </c>
      <c r="L239" s="77">
        <v>46243</v>
      </c>
      <c r="M239" s="76" t="s">
        <v>269</v>
      </c>
      <c r="N239" s="76" t="s">
        <v>270</v>
      </c>
      <c r="O239" s="76" t="s">
        <v>271</v>
      </c>
      <c r="P239" s="77">
        <v>46243</v>
      </c>
      <c r="Q239" s="43">
        <f t="shared" si="8"/>
        <v>786</v>
      </c>
      <c r="R239" s="43">
        <f t="shared" si="9"/>
        <v>886</v>
      </c>
      <c r="S239" s="41">
        <f>IF($Q239&lt;Parâmetros!$E$19,$G239-1,$G239)</f>
        <v>46243</v>
      </c>
    </row>
    <row r="240" spans="1:19" ht="15" customHeight="1" x14ac:dyDescent="0.25">
      <c r="A240" s="79">
        <v>11352</v>
      </c>
      <c r="B240" s="76" t="s">
        <v>172</v>
      </c>
      <c r="C240" s="76" t="s">
        <v>443</v>
      </c>
      <c r="D240" s="77">
        <v>46243</v>
      </c>
      <c r="E240" s="78">
        <v>0.5</v>
      </c>
      <c r="F240" s="76" t="s">
        <v>266</v>
      </c>
      <c r="G240" s="77">
        <v>46243</v>
      </c>
      <c r="H240">
        <v>40499132</v>
      </c>
      <c r="I240">
        <v>10</v>
      </c>
      <c r="J240" s="76" t="s">
        <v>659</v>
      </c>
      <c r="K240" s="76" t="s">
        <v>660</v>
      </c>
      <c r="L240" s="77">
        <v>46243</v>
      </c>
      <c r="M240" s="76" t="s">
        <v>269</v>
      </c>
      <c r="N240" s="76" t="s">
        <v>270</v>
      </c>
      <c r="O240" s="76" t="s">
        <v>271</v>
      </c>
      <c r="P240" s="77">
        <v>46243</v>
      </c>
      <c r="Q240" s="43">
        <f t="shared" si="8"/>
        <v>886</v>
      </c>
      <c r="R240" s="43">
        <f t="shared" si="9"/>
        <v>916</v>
      </c>
      <c r="S240" s="41">
        <f>IF($Q240&lt;Parâmetros!$E$19,$G240-1,$G240)</f>
        <v>46243</v>
      </c>
    </row>
    <row r="241" spans="1:19" ht="15" customHeight="1" x14ac:dyDescent="0.25">
      <c r="A241" s="79">
        <v>11352</v>
      </c>
      <c r="B241" s="76" t="s">
        <v>172</v>
      </c>
      <c r="C241" s="76" t="s">
        <v>443</v>
      </c>
      <c r="D241" s="77">
        <v>46244</v>
      </c>
      <c r="E241" s="78">
        <v>1.1299999999999999</v>
      </c>
      <c r="F241" s="76" t="s">
        <v>266</v>
      </c>
      <c r="G241" s="77">
        <v>46244</v>
      </c>
      <c r="H241">
        <v>40503065</v>
      </c>
      <c r="I241">
        <v>10</v>
      </c>
      <c r="J241" s="76" t="s">
        <v>661</v>
      </c>
      <c r="K241" s="76" t="s">
        <v>662</v>
      </c>
      <c r="L241" s="77">
        <v>46244</v>
      </c>
      <c r="M241" s="76" t="s">
        <v>269</v>
      </c>
      <c r="N241" s="76" t="s">
        <v>270</v>
      </c>
      <c r="O241" s="76" t="s">
        <v>271</v>
      </c>
      <c r="P241" s="77">
        <v>46244</v>
      </c>
      <c r="Q241" s="43">
        <f t="shared" si="8"/>
        <v>457</v>
      </c>
      <c r="R241" s="43">
        <f t="shared" si="9"/>
        <v>525</v>
      </c>
      <c r="S241" s="41">
        <f>IF($Q241&lt;Parâmetros!$E$19,$G241-1,$G241)</f>
        <v>46244</v>
      </c>
    </row>
    <row r="242" spans="1:19" ht="15" customHeight="1" x14ac:dyDescent="0.25">
      <c r="A242" s="79">
        <v>11352</v>
      </c>
      <c r="B242" s="76" t="s">
        <v>172</v>
      </c>
      <c r="C242" s="76" t="s">
        <v>443</v>
      </c>
      <c r="D242" s="77">
        <v>46244</v>
      </c>
      <c r="E242" s="78">
        <v>2.1</v>
      </c>
      <c r="F242" s="76" t="s">
        <v>266</v>
      </c>
      <c r="G242" s="77">
        <v>46244</v>
      </c>
      <c r="H242">
        <v>40503064</v>
      </c>
      <c r="I242">
        <v>10</v>
      </c>
      <c r="J242" s="76" t="s">
        <v>663</v>
      </c>
      <c r="K242" s="76" t="s">
        <v>664</v>
      </c>
      <c r="L242" s="77">
        <v>46244</v>
      </c>
      <c r="M242" s="76" t="s">
        <v>269</v>
      </c>
      <c r="N242" s="76" t="s">
        <v>270</v>
      </c>
      <c r="O242" s="76" t="s">
        <v>271</v>
      </c>
      <c r="P242" s="77">
        <v>46244</v>
      </c>
      <c r="Q242" s="43">
        <f t="shared" si="8"/>
        <v>543</v>
      </c>
      <c r="R242" s="43">
        <f t="shared" si="9"/>
        <v>670</v>
      </c>
      <c r="S242" s="41">
        <f>IF($Q242&lt;Parâmetros!$E$19,$G242-1,$G242)</f>
        <v>46244</v>
      </c>
    </row>
    <row r="243" spans="1:19" ht="15" customHeight="1" x14ac:dyDescent="0.25">
      <c r="A243" s="79">
        <v>11352</v>
      </c>
      <c r="B243" s="76" t="s">
        <v>172</v>
      </c>
      <c r="C243" s="76" t="s">
        <v>443</v>
      </c>
      <c r="D243" s="77">
        <v>46244</v>
      </c>
      <c r="E243" s="78">
        <v>0.62</v>
      </c>
      <c r="F243" s="76" t="s">
        <v>266</v>
      </c>
      <c r="G243" s="77">
        <v>46244</v>
      </c>
      <c r="H243">
        <v>40486478</v>
      </c>
      <c r="I243">
        <v>10</v>
      </c>
      <c r="J243" s="76" t="s">
        <v>665</v>
      </c>
      <c r="K243" s="76" t="s">
        <v>666</v>
      </c>
      <c r="L243" s="77">
        <v>46244</v>
      </c>
      <c r="M243" s="76" t="s">
        <v>269</v>
      </c>
      <c r="N243" s="76" t="s">
        <v>270</v>
      </c>
      <c r="O243" s="76" t="s">
        <v>271</v>
      </c>
      <c r="P243" s="77">
        <v>46244</v>
      </c>
      <c r="Q243" s="43">
        <f t="shared" si="8"/>
        <v>732</v>
      </c>
      <c r="R243" s="43">
        <f t="shared" si="9"/>
        <v>769</v>
      </c>
      <c r="S243" s="41">
        <f>IF($Q243&lt;Parâmetros!$E$19,$G243-1,$G243)</f>
        <v>46244</v>
      </c>
    </row>
    <row r="244" spans="1:19" ht="15" customHeight="1" x14ac:dyDescent="0.25">
      <c r="A244" s="79">
        <v>11352</v>
      </c>
      <c r="B244" s="76" t="s">
        <v>172</v>
      </c>
      <c r="C244" s="76" t="s">
        <v>443</v>
      </c>
      <c r="D244" s="77">
        <v>46244</v>
      </c>
      <c r="E244" s="78">
        <v>1.69</v>
      </c>
      <c r="F244" s="76" t="s">
        <v>266</v>
      </c>
      <c r="G244" s="77">
        <v>46244</v>
      </c>
      <c r="H244">
        <v>40499664</v>
      </c>
      <c r="I244">
        <v>20</v>
      </c>
      <c r="J244" s="76" t="s">
        <v>667</v>
      </c>
      <c r="K244" s="76" t="s">
        <v>668</v>
      </c>
      <c r="L244" s="77">
        <v>46244</v>
      </c>
      <c r="M244" s="76" t="s">
        <v>269</v>
      </c>
      <c r="N244" s="76" t="s">
        <v>270</v>
      </c>
      <c r="O244" s="76" t="s">
        <v>271</v>
      </c>
      <c r="P244" s="77">
        <v>46244</v>
      </c>
      <c r="Q244" s="43">
        <f t="shared" si="8"/>
        <v>782</v>
      </c>
      <c r="R244" s="43">
        <f t="shared" si="9"/>
        <v>883</v>
      </c>
      <c r="S244" s="41">
        <f>IF($Q244&lt;Parâmetros!$E$19,$G244-1,$G244)</f>
        <v>46244</v>
      </c>
    </row>
    <row r="245" spans="1:19" ht="15" customHeight="1" x14ac:dyDescent="0.25">
      <c r="A245" s="79">
        <v>11352</v>
      </c>
      <c r="B245" s="76" t="s">
        <v>172</v>
      </c>
      <c r="C245" s="76" t="s">
        <v>443</v>
      </c>
      <c r="D245" s="77">
        <v>46245</v>
      </c>
      <c r="E245" s="78">
        <v>0.61</v>
      </c>
      <c r="F245" s="76" t="s">
        <v>266</v>
      </c>
      <c r="G245" s="77">
        <v>46244</v>
      </c>
      <c r="H245">
        <v>40503065</v>
      </c>
      <c r="I245">
        <v>10</v>
      </c>
      <c r="J245" s="76" t="s">
        <v>669</v>
      </c>
      <c r="K245" s="76" t="s">
        <v>670</v>
      </c>
      <c r="L245" s="77">
        <v>46244</v>
      </c>
      <c r="M245" s="76" t="s">
        <v>269</v>
      </c>
      <c r="N245" s="76" t="s">
        <v>270</v>
      </c>
      <c r="O245" s="76" t="s">
        <v>271</v>
      </c>
      <c r="P245" s="77">
        <v>46245</v>
      </c>
      <c r="Q245" s="43">
        <f t="shared" si="8"/>
        <v>884</v>
      </c>
      <c r="R245" s="43">
        <f t="shared" si="9"/>
        <v>921</v>
      </c>
      <c r="S245" s="41">
        <f>IF($Q245&lt;Parâmetros!$E$19,$G245-1,$G245)</f>
        <v>46244</v>
      </c>
    </row>
    <row r="246" spans="1:19" ht="15" customHeight="1" x14ac:dyDescent="0.25">
      <c r="A246" s="79">
        <v>11352</v>
      </c>
      <c r="B246" s="76" t="s">
        <v>172</v>
      </c>
      <c r="C246" s="76" t="s">
        <v>443</v>
      </c>
      <c r="D246" s="77">
        <v>46246</v>
      </c>
      <c r="E246" s="78">
        <v>1.84</v>
      </c>
      <c r="F246" s="76" t="s">
        <v>266</v>
      </c>
      <c r="G246" s="77">
        <v>46245</v>
      </c>
      <c r="H246">
        <v>40499132</v>
      </c>
      <c r="I246">
        <v>10</v>
      </c>
      <c r="J246" s="76" t="s">
        <v>671</v>
      </c>
      <c r="K246" s="76" t="s">
        <v>672</v>
      </c>
      <c r="L246" s="77">
        <v>46245</v>
      </c>
      <c r="M246" s="76" t="s">
        <v>269</v>
      </c>
      <c r="N246" s="76" t="s">
        <v>270</v>
      </c>
      <c r="O246" s="76" t="s">
        <v>271</v>
      </c>
      <c r="P246" s="77">
        <v>46246</v>
      </c>
      <c r="Q246" s="43">
        <f t="shared" si="8"/>
        <v>444</v>
      </c>
      <c r="R246" s="43">
        <f t="shared" si="9"/>
        <v>554</v>
      </c>
      <c r="S246" s="41">
        <f>IF($Q246&lt;Parâmetros!$E$19,$G246-1,$G246)</f>
        <v>46245</v>
      </c>
    </row>
    <row r="247" spans="1:19" ht="15" customHeight="1" x14ac:dyDescent="0.25">
      <c r="A247" s="79">
        <v>11352</v>
      </c>
      <c r="B247" s="76" t="s">
        <v>172</v>
      </c>
      <c r="C247" s="76" t="s">
        <v>443</v>
      </c>
      <c r="D247" s="77">
        <v>46246</v>
      </c>
      <c r="E247" s="78">
        <v>1.75</v>
      </c>
      <c r="F247" s="76" t="s">
        <v>266</v>
      </c>
      <c r="G247" s="77">
        <v>46245</v>
      </c>
      <c r="H247">
        <v>40503652</v>
      </c>
      <c r="I247">
        <v>10</v>
      </c>
      <c r="J247" s="76" t="s">
        <v>673</v>
      </c>
      <c r="K247" s="76" t="s">
        <v>674</v>
      </c>
      <c r="L247" s="77">
        <v>46245</v>
      </c>
      <c r="M247" s="76" t="s">
        <v>269</v>
      </c>
      <c r="N247" s="76" t="s">
        <v>270</v>
      </c>
      <c r="O247" s="76" t="s">
        <v>271</v>
      </c>
      <c r="P247" s="77">
        <v>46246</v>
      </c>
      <c r="Q247" s="43">
        <f t="shared" si="8"/>
        <v>570</v>
      </c>
      <c r="R247" s="43">
        <f t="shared" si="9"/>
        <v>676</v>
      </c>
      <c r="S247" s="41">
        <f>IF($Q247&lt;Parâmetros!$E$19,$G247-1,$G247)</f>
        <v>46245</v>
      </c>
    </row>
    <row r="248" spans="1:19" ht="15" customHeight="1" x14ac:dyDescent="0.25">
      <c r="A248" s="79">
        <v>11352</v>
      </c>
      <c r="B248" s="76" t="s">
        <v>172</v>
      </c>
      <c r="C248" s="76" t="s">
        <v>443</v>
      </c>
      <c r="D248" s="77">
        <v>46246</v>
      </c>
      <c r="E248" s="78">
        <v>3</v>
      </c>
      <c r="F248" s="76" t="s">
        <v>266</v>
      </c>
      <c r="G248" s="77">
        <v>46245</v>
      </c>
      <c r="H248">
        <v>40503401</v>
      </c>
      <c r="I248">
        <v>10</v>
      </c>
      <c r="J248" s="76" t="s">
        <v>675</v>
      </c>
      <c r="K248" s="76" t="s">
        <v>676</v>
      </c>
      <c r="L248" s="77">
        <v>46245</v>
      </c>
      <c r="M248" s="76" t="s">
        <v>269</v>
      </c>
      <c r="N248">
        <v>3011378</v>
      </c>
      <c r="O248" s="76" t="s">
        <v>271</v>
      </c>
      <c r="P248" s="77">
        <v>46246</v>
      </c>
      <c r="Q248" s="43">
        <f t="shared" si="8"/>
        <v>737</v>
      </c>
      <c r="R248" s="43">
        <f t="shared" si="9"/>
        <v>917</v>
      </c>
      <c r="S248" s="41">
        <f>IF($Q248&lt;Parâmetros!$E$19,$G248-1,$G248)</f>
        <v>46245</v>
      </c>
    </row>
    <row r="249" spans="1:19" ht="15" customHeight="1" x14ac:dyDescent="0.25">
      <c r="A249" s="79">
        <v>11352</v>
      </c>
      <c r="B249" s="76" t="s">
        <v>172</v>
      </c>
      <c r="C249" s="76" t="s">
        <v>443</v>
      </c>
      <c r="D249" s="77">
        <v>46247</v>
      </c>
      <c r="E249" s="78">
        <v>4.45</v>
      </c>
      <c r="F249" s="76" t="s">
        <v>266</v>
      </c>
      <c r="G249" s="77">
        <v>46246</v>
      </c>
      <c r="H249">
        <v>40498526</v>
      </c>
      <c r="I249">
        <v>10</v>
      </c>
      <c r="J249" s="76" t="s">
        <v>677</v>
      </c>
      <c r="K249" s="76" t="s">
        <v>678</v>
      </c>
      <c r="L249" s="77">
        <v>46246</v>
      </c>
      <c r="M249" s="76" t="s">
        <v>269</v>
      </c>
      <c r="N249">
        <v>3011599</v>
      </c>
      <c r="O249" s="76" t="s">
        <v>271</v>
      </c>
      <c r="P249" s="77">
        <v>46247</v>
      </c>
      <c r="Q249" s="43">
        <f t="shared" si="8"/>
        <v>452</v>
      </c>
      <c r="R249" s="43">
        <f t="shared" si="9"/>
        <v>719</v>
      </c>
      <c r="S249" s="41">
        <f>IF($Q249&lt;Parâmetros!$E$19,$G249-1,$G249)</f>
        <v>46246</v>
      </c>
    </row>
    <row r="250" spans="1:19" ht="15" customHeight="1" x14ac:dyDescent="0.25">
      <c r="A250" s="79">
        <v>11352</v>
      </c>
      <c r="B250" s="76" t="s">
        <v>172</v>
      </c>
      <c r="C250" s="76" t="s">
        <v>443</v>
      </c>
      <c r="D250" s="77">
        <v>46247</v>
      </c>
      <c r="E250" s="78">
        <v>2.31</v>
      </c>
      <c r="F250" s="76" t="s">
        <v>266</v>
      </c>
      <c r="G250" s="77">
        <v>46246</v>
      </c>
      <c r="H250">
        <v>40498526</v>
      </c>
      <c r="I250">
        <v>10</v>
      </c>
      <c r="J250" s="76" t="s">
        <v>679</v>
      </c>
      <c r="K250" s="76" t="s">
        <v>680</v>
      </c>
      <c r="L250" s="77">
        <v>46246</v>
      </c>
      <c r="M250" s="76" t="s">
        <v>269</v>
      </c>
      <c r="N250">
        <v>3011599</v>
      </c>
      <c r="O250" s="76" t="s">
        <v>271</v>
      </c>
      <c r="P250" s="77">
        <v>46247</v>
      </c>
      <c r="Q250" s="43">
        <f t="shared" si="8"/>
        <v>777</v>
      </c>
      <c r="R250" s="43">
        <f t="shared" si="9"/>
        <v>915</v>
      </c>
      <c r="S250" s="41">
        <f>IF($Q250&lt;Parâmetros!$E$19,$G250-1,$G250)</f>
        <v>46246</v>
      </c>
    </row>
    <row r="251" spans="1:19" ht="15" customHeight="1" x14ac:dyDescent="0.25">
      <c r="A251" s="79">
        <v>11352</v>
      </c>
      <c r="B251" s="76" t="s">
        <v>172</v>
      </c>
      <c r="C251" s="76" t="s">
        <v>443</v>
      </c>
      <c r="D251" s="77">
        <v>46247</v>
      </c>
      <c r="E251" s="78">
        <v>1.63</v>
      </c>
      <c r="F251" s="76" t="s">
        <v>266</v>
      </c>
      <c r="G251" s="77">
        <v>46247</v>
      </c>
      <c r="H251">
        <v>40478885</v>
      </c>
      <c r="I251">
        <v>10</v>
      </c>
      <c r="J251" s="76" t="s">
        <v>681</v>
      </c>
      <c r="K251" s="76" t="s">
        <v>682</v>
      </c>
      <c r="L251" s="77">
        <v>46247</v>
      </c>
      <c r="M251" s="76" t="s">
        <v>269</v>
      </c>
      <c r="N251" s="76" t="s">
        <v>270</v>
      </c>
      <c r="O251" s="76" t="s">
        <v>271</v>
      </c>
      <c r="P251" s="77">
        <v>46247</v>
      </c>
      <c r="Q251" s="43">
        <f t="shared" si="8"/>
        <v>446</v>
      </c>
      <c r="R251" s="43">
        <f t="shared" si="9"/>
        <v>543</v>
      </c>
      <c r="S251" s="41">
        <f>IF($Q251&lt;Parâmetros!$E$19,$G251-1,$G251)</f>
        <v>46247</v>
      </c>
    </row>
    <row r="252" spans="1:19" ht="15" customHeight="1" x14ac:dyDescent="0.25">
      <c r="A252" s="79">
        <v>11352</v>
      </c>
      <c r="B252" s="76" t="s">
        <v>172</v>
      </c>
      <c r="C252" s="76" t="s">
        <v>443</v>
      </c>
      <c r="D252" s="77">
        <v>46247</v>
      </c>
      <c r="E252" s="78">
        <v>1.1200000000000001</v>
      </c>
      <c r="F252" s="76" t="s">
        <v>266</v>
      </c>
      <c r="G252" s="77">
        <v>46247</v>
      </c>
      <c r="H252">
        <v>40503018</v>
      </c>
      <c r="I252">
        <v>10</v>
      </c>
      <c r="J252" s="76" t="s">
        <v>683</v>
      </c>
      <c r="K252" s="76" t="s">
        <v>684</v>
      </c>
      <c r="L252" s="77">
        <v>46247</v>
      </c>
      <c r="M252" s="76" t="s">
        <v>269</v>
      </c>
      <c r="N252" s="76" t="s">
        <v>270</v>
      </c>
      <c r="O252" s="76" t="s">
        <v>271</v>
      </c>
      <c r="P252" s="77">
        <v>46247</v>
      </c>
      <c r="Q252" s="43">
        <f t="shared" si="8"/>
        <v>563</v>
      </c>
      <c r="R252" s="43">
        <f t="shared" si="9"/>
        <v>630</v>
      </c>
      <c r="S252" s="41">
        <f>IF($Q252&lt;Parâmetros!$E$19,$G252-1,$G252)</f>
        <v>46247</v>
      </c>
    </row>
    <row r="253" spans="1:19" ht="15" customHeight="1" x14ac:dyDescent="0.25">
      <c r="A253" s="79">
        <v>11352</v>
      </c>
      <c r="B253" s="76" t="s">
        <v>172</v>
      </c>
      <c r="C253" s="76" t="s">
        <v>443</v>
      </c>
      <c r="D253" s="77">
        <v>46249</v>
      </c>
      <c r="E253" s="78">
        <v>0.95</v>
      </c>
      <c r="F253" s="76" t="s">
        <v>266</v>
      </c>
      <c r="G253" s="77">
        <v>46247</v>
      </c>
      <c r="H253">
        <v>40498526</v>
      </c>
      <c r="I253">
        <v>10</v>
      </c>
      <c r="J253" s="76" t="s">
        <v>685</v>
      </c>
      <c r="K253" s="76" t="s">
        <v>686</v>
      </c>
      <c r="L253" s="77">
        <v>46247</v>
      </c>
      <c r="M253" s="76" t="s">
        <v>269</v>
      </c>
      <c r="N253">
        <v>3011599</v>
      </c>
      <c r="O253" s="76" t="s">
        <v>271</v>
      </c>
      <c r="P253" s="77">
        <v>46249</v>
      </c>
      <c r="Q253" s="43">
        <f t="shared" si="8"/>
        <v>633</v>
      </c>
      <c r="R253" s="43">
        <f t="shared" si="9"/>
        <v>690</v>
      </c>
      <c r="S253" s="41">
        <f>IF($Q253&lt;Parâmetros!$E$19,$G253-1,$G253)</f>
        <v>46247</v>
      </c>
    </row>
    <row r="254" spans="1:19" ht="15" customHeight="1" x14ac:dyDescent="0.25">
      <c r="A254" s="79">
        <v>11352</v>
      </c>
      <c r="B254" s="76" t="s">
        <v>172</v>
      </c>
      <c r="C254" s="76" t="s">
        <v>443</v>
      </c>
      <c r="D254" s="77">
        <v>46247</v>
      </c>
      <c r="E254" s="78">
        <v>0.9</v>
      </c>
      <c r="F254" s="76" t="s">
        <v>266</v>
      </c>
      <c r="G254" s="77">
        <v>46247</v>
      </c>
      <c r="H254">
        <v>40474553</v>
      </c>
      <c r="I254">
        <v>10</v>
      </c>
      <c r="J254" s="76" t="s">
        <v>687</v>
      </c>
      <c r="K254" s="76" t="s">
        <v>688</v>
      </c>
      <c r="L254" s="77">
        <v>46247</v>
      </c>
      <c r="M254" s="76" t="s">
        <v>269</v>
      </c>
      <c r="N254" s="76" t="s">
        <v>270</v>
      </c>
      <c r="O254" s="76" t="s">
        <v>271</v>
      </c>
      <c r="P254" s="77">
        <v>46247</v>
      </c>
      <c r="Q254" s="43">
        <f t="shared" si="8"/>
        <v>733</v>
      </c>
      <c r="R254" s="43">
        <f t="shared" si="9"/>
        <v>788</v>
      </c>
      <c r="S254" s="41">
        <f>IF($Q254&lt;Parâmetros!$E$19,$G254-1,$G254)</f>
        <v>46247</v>
      </c>
    </row>
    <row r="255" spans="1:19" ht="15" customHeight="1" x14ac:dyDescent="0.25">
      <c r="A255" s="79">
        <v>11352</v>
      </c>
      <c r="B255" s="76" t="s">
        <v>172</v>
      </c>
      <c r="C255" s="76" t="s">
        <v>443</v>
      </c>
      <c r="D255" s="77">
        <v>46247</v>
      </c>
      <c r="E255" s="78">
        <v>0.21</v>
      </c>
      <c r="F255" s="76" t="s">
        <v>266</v>
      </c>
      <c r="G255" s="77">
        <v>46247</v>
      </c>
      <c r="H255">
        <v>40474553</v>
      </c>
      <c r="I255">
        <v>10</v>
      </c>
      <c r="J255" s="76" t="s">
        <v>689</v>
      </c>
      <c r="K255" s="76" t="s">
        <v>690</v>
      </c>
      <c r="L255" s="77">
        <v>46247</v>
      </c>
      <c r="M255" s="76" t="s">
        <v>269</v>
      </c>
      <c r="N255" s="76" t="s">
        <v>270</v>
      </c>
      <c r="O255" s="76" t="s">
        <v>271</v>
      </c>
      <c r="P255" s="77">
        <v>46247</v>
      </c>
      <c r="Q255" s="43">
        <f t="shared" si="8"/>
        <v>788</v>
      </c>
      <c r="R255" s="43">
        <f t="shared" si="9"/>
        <v>801</v>
      </c>
      <c r="S255" s="41">
        <f>IF($Q255&lt;Parâmetros!$E$19,$G255-1,$G255)</f>
        <v>46247</v>
      </c>
    </row>
    <row r="256" spans="1:19" ht="15" customHeight="1" x14ac:dyDescent="0.25">
      <c r="A256" s="79">
        <v>11352</v>
      </c>
      <c r="B256" s="76" t="s">
        <v>172</v>
      </c>
      <c r="C256" s="76" t="s">
        <v>443</v>
      </c>
      <c r="D256" s="77">
        <v>46247</v>
      </c>
      <c r="E256" s="78">
        <v>0.72</v>
      </c>
      <c r="F256" s="76" t="s">
        <v>266</v>
      </c>
      <c r="G256" s="77">
        <v>46247</v>
      </c>
      <c r="H256">
        <v>40502747</v>
      </c>
      <c r="I256">
        <v>10</v>
      </c>
      <c r="J256" s="76" t="s">
        <v>691</v>
      </c>
      <c r="K256" s="76" t="s">
        <v>692</v>
      </c>
      <c r="L256" s="77">
        <v>46247</v>
      </c>
      <c r="M256" s="76" t="s">
        <v>269</v>
      </c>
      <c r="N256" s="76" t="s">
        <v>270</v>
      </c>
      <c r="O256" s="76" t="s">
        <v>271</v>
      </c>
      <c r="P256" s="77">
        <v>46247</v>
      </c>
      <c r="Q256" s="43">
        <f t="shared" si="8"/>
        <v>801</v>
      </c>
      <c r="R256" s="43">
        <f t="shared" si="9"/>
        <v>844</v>
      </c>
      <c r="S256" s="41">
        <f>IF($Q256&lt;Parâmetros!$E$19,$G256-1,$G256)</f>
        <v>46247</v>
      </c>
    </row>
    <row r="257" spans="1:19" ht="15" customHeight="1" x14ac:dyDescent="0.25">
      <c r="A257" s="79">
        <v>11352</v>
      </c>
      <c r="B257" s="76" t="s">
        <v>172</v>
      </c>
      <c r="C257" s="76" t="s">
        <v>443</v>
      </c>
      <c r="D257" s="77">
        <v>46247</v>
      </c>
      <c r="E257" s="78">
        <v>0.94</v>
      </c>
      <c r="F257" s="76" t="s">
        <v>266</v>
      </c>
      <c r="G257" s="77">
        <v>46247</v>
      </c>
      <c r="H257">
        <v>40503973</v>
      </c>
      <c r="I257">
        <v>10</v>
      </c>
      <c r="J257" s="76" t="s">
        <v>693</v>
      </c>
      <c r="K257" s="76" t="s">
        <v>694</v>
      </c>
      <c r="L257" s="77">
        <v>46247</v>
      </c>
      <c r="M257" s="76" t="s">
        <v>269</v>
      </c>
      <c r="N257" s="76" t="s">
        <v>270</v>
      </c>
      <c r="O257" s="76" t="s">
        <v>271</v>
      </c>
      <c r="P257" s="77">
        <v>46247</v>
      </c>
      <c r="Q257" s="43">
        <f t="shared" si="8"/>
        <v>853</v>
      </c>
      <c r="R257" s="43">
        <f t="shared" si="9"/>
        <v>909</v>
      </c>
      <c r="S257" s="41">
        <f>IF($Q257&lt;Parâmetros!$E$19,$G257-1,$G257)</f>
        <v>46247</v>
      </c>
    </row>
    <row r="258" spans="1:19" ht="15" customHeight="1" x14ac:dyDescent="0.25">
      <c r="A258" s="79">
        <v>11352</v>
      </c>
      <c r="B258" s="76" t="s">
        <v>172</v>
      </c>
      <c r="C258" s="76" t="s">
        <v>443</v>
      </c>
      <c r="D258" s="77">
        <v>46249</v>
      </c>
      <c r="E258" s="78">
        <v>3.32</v>
      </c>
      <c r="F258" s="76" t="s">
        <v>266</v>
      </c>
      <c r="G258" s="77">
        <v>46249</v>
      </c>
      <c r="H258">
        <v>40495564</v>
      </c>
      <c r="I258">
        <v>10</v>
      </c>
      <c r="J258" s="76" t="s">
        <v>695</v>
      </c>
      <c r="K258" s="76" t="s">
        <v>696</v>
      </c>
      <c r="L258" s="77">
        <v>46249</v>
      </c>
      <c r="M258" s="76" t="s">
        <v>269</v>
      </c>
      <c r="N258" s="76" t="s">
        <v>270</v>
      </c>
      <c r="O258" s="76" t="s">
        <v>271</v>
      </c>
      <c r="P258" s="77">
        <v>46249</v>
      </c>
      <c r="Q258" s="43">
        <f t="shared" si="8"/>
        <v>452</v>
      </c>
      <c r="R258" s="43">
        <f t="shared" si="9"/>
        <v>651</v>
      </c>
      <c r="S258" s="41">
        <f>IF($Q258&lt;Parâmetros!$E$19,$G258-1,$G258)</f>
        <v>46249</v>
      </c>
    </row>
    <row r="259" spans="1:19" ht="15" customHeight="1" x14ac:dyDescent="0.25">
      <c r="A259" s="79">
        <v>11352</v>
      </c>
      <c r="B259" s="76" t="s">
        <v>172</v>
      </c>
      <c r="C259" s="76" t="s">
        <v>443</v>
      </c>
      <c r="D259" s="77">
        <v>46249</v>
      </c>
      <c r="E259" s="78">
        <v>2.77</v>
      </c>
      <c r="F259" s="76" t="s">
        <v>266</v>
      </c>
      <c r="G259" s="77">
        <v>46249</v>
      </c>
      <c r="H259">
        <v>40504539</v>
      </c>
      <c r="I259">
        <v>10</v>
      </c>
      <c r="J259" s="76" t="s">
        <v>697</v>
      </c>
      <c r="K259" s="76" t="s">
        <v>698</v>
      </c>
      <c r="L259" s="77">
        <v>46249</v>
      </c>
      <c r="M259" s="76" t="s">
        <v>296</v>
      </c>
      <c r="N259" s="76" t="s">
        <v>270</v>
      </c>
      <c r="O259" s="76" t="s">
        <v>271</v>
      </c>
      <c r="P259" s="77">
        <v>46249</v>
      </c>
      <c r="Q259" s="43">
        <f t="shared" si="8"/>
        <v>722</v>
      </c>
      <c r="R259" s="43">
        <f t="shared" si="9"/>
        <v>888</v>
      </c>
      <c r="S259" s="41">
        <f>IF($Q259&lt;Parâmetros!$E$19,$G259-1,$G259)</f>
        <v>46249</v>
      </c>
    </row>
    <row r="260" spans="1:19" ht="15" customHeight="1" x14ac:dyDescent="0.25">
      <c r="A260" s="79">
        <v>11352</v>
      </c>
      <c r="B260" s="76" t="s">
        <v>172</v>
      </c>
      <c r="C260" s="76" t="s">
        <v>443</v>
      </c>
      <c r="D260" s="77">
        <v>46250</v>
      </c>
      <c r="E260" s="78">
        <v>0.38</v>
      </c>
      <c r="F260" s="76" t="s">
        <v>266</v>
      </c>
      <c r="G260" s="77">
        <v>46249</v>
      </c>
      <c r="H260">
        <v>40504539</v>
      </c>
      <c r="I260">
        <v>10</v>
      </c>
      <c r="J260" s="76" t="s">
        <v>699</v>
      </c>
      <c r="K260" s="76" t="s">
        <v>700</v>
      </c>
      <c r="L260" s="77">
        <v>46249</v>
      </c>
      <c r="M260" s="76" t="s">
        <v>296</v>
      </c>
      <c r="N260" s="76" t="s">
        <v>270</v>
      </c>
      <c r="O260" s="76" t="s">
        <v>271</v>
      </c>
      <c r="P260" s="77">
        <v>46250</v>
      </c>
      <c r="Q260" s="43">
        <f t="shared" si="8"/>
        <v>893</v>
      </c>
      <c r="R260" s="43">
        <f t="shared" si="9"/>
        <v>916</v>
      </c>
      <c r="S260" s="41">
        <f>IF($Q260&lt;Parâmetros!$E$19,$G260-1,$G260)</f>
        <v>46249</v>
      </c>
    </row>
    <row r="261" spans="1:19" ht="15" customHeight="1" x14ac:dyDescent="0.25">
      <c r="A261" s="79">
        <v>11352</v>
      </c>
      <c r="B261" s="76" t="s">
        <v>172</v>
      </c>
      <c r="C261" s="76" t="s">
        <v>443</v>
      </c>
      <c r="D261" s="77">
        <v>46250</v>
      </c>
      <c r="E261" s="78">
        <v>4.62</v>
      </c>
      <c r="F261" s="76" t="s">
        <v>266</v>
      </c>
      <c r="G261" s="77">
        <v>46250</v>
      </c>
      <c r="H261">
        <v>40499132</v>
      </c>
      <c r="I261">
        <v>10</v>
      </c>
      <c r="J261" s="76" t="s">
        <v>701</v>
      </c>
      <c r="K261" s="76" t="s">
        <v>702</v>
      </c>
      <c r="L261" s="77">
        <v>46250</v>
      </c>
      <c r="M261" s="76" t="s">
        <v>269</v>
      </c>
      <c r="N261" s="76" t="s">
        <v>270</v>
      </c>
      <c r="O261" s="76" t="s">
        <v>271</v>
      </c>
      <c r="P261" s="77">
        <v>46250</v>
      </c>
      <c r="Q261" s="43">
        <f t="shared" si="8"/>
        <v>448</v>
      </c>
      <c r="R261" s="43">
        <f t="shared" si="9"/>
        <v>725</v>
      </c>
      <c r="S261" s="41">
        <f>IF($Q261&lt;Parâmetros!$E$19,$G261-1,$G261)</f>
        <v>46250</v>
      </c>
    </row>
    <row r="262" spans="1:19" ht="15" customHeight="1" x14ac:dyDescent="0.25">
      <c r="A262" s="79">
        <v>11352</v>
      </c>
      <c r="B262" s="76" t="s">
        <v>172</v>
      </c>
      <c r="C262" s="76" t="s">
        <v>443</v>
      </c>
      <c r="D262" s="77">
        <v>46250</v>
      </c>
      <c r="E262" s="78">
        <v>2.12</v>
      </c>
      <c r="F262" s="76" t="s">
        <v>266</v>
      </c>
      <c r="G262" s="77">
        <v>46250</v>
      </c>
      <c r="H262">
        <v>40499132</v>
      </c>
      <c r="I262">
        <v>10</v>
      </c>
      <c r="J262" s="76" t="s">
        <v>703</v>
      </c>
      <c r="K262" s="76" t="s">
        <v>704</v>
      </c>
      <c r="L262" s="77">
        <v>46250</v>
      </c>
      <c r="M262" s="76" t="s">
        <v>269</v>
      </c>
      <c r="N262" s="76" t="s">
        <v>270</v>
      </c>
      <c r="O262" s="76" t="s">
        <v>271</v>
      </c>
      <c r="P262" s="77">
        <v>46250</v>
      </c>
      <c r="Q262" s="43">
        <f t="shared" si="8"/>
        <v>791</v>
      </c>
      <c r="R262" s="43">
        <f t="shared" si="9"/>
        <v>918</v>
      </c>
      <c r="S262" s="41">
        <f>IF($Q262&lt;Parâmetros!$E$19,$G262-1,$G262)</f>
        <v>46250</v>
      </c>
    </row>
    <row r="263" spans="1:19" ht="15" customHeight="1" x14ac:dyDescent="0.25">
      <c r="A263" s="79">
        <v>11352</v>
      </c>
      <c r="B263" s="76" t="s">
        <v>172</v>
      </c>
      <c r="C263" s="76" t="s">
        <v>443</v>
      </c>
      <c r="D263" s="77">
        <v>46251</v>
      </c>
      <c r="E263" s="78">
        <v>4.5199999999999996</v>
      </c>
      <c r="F263" s="76" t="s">
        <v>266</v>
      </c>
      <c r="G263" s="77">
        <v>46251</v>
      </c>
      <c r="H263">
        <v>40505292</v>
      </c>
      <c r="I263">
        <v>10</v>
      </c>
      <c r="J263" s="76" t="s">
        <v>705</v>
      </c>
      <c r="K263" s="76" t="s">
        <v>706</v>
      </c>
      <c r="L263" s="77">
        <v>46251</v>
      </c>
      <c r="M263" s="76" t="s">
        <v>269</v>
      </c>
      <c r="N263" s="76" t="s">
        <v>270</v>
      </c>
      <c r="O263" s="76" t="s">
        <v>271</v>
      </c>
      <c r="P263" s="77">
        <v>46251</v>
      </c>
      <c r="Q263" s="43">
        <f t="shared" si="8"/>
        <v>452</v>
      </c>
      <c r="R263" s="43">
        <f t="shared" si="9"/>
        <v>723</v>
      </c>
      <c r="S263" s="41">
        <f>IF($Q263&lt;Parâmetros!$E$19,$G263-1,$G263)</f>
        <v>46251</v>
      </c>
    </row>
    <row r="264" spans="1:19" ht="15" customHeight="1" x14ac:dyDescent="0.25">
      <c r="A264" s="79">
        <v>11352</v>
      </c>
      <c r="B264" s="76" t="s">
        <v>172</v>
      </c>
      <c r="C264" s="76" t="s">
        <v>443</v>
      </c>
      <c r="D264" s="77">
        <v>46251</v>
      </c>
      <c r="E264" s="78">
        <v>0.77</v>
      </c>
      <c r="F264" s="76" t="s">
        <v>266</v>
      </c>
      <c r="G264" s="77">
        <v>46251</v>
      </c>
      <c r="H264">
        <v>40505292</v>
      </c>
      <c r="I264">
        <v>10</v>
      </c>
      <c r="J264" s="76" t="s">
        <v>707</v>
      </c>
      <c r="K264" s="76" t="s">
        <v>708</v>
      </c>
      <c r="L264" s="77">
        <v>46251</v>
      </c>
      <c r="M264" s="76" t="s">
        <v>269</v>
      </c>
      <c r="N264" s="76" t="s">
        <v>270</v>
      </c>
      <c r="O264" s="76" t="s">
        <v>271</v>
      </c>
      <c r="P264" s="77">
        <v>46251</v>
      </c>
      <c r="Q264" s="43">
        <f t="shared" si="8"/>
        <v>785</v>
      </c>
      <c r="R264" s="43">
        <f t="shared" si="9"/>
        <v>831</v>
      </c>
      <c r="S264" s="41">
        <f>IF($Q264&lt;Parâmetros!$E$19,$G264-1,$G264)</f>
        <v>46251</v>
      </c>
    </row>
    <row r="265" spans="1:19" ht="15" customHeight="1" x14ac:dyDescent="0.25">
      <c r="A265" s="79">
        <v>11352</v>
      </c>
      <c r="B265" s="76" t="s">
        <v>172</v>
      </c>
      <c r="C265" s="76" t="s">
        <v>443</v>
      </c>
      <c r="D265" s="77">
        <v>46251</v>
      </c>
      <c r="E265" s="78">
        <v>0.23</v>
      </c>
      <c r="F265" s="76" t="s">
        <v>266</v>
      </c>
      <c r="G265" s="77">
        <v>46251</v>
      </c>
      <c r="H265">
        <v>40505292</v>
      </c>
      <c r="I265">
        <v>10</v>
      </c>
      <c r="J265" s="76" t="s">
        <v>709</v>
      </c>
      <c r="K265" s="76" t="s">
        <v>710</v>
      </c>
      <c r="L265" s="77">
        <v>46251</v>
      </c>
      <c r="M265" s="76" t="s">
        <v>269</v>
      </c>
      <c r="N265" s="76" t="s">
        <v>270</v>
      </c>
      <c r="O265" s="76" t="s">
        <v>271</v>
      </c>
      <c r="P265" s="77">
        <v>46251</v>
      </c>
      <c r="Q265" s="43">
        <f t="shared" si="8"/>
        <v>831</v>
      </c>
      <c r="R265" s="43">
        <f t="shared" si="9"/>
        <v>845</v>
      </c>
      <c r="S265" s="41">
        <f>IF($Q265&lt;Parâmetros!$E$19,$G265-1,$G265)</f>
        <v>46251</v>
      </c>
    </row>
    <row r="266" spans="1:19" ht="15" customHeight="1" x14ac:dyDescent="0.25">
      <c r="A266" s="79">
        <v>11352</v>
      </c>
      <c r="B266" s="76" t="s">
        <v>172</v>
      </c>
      <c r="C266" s="76" t="s">
        <v>443</v>
      </c>
      <c r="D266" s="77">
        <v>46252</v>
      </c>
      <c r="E266" s="78">
        <v>1.21</v>
      </c>
      <c r="F266" s="76" t="s">
        <v>266</v>
      </c>
      <c r="G266" s="77">
        <v>46251</v>
      </c>
      <c r="H266">
        <v>40470256</v>
      </c>
      <c r="I266">
        <v>10</v>
      </c>
      <c r="J266" s="76" t="s">
        <v>4282</v>
      </c>
      <c r="K266" s="76" t="s">
        <v>4283</v>
      </c>
      <c r="L266" s="77">
        <v>46251</v>
      </c>
      <c r="M266" s="76" t="s">
        <v>269</v>
      </c>
      <c r="N266" s="76" t="s">
        <v>270</v>
      </c>
      <c r="O266" s="76" t="s">
        <v>271</v>
      </c>
      <c r="P266" s="77">
        <v>46252</v>
      </c>
      <c r="Q266" s="43">
        <f t="shared" si="8"/>
        <v>845</v>
      </c>
      <c r="R266" s="43">
        <f t="shared" si="9"/>
        <v>918</v>
      </c>
      <c r="S266" s="41">
        <f>IF($Q266&lt;Parâmetros!$E$19,$G266-1,$G266)</f>
        <v>46251</v>
      </c>
    </row>
    <row r="267" spans="1:19" ht="15" customHeight="1" x14ac:dyDescent="0.25">
      <c r="A267" s="79">
        <v>11352</v>
      </c>
      <c r="B267" s="76" t="s">
        <v>172</v>
      </c>
      <c r="C267" s="76" t="s">
        <v>443</v>
      </c>
      <c r="D267" s="77">
        <v>46252</v>
      </c>
      <c r="E267" s="78">
        <v>3.72</v>
      </c>
      <c r="F267" s="76" t="s">
        <v>266</v>
      </c>
      <c r="G267" s="77">
        <v>46252</v>
      </c>
      <c r="H267">
        <v>40470256</v>
      </c>
      <c r="I267">
        <v>10</v>
      </c>
      <c r="J267" s="76" t="s">
        <v>3101</v>
      </c>
      <c r="K267" s="76" t="s">
        <v>4284</v>
      </c>
      <c r="L267" s="77">
        <v>46252</v>
      </c>
      <c r="M267" s="76" t="s">
        <v>269</v>
      </c>
      <c r="N267" s="76" t="s">
        <v>270</v>
      </c>
      <c r="O267" s="76" t="s">
        <v>271</v>
      </c>
      <c r="P267" s="77">
        <v>46252</v>
      </c>
      <c r="Q267" s="43">
        <f t="shared" si="8"/>
        <v>454</v>
      </c>
      <c r="R267" s="43">
        <f t="shared" si="9"/>
        <v>677</v>
      </c>
      <c r="S267" s="41">
        <f>IF($Q267&lt;Parâmetros!$E$19,$G267-1,$G267)</f>
        <v>46252</v>
      </c>
    </row>
    <row r="268" spans="1:19" ht="15" customHeight="1" x14ac:dyDescent="0.25">
      <c r="A268" s="79">
        <v>11352</v>
      </c>
      <c r="B268" s="76" t="s">
        <v>172</v>
      </c>
      <c r="C268" s="76" t="s">
        <v>443</v>
      </c>
      <c r="D268" s="77">
        <v>46253</v>
      </c>
      <c r="E268" s="78">
        <v>2</v>
      </c>
      <c r="F268" s="76" t="s">
        <v>266</v>
      </c>
      <c r="G268" s="77">
        <v>46252</v>
      </c>
      <c r="H268">
        <v>40505611</v>
      </c>
      <c r="I268">
        <v>20</v>
      </c>
      <c r="J268" s="76" t="s">
        <v>4478</v>
      </c>
      <c r="K268" s="76" t="s">
        <v>4479</v>
      </c>
      <c r="L268" s="77">
        <v>46252</v>
      </c>
      <c r="M268" s="76" t="s">
        <v>269</v>
      </c>
      <c r="N268">
        <v>3007376</v>
      </c>
      <c r="O268" s="76" t="s">
        <v>271</v>
      </c>
      <c r="P268" s="77">
        <v>46253</v>
      </c>
      <c r="Q268" s="43">
        <f t="shared" si="8"/>
        <v>739</v>
      </c>
      <c r="R268" s="43">
        <f t="shared" si="9"/>
        <v>859</v>
      </c>
      <c r="S268" s="41">
        <f>IF($Q268&lt;Parâmetros!$E$19,$G268-1,$G268)</f>
        <v>46252</v>
      </c>
    </row>
    <row r="269" spans="1:19" ht="15" customHeight="1" x14ac:dyDescent="0.25">
      <c r="A269" s="79">
        <v>11352</v>
      </c>
      <c r="B269" s="76" t="s">
        <v>172</v>
      </c>
      <c r="C269" s="76" t="s">
        <v>443</v>
      </c>
      <c r="D269" s="77">
        <v>46253</v>
      </c>
      <c r="E269" s="78">
        <v>1.04</v>
      </c>
      <c r="F269" s="76" t="s">
        <v>266</v>
      </c>
      <c r="G269" s="77">
        <v>46252</v>
      </c>
      <c r="H269">
        <v>40505611</v>
      </c>
      <c r="I269">
        <v>20</v>
      </c>
      <c r="J269" s="76" t="s">
        <v>4480</v>
      </c>
      <c r="K269" s="76" t="s">
        <v>4481</v>
      </c>
      <c r="L269" s="77">
        <v>46252</v>
      </c>
      <c r="M269" s="76" t="s">
        <v>269</v>
      </c>
      <c r="N269">
        <v>3007376</v>
      </c>
      <c r="O269" s="76" t="s">
        <v>271</v>
      </c>
      <c r="P269" s="77">
        <v>46253</v>
      </c>
      <c r="Q269" s="43">
        <f t="shared" si="8"/>
        <v>860</v>
      </c>
      <c r="R269" s="43">
        <f t="shared" si="9"/>
        <v>922</v>
      </c>
      <c r="S269" s="41">
        <f>IF($Q269&lt;Parâmetros!$E$19,$G269-1,$G269)</f>
        <v>46252</v>
      </c>
    </row>
    <row r="270" spans="1:19" ht="15" customHeight="1" x14ac:dyDescent="0.25">
      <c r="A270" s="79">
        <v>11415</v>
      </c>
      <c r="B270" s="76" t="s">
        <v>711</v>
      </c>
      <c r="C270" s="76" t="s">
        <v>712</v>
      </c>
      <c r="D270" s="77">
        <v>46248</v>
      </c>
      <c r="E270" s="78">
        <v>0.92</v>
      </c>
      <c r="F270" s="76" t="s">
        <v>266</v>
      </c>
      <c r="G270" s="77">
        <v>46246</v>
      </c>
      <c r="H270">
        <v>40502423</v>
      </c>
      <c r="I270">
        <v>10</v>
      </c>
      <c r="J270" s="76" t="s">
        <v>713</v>
      </c>
      <c r="K270" s="76" t="s">
        <v>714</v>
      </c>
      <c r="L270" s="77">
        <v>46246</v>
      </c>
      <c r="M270" s="76" t="s">
        <v>296</v>
      </c>
      <c r="N270" s="76" t="s">
        <v>270</v>
      </c>
      <c r="O270" s="76" t="s">
        <v>271</v>
      </c>
      <c r="P270" s="77">
        <v>46248</v>
      </c>
      <c r="Q270" s="43">
        <f t="shared" si="8"/>
        <v>440</v>
      </c>
      <c r="R270" s="43">
        <f t="shared" si="9"/>
        <v>495</v>
      </c>
      <c r="S270" s="41">
        <f>IF($Q270&lt;Parâmetros!$E$19,$G270-1,$G270)</f>
        <v>46246</v>
      </c>
    </row>
    <row r="271" spans="1:19" ht="15" customHeight="1" x14ac:dyDescent="0.25">
      <c r="A271" s="79">
        <v>11415</v>
      </c>
      <c r="B271" s="76" t="s">
        <v>711</v>
      </c>
      <c r="C271" s="76" t="s">
        <v>712</v>
      </c>
      <c r="D271" s="77">
        <v>46248</v>
      </c>
      <c r="E271" s="78">
        <v>0.74</v>
      </c>
      <c r="F271" s="76" t="s">
        <v>266</v>
      </c>
      <c r="G271" s="77">
        <v>46246</v>
      </c>
      <c r="H271">
        <v>40502424</v>
      </c>
      <c r="I271">
        <v>10</v>
      </c>
      <c r="J271" s="76" t="s">
        <v>715</v>
      </c>
      <c r="K271" s="76" t="s">
        <v>716</v>
      </c>
      <c r="L271" s="77">
        <v>46246</v>
      </c>
      <c r="M271" s="76" t="s">
        <v>296</v>
      </c>
      <c r="N271" s="76" t="s">
        <v>270</v>
      </c>
      <c r="O271" s="76" t="s">
        <v>271</v>
      </c>
      <c r="P271" s="77">
        <v>46248</v>
      </c>
      <c r="Q271" s="43">
        <f t="shared" si="8"/>
        <v>508</v>
      </c>
      <c r="R271" s="43">
        <f t="shared" si="9"/>
        <v>552</v>
      </c>
      <c r="S271" s="41">
        <f>IF($Q271&lt;Parâmetros!$E$19,$G271-1,$G271)</f>
        <v>46246</v>
      </c>
    </row>
    <row r="272" spans="1:19" ht="15" customHeight="1" x14ac:dyDescent="0.25">
      <c r="A272" s="79">
        <v>11415</v>
      </c>
      <c r="B272" s="76" t="s">
        <v>711</v>
      </c>
      <c r="C272" s="76" t="s">
        <v>712</v>
      </c>
      <c r="D272" s="77">
        <v>46248</v>
      </c>
      <c r="E272" s="78">
        <v>0.9</v>
      </c>
      <c r="F272" s="76" t="s">
        <v>266</v>
      </c>
      <c r="G272" s="77">
        <v>46246</v>
      </c>
      <c r="H272">
        <v>40502425</v>
      </c>
      <c r="I272">
        <v>10</v>
      </c>
      <c r="J272" s="76" t="s">
        <v>717</v>
      </c>
      <c r="K272" s="76" t="s">
        <v>718</v>
      </c>
      <c r="L272" s="77">
        <v>46246</v>
      </c>
      <c r="M272" s="76" t="s">
        <v>296</v>
      </c>
      <c r="N272" s="76" t="s">
        <v>270</v>
      </c>
      <c r="O272" s="76" t="s">
        <v>271</v>
      </c>
      <c r="P272" s="77">
        <v>46248</v>
      </c>
      <c r="Q272" s="43">
        <f t="shared" si="8"/>
        <v>556</v>
      </c>
      <c r="R272" s="43">
        <f t="shared" si="9"/>
        <v>610</v>
      </c>
      <c r="S272" s="41">
        <f>IF($Q272&lt;Parâmetros!$E$19,$G272-1,$G272)</f>
        <v>46246</v>
      </c>
    </row>
    <row r="273" spans="1:19" ht="15" customHeight="1" x14ac:dyDescent="0.25">
      <c r="A273" s="79">
        <v>11415</v>
      </c>
      <c r="B273" s="76" t="s">
        <v>711</v>
      </c>
      <c r="C273" s="76" t="s">
        <v>712</v>
      </c>
      <c r="D273" s="77">
        <v>46248</v>
      </c>
      <c r="E273" s="78">
        <v>1.22</v>
      </c>
      <c r="F273" s="76" t="s">
        <v>266</v>
      </c>
      <c r="G273" s="77">
        <v>46246</v>
      </c>
      <c r="H273">
        <v>40502426</v>
      </c>
      <c r="I273">
        <v>10</v>
      </c>
      <c r="J273" s="76" t="s">
        <v>719</v>
      </c>
      <c r="K273" s="76" t="s">
        <v>720</v>
      </c>
      <c r="L273" s="77">
        <v>46246</v>
      </c>
      <c r="M273" s="76" t="s">
        <v>296</v>
      </c>
      <c r="N273" s="76" t="s">
        <v>270</v>
      </c>
      <c r="O273" s="76" t="s">
        <v>271</v>
      </c>
      <c r="P273" s="77">
        <v>46248</v>
      </c>
      <c r="Q273" s="43">
        <f t="shared" si="8"/>
        <v>612</v>
      </c>
      <c r="R273" s="43">
        <f t="shared" si="9"/>
        <v>686</v>
      </c>
      <c r="S273" s="41">
        <f>IF($Q273&lt;Parâmetros!$E$19,$G273-1,$G273)</f>
        <v>46246</v>
      </c>
    </row>
    <row r="274" spans="1:19" ht="15" customHeight="1" x14ac:dyDescent="0.25">
      <c r="A274" s="79">
        <v>11415</v>
      </c>
      <c r="B274" s="76" t="s">
        <v>711</v>
      </c>
      <c r="C274" s="76" t="s">
        <v>712</v>
      </c>
      <c r="D274" s="77">
        <v>46248</v>
      </c>
      <c r="E274" s="78">
        <v>0.91</v>
      </c>
      <c r="F274" s="76" t="s">
        <v>266</v>
      </c>
      <c r="G274" s="77">
        <v>46246</v>
      </c>
      <c r="H274">
        <v>40502427</v>
      </c>
      <c r="I274">
        <v>10</v>
      </c>
      <c r="J274" s="76" t="s">
        <v>721</v>
      </c>
      <c r="K274" s="76" t="s">
        <v>722</v>
      </c>
      <c r="L274" s="77">
        <v>46246</v>
      </c>
      <c r="M274" s="76" t="s">
        <v>296</v>
      </c>
      <c r="N274" s="76" t="s">
        <v>270</v>
      </c>
      <c r="O274" s="76" t="s">
        <v>271</v>
      </c>
      <c r="P274" s="77">
        <v>46248</v>
      </c>
      <c r="Q274" s="43">
        <f t="shared" si="8"/>
        <v>750</v>
      </c>
      <c r="R274" s="43">
        <f t="shared" si="9"/>
        <v>805</v>
      </c>
      <c r="S274" s="41">
        <f>IF($Q274&lt;Parâmetros!$E$19,$G274-1,$G274)</f>
        <v>46246</v>
      </c>
    </row>
    <row r="275" spans="1:19" ht="15" customHeight="1" x14ac:dyDescent="0.25">
      <c r="A275" s="79">
        <v>11415</v>
      </c>
      <c r="B275" s="76" t="s">
        <v>711</v>
      </c>
      <c r="C275" s="76" t="s">
        <v>712</v>
      </c>
      <c r="D275" s="77">
        <v>46248</v>
      </c>
      <c r="E275" s="78">
        <v>1</v>
      </c>
      <c r="F275" s="76" t="s">
        <v>266</v>
      </c>
      <c r="G275" s="77">
        <v>46246</v>
      </c>
      <c r="H275">
        <v>40502430</v>
      </c>
      <c r="I275">
        <v>10</v>
      </c>
      <c r="J275" s="76" t="s">
        <v>723</v>
      </c>
      <c r="K275" s="76" t="s">
        <v>724</v>
      </c>
      <c r="L275" s="77">
        <v>46246</v>
      </c>
      <c r="M275" s="76" t="s">
        <v>296</v>
      </c>
      <c r="N275" s="76" t="s">
        <v>270</v>
      </c>
      <c r="O275" s="76" t="s">
        <v>271</v>
      </c>
      <c r="P275" s="77">
        <v>46248</v>
      </c>
      <c r="Q275" s="43">
        <f t="shared" si="8"/>
        <v>810</v>
      </c>
      <c r="R275" s="43">
        <f t="shared" si="9"/>
        <v>870</v>
      </c>
      <c r="S275" s="41">
        <f>IF($Q275&lt;Parâmetros!$E$19,$G275-1,$G275)</f>
        <v>46246</v>
      </c>
    </row>
    <row r="276" spans="1:19" ht="15" customHeight="1" x14ac:dyDescent="0.25">
      <c r="A276" s="79">
        <v>11415</v>
      </c>
      <c r="B276" s="76" t="s">
        <v>711</v>
      </c>
      <c r="C276" s="76" t="s">
        <v>712</v>
      </c>
      <c r="D276" s="77">
        <v>46248</v>
      </c>
      <c r="E276" s="78">
        <v>0.87</v>
      </c>
      <c r="F276" s="76" t="s">
        <v>266</v>
      </c>
      <c r="G276" s="77">
        <v>46246</v>
      </c>
      <c r="H276">
        <v>40502431</v>
      </c>
      <c r="I276">
        <v>10</v>
      </c>
      <c r="J276" s="76" t="s">
        <v>725</v>
      </c>
      <c r="K276" s="76" t="s">
        <v>726</v>
      </c>
      <c r="L276" s="77">
        <v>46246</v>
      </c>
      <c r="M276" s="76" t="s">
        <v>296</v>
      </c>
      <c r="N276" s="76" t="s">
        <v>270</v>
      </c>
      <c r="O276" s="76" t="s">
        <v>271</v>
      </c>
      <c r="P276" s="77">
        <v>46248</v>
      </c>
      <c r="Q276" s="43">
        <f t="shared" si="8"/>
        <v>876</v>
      </c>
      <c r="R276" s="43">
        <f t="shared" si="9"/>
        <v>928</v>
      </c>
      <c r="S276" s="41">
        <f>IF($Q276&lt;Parâmetros!$E$19,$G276-1,$G276)</f>
        <v>46246</v>
      </c>
    </row>
    <row r="277" spans="1:19" ht="15" customHeight="1" x14ac:dyDescent="0.25">
      <c r="A277" s="79">
        <v>11415</v>
      </c>
      <c r="B277" s="76" t="s">
        <v>711</v>
      </c>
      <c r="C277" s="76" t="s">
        <v>712</v>
      </c>
      <c r="D277" s="77">
        <v>46248</v>
      </c>
      <c r="E277" s="78">
        <v>0.84</v>
      </c>
      <c r="F277" s="76" t="s">
        <v>266</v>
      </c>
      <c r="G277" s="77">
        <v>46246</v>
      </c>
      <c r="H277">
        <v>40502373</v>
      </c>
      <c r="I277">
        <v>10</v>
      </c>
      <c r="J277" s="76" t="s">
        <v>727</v>
      </c>
      <c r="K277" s="76" t="s">
        <v>728</v>
      </c>
      <c r="L277" s="77">
        <v>46246</v>
      </c>
      <c r="M277" s="76" t="s">
        <v>269</v>
      </c>
      <c r="N277" s="76" t="s">
        <v>270</v>
      </c>
      <c r="O277" s="76" t="s">
        <v>271</v>
      </c>
      <c r="P277" s="77">
        <v>46248</v>
      </c>
      <c r="Q277" s="43">
        <f t="shared" si="8"/>
        <v>935</v>
      </c>
      <c r="R277" s="43">
        <f t="shared" si="9"/>
        <v>985</v>
      </c>
      <c r="S277" s="41">
        <f>IF($Q277&lt;Parâmetros!$E$19,$G277-1,$G277)</f>
        <v>46246</v>
      </c>
    </row>
    <row r="278" spans="1:19" ht="15" customHeight="1" x14ac:dyDescent="0.25">
      <c r="A278" s="79">
        <v>11415</v>
      </c>
      <c r="B278" s="76" t="s">
        <v>711</v>
      </c>
      <c r="C278" s="76" t="s">
        <v>712</v>
      </c>
      <c r="D278" s="77">
        <v>46249</v>
      </c>
      <c r="E278" s="78">
        <v>1.4</v>
      </c>
      <c r="F278" s="76" t="s">
        <v>266</v>
      </c>
      <c r="G278" s="77">
        <v>46247</v>
      </c>
      <c r="H278">
        <v>40502392</v>
      </c>
      <c r="I278">
        <v>10</v>
      </c>
      <c r="J278" s="76" t="s">
        <v>729</v>
      </c>
      <c r="K278" s="76" t="s">
        <v>730</v>
      </c>
      <c r="L278" s="77">
        <v>46247</v>
      </c>
      <c r="M278" s="76" t="s">
        <v>296</v>
      </c>
      <c r="N278" s="76" t="s">
        <v>270</v>
      </c>
      <c r="O278" s="76" t="s">
        <v>271</v>
      </c>
      <c r="P278" s="77">
        <v>46249</v>
      </c>
      <c r="Q278" s="43">
        <f t="shared" si="8"/>
        <v>443</v>
      </c>
      <c r="R278" s="43">
        <f t="shared" si="9"/>
        <v>527</v>
      </c>
      <c r="S278" s="41">
        <f>IF($Q278&lt;Parâmetros!$E$19,$G278-1,$G278)</f>
        <v>46247</v>
      </c>
    </row>
    <row r="279" spans="1:19" ht="15" customHeight="1" x14ac:dyDescent="0.25">
      <c r="A279" s="79">
        <v>11415</v>
      </c>
      <c r="B279" s="76" t="s">
        <v>711</v>
      </c>
      <c r="C279" s="76" t="s">
        <v>712</v>
      </c>
      <c r="D279" s="77">
        <v>46249</v>
      </c>
      <c r="E279" s="78">
        <v>2.36</v>
      </c>
      <c r="F279" s="76" t="s">
        <v>266</v>
      </c>
      <c r="G279" s="77">
        <v>46247</v>
      </c>
      <c r="H279">
        <v>40502393</v>
      </c>
      <c r="I279">
        <v>10</v>
      </c>
      <c r="J279" s="76" t="s">
        <v>731</v>
      </c>
      <c r="K279" s="76" t="s">
        <v>732</v>
      </c>
      <c r="L279" s="77">
        <v>46247</v>
      </c>
      <c r="M279" s="76" t="s">
        <v>296</v>
      </c>
      <c r="N279" s="76" t="s">
        <v>270</v>
      </c>
      <c r="O279" s="76" t="s">
        <v>271</v>
      </c>
      <c r="P279" s="77">
        <v>46249</v>
      </c>
      <c r="Q279" s="43">
        <f t="shared" si="8"/>
        <v>537</v>
      </c>
      <c r="R279" s="43">
        <f t="shared" si="9"/>
        <v>679</v>
      </c>
      <c r="S279" s="41">
        <f>IF($Q279&lt;Parâmetros!$E$19,$G279-1,$G279)</f>
        <v>46247</v>
      </c>
    </row>
    <row r="280" spans="1:19" ht="15" customHeight="1" x14ac:dyDescent="0.25">
      <c r="A280" s="79">
        <v>11415</v>
      </c>
      <c r="B280" s="76" t="s">
        <v>711</v>
      </c>
      <c r="C280" s="76" t="s">
        <v>712</v>
      </c>
      <c r="D280" s="77">
        <v>46249</v>
      </c>
      <c r="E280" s="78">
        <v>2.1</v>
      </c>
      <c r="F280" s="76" t="s">
        <v>266</v>
      </c>
      <c r="G280" s="77">
        <v>46247</v>
      </c>
      <c r="H280">
        <v>40498530</v>
      </c>
      <c r="I280">
        <v>10</v>
      </c>
      <c r="J280" s="76" t="s">
        <v>733</v>
      </c>
      <c r="K280" s="76" t="s">
        <v>734</v>
      </c>
      <c r="L280" s="77">
        <v>46247</v>
      </c>
      <c r="M280" s="76" t="s">
        <v>269</v>
      </c>
      <c r="N280" s="76" t="s">
        <v>270</v>
      </c>
      <c r="O280" s="76" t="s">
        <v>271</v>
      </c>
      <c r="P280" s="77">
        <v>46249</v>
      </c>
      <c r="Q280" s="43">
        <f t="shared" si="8"/>
        <v>762</v>
      </c>
      <c r="R280" s="43">
        <f t="shared" si="9"/>
        <v>888</v>
      </c>
      <c r="S280" s="41">
        <f>IF($Q280&lt;Parâmetros!$E$19,$G280-1,$G280)</f>
        <v>46247</v>
      </c>
    </row>
    <row r="281" spans="1:19" ht="15" customHeight="1" x14ac:dyDescent="0.25">
      <c r="A281" s="79">
        <v>11415</v>
      </c>
      <c r="B281" s="76" t="s">
        <v>711</v>
      </c>
      <c r="C281" s="76" t="s">
        <v>712</v>
      </c>
      <c r="D281" s="77">
        <v>46249</v>
      </c>
      <c r="E281" s="78">
        <v>1.19</v>
      </c>
      <c r="F281" s="76" t="s">
        <v>266</v>
      </c>
      <c r="G281" s="77">
        <v>46247</v>
      </c>
      <c r="H281">
        <v>40503391</v>
      </c>
      <c r="I281">
        <v>10</v>
      </c>
      <c r="J281" s="76" t="s">
        <v>735</v>
      </c>
      <c r="K281" s="76" t="s">
        <v>736</v>
      </c>
      <c r="L281" s="77">
        <v>46247</v>
      </c>
      <c r="M281" s="76" t="s">
        <v>269</v>
      </c>
      <c r="N281" s="76" t="s">
        <v>270</v>
      </c>
      <c r="O281" s="76" t="s">
        <v>271</v>
      </c>
      <c r="P281" s="77">
        <v>46249</v>
      </c>
      <c r="Q281" s="43">
        <f t="shared" si="8"/>
        <v>910</v>
      </c>
      <c r="R281" s="43">
        <f t="shared" si="9"/>
        <v>982</v>
      </c>
      <c r="S281" s="41">
        <f>IF($Q281&lt;Parâmetros!$E$19,$G281-1,$G281)</f>
        <v>46247</v>
      </c>
    </row>
    <row r="282" spans="1:19" ht="15" customHeight="1" x14ac:dyDescent="0.25">
      <c r="A282" s="79">
        <v>11415</v>
      </c>
      <c r="B282" s="76" t="s">
        <v>711</v>
      </c>
      <c r="C282" s="76" t="s">
        <v>712</v>
      </c>
      <c r="D282" s="77">
        <v>46249</v>
      </c>
      <c r="E282" s="78">
        <v>1.79</v>
      </c>
      <c r="F282" s="76" t="s">
        <v>266</v>
      </c>
      <c r="G282" s="77">
        <v>46248</v>
      </c>
      <c r="H282">
        <v>40503391</v>
      </c>
      <c r="I282">
        <v>10</v>
      </c>
      <c r="J282" s="76" t="s">
        <v>737</v>
      </c>
      <c r="K282" s="76" t="s">
        <v>738</v>
      </c>
      <c r="L282" s="77">
        <v>46248</v>
      </c>
      <c r="M282" s="76" t="s">
        <v>269</v>
      </c>
      <c r="N282" s="76" t="s">
        <v>270</v>
      </c>
      <c r="O282" s="76" t="s">
        <v>271</v>
      </c>
      <c r="P282" s="77">
        <v>46249</v>
      </c>
      <c r="Q282" s="43">
        <f t="shared" si="8"/>
        <v>447</v>
      </c>
      <c r="R282" s="43">
        <f t="shared" si="9"/>
        <v>554</v>
      </c>
      <c r="S282" s="41">
        <f>IF($Q282&lt;Parâmetros!$E$19,$G282-1,$G282)</f>
        <v>46248</v>
      </c>
    </row>
    <row r="283" spans="1:19" ht="15" customHeight="1" x14ac:dyDescent="0.25">
      <c r="A283" s="79">
        <v>11415</v>
      </c>
      <c r="B283" s="76" t="s">
        <v>711</v>
      </c>
      <c r="C283" s="76" t="s">
        <v>712</v>
      </c>
      <c r="D283" s="77">
        <v>46249</v>
      </c>
      <c r="E283" s="78">
        <v>2.1</v>
      </c>
      <c r="F283" s="76" t="s">
        <v>266</v>
      </c>
      <c r="G283" s="77">
        <v>46248</v>
      </c>
      <c r="H283">
        <v>40504541</v>
      </c>
      <c r="I283">
        <v>10</v>
      </c>
      <c r="J283" s="76" t="s">
        <v>739</v>
      </c>
      <c r="K283" s="76" t="s">
        <v>740</v>
      </c>
      <c r="L283" s="77">
        <v>46248</v>
      </c>
      <c r="M283" s="76" t="s">
        <v>269</v>
      </c>
      <c r="N283" s="76" t="s">
        <v>270</v>
      </c>
      <c r="O283" s="76" t="s">
        <v>271</v>
      </c>
      <c r="P283" s="77">
        <v>46249</v>
      </c>
      <c r="Q283" s="43">
        <f t="shared" si="8"/>
        <v>559</v>
      </c>
      <c r="R283" s="43">
        <f t="shared" si="9"/>
        <v>685</v>
      </c>
      <c r="S283" s="41">
        <f>IF($Q283&lt;Parâmetros!$E$19,$G283-1,$G283)</f>
        <v>46248</v>
      </c>
    </row>
    <row r="284" spans="1:19" ht="15" customHeight="1" x14ac:dyDescent="0.25">
      <c r="A284" s="79">
        <v>11415</v>
      </c>
      <c r="B284" s="76" t="s">
        <v>711</v>
      </c>
      <c r="C284" s="76" t="s">
        <v>712</v>
      </c>
      <c r="D284" s="77">
        <v>46249</v>
      </c>
      <c r="E284" s="78">
        <v>0.34</v>
      </c>
      <c r="F284" s="76" t="s">
        <v>266</v>
      </c>
      <c r="G284" s="77">
        <v>46248</v>
      </c>
      <c r="H284">
        <v>40500448</v>
      </c>
      <c r="I284">
        <v>10</v>
      </c>
      <c r="J284" s="76" t="s">
        <v>741</v>
      </c>
      <c r="K284" s="76" t="s">
        <v>742</v>
      </c>
      <c r="L284" s="77">
        <v>46248</v>
      </c>
      <c r="M284" s="76" t="s">
        <v>296</v>
      </c>
      <c r="N284" s="76" t="s">
        <v>270</v>
      </c>
      <c r="O284" s="76" t="s">
        <v>271</v>
      </c>
      <c r="P284" s="77">
        <v>46249</v>
      </c>
      <c r="Q284" s="43">
        <f t="shared" si="8"/>
        <v>759</v>
      </c>
      <c r="R284" s="43">
        <f t="shared" si="9"/>
        <v>780</v>
      </c>
      <c r="S284" s="41">
        <f>IF($Q284&lt;Parâmetros!$E$19,$G284-1,$G284)</f>
        <v>46248</v>
      </c>
    </row>
    <row r="285" spans="1:19" ht="15" customHeight="1" x14ac:dyDescent="0.25">
      <c r="A285" s="79">
        <v>11415</v>
      </c>
      <c r="B285" s="76" t="s">
        <v>711</v>
      </c>
      <c r="C285" s="76" t="s">
        <v>712</v>
      </c>
      <c r="D285" s="77">
        <v>46249</v>
      </c>
      <c r="E285" s="78">
        <v>0.74</v>
      </c>
      <c r="F285" s="76" t="s">
        <v>266</v>
      </c>
      <c r="G285" s="77">
        <v>46248</v>
      </c>
      <c r="H285">
        <v>40500447</v>
      </c>
      <c r="I285">
        <v>10</v>
      </c>
      <c r="J285" s="76" t="s">
        <v>743</v>
      </c>
      <c r="K285" s="76" t="s">
        <v>744</v>
      </c>
      <c r="L285" s="77">
        <v>46248</v>
      </c>
      <c r="M285" s="76" t="s">
        <v>296</v>
      </c>
      <c r="N285" s="76" t="s">
        <v>270</v>
      </c>
      <c r="O285" s="76" t="s">
        <v>271</v>
      </c>
      <c r="P285" s="77">
        <v>46249</v>
      </c>
      <c r="Q285" s="43">
        <f t="shared" si="8"/>
        <v>788</v>
      </c>
      <c r="R285" s="43">
        <f t="shared" si="9"/>
        <v>832</v>
      </c>
      <c r="S285" s="41">
        <f>IF($Q285&lt;Parâmetros!$E$19,$G285-1,$G285)</f>
        <v>46248</v>
      </c>
    </row>
    <row r="286" spans="1:19" ht="15" customHeight="1" x14ac:dyDescent="0.25">
      <c r="A286" s="79">
        <v>11415</v>
      </c>
      <c r="B286" s="76" t="s">
        <v>711</v>
      </c>
      <c r="C286" s="76" t="s">
        <v>712</v>
      </c>
      <c r="D286" s="77">
        <v>46249</v>
      </c>
      <c r="E286" s="78">
        <v>0.42</v>
      </c>
      <c r="F286" s="76" t="s">
        <v>266</v>
      </c>
      <c r="G286" s="77">
        <v>46248</v>
      </c>
      <c r="H286">
        <v>40500446</v>
      </c>
      <c r="I286">
        <v>10</v>
      </c>
      <c r="J286" s="76" t="s">
        <v>745</v>
      </c>
      <c r="K286" s="76" t="s">
        <v>746</v>
      </c>
      <c r="L286" s="77">
        <v>46248</v>
      </c>
      <c r="M286" s="76" t="s">
        <v>296</v>
      </c>
      <c r="N286" s="76" t="s">
        <v>270</v>
      </c>
      <c r="O286" s="76" t="s">
        <v>271</v>
      </c>
      <c r="P286" s="77">
        <v>46249</v>
      </c>
      <c r="Q286" s="43">
        <f t="shared" si="8"/>
        <v>838</v>
      </c>
      <c r="R286" s="43">
        <f t="shared" si="9"/>
        <v>863</v>
      </c>
      <c r="S286" s="41">
        <f>IF($Q286&lt;Parâmetros!$E$19,$G286-1,$G286)</f>
        <v>46248</v>
      </c>
    </row>
    <row r="287" spans="1:19" ht="15" customHeight="1" x14ac:dyDescent="0.25">
      <c r="A287" s="79">
        <v>11415</v>
      </c>
      <c r="B287" s="76" t="s">
        <v>711</v>
      </c>
      <c r="C287" s="76" t="s">
        <v>712</v>
      </c>
      <c r="D287" s="77">
        <v>46249</v>
      </c>
      <c r="E287" s="78">
        <v>0.44</v>
      </c>
      <c r="F287" s="76" t="s">
        <v>266</v>
      </c>
      <c r="G287" s="77">
        <v>46248</v>
      </c>
      <c r="H287">
        <v>40500445</v>
      </c>
      <c r="I287">
        <v>10</v>
      </c>
      <c r="J287" s="76" t="s">
        <v>747</v>
      </c>
      <c r="K287" s="76" t="s">
        <v>748</v>
      </c>
      <c r="L287" s="77">
        <v>46248</v>
      </c>
      <c r="M287" s="76" t="s">
        <v>296</v>
      </c>
      <c r="N287" s="76" t="s">
        <v>270</v>
      </c>
      <c r="O287" s="76" t="s">
        <v>271</v>
      </c>
      <c r="P287" s="77">
        <v>46249</v>
      </c>
      <c r="Q287" s="43">
        <f t="shared" si="8"/>
        <v>866</v>
      </c>
      <c r="R287" s="43">
        <f t="shared" si="9"/>
        <v>892</v>
      </c>
      <c r="S287" s="41">
        <f>IF($Q287&lt;Parâmetros!$E$19,$G287-1,$G287)</f>
        <v>46248</v>
      </c>
    </row>
    <row r="288" spans="1:19" ht="15" customHeight="1" x14ac:dyDescent="0.25">
      <c r="A288" s="79">
        <v>11415</v>
      </c>
      <c r="B288" s="76" t="s">
        <v>711</v>
      </c>
      <c r="C288" s="76" t="s">
        <v>712</v>
      </c>
      <c r="D288" s="77">
        <v>46249</v>
      </c>
      <c r="E288" s="78">
        <v>0.34</v>
      </c>
      <c r="F288" s="76" t="s">
        <v>266</v>
      </c>
      <c r="G288" s="77">
        <v>46248</v>
      </c>
      <c r="H288">
        <v>40500444</v>
      </c>
      <c r="I288">
        <v>10</v>
      </c>
      <c r="J288" s="76" t="s">
        <v>749</v>
      </c>
      <c r="K288" s="76" t="s">
        <v>750</v>
      </c>
      <c r="L288" s="77">
        <v>46248</v>
      </c>
      <c r="M288" s="76" t="s">
        <v>296</v>
      </c>
      <c r="N288" s="76" t="s">
        <v>270</v>
      </c>
      <c r="O288" s="76" t="s">
        <v>271</v>
      </c>
      <c r="P288" s="77">
        <v>46249</v>
      </c>
      <c r="Q288" s="43">
        <f t="shared" si="8"/>
        <v>900</v>
      </c>
      <c r="R288" s="43">
        <f t="shared" si="9"/>
        <v>920</v>
      </c>
      <c r="S288" s="41">
        <f>IF($Q288&lt;Parâmetros!$E$19,$G288-1,$G288)</f>
        <v>46248</v>
      </c>
    </row>
    <row r="289" spans="1:19" ht="15" customHeight="1" x14ac:dyDescent="0.25">
      <c r="A289" s="79">
        <v>11415</v>
      </c>
      <c r="B289" s="76" t="s">
        <v>711</v>
      </c>
      <c r="C289" s="76" t="s">
        <v>712</v>
      </c>
      <c r="D289" s="77">
        <v>46249</v>
      </c>
      <c r="E289" s="78">
        <v>0.37</v>
      </c>
      <c r="F289" s="76" t="s">
        <v>266</v>
      </c>
      <c r="G289" s="77">
        <v>46248</v>
      </c>
      <c r="H289">
        <v>40500442</v>
      </c>
      <c r="I289">
        <v>10</v>
      </c>
      <c r="J289" s="76" t="s">
        <v>751</v>
      </c>
      <c r="K289" s="76" t="s">
        <v>752</v>
      </c>
      <c r="L289" s="77">
        <v>46248</v>
      </c>
      <c r="M289" s="76" t="s">
        <v>296</v>
      </c>
      <c r="N289" s="76" t="s">
        <v>270</v>
      </c>
      <c r="O289" s="76" t="s">
        <v>271</v>
      </c>
      <c r="P289" s="77">
        <v>46249</v>
      </c>
      <c r="Q289" s="43">
        <f t="shared" si="8"/>
        <v>924</v>
      </c>
      <c r="R289" s="43">
        <f t="shared" si="9"/>
        <v>946</v>
      </c>
      <c r="S289" s="41">
        <f>IF($Q289&lt;Parâmetros!$E$19,$G289-1,$G289)</f>
        <v>46248</v>
      </c>
    </row>
    <row r="290" spans="1:19" ht="15" customHeight="1" x14ac:dyDescent="0.25">
      <c r="A290" s="79">
        <v>11415</v>
      </c>
      <c r="B290" s="76" t="s">
        <v>711</v>
      </c>
      <c r="C290" s="76" t="s">
        <v>712</v>
      </c>
      <c r="D290" s="77">
        <v>46249</v>
      </c>
      <c r="E290" s="78">
        <v>0.59</v>
      </c>
      <c r="F290" s="76" t="s">
        <v>266</v>
      </c>
      <c r="G290" s="77">
        <v>46248</v>
      </c>
      <c r="H290">
        <v>40500441</v>
      </c>
      <c r="I290">
        <v>10</v>
      </c>
      <c r="J290" s="76" t="s">
        <v>753</v>
      </c>
      <c r="K290" s="76" t="s">
        <v>754</v>
      </c>
      <c r="L290" s="77">
        <v>46248</v>
      </c>
      <c r="M290" s="76" t="s">
        <v>296</v>
      </c>
      <c r="N290" s="76" t="s">
        <v>270</v>
      </c>
      <c r="O290" s="76" t="s">
        <v>271</v>
      </c>
      <c r="P290" s="77">
        <v>46249</v>
      </c>
      <c r="Q290" s="43">
        <f t="shared" si="8"/>
        <v>950</v>
      </c>
      <c r="R290" s="43">
        <f t="shared" si="9"/>
        <v>985</v>
      </c>
      <c r="S290" s="41">
        <f>IF($Q290&lt;Parâmetros!$E$19,$G290-1,$G290)</f>
        <v>46248</v>
      </c>
    </row>
    <row r="291" spans="1:19" ht="15" customHeight="1" x14ac:dyDescent="0.25">
      <c r="A291" s="79">
        <v>11415</v>
      </c>
      <c r="B291" s="76" t="s">
        <v>711</v>
      </c>
      <c r="C291" s="76" t="s">
        <v>712</v>
      </c>
      <c r="D291" s="77">
        <v>46249</v>
      </c>
      <c r="E291" s="78">
        <v>0.32</v>
      </c>
      <c r="F291" s="76" t="s">
        <v>266</v>
      </c>
      <c r="G291" s="77">
        <v>46249</v>
      </c>
      <c r="H291">
        <v>40500440</v>
      </c>
      <c r="I291">
        <v>10</v>
      </c>
      <c r="J291" s="76" t="s">
        <v>755</v>
      </c>
      <c r="K291" s="76" t="s">
        <v>756</v>
      </c>
      <c r="L291" s="77">
        <v>46249</v>
      </c>
      <c r="M291" s="76" t="s">
        <v>296</v>
      </c>
      <c r="N291" s="76" t="s">
        <v>270</v>
      </c>
      <c r="O291" s="76" t="s">
        <v>271</v>
      </c>
      <c r="P291" s="77">
        <v>46249</v>
      </c>
      <c r="Q291" s="43">
        <f t="shared" si="8"/>
        <v>442</v>
      </c>
      <c r="R291" s="43">
        <f t="shared" si="9"/>
        <v>461</v>
      </c>
      <c r="S291" s="41">
        <f>IF($Q291&lt;Parâmetros!$E$19,$G291-1,$G291)</f>
        <v>46249</v>
      </c>
    </row>
    <row r="292" spans="1:19" ht="15" customHeight="1" x14ac:dyDescent="0.25">
      <c r="A292" s="79">
        <v>11415</v>
      </c>
      <c r="B292" s="76" t="s">
        <v>711</v>
      </c>
      <c r="C292" s="76" t="s">
        <v>712</v>
      </c>
      <c r="D292" s="77">
        <v>46249</v>
      </c>
      <c r="E292" s="78">
        <v>0.39</v>
      </c>
      <c r="F292" s="76" t="s">
        <v>266</v>
      </c>
      <c r="G292" s="77">
        <v>46249</v>
      </c>
      <c r="H292">
        <v>40500439</v>
      </c>
      <c r="I292">
        <v>10</v>
      </c>
      <c r="J292" s="76" t="s">
        <v>757</v>
      </c>
      <c r="K292" s="76" t="s">
        <v>758</v>
      </c>
      <c r="L292" s="77">
        <v>46249</v>
      </c>
      <c r="M292" s="76" t="s">
        <v>296</v>
      </c>
      <c r="N292" s="76" t="s">
        <v>270</v>
      </c>
      <c r="O292" s="76" t="s">
        <v>271</v>
      </c>
      <c r="P292" s="77">
        <v>46249</v>
      </c>
      <c r="Q292" s="43">
        <f t="shared" si="8"/>
        <v>466</v>
      </c>
      <c r="R292" s="43">
        <f t="shared" si="9"/>
        <v>490</v>
      </c>
      <c r="S292" s="41">
        <f>IF($Q292&lt;Parâmetros!$E$19,$G292-1,$G292)</f>
        <v>46249</v>
      </c>
    </row>
    <row r="293" spans="1:19" ht="15" customHeight="1" x14ac:dyDescent="0.25">
      <c r="A293" s="79">
        <v>11415</v>
      </c>
      <c r="B293" s="76" t="s">
        <v>711</v>
      </c>
      <c r="C293" s="76" t="s">
        <v>712</v>
      </c>
      <c r="D293" s="77">
        <v>46249</v>
      </c>
      <c r="E293" s="78">
        <v>0.54</v>
      </c>
      <c r="F293" s="76" t="s">
        <v>266</v>
      </c>
      <c r="G293" s="77">
        <v>46249</v>
      </c>
      <c r="H293">
        <v>40500435</v>
      </c>
      <c r="I293">
        <v>10</v>
      </c>
      <c r="J293" s="76" t="s">
        <v>759</v>
      </c>
      <c r="K293" s="76" t="s">
        <v>760</v>
      </c>
      <c r="L293" s="77">
        <v>46249</v>
      </c>
      <c r="M293" s="76" t="s">
        <v>296</v>
      </c>
      <c r="N293" s="76" t="s">
        <v>270</v>
      </c>
      <c r="O293" s="76" t="s">
        <v>271</v>
      </c>
      <c r="P293" s="77">
        <v>46249</v>
      </c>
      <c r="Q293" s="43">
        <f t="shared" ref="Q293:Q355" si="10">IFERROR(VALUE(LEFT($J293,2))*60+VALUE(MID($J293,4,2)),9999)</f>
        <v>494</v>
      </c>
      <c r="R293" s="43">
        <f t="shared" ref="R293:R355" si="11">IFERROR(VALUE(LEFT($K293,2))*60+VALUE(MID($K293,4,2)),"")</f>
        <v>526</v>
      </c>
      <c r="S293" s="41">
        <f>IF($Q293&lt;Parâmetros!$E$19,$G293-1,$G293)</f>
        <v>46249</v>
      </c>
    </row>
    <row r="294" spans="1:19" ht="15" customHeight="1" x14ac:dyDescent="0.25">
      <c r="A294" s="79">
        <v>11415</v>
      </c>
      <c r="B294" s="76" t="s">
        <v>711</v>
      </c>
      <c r="C294" s="76" t="s">
        <v>712</v>
      </c>
      <c r="D294" s="77">
        <v>46249</v>
      </c>
      <c r="E294" s="78">
        <v>0.47</v>
      </c>
      <c r="F294" s="76" t="s">
        <v>266</v>
      </c>
      <c r="G294" s="77">
        <v>46249</v>
      </c>
      <c r="H294">
        <v>40500434</v>
      </c>
      <c r="I294">
        <v>10</v>
      </c>
      <c r="J294" s="76" t="s">
        <v>761</v>
      </c>
      <c r="K294" s="76" t="s">
        <v>762</v>
      </c>
      <c r="L294" s="77">
        <v>46249</v>
      </c>
      <c r="M294" s="76" t="s">
        <v>296</v>
      </c>
      <c r="N294" s="76" t="s">
        <v>270</v>
      </c>
      <c r="O294" s="76" t="s">
        <v>271</v>
      </c>
      <c r="P294" s="77">
        <v>46249</v>
      </c>
      <c r="Q294" s="43">
        <f t="shared" si="10"/>
        <v>532</v>
      </c>
      <c r="R294" s="43">
        <f t="shared" si="11"/>
        <v>560</v>
      </c>
      <c r="S294" s="41">
        <f>IF($Q294&lt;Parâmetros!$E$19,$G294-1,$G294)</f>
        <v>46249</v>
      </c>
    </row>
    <row r="295" spans="1:19" ht="15" customHeight="1" x14ac:dyDescent="0.25">
      <c r="A295" s="79">
        <v>11415</v>
      </c>
      <c r="B295" s="76" t="s">
        <v>711</v>
      </c>
      <c r="C295" s="76" t="s">
        <v>712</v>
      </c>
      <c r="D295" s="77">
        <v>46249</v>
      </c>
      <c r="E295" s="78">
        <v>0.55000000000000004</v>
      </c>
      <c r="F295" s="76" t="s">
        <v>266</v>
      </c>
      <c r="G295" s="77">
        <v>46249</v>
      </c>
      <c r="H295">
        <v>40500433</v>
      </c>
      <c r="I295">
        <v>10</v>
      </c>
      <c r="J295" s="76" t="s">
        <v>763</v>
      </c>
      <c r="K295" s="76" t="s">
        <v>764</v>
      </c>
      <c r="L295" s="77">
        <v>46249</v>
      </c>
      <c r="M295" s="76" t="s">
        <v>296</v>
      </c>
      <c r="N295" s="76" t="s">
        <v>270</v>
      </c>
      <c r="O295" s="76" t="s">
        <v>271</v>
      </c>
      <c r="P295" s="77">
        <v>46249</v>
      </c>
      <c r="Q295" s="43">
        <f t="shared" si="10"/>
        <v>567</v>
      </c>
      <c r="R295" s="43">
        <f t="shared" si="11"/>
        <v>600</v>
      </c>
      <c r="S295" s="41">
        <f>IF($Q295&lt;Parâmetros!$E$19,$G295-1,$G295)</f>
        <v>46249</v>
      </c>
    </row>
    <row r="296" spans="1:19" ht="15" customHeight="1" x14ac:dyDescent="0.25">
      <c r="A296" s="79">
        <v>11415</v>
      </c>
      <c r="B296" s="76" t="s">
        <v>711</v>
      </c>
      <c r="C296" s="76" t="s">
        <v>712</v>
      </c>
      <c r="D296" s="77">
        <v>46249</v>
      </c>
      <c r="E296" s="78">
        <v>2.2400000000000002</v>
      </c>
      <c r="F296" s="76" t="s">
        <v>266</v>
      </c>
      <c r="G296" s="77">
        <v>46249</v>
      </c>
      <c r="H296">
        <v>40502385</v>
      </c>
      <c r="I296">
        <v>10</v>
      </c>
      <c r="J296" s="76" t="s">
        <v>765</v>
      </c>
      <c r="K296" s="76" t="s">
        <v>766</v>
      </c>
      <c r="L296" s="77">
        <v>46249</v>
      </c>
      <c r="M296" s="76" t="s">
        <v>767</v>
      </c>
      <c r="N296" s="76" t="s">
        <v>270</v>
      </c>
      <c r="O296" s="76" t="s">
        <v>271</v>
      </c>
      <c r="P296" s="77">
        <v>46249</v>
      </c>
      <c r="Q296" s="43">
        <f t="shared" si="10"/>
        <v>616</v>
      </c>
      <c r="R296" s="43">
        <f t="shared" si="11"/>
        <v>750</v>
      </c>
      <c r="S296" s="41">
        <f>IF($Q296&lt;Parâmetros!$E$19,$G296-1,$G296)</f>
        <v>46249</v>
      </c>
    </row>
    <row r="297" spans="1:19" ht="15" customHeight="1" x14ac:dyDescent="0.25">
      <c r="A297" s="79">
        <v>11415</v>
      </c>
      <c r="B297" s="76" t="s">
        <v>711</v>
      </c>
      <c r="C297" s="76" t="s">
        <v>712</v>
      </c>
      <c r="D297" s="77">
        <v>46251</v>
      </c>
      <c r="E297" s="78">
        <v>42.12</v>
      </c>
      <c r="F297" s="76" t="s">
        <v>266</v>
      </c>
      <c r="G297" s="77">
        <v>46249</v>
      </c>
      <c r="H297">
        <v>40502385</v>
      </c>
      <c r="I297">
        <v>10</v>
      </c>
      <c r="J297" s="76" t="s">
        <v>768</v>
      </c>
      <c r="K297" s="76" t="s">
        <v>769</v>
      </c>
      <c r="L297" s="77">
        <v>46251</v>
      </c>
      <c r="M297" s="76" t="s">
        <v>767</v>
      </c>
      <c r="N297" s="76" t="s">
        <v>270</v>
      </c>
      <c r="O297" s="76" t="s">
        <v>271</v>
      </c>
      <c r="P297" s="77">
        <v>46251</v>
      </c>
      <c r="Q297" s="43">
        <f t="shared" si="10"/>
        <v>809</v>
      </c>
      <c r="R297" s="43">
        <f t="shared" si="11"/>
        <v>456</v>
      </c>
      <c r="S297" s="41">
        <f>IF($Q297&lt;Parâmetros!$E$19,$G297-1,$G297)</f>
        <v>46249</v>
      </c>
    </row>
    <row r="298" spans="1:19" ht="15" customHeight="1" x14ac:dyDescent="0.25">
      <c r="A298" s="79">
        <v>11415</v>
      </c>
      <c r="B298" s="76" t="s">
        <v>711</v>
      </c>
      <c r="C298" s="76" t="s">
        <v>712</v>
      </c>
      <c r="D298" s="77">
        <v>46251</v>
      </c>
      <c r="E298" s="78">
        <v>-42.12</v>
      </c>
      <c r="F298" s="76" t="s">
        <v>266</v>
      </c>
      <c r="G298" s="77">
        <v>46249</v>
      </c>
      <c r="H298">
        <v>40502385</v>
      </c>
      <c r="I298">
        <v>10</v>
      </c>
      <c r="J298" s="76" t="s">
        <v>768</v>
      </c>
      <c r="K298" s="76" t="s">
        <v>769</v>
      </c>
      <c r="L298" s="77">
        <v>46251</v>
      </c>
      <c r="M298" s="76" t="s">
        <v>767</v>
      </c>
      <c r="N298" s="76" t="s">
        <v>270</v>
      </c>
      <c r="O298" s="76" t="s">
        <v>511</v>
      </c>
      <c r="P298" s="77">
        <v>46251</v>
      </c>
      <c r="Q298" s="43">
        <f t="shared" si="10"/>
        <v>809</v>
      </c>
      <c r="R298" s="43">
        <f t="shared" si="11"/>
        <v>456</v>
      </c>
      <c r="S298" s="41">
        <f>IF($Q298&lt;Parâmetros!$E$19,$G298-1,$G298)</f>
        <v>46249</v>
      </c>
    </row>
    <row r="299" spans="1:19" ht="15" customHeight="1" x14ac:dyDescent="0.25">
      <c r="A299" s="79">
        <v>11415</v>
      </c>
      <c r="B299" s="76" t="s">
        <v>711</v>
      </c>
      <c r="C299" s="76" t="s">
        <v>712</v>
      </c>
      <c r="D299" s="77">
        <v>46251</v>
      </c>
      <c r="E299" s="78">
        <v>1.8</v>
      </c>
      <c r="F299" s="76" t="s">
        <v>266</v>
      </c>
      <c r="G299" s="77">
        <v>46249</v>
      </c>
      <c r="H299">
        <v>40502385</v>
      </c>
      <c r="I299">
        <v>10</v>
      </c>
      <c r="J299" s="76" t="s">
        <v>770</v>
      </c>
      <c r="K299" s="76" t="s">
        <v>771</v>
      </c>
      <c r="L299" s="77">
        <v>46249</v>
      </c>
      <c r="M299" s="76" t="s">
        <v>767</v>
      </c>
      <c r="N299" s="76" t="s">
        <v>270</v>
      </c>
      <c r="O299" s="76" t="s">
        <v>511</v>
      </c>
      <c r="P299" s="77">
        <v>46251</v>
      </c>
      <c r="Q299" s="43">
        <f t="shared" si="10"/>
        <v>811</v>
      </c>
      <c r="R299" s="43">
        <f t="shared" si="11"/>
        <v>920</v>
      </c>
      <c r="S299" s="41">
        <f>IF($Q299&lt;Parâmetros!$E$19,$G299-1,$G299)</f>
        <v>46249</v>
      </c>
    </row>
    <row r="300" spans="1:19" ht="15" customHeight="1" x14ac:dyDescent="0.25">
      <c r="A300" s="79">
        <v>11918</v>
      </c>
      <c r="B300" s="76" t="s">
        <v>201</v>
      </c>
      <c r="C300" s="76" t="s">
        <v>772</v>
      </c>
      <c r="D300" s="77">
        <v>46239</v>
      </c>
      <c r="E300" s="78">
        <v>4.32</v>
      </c>
      <c r="F300" s="76" t="s">
        <v>266</v>
      </c>
      <c r="G300" s="77">
        <v>46237</v>
      </c>
      <c r="H300">
        <v>40494752</v>
      </c>
      <c r="I300">
        <v>20</v>
      </c>
      <c r="J300" s="76" t="s">
        <v>609</v>
      </c>
      <c r="K300" s="76" t="s">
        <v>773</v>
      </c>
      <c r="L300" s="77">
        <v>46237</v>
      </c>
      <c r="M300" s="76" t="s">
        <v>269</v>
      </c>
      <c r="N300" s="76" t="s">
        <v>270</v>
      </c>
      <c r="O300" s="76" t="s">
        <v>271</v>
      </c>
      <c r="P300" s="77">
        <v>46239</v>
      </c>
      <c r="Q300" s="43">
        <f t="shared" si="10"/>
        <v>426</v>
      </c>
      <c r="R300" s="43">
        <f t="shared" si="11"/>
        <v>685</v>
      </c>
      <c r="S300" s="41">
        <f>IF($Q300&lt;Parâmetros!$E$19,$G300-1,$G300)</f>
        <v>46237</v>
      </c>
    </row>
    <row r="301" spans="1:19" ht="15" customHeight="1" x14ac:dyDescent="0.25">
      <c r="A301" s="79">
        <v>11918</v>
      </c>
      <c r="B301" s="76" t="s">
        <v>201</v>
      </c>
      <c r="C301" s="76" t="s">
        <v>772</v>
      </c>
      <c r="D301" s="77">
        <v>46239</v>
      </c>
      <c r="E301" s="78">
        <v>3.89</v>
      </c>
      <c r="F301" s="76" t="s">
        <v>266</v>
      </c>
      <c r="G301" s="77">
        <v>46237</v>
      </c>
      <c r="H301">
        <v>40494752</v>
      </c>
      <c r="I301">
        <v>20</v>
      </c>
      <c r="J301" s="76" t="s">
        <v>774</v>
      </c>
      <c r="K301" s="76" t="s">
        <v>775</v>
      </c>
      <c r="L301" s="77">
        <v>46237</v>
      </c>
      <c r="M301" s="76" t="s">
        <v>269</v>
      </c>
      <c r="N301" s="76" t="s">
        <v>270</v>
      </c>
      <c r="O301" s="76" t="s">
        <v>271</v>
      </c>
      <c r="P301" s="77">
        <v>46239</v>
      </c>
      <c r="Q301" s="43">
        <f t="shared" si="10"/>
        <v>754</v>
      </c>
      <c r="R301" s="43">
        <f t="shared" si="11"/>
        <v>987</v>
      </c>
      <c r="S301" s="41">
        <f>IF($Q301&lt;Parâmetros!$E$19,$G301-1,$G301)</f>
        <v>46237</v>
      </c>
    </row>
    <row r="302" spans="1:19" ht="15" customHeight="1" x14ac:dyDescent="0.25">
      <c r="A302" s="79">
        <v>11918</v>
      </c>
      <c r="B302" s="76" t="s">
        <v>201</v>
      </c>
      <c r="C302" s="76" t="s">
        <v>772</v>
      </c>
      <c r="D302" s="77">
        <v>46239</v>
      </c>
      <c r="E302" s="78">
        <v>4.2699999999999996</v>
      </c>
      <c r="F302" s="76" t="s">
        <v>266</v>
      </c>
      <c r="G302" s="77">
        <v>46238</v>
      </c>
      <c r="H302">
        <v>40494752</v>
      </c>
      <c r="I302">
        <v>20</v>
      </c>
      <c r="J302" s="76" t="s">
        <v>776</v>
      </c>
      <c r="K302" s="76" t="s">
        <v>777</v>
      </c>
      <c r="L302" s="77">
        <v>46238</v>
      </c>
      <c r="M302" s="76" t="s">
        <v>269</v>
      </c>
      <c r="N302" s="76" t="s">
        <v>270</v>
      </c>
      <c r="O302" s="76" t="s">
        <v>271</v>
      </c>
      <c r="P302" s="77">
        <v>46239</v>
      </c>
      <c r="Q302" s="43">
        <f t="shared" si="10"/>
        <v>429</v>
      </c>
      <c r="R302" s="43">
        <f t="shared" si="11"/>
        <v>685</v>
      </c>
      <c r="S302" s="41">
        <f>IF($Q302&lt;Parâmetros!$E$19,$G302-1,$G302)</f>
        <v>46238</v>
      </c>
    </row>
    <row r="303" spans="1:19" ht="15" customHeight="1" x14ac:dyDescent="0.25">
      <c r="A303" s="79">
        <v>11918</v>
      </c>
      <c r="B303" s="76" t="s">
        <v>201</v>
      </c>
      <c r="C303" s="76" t="s">
        <v>772</v>
      </c>
      <c r="D303" s="77">
        <v>46239</v>
      </c>
      <c r="E303" s="78">
        <v>1.17</v>
      </c>
      <c r="F303" s="76" t="s">
        <v>266</v>
      </c>
      <c r="G303" s="77">
        <v>46238</v>
      </c>
      <c r="H303">
        <v>40463026</v>
      </c>
      <c r="I303">
        <v>10</v>
      </c>
      <c r="J303" s="76" t="s">
        <v>778</v>
      </c>
      <c r="K303" s="76" t="s">
        <v>779</v>
      </c>
      <c r="L303" s="77">
        <v>46238</v>
      </c>
      <c r="M303" s="76" t="s">
        <v>269</v>
      </c>
      <c r="N303" s="76" t="s">
        <v>270</v>
      </c>
      <c r="O303" s="76" t="s">
        <v>271</v>
      </c>
      <c r="P303" s="77">
        <v>46239</v>
      </c>
      <c r="Q303" s="43">
        <f t="shared" si="10"/>
        <v>754</v>
      </c>
      <c r="R303" s="43">
        <f t="shared" si="11"/>
        <v>825</v>
      </c>
      <c r="S303" s="41">
        <f>IF($Q303&lt;Parâmetros!$E$19,$G303-1,$G303)</f>
        <v>46238</v>
      </c>
    </row>
    <row r="304" spans="1:19" ht="15" customHeight="1" x14ac:dyDescent="0.25">
      <c r="A304" s="79">
        <v>11918</v>
      </c>
      <c r="B304" s="76" t="s">
        <v>201</v>
      </c>
      <c r="C304" s="76" t="s">
        <v>772</v>
      </c>
      <c r="D304" s="77">
        <v>46239</v>
      </c>
      <c r="E304" s="78">
        <v>2.44</v>
      </c>
      <c r="F304" s="76" t="s">
        <v>266</v>
      </c>
      <c r="G304" s="77">
        <v>46238</v>
      </c>
      <c r="H304">
        <v>40494752</v>
      </c>
      <c r="I304">
        <v>20</v>
      </c>
      <c r="J304" s="76" t="s">
        <v>780</v>
      </c>
      <c r="K304" s="76" t="s">
        <v>781</v>
      </c>
      <c r="L304" s="77">
        <v>46238</v>
      </c>
      <c r="M304" s="76" t="s">
        <v>269</v>
      </c>
      <c r="N304" s="76" t="s">
        <v>270</v>
      </c>
      <c r="O304" s="76" t="s">
        <v>271</v>
      </c>
      <c r="P304" s="77">
        <v>46239</v>
      </c>
      <c r="Q304" s="43">
        <f t="shared" si="10"/>
        <v>840</v>
      </c>
      <c r="R304" s="43">
        <f t="shared" si="11"/>
        <v>987</v>
      </c>
      <c r="S304" s="41">
        <f>IF($Q304&lt;Parâmetros!$E$19,$G304-1,$G304)</f>
        <v>46238</v>
      </c>
    </row>
    <row r="305" spans="1:19" ht="15" customHeight="1" x14ac:dyDescent="0.25">
      <c r="A305" s="79">
        <v>11918</v>
      </c>
      <c r="B305" s="76" t="s">
        <v>201</v>
      </c>
      <c r="C305" s="76" t="s">
        <v>772</v>
      </c>
      <c r="D305" s="77">
        <v>46241</v>
      </c>
      <c r="E305" s="78">
        <v>4.2699999999999996</v>
      </c>
      <c r="F305" s="76" t="s">
        <v>266</v>
      </c>
      <c r="G305" s="77">
        <v>46239</v>
      </c>
      <c r="H305">
        <v>40501296</v>
      </c>
      <c r="I305">
        <v>40</v>
      </c>
      <c r="J305" s="76" t="s">
        <v>782</v>
      </c>
      <c r="K305" s="76" t="s">
        <v>783</v>
      </c>
      <c r="L305" s="77">
        <v>46239</v>
      </c>
      <c r="M305" s="76" t="s">
        <v>269</v>
      </c>
      <c r="N305" s="76" t="s">
        <v>270</v>
      </c>
      <c r="O305" s="76" t="s">
        <v>271</v>
      </c>
      <c r="P305" s="77">
        <v>46241</v>
      </c>
      <c r="Q305" s="43">
        <f t="shared" si="10"/>
        <v>429</v>
      </c>
      <c r="R305" s="43">
        <f t="shared" si="11"/>
        <v>686</v>
      </c>
      <c r="S305" s="41">
        <f>IF($Q305&lt;Parâmetros!$E$19,$G305-1,$G305)</f>
        <v>46239</v>
      </c>
    </row>
    <row r="306" spans="1:19" ht="15" customHeight="1" x14ac:dyDescent="0.25">
      <c r="A306" s="79">
        <v>11918</v>
      </c>
      <c r="B306" s="76" t="s">
        <v>201</v>
      </c>
      <c r="C306" s="76" t="s">
        <v>772</v>
      </c>
      <c r="D306" s="77">
        <v>46241</v>
      </c>
      <c r="E306" s="78">
        <v>3.89</v>
      </c>
      <c r="F306" s="76" t="s">
        <v>266</v>
      </c>
      <c r="G306" s="77">
        <v>46239</v>
      </c>
      <c r="H306">
        <v>40501296</v>
      </c>
      <c r="I306">
        <v>40</v>
      </c>
      <c r="J306" s="76" t="s">
        <v>784</v>
      </c>
      <c r="K306" s="76" t="s">
        <v>785</v>
      </c>
      <c r="L306" s="77">
        <v>46239</v>
      </c>
      <c r="M306" s="76" t="s">
        <v>269</v>
      </c>
      <c r="N306" s="76" t="s">
        <v>270</v>
      </c>
      <c r="O306" s="76" t="s">
        <v>271</v>
      </c>
      <c r="P306" s="77">
        <v>46241</v>
      </c>
      <c r="Q306" s="43">
        <f t="shared" si="10"/>
        <v>754</v>
      </c>
      <c r="R306" s="43">
        <f t="shared" si="11"/>
        <v>987</v>
      </c>
      <c r="S306" s="41">
        <f>IF($Q306&lt;Parâmetros!$E$19,$G306-1,$G306)</f>
        <v>46239</v>
      </c>
    </row>
    <row r="307" spans="1:19" ht="15" customHeight="1" x14ac:dyDescent="0.25">
      <c r="A307" s="79">
        <v>11918</v>
      </c>
      <c r="B307" s="76" t="s">
        <v>201</v>
      </c>
      <c r="C307" s="76" t="s">
        <v>772</v>
      </c>
      <c r="D307" s="77">
        <v>46244</v>
      </c>
      <c r="E307" s="78">
        <v>3</v>
      </c>
      <c r="F307" s="76" t="s">
        <v>266</v>
      </c>
      <c r="G307" s="77">
        <v>46239</v>
      </c>
      <c r="H307">
        <v>40501296</v>
      </c>
      <c r="I307">
        <v>40</v>
      </c>
      <c r="J307" s="76" t="s">
        <v>784</v>
      </c>
      <c r="K307" s="76" t="s">
        <v>463</v>
      </c>
      <c r="L307" s="77">
        <v>46239</v>
      </c>
      <c r="M307" s="76" t="s">
        <v>269</v>
      </c>
      <c r="N307" s="76" t="s">
        <v>270</v>
      </c>
      <c r="O307" s="76" t="s">
        <v>511</v>
      </c>
      <c r="P307" s="77">
        <v>46244</v>
      </c>
      <c r="Q307" s="43">
        <f t="shared" si="10"/>
        <v>754</v>
      </c>
      <c r="R307" s="43">
        <f t="shared" si="11"/>
        <v>935</v>
      </c>
      <c r="S307" s="41">
        <f>IF($Q307&lt;Parâmetros!$E$19,$G307-1,$G307)</f>
        <v>46239</v>
      </c>
    </row>
    <row r="308" spans="1:19" ht="15" customHeight="1" x14ac:dyDescent="0.25">
      <c r="A308" s="79">
        <v>11918</v>
      </c>
      <c r="B308" s="76" t="s">
        <v>201</v>
      </c>
      <c r="C308" s="76" t="s">
        <v>772</v>
      </c>
      <c r="D308" s="77">
        <v>46241</v>
      </c>
      <c r="E308" s="78">
        <v>-3.89</v>
      </c>
      <c r="F308" s="76" t="s">
        <v>266</v>
      </c>
      <c r="G308" s="77">
        <v>46239</v>
      </c>
      <c r="H308">
        <v>40501296</v>
      </c>
      <c r="I308">
        <v>40</v>
      </c>
      <c r="J308" s="76" t="s">
        <v>784</v>
      </c>
      <c r="K308" s="76" t="s">
        <v>785</v>
      </c>
      <c r="L308" s="77">
        <v>46239</v>
      </c>
      <c r="M308" s="76" t="s">
        <v>269</v>
      </c>
      <c r="N308" s="76" t="s">
        <v>270</v>
      </c>
      <c r="O308" s="76" t="s">
        <v>511</v>
      </c>
      <c r="P308" s="77">
        <v>46244</v>
      </c>
      <c r="Q308" s="43">
        <f t="shared" si="10"/>
        <v>754</v>
      </c>
      <c r="R308" s="43">
        <f t="shared" si="11"/>
        <v>987</v>
      </c>
      <c r="S308" s="41">
        <f>IF($Q308&lt;Parâmetros!$E$19,$G308-1,$G308)</f>
        <v>46239</v>
      </c>
    </row>
    <row r="309" spans="1:19" ht="15" customHeight="1" x14ac:dyDescent="0.25">
      <c r="A309" s="79">
        <v>11918</v>
      </c>
      <c r="B309" s="76" t="s">
        <v>201</v>
      </c>
      <c r="C309" s="76" t="s">
        <v>772</v>
      </c>
      <c r="D309" s="77">
        <v>46241</v>
      </c>
      <c r="E309" s="78">
        <v>4.34</v>
      </c>
      <c r="F309" s="76" t="s">
        <v>266</v>
      </c>
      <c r="G309" s="77">
        <v>46240</v>
      </c>
      <c r="H309">
        <v>40501296</v>
      </c>
      <c r="I309">
        <v>40</v>
      </c>
      <c r="J309" s="76" t="s">
        <v>786</v>
      </c>
      <c r="K309" s="76" t="s">
        <v>787</v>
      </c>
      <c r="L309" s="77">
        <v>46240</v>
      </c>
      <c r="M309" s="76" t="s">
        <v>269</v>
      </c>
      <c r="N309" s="76" t="s">
        <v>270</v>
      </c>
      <c r="O309" s="76" t="s">
        <v>271</v>
      </c>
      <c r="P309" s="77">
        <v>46241</v>
      </c>
      <c r="Q309" s="43">
        <f t="shared" si="10"/>
        <v>427</v>
      </c>
      <c r="R309" s="43">
        <f t="shared" si="11"/>
        <v>687</v>
      </c>
      <c r="S309" s="41">
        <f>IF($Q309&lt;Parâmetros!$E$19,$G309-1,$G309)</f>
        <v>46240</v>
      </c>
    </row>
    <row r="310" spans="1:19" ht="15" customHeight="1" x14ac:dyDescent="0.25">
      <c r="A310" s="79">
        <v>11918</v>
      </c>
      <c r="B310" s="76" t="s">
        <v>201</v>
      </c>
      <c r="C310" s="76" t="s">
        <v>772</v>
      </c>
      <c r="D310" s="77">
        <v>46241</v>
      </c>
      <c r="E310" s="78">
        <v>3.95</v>
      </c>
      <c r="F310" s="76" t="s">
        <v>266</v>
      </c>
      <c r="G310" s="77">
        <v>46240</v>
      </c>
      <c r="H310">
        <v>40501296</v>
      </c>
      <c r="I310">
        <v>40</v>
      </c>
      <c r="J310" s="76" t="s">
        <v>788</v>
      </c>
      <c r="K310" s="76" t="s">
        <v>789</v>
      </c>
      <c r="L310" s="77">
        <v>46240</v>
      </c>
      <c r="M310" s="76" t="s">
        <v>269</v>
      </c>
      <c r="N310" s="76" t="s">
        <v>270</v>
      </c>
      <c r="O310" s="76" t="s">
        <v>271</v>
      </c>
      <c r="P310" s="77">
        <v>46241</v>
      </c>
      <c r="Q310" s="43">
        <f t="shared" si="10"/>
        <v>753</v>
      </c>
      <c r="R310" s="43">
        <f t="shared" si="11"/>
        <v>990</v>
      </c>
      <c r="S310" s="41">
        <f>IF($Q310&lt;Parâmetros!$E$19,$G310-1,$G310)</f>
        <v>46240</v>
      </c>
    </row>
    <row r="311" spans="1:19" ht="15" customHeight="1" x14ac:dyDescent="0.25">
      <c r="A311" s="79">
        <v>11918</v>
      </c>
      <c r="B311" s="76" t="s">
        <v>201</v>
      </c>
      <c r="C311" s="76" t="s">
        <v>772</v>
      </c>
      <c r="D311" s="77">
        <v>46242</v>
      </c>
      <c r="E311" s="78">
        <v>4.32</v>
      </c>
      <c r="F311" s="76" t="s">
        <v>266</v>
      </c>
      <c r="G311" s="77">
        <v>46241</v>
      </c>
      <c r="H311">
        <v>40501296</v>
      </c>
      <c r="I311">
        <v>30</v>
      </c>
      <c r="J311" s="76" t="s">
        <v>790</v>
      </c>
      <c r="K311" s="76" t="s">
        <v>791</v>
      </c>
      <c r="L311" s="77">
        <v>46241</v>
      </c>
      <c r="M311" s="76" t="s">
        <v>269</v>
      </c>
      <c r="N311" s="76" t="s">
        <v>270</v>
      </c>
      <c r="O311" s="76" t="s">
        <v>271</v>
      </c>
      <c r="P311" s="77">
        <v>46242</v>
      </c>
      <c r="Q311" s="43">
        <f t="shared" si="10"/>
        <v>428</v>
      </c>
      <c r="R311" s="43">
        <f t="shared" si="11"/>
        <v>687</v>
      </c>
      <c r="S311" s="41">
        <f>IF($Q311&lt;Parâmetros!$E$19,$G311-1,$G311)</f>
        <v>46241</v>
      </c>
    </row>
    <row r="312" spans="1:19" ht="15" customHeight="1" x14ac:dyDescent="0.25">
      <c r="A312" s="79">
        <v>11918</v>
      </c>
      <c r="B312" s="76" t="s">
        <v>201</v>
      </c>
      <c r="C312" s="76" t="s">
        <v>772</v>
      </c>
      <c r="D312" s="77">
        <v>46242</v>
      </c>
      <c r="E312" s="78">
        <v>2.4900000000000002</v>
      </c>
      <c r="F312" s="76" t="s">
        <v>266</v>
      </c>
      <c r="G312" s="77">
        <v>46241</v>
      </c>
      <c r="H312">
        <v>40501296</v>
      </c>
      <c r="I312">
        <v>30</v>
      </c>
      <c r="J312" s="76" t="s">
        <v>792</v>
      </c>
      <c r="K312" s="76" t="s">
        <v>793</v>
      </c>
      <c r="L312" s="77">
        <v>46241</v>
      </c>
      <c r="M312" s="76" t="s">
        <v>269</v>
      </c>
      <c r="N312" s="76" t="s">
        <v>270</v>
      </c>
      <c r="O312" s="76" t="s">
        <v>271</v>
      </c>
      <c r="P312" s="77">
        <v>46242</v>
      </c>
      <c r="Q312" s="43">
        <f t="shared" si="10"/>
        <v>752</v>
      </c>
      <c r="R312" s="43">
        <f t="shared" si="11"/>
        <v>901</v>
      </c>
      <c r="S312" s="41">
        <f>IF($Q312&lt;Parâmetros!$E$19,$G312-1,$G312)</f>
        <v>46241</v>
      </c>
    </row>
    <row r="313" spans="1:19" ht="15" customHeight="1" x14ac:dyDescent="0.25">
      <c r="A313" s="79">
        <v>11918</v>
      </c>
      <c r="B313" s="76" t="s">
        <v>201</v>
      </c>
      <c r="C313" s="76" t="s">
        <v>772</v>
      </c>
      <c r="D313" s="77">
        <v>46242</v>
      </c>
      <c r="E313" s="78">
        <v>0.93</v>
      </c>
      <c r="F313" s="76" t="s">
        <v>266</v>
      </c>
      <c r="G313" s="77">
        <v>46242</v>
      </c>
      <c r="H313">
        <v>40463026</v>
      </c>
      <c r="I313">
        <v>10</v>
      </c>
      <c r="J313" s="76" t="s">
        <v>794</v>
      </c>
      <c r="K313" s="76" t="s">
        <v>510</v>
      </c>
      <c r="L313" s="77">
        <v>46242</v>
      </c>
      <c r="M313" s="76" t="s">
        <v>269</v>
      </c>
      <c r="N313" s="76" t="s">
        <v>270</v>
      </c>
      <c r="O313" s="76" t="s">
        <v>271</v>
      </c>
      <c r="P313" s="77">
        <v>46242</v>
      </c>
      <c r="Q313" s="43">
        <f t="shared" si="10"/>
        <v>423</v>
      </c>
      <c r="R313" s="43">
        <f t="shared" si="11"/>
        <v>480</v>
      </c>
      <c r="S313" s="41">
        <f>IF($Q313&lt;Parâmetros!$E$19,$G313-1,$G313)</f>
        <v>46242</v>
      </c>
    </row>
    <row r="314" spans="1:19" ht="15" customHeight="1" x14ac:dyDescent="0.25">
      <c r="A314" s="79">
        <v>11918</v>
      </c>
      <c r="B314" s="76" t="s">
        <v>201</v>
      </c>
      <c r="C314" s="76" t="s">
        <v>772</v>
      </c>
      <c r="D314" s="77">
        <v>46242</v>
      </c>
      <c r="E314" s="78">
        <v>0.87</v>
      </c>
      <c r="F314" s="76" t="s">
        <v>266</v>
      </c>
      <c r="G314" s="77">
        <v>46242</v>
      </c>
      <c r="H314">
        <v>40478891</v>
      </c>
      <c r="I314">
        <v>10</v>
      </c>
      <c r="J314" s="76" t="s">
        <v>795</v>
      </c>
      <c r="K314" s="76" t="s">
        <v>796</v>
      </c>
      <c r="L314" s="77">
        <v>46242</v>
      </c>
      <c r="M314" s="76" t="s">
        <v>269</v>
      </c>
      <c r="N314" s="76" t="s">
        <v>270</v>
      </c>
      <c r="O314" s="76" t="s">
        <v>271</v>
      </c>
      <c r="P314" s="77">
        <v>46242</v>
      </c>
      <c r="Q314" s="43">
        <f t="shared" si="10"/>
        <v>487</v>
      </c>
      <c r="R314" s="43">
        <f t="shared" si="11"/>
        <v>540</v>
      </c>
      <c r="S314" s="41">
        <f>IF($Q314&lt;Parâmetros!$E$19,$G314-1,$G314)</f>
        <v>46242</v>
      </c>
    </row>
    <row r="315" spans="1:19" ht="15" customHeight="1" x14ac:dyDescent="0.25">
      <c r="A315" s="79">
        <v>11918</v>
      </c>
      <c r="B315" s="76" t="s">
        <v>201</v>
      </c>
      <c r="C315" s="76" t="s">
        <v>772</v>
      </c>
      <c r="D315" s="77">
        <v>46242</v>
      </c>
      <c r="E315" s="78">
        <v>2.3199999999999998</v>
      </c>
      <c r="F315" s="76" t="s">
        <v>266</v>
      </c>
      <c r="G315" s="77">
        <v>46242</v>
      </c>
      <c r="H315">
        <v>40501300</v>
      </c>
      <c r="I315">
        <v>20</v>
      </c>
      <c r="J315" s="76" t="s">
        <v>797</v>
      </c>
      <c r="K315" s="76" t="s">
        <v>798</v>
      </c>
      <c r="L315" s="77">
        <v>46242</v>
      </c>
      <c r="M315" s="76" t="s">
        <v>269</v>
      </c>
      <c r="N315" s="76" t="s">
        <v>270</v>
      </c>
      <c r="O315" s="76" t="s">
        <v>271</v>
      </c>
      <c r="P315" s="77">
        <v>46242</v>
      </c>
      <c r="Q315" s="43">
        <f t="shared" si="10"/>
        <v>547</v>
      </c>
      <c r="R315" s="43">
        <f t="shared" si="11"/>
        <v>687</v>
      </c>
      <c r="S315" s="41">
        <f>IF($Q315&lt;Parâmetros!$E$19,$G315-1,$G315)</f>
        <v>46242</v>
      </c>
    </row>
    <row r="316" spans="1:19" ht="15" customHeight="1" x14ac:dyDescent="0.25">
      <c r="A316" s="79">
        <v>11918</v>
      </c>
      <c r="B316" s="76" t="s">
        <v>201</v>
      </c>
      <c r="C316" s="76" t="s">
        <v>772</v>
      </c>
      <c r="D316" s="77">
        <v>46242</v>
      </c>
      <c r="E316" s="78">
        <v>2.4</v>
      </c>
      <c r="F316" s="76" t="s">
        <v>266</v>
      </c>
      <c r="G316" s="77">
        <v>46242</v>
      </c>
      <c r="H316">
        <v>40501022</v>
      </c>
      <c r="I316">
        <v>10</v>
      </c>
      <c r="J316" s="76" t="s">
        <v>799</v>
      </c>
      <c r="K316" s="76" t="s">
        <v>800</v>
      </c>
      <c r="L316" s="77">
        <v>46242</v>
      </c>
      <c r="M316" s="76" t="s">
        <v>269</v>
      </c>
      <c r="N316" s="76" t="s">
        <v>270</v>
      </c>
      <c r="O316" s="76" t="s">
        <v>271</v>
      </c>
      <c r="P316" s="77">
        <v>46242</v>
      </c>
      <c r="Q316" s="43">
        <f t="shared" si="10"/>
        <v>753</v>
      </c>
      <c r="R316" s="43">
        <f t="shared" si="11"/>
        <v>897</v>
      </c>
      <c r="S316" s="41">
        <f>IF($Q316&lt;Parâmetros!$E$19,$G316-1,$G316)</f>
        <v>46242</v>
      </c>
    </row>
    <row r="317" spans="1:19" ht="15" customHeight="1" x14ac:dyDescent="0.25">
      <c r="A317" s="79">
        <v>11918</v>
      </c>
      <c r="B317" s="76" t="s">
        <v>201</v>
      </c>
      <c r="C317" s="76" t="s">
        <v>772</v>
      </c>
      <c r="D317" s="77">
        <v>46245</v>
      </c>
      <c r="E317" s="78">
        <v>4.25</v>
      </c>
      <c r="F317" s="76" t="s">
        <v>266</v>
      </c>
      <c r="G317" s="77">
        <v>46244</v>
      </c>
      <c r="H317">
        <v>40503103</v>
      </c>
      <c r="I317">
        <v>10</v>
      </c>
      <c r="J317" s="76" t="s">
        <v>801</v>
      </c>
      <c r="K317" s="76" t="s">
        <v>802</v>
      </c>
      <c r="L317" s="77">
        <v>46244</v>
      </c>
      <c r="M317" s="76" t="s">
        <v>269</v>
      </c>
      <c r="N317" s="76" t="s">
        <v>270</v>
      </c>
      <c r="O317" s="76" t="s">
        <v>271</v>
      </c>
      <c r="P317" s="77">
        <v>46245</v>
      </c>
      <c r="Q317" s="43">
        <f t="shared" si="10"/>
        <v>428</v>
      </c>
      <c r="R317" s="43">
        <f t="shared" si="11"/>
        <v>683</v>
      </c>
      <c r="S317" s="41">
        <f>IF($Q317&lt;Parâmetros!$E$19,$G317-1,$G317)</f>
        <v>46244</v>
      </c>
    </row>
    <row r="318" spans="1:19" ht="15" customHeight="1" x14ac:dyDescent="0.25">
      <c r="A318" s="79">
        <v>11918</v>
      </c>
      <c r="B318" s="76" t="s">
        <v>201</v>
      </c>
      <c r="C318" s="76" t="s">
        <v>772</v>
      </c>
      <c r="D318" s="77">
        <v>46245</v>
      </c>
      <c r="E318" s="78">
        <v>3.67</v>
      </c>
      <c r="F318" s="76" t="s">
        <v>266</v>
      </c>
      <c r="G318" s="77">
        <v>46244</v>
      </c>
      <c r="H318">
        <v>40503103</v>
      </c>
      <c r="I318">
        <v>10</v>
      </c>
      <c r="J318" s="76" t="s">
        <v>803</v>
      </c>
      <c r="K318" s="76" t="s">
        <v>804</v>
      </c>
      <c r="L318" s="77">
        <v>46244</v>
      </c>
      <c r="M318" s="76" t="s">
        <v>269</v>
      </c>
      <c r="N318" s="76" t="s">
        <v>270</v>
      </c>
      <c r="O318" s="76" t="s">
        <v>271</v>
      </c>
      <c r="P318" s="77">
        <v>46245</v>
      </c>
      <c r="Q318" s="43">
        <f t="shared" si="10"/>
        <v>751</v>
      </c>
      <c r="R318" s="43">
        <f t="shared" si="11"/>
        <v>971</v>
      </c>
      <c r="S318" s="41">
        <f>IF($Q318&lt;Parâmetros!$E$19,$G318-1,$G318)</f>
        <v>46244</v>
      </c>
    </row>
    <row r="319" spans="1:19" ht="15" customHeight="1" x14ac:dyDescent="0.25">
      <c r="A319" s="79">
        <v>11918</v>
      </c>
      <c r="B319" s="76" t="s">
        <v>201</v>
      </c>
      <c r="C319" s="76" t="s">
        <v>772</v>
      </c>
      <c r="D319" s="77">
        <v>46246</v>
      </c>
      <c r="E319" s="78">
        <v>4.3899999999999997</v>
      </c>
      <c r="F319" s="76" t="s">
        <v>266</v>
      </c>
      <c r="G319" s="77">
        <v>46245</v>
      </c>
      <c r="H319">
        <v>40503024</v>
      </c>
      <c r="I319">
        <v>10</v>
      </c>
      <c r="J319" s="76" t="s">
        <v>805</v>
      </c>
      <c r="K319" s="76" t="s">
        <v>806</v>
      </c>
      <c r="L319" s="77">
        <v>46245</v>
      </c>
      <c r="M319" s="76" t="s">
        <v>269</v>
      </c>
      <c r="N319" s="76" t="s">
        <v>270</v>
      </c>
      <c r="O319" s="76" t="s">
        <v>271</v>
      </c>
      <c r="P319" s="77">
        <v>46246</v>
      </c>
      <c r="Q319" s="43">
        <f t="shared" si="10"/>
        <v>425</v>
      </c>
      <c r="R319" s="43">
        <f t="shared" si="11"/>
        <v>689</v>
      </c>
      <c r="S319" s="41">
        <f>IF($Q319&lt;Parâmetros!$E$19,$G319-1,$G319)</f>
        <v>46245</v>
      </c>
    </row>
    <row r="320" spans="1:19" ht="15" customHeight="1" x14ac:dyDescent="0.25">
      <c r="A320" s="79">
        <v>11918</v>
      </c>
      <c r="B320" s="76" t="s">
        <v>201</v>
      </c>
      <c r="C320" s="76" t="s">
        <v>772</v>
      </c>
      <c r="D320" s="77">
        <v>46246</v>
      </c>
      <c r="E320" s="78">
        <v>3.97</v>
      </c>
      <c r="F320" s="76" t="s">
        <v>266</v>
      </c>
      <c r="G320" s="77">
        <v>46245</v>
      </c>
      <c r="H320">
        <v>40503412</v>
      </c>
      <c r="I320">
        <v>10</v>
      </c>
      <c r="J320" s="76" t="s">
        <v>448</v>
      </c>
      <c r="K320" s="76" t="s">
        <v>807</v>
      </c>
      <c r="L320" s="77">
        <v>46245</v>
      </c>
      <c r="M320" s="76" t="s">
        <v>269</v>
      </c>
      <c r="N320" s="76" t="s">
        <v>270</v>
      </c>
      <c r="O320" s="76" t="s">
        <v>271</v>
      </c>
      <c r="P320" s="77">
        <v>46246</v>
      </c>
      <c r="Q320" s="43">
        <f t="shared" si="10"/>
        <v>753</v>
      </c>
      <c r="R320" s="43">
        <f t="shared" si="11"/>
        <v>991</v>
      </c>
      <c r="S320" s="41">
        <f>IF($Q320&lt;Parâmetros!$E$19,$G320-1,$G320)</f>
        <v>46245</v>
      </c>
    </row>
    <row r="321" spans="1:19" ht="15" customHeight="1" x14ac:dyDescent="0.25">
      <c r="A321" s="79">
        <v>11918</v>
      </c>
      <c r="B321" s="76" t="s">
        <v>201</v>
      </c>
      <c r="C321" s="76" t="s">
        <v>772</v>
      </c>
      <c r="D321" s="77">
        <v>46246</v>
      </c>
      <c r="E321" s="78">
        <v>4.32</v>
      </c>
      <c r="F321" s="76" t="s">
        <v>266</v>
      </c>
      <c r="G321" s="77">
        <v>46246</v>
      </c>
      <c r="H321">
        <v>40502088</v>
      </c>
      <c r="I321">
        <v>10</v>
      </c>
      <c r="J321" s="76" t="s">
        <v>808</v>
      </c>
      <c r="K321" s="76" t="s">
        <v>809</v>
      </c>
      <c r="L321" s="77">
        <v>46246</v>
      </c>
      <c r="M321" s="76" t="s">
        <v>269</v>
      </c>
      <c r="N321" s="76" t="s">
        <v>270</v>
      </c>
      <c r="O321" s="76" t="s">
        <v>271</v>
      </c>
      <c r="P321" s="77">
        <v>46246</v>
      </c>
      <c r="Q321" s="43">
        <f t="shared" si="10"/>
        <v>427</v>
      </c>
      <c r="R321" s="43">
        <f t="shared" si="11"/>
        <v>686</v>
      </c>
      <c r="S321" s="41">
        <f>IF($Q321&lt;Parâmetros!$E$19,$G321-1,$G321)</f>
        <v>46246</v>
      </c>
    </row>
    <row r="322" spans="1:19" ht="15" customHeight="1" x14ac:dyDescent="0.25">
      <c r="A322" s="79">
        <v>11918</v>
      </c>
      <c r="B322" s="76" t="s">
        <v>201</v>
      </c>
      <c r="C322" s="76" t="s">
        <v>772</v>
      </c>
      <c r="D322" s="77">
        <v>46246</v>
      </c>
      <c r="E322" s="78">
        <v>3.99</v>
      </c>
      <c r="F322" s="76" t="s">
        <v>266</v>
      </c>
      <c r="G322" s="77">
        <v>46246</v>
      </c>
      <c r="H322">
        <v>40502088</v>
      </c>
      <c r="I322">
        <v>10</v>
      </c>
      <c r="J322" s="76" t="s">
        <v>810</v>
      </c>
      <c r="K322" s="76" t="s">
        <v>811</v>
      </c>
      <c r="L322" s="77">
        <v>46246</v>
      </c>
      <c r="M322" s="76" t="s">
        <v>269</v>
      </c>
      <c r="N322" s="76" t="s">
        <v>270</v>
      </c>
      <c r="O322" s="76" t="s">
        <v>271</v>
      </c>
      <c r="P322" s="77">
        <v>46246</v>
      </c>
      <c r="Q322" s="43">
        <f t="shared" si="10"/>
        <v>756</v>
      </c>
      <c r="R322" s="43">
        <f t="shared" si="11"/>
        <v>995</v>
      </c>
      <c r="S322" s="41">
        <f>IF($Q322&lt;Parâmetros!$E$19,$G322-1,$G322)</f>
        <v>46246</v>
      </c>
    </row>
    <row r="323" spans="1:19" ht="15" customHeight="1" x14ac:dyDescent="0.25">
      <c r="A323" s="79">
        <v>11918</v>
      </c>
      <c r="B323" s="76" t="s">
        <v>201</v>
      </c>
      <c r="C323" s="76" t="s">
        <v>772</v>
      </c>
      <c r="D323" s="77">
        <v>46248</v>
      </c>
      <c r="E323" s="78">
        <v>4.3499999999999996</v>
      </c>
      <c r="F323" s="76" t="s">
        <v>266</v>
      </c>
      <c r="G323" s="77">
        <v>46247</v>
      </c>
      <c r="H323">
        <v>40502088</v>
      </c>
      <c r="I323">
        <v>10</v>
      </c>
      <c r="J323" s="76" t="s">
        <v>812</v>
      </c>
      <c r="K323" s="76" t="s">
        <v>813</v>
      </c>
      <c r="L323" s="77">
        <v>46247</v>
      </c>
      <c r="M323" s="76" t="s">
        <v>269</v>
      </c>
      <c r="N323" s="76" t="s">
        <v>270</v>
      </c>
      <c r="O323" s="76" t="s">
        <v>271</v>
      </c>
      <c r="P323" s="77">
        <v>46248</v>
      </c>
      <c r="Q323" s="43">
        <f t="shared" si="10"/>
        <v>425</v>
      </c>
      <c r="R323" s="43">
        <f t="shared" si="11"/>
        <v>686</v>
      </c>
      <c r="S323" s="41">
        <f>IF($Q323&lt;Parâmetros!$E$19,$G323-1,$G323)</f>
        <v>46247</v>
      </c>
    </row>
    <row r="324" spans="1:19" ht="15" customHeight="1" x14ac:dyDescent="0.25">
      <c r="A324" s="79">
        <v>11918</v>
      </c>
      <c r="B324" s="76" t="s">
        <v>201</v>
      </c>
      <c r="C324" s="76" t="s">
        <v>772</v>
      </c>
      <c r="D324" s="77">
        <v>46248</v>
      </c>
      <c r="E324" s="78">
        <v>3.97</v>
      </c>
      <c r="F324" s="76" t="s">
        <v>266</v>
      </c>
      <c r="G324" s="77">
        <v>46247</v>
      </c>
      <c r="H324">
        <v>40502088</v>
      </c>
      <c r="I324">
        <v>10</v>
      </c>
      <c r="J324" s="76" t="s">
        <v>814</v>
      </c>
      <c r="K324" s="76" t="s">
        <v>815</v>
      </c>
      <c r="L324" s="77">
        <v>46247</v>
      </c>
      <c r="M324" s="76" t="s">
        <v>269</v>
      </c>
      <c r="N324" s="76" t="s">
        <v>270</v>
      </c>
      <c r="O324" s="76" t="s">
        <v>271</v>
      </c>
      <c r="P324" s="77">
        <v>46248</v>
      </c>
      <c r="Q324" s="43">
        <f t="shared" si="10"/>
        <v>753</v>
      </c>
      <c r="R324" s="43">
        <f t="shared" si="11"/>
        <v>992</v>
      </c>
      <c r="S324" s="41">
        <f>IF($Q324&lt;Parâmetros!$E$19,$G324-1,$G324)</f>
        <v>46247</v>
      </c>
    </row>
    <row r="325" spans="1:19" ht="15" customHeight="1" x14ac:dyDescent="0.25">
      <c r="A325" s="79">
        <v>11918</v>
      </c>
      <c r="B325" s="76" t="s">
        <v>201</v>
      </c>
      <c r="C325" s="76" t="s">
        <v>772</v>
      </c>
      <c r="D325" s="77">
        <v>46248</v>
      </c>
      <c r="E325" s="78">
        <v>4.3499999999999996</v>
      </c>
      <c r="F325" s="76" t="s">
        <v>266</v>
      </c>
      <c r="G325" s="77">
        <v>46248</v>
      </c>
      <c r="H325">
        <v>40502088</v>
      </c>
      <c r="I325">
        <v>10</v>
      </c>
      <c r="J325" s="76" t="s">
        <v>816</v>
      </c>
      <c r="K325" s="76" t="s">
        <v>817</v>
      </c>
      <c r="L325" s="77">
        <v>46248</v>
      </c>
      <c r="M325" s="76" t="s">
        <v>269</v>
      </c>
      <c r="N325" s="76" t="s">
        <v>270</v>
      </c>
      <c r="O325" s="76" t="s">
        <v>271</v>
      </c>
      <c r="P325" s="77">
        <v>46248</v>
      </c>
      <c r="Q325" s="43">
        <f t="shared" si="10"/>
        <v>428</v>
      </c>
      <c r="R325" s="43">
        <f t="shared" si="11"/>
        <v>689</v>
      </c>
      <c r="S325" s="41">
        <f>IF($Q325&lt;Parâmetros!$E$19,$G325-1,$G325)</f>
        <v>46248</v>
      </c>
    </row>
    <row r="326" spans="1:19" ht="15" customHeight="1" x14ac:dyDescent="0.25">
      <c r="A326" s="79">
        <v>11918</v>
      </c>
      <c r="B326" s="76" t="s">
        <v>201</v>
      </c>
      <c r="C326" s="76" t="s">
        <v>772</v>
      </c>
      <c r="D326" s="77">
        <v>46248</v>
      </c>
      <c r="E326" s="78">
        <v>4</v>
      </c>
      <c r="F326" s="76" t="s">
        <v>266</v>
      </c>
      <c r="G326" s="77">
        <v>46248</v>
      </c>
      <c r="H326">
        <v>40503103</v>
      </c>
      <c r="I326">
        <v>10</v>
      </c>
      <c r="J326" s="76" t="s">
        <v>818</v>
      </c>
      <c r="K326" s="76" t="s">
        <v>819</v>
      </c>
      <c r="L326" s="77">
        <v>46248</v>
      </c>
      <c r="M326" s="76" t="s">
        <v>269</v>
      </c>
      <c r="N326" s="76" t="s">
        <v>270</v>
      </c>
      <c r="O326" s="76" t="s">
        <v>271</v>
      </c>
      <c r="P326" s="77">
        <v>46248</v>
      </c>
      <c r="Q326" s="43">
        <f t="shared" si="10"/>
        <v>755</v>
      </c>
      <c r="R326" s="43">
        <f t="shared" si="11"/>
        <v>995</v>
      </c>
      <c r="S326" s="41">
        <f>IF($Q326&lt;Parâmetros!$E$19,$G326-1,$G326)</f>
        <v>46248</v>
      </c>
    </row>
    <row r="327" spans="1:19" ht="15" customHeight="1" x14ac:dyDescent="0.25">
      <c r="A327" s="79">
        <v>11918</v>
      </c>
      <c r="B327" s="76" t="s">
        <v>201</v>
      </c>
      <c r="C327" s="76" t="s">
        <v>772</v>
      </c>
      <c r="D327" s="77">
        <v>46249</v>
      </c>
      <c r="E327" s="78">
        <v>4.3600000000000003</v>
      </c>
      <c r="F327" s="76" t="s">
        <v>266</v>
      </c>
      <c r="G327" s="77">
        <v>46249</v>
      </c>
      <c r="H327">
        <v>40503103</v>
      </c>
      <c r="I327">
        <v>10</v>
      </c>
      <c r="J327" s="76" t="s">
        <v>820</v>
      </c>
      <c r="K327" s="76" t="s">
        <v>791</v>
      </c>
      <c r="L327" s="77">
        <v>46249</v>
      </c>
      <c r="M327" s="76" t="s">
        <v>269</v>
      </c>
      <c r="N327" s="76" t="s">
        <v>270</v>
      </c>
      <c r="O327" s="76" t="s">
        <v>271</v>
      </c>
      <c r="P327" s="77">
        <v>46249</v>
      </c>
      <c r="Q327" s="43">
        <f t="shared" si="10"/>
        <v>426</v>
      </c>
      <c r="R327" s="43">
        <f t="shared" si="11"/>
        <v>687</v>
      </c>
      <c r="S327" s="41">
        <f>IF($Q327&lt;Parâmetros!$E$19,$G327-1,$G327)</f>
        <v>46249</v>
      </c>
    </row>
    <row r="328" spans="1:19" ht="15" customHeight="1" x14ac:dyDescent="0.25">
      <c r="A328" s="79">
        <v>11918</v>
      </c>
      <c r="B328" s="76" t="s">
        <v>201</v>
      </c>
      <c r="C328" s="76" t="s">
        <v>772</v>
      </c>
      <c r="D328" s="77">
        <v>46249</v>
      </c>
      <c r="E328" s="78">
        <v>2</v>
      </c>
      <c r="F328" s="76" t="s">
        <v>266</v>
      </c>
      <c r="G328" s="77">
        <v>46249</v>
      </c>
      <c r="H328">
        <v>40503024</v>
      </c>
      <c r="I328">
        <v>10</v>
      </c>
      <c r="J328" s="76" t="s">
        <v>821</v>
      </c>
      <c r="K328" s="76" t="s">
        <v>822</v>
      </c>
      <c r="L328" s="77">
        <v>46249</v>
      </c>
      <c r="M328" s="76" t="s">
        <v>269</v>
      </c>
      <c r="N328" s="76" t="s">
        <v>270</v>
      </c>
      <c r="O328" s="76" t="s">
        <v>271</v>
      </c>
      <c r="P328" s="77">
        <v>46249</v>
      </c>
      <c r="Q328" s="43">
        <f t="shared" si="10"/>
        <v>758</v>
      </c>
      <c r="R328" s="43">
        <f t="shared" si="11"/>
        <v>878</v>
      </c>
      <c r="S328" s="41">
        <f>IF($Q328&lt;Parâmetros!$E$19,$G328-1,$G328)</f>
        <v>46249</v>
      </c>
    </row>
    <row r="329" spans="1:19" ht="15" customHeight="1" x14ac:dyDescent="0.25">
      <c r="A329" s="79">
        <v>11918</v>
      </c>
      <c r="B329" s="76" t="s">
        <v>201</v>
      </c>
      <c r="C329" s="76" t="s">
        <v>772</v>
      </c>
      <c r="D329" s="77">
        <v>46252</v>
      </c>
      <c r="E329" s="78">
        <v>4.33</v>
      </c>
      <c r="F329" s="76" t="s">
        <v>266</v>
      </c>
      <c r="G329" s="77">
        <v>46251</v>
      </c>
      <c r="H329">
        <v>40503417</v>
      </c>
      <c r="I329">
        <v>10</v>
      </c>
      <c r="J329" s="76" t="s">
        <v>823</v>
      </c>
      <c r="K329" s="76" t="s">
        <v>824</v>
      </c>
      <c r="L329" s="77">
        <v>46251</v>
      </c>
      <c r="M329" s="76" t="s">
        <v>269</v>
      </c>
      <c r="N329" s="76" t="s">
        <v>270</v>
      </c>
      <c r="O329" s="76" t="s">
        <v>271</v>
      </c>
      <c r="P329" s="77">
        <v>46252</v>
      </c>
      <c r="Q329" s="43">
        <f t="shared" si="10"/>
        <v>425</v>
      </c>
      <c r="R329" s="43">
        <f t="shared" si="11"/>
        <v>686</v>
      </c>
      <c r="S329" s="41">
        <f>IF($Q329&lt;Parâmetros!$E$19,$G329-1,$G329)</f>
        <v>46251</v>
      </c>
    </row>
    <row r="330" spans="1:19" ht="15" customHeight="1" x14ac:dyDescent="0.25">
      <c r="A330" s="79">
        <v>11950</v>
      </c>
      <c r="B330" s="76" t="s">
        <v>175</v>
      </c>
      <c r="C330" s="76" t="s">
        <v>399</v>
      </c>
      <c r="D330" s="77">
        <v>46238</v>
      </c>
      <c r="E330" s="78">
        <v>5.38</v>
      </c>
      <c r="F330" s="76" t="s">
        <v>266</v>
      </c>
      <c r="G330" s="77">
        <v>46237</v>
      </c>
      <c r="H330">
        <v>40481541</v>
      </c>
      <c r="I330">
        <v>10</v>
      </c>
      <c r="J330" s="76" t="s">
        <v>825</v>
      </c>
      <c r="K330" s="76" t="s">
        <v>826</v>
      </c>
      <c r="L330" s="77">
        <v>46237</v>
      </c>
      <c r="M330" s="76" t="s">
        <v>269</v>
      </c>
      <c r="N330" s="76" t="s">
        <v>270</v>
      </c>
      <c r="O330" s="76" t="s">
        <v>271</v>
      </c>
      <c r="P330" s="77">
        <v>46238</v>
      </c>
      <c r="Q330" s="43">
        <f t="shared" si="10"/>
        <v>937</v>
      </c>
      <c r="R330" s="43">
        <f t="shared" si="11"/>
        <v>1260</v>
      </c>
      <c r="S330" s="41">
        <f>IF($Q330&lt;Parâmetros!$E$19,$G330-1,$G330)</f>
        <v>46237</v>
      </c>
    </row>
    <row r="331" spans="1:19" ht="15" customHeight="1" x14ac:dyDescent="0.25">
      <c r="A331" s="79">
        <v>11950</v>
      </c>
      <c r="B331" s="76" t="s">
        <v>175</v>
      </c>
      <c r="C331" s="76" t="s">
        <v>399</v>
      </c>
      <c r="D331" s="77">
        <v>46238</v>
      </c>
      <c r="E331" s="78">
        <v>1.42</v>
      </c>
      <c r="F331" s="76" t="s">
        <v>266</v>
      </c>
      <c r="G331" s="77">
        <v>46237</v>
      </c>
      <c r="H331">
        <v>40481541</v>
      </c>
      <c r="I331">
        <v>10</v>
      </c>
      <c r="J331" s="76" t="s">
        <v>827</v>
      </c>
      <c r="K331" s="76" t="s">
        <v>828</v>
      </c>
      <c r="L331" s="77">
        <v>46237</v>
      </c>
      <c r="M331" s="76" t="s">
        <v>269</v>
      </c>
      <c r="N331" s="76" t="s">
        <v>270</v>
      </c>
      <c r="O331" s="76" t="s">
        <v>271</v>
      </c>
      <c r="P331" s="77">
        <v>46238</v>
      </c>
      <c r="Q331" s="43">
        <f t="shared" si="10"/>
        <v>1320</v>
      </c>
      <c r="R331" s="43">
        <f t="shared" si="11"/>
        <v>1405</v>
      </c>
      <c r="S331" s="41">
        <f>IF($Q331&lt;Parâmetros!$E$19,$G331-1,$G331)</f>
        <v>46237</v>
      </c>
    </row>
    <row r="332" spans="1:19" ht="15" customHeight="1" x14ac:dyDescent="0.25">
      <c r="A332" s="79">
        <v>11950</v>
      </c>
      <c r="B332" s="76" t="s">
        <v>175</v>
      </c>
      <c r="C332" s="76" t="s">
        <v>399</v>
      </c>
      <c r="D332" s="77">
        <v>46238</v>
      </c>
      <c r="E332" s="78">
        <v>2.4300000000000002</v>
      </c>
      <c r="F332" s="76" t="s">
        <v>266</v>
      </c>
      <c r="G332" s="77">
        <v>46238</v>
      </c>
      <c r="H332">
        <v>40501315</v>
      </c>
      <c r="I332">
        <v>20</v>
      </c>
      <c r="J332" s="76" t="s">
        <v>829</v>
      </c>
      <c r="K332" s="76" t="s">
        <v>830</v>
      </c>
      <c r="L332" s="77">
        <v>46238</v>
      </c>
      <c r="M332" s="76" t="s">
        <v>269</v>
      </c>
      <c r="N332" s="76" t="s">
        <v>270</v>
      </c>
      <c r="O332" s="76" t="s">
        <v>271</v>
      </c>
      <c r="P332" s="77">
        <v>46238</v>
      </c>
      <c r="Q332" s="43">
        <f t="shared" si="10"/>
        <v>934</v>
      </c>
      <c r="R332" s="43">
        <f t="shared" si="11"/>
        <v>1080</v>
      </c>
      <c r="S332" s="41">
        <f>IF($Q332&lt;Parâmetros!$E$19,$G332-1,$G332)</f>
        <v>46238</v>
      </c>
    </row>
    <row r="333" spans="1:19" ht="15" customHeight="1" x14ac:dyDescent="0.25">
      <c r="A333" s="79">
        <v>11950</v>
      </c>
      <c r="B333" s="76" t="s">
        <v>175</v>
      </c>
      <c r="C333" s="76" t="s">
        <v>399</v>
      </c>
      <c r="D333" s="77">
        <v>46238</v>
      </c>
      <c r="E333" s="78">
        <v>2.95</v>
      </c>
      <c r="F333" s="76" t="s">
        <v>266</v>
      </c>
      <c r="G333" s="77">
        <v>46238</v>
      </c>
      <c r="H333">
        <v>40501314</v>
      </c>
      <c r="I333">
        <v>10</v>
      </c>
      <c r="J333" s="76" t="s">
        <v>831</v>
      </c>
      <c r="K333" s="76" t="s">
        <v>832</v>
      </c>
      <c r="L333" s="77">
        <v>46238</v>
      </c>
      <c r="M333" s="76" t="s">
        <v>269</v>
      </c>
      <c r="N333" s="76" t="s">
        <v>270</v>
      </c>
      <c r="O333" s="76" t="s">
        <v>271</v>
      </c>
      <c r="P333" s="77">
        <v>46238</v>
      </c>
      <c r="Q333" s="43">
        <f t="shared" si="10"/>
        <v>1083</v>
      </c>
      <c r="R333" s="43">
        <f t="shared" si="11"/>
        <v>1260</v>
      </c>
      <c r="S333" s="41">
        <f>IF($Q333&lt;Parâmetros!$E$19,$G333-1,$G333)</f>
        <v>46238</v>
      </c>
    </row>
    <row r="334" spans="1:19" ht="15" customHeight="1" x14ac:dyDescent="0.25">
      <c r="A334" s="79">
        <v>11950</v>
      </c>
      <c r="B334" s="76" t="s">
        <v>175</v>
      </c>
      <c r="C334" s="76" t="s">
        <v>399</v>
      </c>
      <c r="D334" s="77">
        <v>46238</v>
      </c>
      <c r="E334" s="78">
        <v>1.24</v>
      </c>
      <c r="F334" s="76" t="s">
        <v>266</v>
      </c>
      <c r="G334" s="77">
        <v>46238</v>
      </c>
      <c r="H334">
        <v>40501321</v>
      </c>
      <c r="I334">
        <v>10</v>
      </c>
      <c r="J334" s="76" t="s">
        <v>833</v>
      </c>
      <c r="K334" s="76" t="s">
        <v>834</v>
      </c>
      <c r="L334" s="77">
        <v>46238</v>
      </c>
      <c r="M334" s="76" t="s">
        <v>269</v>
      </c>
      <c r="N334">
        <v>3011204</v>
      </c>
      <c r="O334" s="76" t="s">
        <v>271</v>
      </c>
      <c r="P334" s="77">
        <v>46238</v>
      </c>
      <c r="Q334" s="43">
        <f t="shared" si="10"/>
        <v>1322</v>
      </c>
      <c r="R334" s="43">
        <f t="shared" si="11"/>
        <v>1396</v>
      </c>
      <c r="S334" s="41">
        <f>IF($Q334&lt;Parâmetros!$E$19,$G334-1,$G334)</f>
        <v>46238</v>
      </c>
    </row>
    <row r="335" spans="1:19" ht="15" customHeight="1" x14ac:dyDescent="0.25">
      <c r="A335" s="79">
        <v>11950</v>
      </c>
      <c r="B335" s="76" t="s">
        <v>175</v>
      </c>
      <c r="C335" s="76" t="s">
        <v>399</v>
      </c>
      <c r="D335" s="77">
        <v>46240</v>
      </c>
      <c r="E335" s="78">
        <v>5.37</v>
      </c>
      <c r="F335" s="76" t="s">
        <v>266</v>
      </c>
      <c r="G335" s="77">
        <v>46240</v>
      </c>
      <c r="H335">
        <v>40481541</v>
      </c>
      <c r="I335">
        <v>10</v>
      </c>
      <c r="J335" s="76" t="s">
        <v>835</v>
      </c>
      <c r="K335" s="76" t="s">
        <v>826</v>
      </c>
      <c r="L335" s="77">
        <v>46240</v>
      </c>
      <c r="M335" s="76" t="s">
        <v>269</v>
      </c>
      <c r="N335" s="76" t="s">
        <v>270</v>
      </c>
      <c r="O335" s="76" t="s">
        <v>271</v>
      </c>
      <c r="P335" s="77">
        <v>46240</v>
      </c>
      <c r="Q335" s="43">
        <f t="shared" si="10"/>
        <v>938</v>
      </c>
      <c r="R335" s="43">
        <f t="shared" si="11"/>
        <v>1260</v>
      </c>
      <c r="S335" s="41">
        <f>IF($Q335&lt;Parâmetros!$E$19,$G335-1,$G335)</f>
        <v>46240</v>
      </c>
    </row>
    <row r="336" spans="1:19" ht="15" customHeight="1" x14ac:dyDescent="0.25">
      <c r="A336" s="79">
        <v>11950</v>
      </c>
      <c r="B336" s="76" t="s">
        <v>175</v>
      </c>
      <c r="C336" s="76" t="s">
        <v>399</v>
      </c>
      <c r="D336" s="77">
        <v>46240</v>
      </c>
      <c r="E336" s="78">
        <v>1.43</v>
      </c>
      <c r="F336" s="76" t="s">
        <v>266</v>
      </c>
      <c r="G336" s="77">
        <v>46240</v>
      </c>
      <c r="H336">
        <v>40481541</v>
      </c>
      <c r="I336">
        <v>10</v>
      </c>
      <c r="J336" s="76" t="s">
        <v>827</v>
      </c>
      <c r="K336" s="76" t="s">
        <v>836</v>
      </c>
      <c r="L336" s="77">
        <v>46240</v>
      </c>
      <c r="M336" s="76" t="s">
        <v>269</v>
      </c>
      <c r="N336" s="76" t="s">
        <v>270</v>
      </c>
      <c r="O336" s="76" t="s">
        <v>271</v>
      </c>
      <c r="P336" s="77">
        <v>46240</v>
      </c>
      <c r="Q336" s="43">
        <f t="shared" si="10"/>
        <v>1320</v>
      </c>
      <c r="R336" s="43">
        <f t="shared" si="11"/>
        <v>1406</v>
      </c>
      <c r="S336" s="41">
        <f>IF($Q336&lt;Parâmetros!$E$19,$G336-1,$G336)</f>
        <v>46240</v>
      </c>
    </row>
    <row r="337" spans="1:19" ht="15" customHeight="1" x14ac:dyDescent="0.25">
      <c r="A337" s="79">
        <v>11950</v>
      </c>
      <c r="B337" s="76" t="s">
        <v>175</v>
      </c>
      <c r="C337" s="76" t="s">
        <v>399</v>
      </c>
      <c r="D337" s="77">
        <v>46243</v>
      </c>
      <c r="E337" s="78">
        <v>5.33</v>
      </c>
      <c r="F337" s="76" t="s">
        <v>266</v>
      </c>
      <c r="G337" s="77">
        <v>46241</v>
      </c>
      <c r="H337">
        <v>40502748</v>
      </c>
      <c r="I337">
        <v>10</v>
      </c>
      <c r="J337" s="76" t="s">
        <v>837</v>
      </c>
      <c r="K337" s="76" t="s">
        <v>826</v>
      </c>
      <c r="L337" s="77">
        <v>46241</v>
      </c>
      <c r="M337" s="76" t="s">
        <v>269</v>
      </c>
      <c r="N337" s="76" t="s">
        <v>270</v>
      </c>
      <c r="O337" s="76" t="s">
        <v>271</v>
      </c>
      <c r="P337" s="77">
        <v>46243</v>
      </c>
      <c r="Q337" s="43">
        <f t="shared" si="10"/>
        <v>940</v>
      </c>
      <c r="R337" s="43">
        <f t="shared" si="11"/>
        <v>1260</v>
      </c>
      <c r="S337" s="41">
        <f>IF($Q337&lt;Parâmetros!$E$19,$G337-1,$G337)</f>
        <v>46241</v>
      </c>
    </row>
    <row r="338" spans="1:19" ht="15" customHeight="1" x14ac:dyDescent="0.25">
      <c r="A338" s="79">
        <v>11950</v>
      </c>
      <c r="B338" s="76" t="s">
        <v>175</v>
      </c>
      <c r="C338" s="76" t="s">
        <v>399</v>
      </c>
      <c r="D338" s="77">
        <v>46243</v>
      </c>
      <c r="E338" s="78">
        <v>1.31</v>
      </c>
      <c r="F338" s="76" t="s">
        <v>266</v>
      </c>
      <c r="G338" s="77">
        <v>46241</v>
      </c>
      <c r="H338">
        <v>40502748</v>
      </c>
      <c r="I338">
        <v>10</v>
      </c>
      <c r="J338" s="76" t="s">
        <v>827</v>
      </c>
      <c r="K338" s="76" t="s">
        <v>838</v>
      </c>
      <c r="L338" s="77">
        <v>46241</v>
      </c>
      <c r="M338" s="76" t="s">
        <v>269</v>
      </c>
      <c r="N338" s="76" t="s">
        <v>270</v>
      </c>
      <c r="O338" s="76" t="s">
        <v>271</v>
      </c>
      <c r="P338" s="77">
        <v>46243</v>
      </c>
      <c r="Q338" s="43">
        <f t="shared" si="10"/>
        <v>1320</v>
      </c>
      <c r="R338" s="43">
        <f t="shared" si="11"/>
        <v>1398</v>
      </c>
      <c r="S338" s="41">
        <f>IF($Q338&lt;Parâmetros!$E$19,$G338-1,$G338)</f>
        <v>46241</v>
      </c>
    </row>
    <row r="339" spans="1:19" ht="15" customHeight="1" x14ac:dyDescent="0.25">
      <c r="A339" s="79">
        <v>11950</v>
      </c>
      <c r="B339" s="76" t="s">
        <v>175</v>
      </c>
      <c r="C339" s="76" t="s">
        <v>399</v>
      </c>
      <c r="D339" s="77">
        <v>46243</v>
      </c>
      <c r="E339" s="78">
        <v>5.33</v>
      </c>
      <c r="F339" s="76" t="s">
        <v>266</v>
      </c>
      <c r="G339" s="77">
        <v>46242</v>
      </c>
      <c r="H339">
        <v>40481541</v>
      </c>
      <c r="I339">
        <v>10</v>
      </c>
      <c r="J339" s="76" t="s">
        <v>837</v>
      </c>
      <c r="K339" s="76" t="s">
        <v>826</v>
      </c>
      <c r="L339" s="77">
        <v>46242</v>
      </c>
      <c r="M339" s="76" t="s">
        <v>269</v>
      </c>
      <c r="N339" s="76" t="s">
        <v>270</v>
      </c>
      <c r="O339" s="76" t="s">
        <v>271</v>
      </c>
      <c r="P339" s="77">
        <v>46243</v>
      </c>
      <c r="Q339" s="43">
        <f t="shared" si="10"/>
        <v>940</v>
      </c>
      <c r="R339" s="43">
        <f t="shared" si="11"/>
        <v>1260</v>
      </c>
      <c r="S339" s="41">
        <f>IF($Q339&lt;Parâmetros!$E$19,$G339-1,$G339)</f>
        <v>46242</v>
      </c>
    </row>
    <row r="340" spans="1:19" ht="15" customHeight="1" x14ac:dyDescent="0.25">
      <c r="A340" s="79">
        <v>11950</v>
      </c>
      <c r="B340" s="76" t="s">
        <v>175</v>
      </c>
      <c r="C340" s="76" t="s">
        <v>399</v>
      </c>
      <c r="D340" s="77">
        <v>46243</v>
      </c>
      <c r="E340" s="78">
        <v>-5.33</v>
      </c>
      <c r="F340" s="76" t="s">
        <v>266</v>
      </c>
      <c r="G340" s="77">
        <v>46242</v>
      </c>
      <c r="H340">
        <v>40481541</v>
      </c>
      <c r="I340">
        <v>10</v>
      </c>
      <c r="J340" s="76" t="s">
        <v>837</v>
      </c>
      <c r="K340" s="76" t="s">
        <v>826</v>
      </c>
      <c r="L340" s="77">
        <v>46242</v>
      </c>
      <c r="M340" s="76" t="s">
        <v>269</v>
      </c>
      <c r="N340" s="76" t="s">
        <v>270</v>
      </c>
      <c r="O340" s="76" t="s">
        <v>271</v>
      </c>
      <c r="P340" s="77">
        <v>46243</v>
      </c>
      <c r="Q340" s="43">
        <f t="shared" si="10"/>
        <v>940</v>
      </c>
      <c r="R340" s="43">
        <f t="shared" si="11"/>
        <v>1260</v>
      </c>
      <c r="S340" s="41">
        <f>IF($Q340&lt;Parâmetros!$E$19,$G340-1,$G340)</f>
        <v>46242</v>
      </c>
    </row>
    <row r="341" spans="1:19" ht="15" customHeight="1" x14ac:dyDescent="0.25">
      <c r="A341" s="79">
        <v>11950</v>
      </c>
      <c r="B341" s="76" t="s">
        <v>175</v>
      </c>
      <c r="C341" s="76" t="s">
        <v>399</v>
      </c>
      <c r="D341" s="77">
        <v>46243</v>
      </c>
      <c r="E341" s="78">
        <v>1.43</v>
      </c>
      <c r="F341" s="76" t="s">
        <v>266</v>
      </c>
      <c r="G341" s="77">
        <v>46242</v>
      </c>
      <c r="H341">
        <v>40481541</v>
      </c>
      <c r="I341">
        <v>10</v>
      </c>
      <c r="J341" s="76" t="s">
        <v>827</v>
      </c>
      <c r="K341" s="76" t="s">
        <v>839</v>
      </c>
      <c r="L341" s="77">
        <v>46242</v>
      </c>
      <c r="M341" s="76" t="s">
        <v>269</v>
      </c>
      <c r="N341" s="76" t="s">
        <v>270</v>
      </c>
      <c r="O341" s="76" t="s">
        <v>271</v>
      </c>
      <c r="P341" s="77">
        <v>46243</v>
      </c>
      <c r="Q341" s="43">
        <f t="shared" si="10"/>
        <v>1320</v>
      </c>
      <c r="R341" s="43">
        <f t="shared" si="11"/>
        <v>1406</v>
      </c>
      <c r="S341" s="41">
        <f>IF($Q341&lt;Parâmetros!$E$19,$G341-1,$G341)</f>
        <v>46242</v>
      </c>
    </row>
    <row r="342" spans="1:19" ht="15" customHeight="1" x14ac:dyDescent="0.25">
      <c r="A342" s="79">
        <v>11950</v>
      </c>
      <c r="B342" s="76" t="s">
        <v>175</v>
      </c>
      <c r="C342" s="76" t="s">
        <v>399</v>
      </c>
      <c r="D342" s="77">
        <v>46243</v>
      </c>
      <c r="E342" s="78">
        <v>3</v>
      </c>
      <c r="F342" s="76" t="s">
        <v>266</v>
      </c>
      <c r="G342" s="77">
        <v>46243</v>
      </c>
      <c r="H342">
        <v>40502750</v>
      </c>
      <c r="I342">
        <v>10</v>
      </c>
      <c r="J342" s="76" t="s">
        <v>837</v>
      </c>
      <c r="K342" s="76" t="s">
        <v>840</v>
      </c>
      <c r="L342" s="77">
        <v>46243</v>
      </c>
      <c r="M342" s="76" t="s">
        <v>269</v>
      </c>
      <c r="N342" s="76" t="s">
        <v>270</v>
      </c>
      <c r="O342" s="76" t="s">
        <v>271</v>
      </c>
      <c r="P342" s="77">
        <v>46243</v>
      </c>
      <c r="Q342" s="43">
        <f t="shared" si="10"/>
        <v>940</v>
      </c>
      <c r="R342" s="43">
        <f t="shared" si="11"/>
        <v>1119</v>
      </c>
      <c r="S342" s="41">
        <f>IF($Q342&lt;Parâmetros!$E$19,$G342-1,$G342)</f>
        <v>46243</v>
      </c>
    </row>
    <row r="343" spans="1:19" ht="15" customHeight="1" x14ac:dyDescent="0.25">
      <c r="A343" s="79">
        <v>11950</v>
      </c>
      <c r="B343" s="76" t="s">
        <v>175</v>
      </c>
      <c r="C343" s="76" t="s">
        <v>399</v>
      </c>
      <c r="D343" s="77">
        <v>46243</v>
      </c>
      <c r="E343" s="78">
        <v>2.25</v>
      </c>
      <c r="F343" s="76" t="s">
        <v>266</v>
      </c>
      <c r="G343" s="77">
        <v>46243</v>
      </c>
      <c r="H343">
        <v>40491666</v>
      </c>
      <c r="I343">
        <v>10</v>
      </c>
      <c r="J343" s="76" t="s">
        <v>841</v>
      </c>
      <c r="K343" s="76" t="s">
        <v>826</v>
      </c>
      <c r="L343" s="77">
        <v>46243</v>
      </c>
      <c r="M343" s="76" t="s">
        <v>269</v>
      </c>
      <c r="N343" s="76" t="s">
        <v>270</v>
      </c>
      <c r="O343" s="76" t="s">
        <v>271</v>
      </c>
      <c r="P343" s="77">
        <v>46243</v>
      </c>
      <c r="Q343" s="43">
        <f t="shared" si="10"/>
        <v>1125</v>
      </c>
      <c r="R343" s="43">
        <f t="shared" si="11"/>
        <v>1260</v>
      </c>
      <c r="S343" s="41">
        <f>IF($Q343&lt;Parâmetros!$E$19,$G343-1,$G343)</f>
        <v>46243</v>
      </c>
    </row>
    <row r="344" spans="1:19" ht="15" customHeight="1" x14ac:dyDescent="0.25">
      <c r="A344" s="79">
        <v>11950</v>
      </c>
      <c r="B344" s="76" t="s">
        <v>175</v>
      </c>
      <c r="C344" s="76" t="s">
        <v>399</v>
      </c>
      <c r="D344" s="77">
        <v>46243</v>
      </c>
      <c r="E344" s="78">
        <v>1.07</v>
      </c>
      <c r="F344" s="76" t="s">
        <v>266</v>
      </c>
      <c r="G344" s="77">
        <v>46243</v>
      </c>
      <c r="H344">
        <v>40491666</v>
      </c>
      <c r="I344">
        <v>10</v>
      </c>
      <c r="J344" s="76" t="s">
        <v>827</v>
      </c>
      <c r="K344" s="76" t="s">
        <v>842</v>
      </c>
      <c r="L344" s="77">
        <v>46243</v>
      </c>
      <c r="M344" s="76" t="s">
        <v>269</v>
      </c>
      <c r="N344" s="76" t="s">
        <v>270</v>
      </c>
      <c r="O344" s="76" t="s">
        <v>271</v>
      </c>
      <c r="P344" s="77">
        <v>46243</v>
      </c>
      <c r="Q344" s="43">
        <f t="shared" si="10"/>
        <v>1320</v>
      </c>
      <c r="R344" s="43">
        <f t="shared" si="11"/>
        <v>1384</v>
      </c>
      <c r="S344" s="41">
        <f>IF($Q344&lt;Parâmetros!$E$19,$G344-1,$G344)</f>
        <v>46243</v>
      </c>
    </row>
    <row r="345" spans="1:19" ht="15" customHeight="1" x14ac:dyDescent="0.25">
      <c r="A345" s="79">
        <v>11950</v>
      </c>
      <c r="B345" s="76" t="s">
        <v>175</v>
      </c>
      <c r="C345" s="76" t="s">
        <v>399</v>
      </c>
      <c r="D345" s="77">
        <v>46246</v>
      </c>
      <c r="E345" s="78">
        <v>5.4</v>
      </c>
      <c r="F345" s="76" t="s">
        <v>266</v>
      </c>
      <c r="G345" s="77">
        <v>46244</v>
      </c>
      <c r="H345">
        <v>40491666</v>
      </c>
      <c r="I345">
        <v>30</v>
      </c>
      <c r="J345" s="76" t="s">
        <v>843</v>
      </c>
      <c r="K345" s="76" t="s">
        <v>844</v>
      </c>
      <c r="L345" s="77">
        <v>46244</v>
      </c>
      <c r="M345" s="76" t="s">
        <v>269</v>
      </c>
      <c r="N345" s="76" t="s">
        <v>270</v>
      </c>
      <c r="O345" s="76" t="s">
        <v>271</v>
      </c>
      <c r="P345" s="77">
        <v>46246</v>
      </c>
      <c r="Q345" s="43">
        <f t="shared" si="10"/>
        <v>936</v>
      </c>
      <c r="R345" s="43">
        <f t="shared" si="11"/>
        <v>1260</v>
      </c>
      <c r="S345" s="41">
        <f>IF($Q345&lt;Parâmetros!$E$19,$G345-1,$G345)</f>
        <v>46244</v>
      </c>
    </row>
    <row r="346" spans="1:19" ht="15" customHeight="1" x14ac:dyDescent="0.25">
      <c r="A346" s="79">
        <v>11950</v>
      </c>
      <c r="B346" s="76" t="s">
        <v>175</v>
      </c>
      <c r="C346" s="76" t="s">
        <v>399</v>
      </c>
      <c r="D346" s="77">
        <v>46246</v>
      </c>
      <c r="E346" s="78">
        <v>1.54</v>
      </c>
      <c r="F346" s="76" t="s">
        <v>266</v>
      </c>
      <c r="G346" s="77">
        <v>46244</v>
      </c>
      <c r="H346">
        <v>40491666</v>
      </c>
      <c r="I346">
        <v>30</v>
      </c>
      <c r="J346" s="76" t="s">
        <v>845</v>
      </c>
      <c r="K346" s="76" t="s">
        <v>846</v>
      </c>
      <c r="L346" s="77">
        <v>46244</v>
      </c>
      <c r="M346" s="76" t="s">
        <v>269</v>
      </c>
      <c r="N346" s="76" t="s">
        <v>270</v>
      </c>
      <c r="O346" s="76" t="s">
        <v>271</v>
      </c>
      <c r="P346" s="77">
        <v>46246</v>
      </c>
      <c r="Q346" s="43">
        <f t="shared" si="10"/>
        <v>1320</v>
      </c>
      <c r="R346" s="43">
        <f t="shared" si="11"/>
        <v>1413</v>
      </c>
      <c r="S346" s="41">
        <f>IF($Q346&lt;Parâmetros!$E$19,$G346-1,$G346)</f>
        <v>46244</v>
      </c>
    </row>
    <row r="347" spans="1:19" ht="15" customHeight="1" x14ac:dyDescent="0.25">
      <c r="A347" s="79">
        <v>11950</v>
      </c>
      <c r="B347" s="76" t="s">
        <v>175</v>
      </c>
      <c r="C347" s="76" t="s">
        <v>399</v>
      </c>
      <c r="D347" s="77">
        <v>46246</v>
      </c>
      <c r="E347" s="78">
        <v>5.4</v>
      </c>
      <c r="F347" s="76" t="s">
        <v>266</v>
      </c>
      <c r="G347" s="77">
        <v>46246</v>
      </c>
      <c r="H347">
        <v>40503683</v>
      </c>
      <c r="I347">
        <v>10</v>
      </c>
      <c r="J347" s="76" t="s">
        <v>847</v>
      </c>
      <c r="K347" s="76" t="s">
        <v>826</v>
      </c>
      <c r="L347" s="77">
        <v>46246</v>
      </c>
      <c r="M347" s="76" t="s">
        <v>269</v>
      </c>
      <c r="N347" s="76" t="s">
        <v>270</v>
      </c>
      <c r="O347" s="76" t="s">
        <v>271</v>
      </c>
      <c r="P347" s="77">
        <v>46246</v>
      </c>
      <c r="Q347" s="43">
        <f t="shared" si="10"/>
        <v>936</v>
      </c>
      <c r="R347" s="43">
        <f t="shared" si="11"/>
        <v>1260</v>
      </c>
      <c r="S347" s="41">
        <f>IF($Q347&lt;Parâmetros!$E$19,$G347-1,$G347)</f>
        <v>46246</v>
      </c>
    </row>
    <row r="348" spans="1:19" ht="15" customHeight="1" x14ac:dyDescent="0.25">
      <c r="A348" s="79">
        <v>11950</v>
      </c>
      <c r="B348" s="76" t="s">
        <v>175</v>
      </c>
      <c r="C348" s="76" t="s">
        <v>399</v>
      </c>
      <c r="D348" s="77">
        <v>46246</v>
      </c>
      <c r="E348" s="78">
        <v>0.6</v>
      </c>
      <c r="F348" s="76" t="s">
        <v>266</v>
      </c>
      <c r="G348" s="77">
        <v>46246</v>
      </c>
      <c r="H348">
        <v>40503672</v>
      </c>
      <c r="I348">
        <v>20</v>
      </c>
      <c r="J348" s="76" t="s">
        <v>827</v>
      </c>
      <c r="K348" s="76" t="s">
        <v>848</v>
      </c>
      <c r="L348" s="77">
        <v>46246</v>
      </c>
      <c r="M348" s="76" t="s">
        <v>269</v>
      </c>
      <c r="N348" s="76" t="s">
        <v>270</v>
      </c>
      <c r="O348" s="76" t="s">
        <v>271</v>
      </c>
      <c r="P348" s="77">
        <v>46246</v>
      </c>
      <c r="Q348" s="43">
        <f t="shared" si="10"/>
        <v>1320</v>
      </c>
      <c r="R348" s="43">
        <f t="shared" si="11"/>
        <v>1356</v>
      </c>
      <c r="S348" s="41">
        <f>IF($Q348&lt;Parâmetros!$E$19,$G348-1,$G348)</f>
        <v>46246</v>
      </c>
    </row>
    <row r="349" spans="1:19" ht="15" customHeight="1" x14ac:dyDescent="0.25">
      <c r="A349" s="79">
        <v>11950</v>
      </c>
      <c r="B349" s="76" t="s">
        <v>175</v>
      </c>
      <c r="C349" s="76" t="s">
        <v>399</v>
      </c>
      <c r="D349" s="77">
        <v>46246</v>
      </c>
      <c r="E349" s="78">
        <v>0.74</v>
      </c>
      <c r="F349" s="76" t="s">
        <v>266</v>
      </c>
      <c r="G349" s="77">
        <v>46246</v>
      </c>
      <c r="H349">
        <v>40503672</v>
      </c>
      <c r="I349">
        <v>20</v>
      </c>
      <c r="J349" s="76" t="s">
        <v>849</v>
      </c>
      <c r="K349" s="76" t="s">
        <v>850</v>
      </c>
      <c r="L349" s="77">
        <v>46246</v>
      </c>
      <c r="M349" s="76" t="s">
        <v>269</v>
      </c>
      <c r="N349" s="76" t="s">
        <v>270</v>
      </c>
      <c r="O349" s="76" t="s">
        <v>271</v>
      </c>
      <c r="P349" s="77">
        <v>46246</v>
      </c>
      <c r="Q349" s="43">
        <f t="shared" si="10"/>
        <v>1357</v>
      </c>
      <c r="R349" s="43">
        <f t="shared" si="11"/>
        <v>1401</v>
      </c>
      <c r="S349" s="41">
        <f>IF($Q349&lt;Parâmetros!$E$19,$G349-1,$G349)</f>
        <v>46246</v>
      </c>
    </row>
    <row r="350" spans="1:19" ht="15" customHeight="1" x14ac:dyDescent="0.25">
      <c r="A350" s="79">
        <v>11950</v>
      </c>
      <c r="B350" s="76" t="s">
        <v>175</v>
      </c>
      <c r="C350" s="76" t="s">
        <v>399</v>
      </c>
      <c r="D350" s="77">
        <v>46247</v>
      </c>
      <c r="E350" s="78">
        <v>5.42</v>
      </c>
      <c r="F350" s="76" t="s">
        <v>266</v>
      </c>
      <c r="G350" s="77">
        <v>46247</v>
      </c>
      <c r="H350">
        <v>40494742</v>
      </c>
      <c r="I350">
        <v>10</v>
      </c>
      <c r="J350" s="76" t="s">
        <v>463</v>
      </c>
      <c r="K350" s="76" t="s">
        <v>826</v>
      </c>
      <c r="L350" s="77">
        <v>46247</v>
      </c>
      <c r="M350" s="76" t="s">
        <v>269</v>
      </c>
      <c r="N350" s="76" t="s">
        <v>270</v>
      </c>
      <c r="O350" s="76" t="s">
        <v>271</v>
      </c>
      <c r="P350" s="77">
        <v>46247</v>
      </c>
      <c r="Q350" s="43">
        <f t="shared" si="10"/>
        <v>935</v>
      </c>
      <c r="R350" s="43">
        <f t="shared" si="11"/>
        <v>1260</v>
      </c>
      <c r="S350" s="41">
        <f>IF($Q350&lt;Parâmetros!$E$19,$G350-1,$G350)</f>
        <v>46247</v>
      </c>
    </row>
    <row r="351" spans="1:19" ht="15" customHeight="1" x14ac:dyDescent="0.25">
      <c r="A351" s="79">
        <v>11950</v>
      </c>
      <c r="B351" s="76" t="s">
        <v>175</v>
      </c>
      <c r="C351" s="76" t="s">
        <v>399</v>
      </c>
      <c r="D351" s="77">
        <v>46247</v>
      </c>
      <c r="E351" s="78">
        <v>1.45</v>
      </c>
      <c r="F351" s="76" t="s">
        <v>266</v>
      </c>
      <c r="G351" s="77">
        <v>46247</v>
      </c>
      <c r="H351">
        <v>40503997</v>
      </c>
      <c r="I351">
        <v>10</v>
      </c>
      <c r="J351" s="76" t="s">
        <v>827</v>
      </c>
      <c r="K351" s="76" t="s">
        <v>851</v>
      </c>
      <c r="L351" s="77">
        <v>46247</v>
      </c>
      <c r="M351" s="76" t="s">
        <v>269</v>
      </c>
      <c r="N351">
        <v>3004265</v>
      </c>
      <c r="O351" s="76" t="s">
        <v>271</v>
      </c>
      <c r="P351" s="77">
        <v>46247</v>
      </c>
      <c r="Q351" s="43">
        <f t="shared" si="10"/>
        <v>1320</v>
      </c>
      <c r="R351" s="43">
        <f t="shared" si="11"/>
        <v>1407</v>
      </c>
      <c r="S351" s="41">
        <f>IF($Q351&lt;Parâmetros!$E$19,$G351-1,$G351)</f>
        <v>46247</v>
      </c>
    </row>
    <row r="352" spans="1:19" ht="15" customHeight="1" x14ac:dyDescent="0.25">
      <c r="A352" s="79">
        <v>11950</v>
      </c>
      <c r="B352" s="76" t="s">
        <v>175</v>
      </c>
      <c r="C352" s="76" t="s">
        <v>399</v>
      </c>
      <c r="D352" s="77">
        <v>46249</v>
      </c>
      <c r="E352" s="78">
        <v>5.37</v>
      </c>
      <c r="F352" s="76" t="s">
        <v>266</v>
      </c>
      <c r="G352" s="77">
        <v>46248</v>
      </c>
      <c r="H352">
        <v>40494734</v>
      </c>
      <c r="I352">
        <v>10</v>
      </c>
      <c r="J352" s="76" t="s">
        <v>835</v>
      </c>
      <c r="K352" s="76" t="s">
        <v>826</v>
      </c>
      <c r="L352" s="77">
        <v>46248</v>
      </c>
      <c r="M352" s="76" t="s">
        <v>269</v>
      </c>
      <c r="N352">
        <v>4000935</v>
      </c>
      <c r="O352" s="76" t="s">
        <v>271</v>
      </c>
      <c r="P352" s="77">
        <v>46249</v>
      </c>
      <c r="Q352" s="43">
        <f t="shared" si="10"/>
        <v>938</v>
      </c>
      <c r="R352" s="43">
        <f t="shared" si="11"/>
        <v>1260</v>
      </c>
      <c r="S352" s="41">
        <f>IF($Q352&lt;Parâmetros!$E$19,$G352-1,$G352)</f>
        <v>46248</v>
      </c>
    </row>
    <row r="353" spans="1:19" ht="15" customHeight="1" x14ac:dyDescent="0.25">
      <c r="A353" s="79">
        <v>11950</v>
      </c>
      <c r="B353" s="76" t="s">
        <v>175</v>
      </c>
      <c r="C353" s="76" t="s">
        <v>399</v>
      </c>
      <c r="D353" s="77">
        <v>46249</v>
      </c>
      <c r="E353" s="78">
        <v>1.33</v>
      </c>
      <c r="F353" s="76" t="s">
        <v>266</v>
      </c>
      <c r="G353" s="77">
        <v>46248</v>
      </c>
      <c r="H353">
        <v>40494734</v>
      </c>
      <c r="I353">
        <v>10</v>
      </c>
      <c r="J353" s="76" t="s">
        <v>827</v>
      </c>
      <c r="K353" s="76" t="s">
        <v>852</v>
      </c>
      <c r="L353" s="77">
        <v>46248</v>
      </c>
      <c r="M353" s="76" t="s">
        <v>269</v>
      </c>
      <c r="N353">
        <v>4000935</v>
      </c>
      <c r="O353" s="76" t="s">
        <v>271</v>
      </c>
      <c r="P353" s="77">
        <v>46249</v>
      </c>
      <c r="Q353" s="43">
        <f t="shared" si="10"/>
        <v>1320</v>
      </c>
      <c r="R353" s="43">
        <f t="shared" si="11"/>
        <v>1400</v>
      </c>
      <c r="S353" s="41">
        <f>IF($Q353&lt;Parâmetros!$E$19,$G353-1,$G353)</f>
        <v>46248</v>
      </c>
    </row>
    <row r="354" spans="1:19" ht="15" customHeight="1" x14ac:dyDescent="0.25">
      <c r="A354" s="79">
        <v>11950</v>
      </c>
      <c r="B354" s="76" t="s">
        <v>175</v>
      </c>
      <c r="C354" s="76" t="s">
        <v>399</v>
      </c>
      <c r="D354" s="77">
        <v>46249</v>
      </c>
      <c r="E354" s="78">
        <v>5.38</v>
      </c>
      <c r="F354" s="76" t="s">
        <v>266</v>
      </c>
      <c r="G354" s="77">
        <v>46249</v>
      </c>
      <c r="H354">
        <v>40503104</v>
      </c>
      <c r="I354">
        <v>30</v>
      </c>
      <c r="J354" s="76" t="s">
        <v>825</v>
      </c>
      <c r="K354" s="76" t="s">
        <v>826</v>
      </c>
      <c r="L354" s="77">
        <v>46249</v>
      </c>
      <c r="M354" s="76" t="s">
        <v>269</v>
      </c>
      <c r="N354" s="76" t="s">
        <v>270</v>
      </c>
      <c r="O354" s="76" t="s">
        <v>271</v>
      </c>
      <c r="P354" s="77">
        <v>46249</v>
      </c>
      <c r="Q354" s="43">
        <f t="shared" si="10"/>
        <v>937</v>
      </c>
      <c r="R354" s="43">
        <f t="shared" si="11"/>
        <v>1260</v>
      </c>
      <c r="S354" s="41">
        <f>IF($Q354&lt;Parâmetros!$E$19,$G354-1,$G354)</f>
        <v>46249</v>
      </c>
    </row>
    <row r="355" spans="1:19" ht="15" customHeight="1" x14ac:dyDescent="0.25">
      <c r="A355" s="79">
        <v>11950</v>
      </c>
      <c r="B355" s="76" t="s">
        <v>175</v>
      </c>
      <c r="C355" s="76" t="s">
        <v>399</v>
      </c>
      <c r="D355" s="77">
        <v>46249</v>
      </c>
      <c r="E355" s="78">
        <v>1.28</v>
      </c>
      <c r="F355" s="76" t="s">
        <v>266</v>
      </c>
      <c r="G355" s="77">
        <v>46249</v>
      </c>
      <c r="H355">
        <v>40503104</v>
      </c>
      <c r="I355">
        <v>30</v>
      </c>
      <c r="J355" s="76" t="s">
        <v>827</v>
      </c>
      <c r="K355" s="76" t="s">
        <v>853</v>
      </c>
      <c r="L355" s="77">
        <v>46249</v>
      </c>
      <c r="M355" s="76" t="s">
        <v>269</v>
      </c>
      <c r="N355" s="76" t="s">
        <v>270</v>
      </c>
      <c r="O355" s="76" t="s">
        <v>271</v>
      </c>
      <c r="P355" s="77">
        <v>46249</v>
      </c>
      <c r="Q355" s="43">
        <f t="shared" si="10"/>
        <v>1320</v>
      </c>
      <c r="R355" s="43">
        <f t="shared" si="11"/>
        <v>1397</v>
      </c>
      <c r="S355" s="41">
        <f>IF($Q355&lt;Parâmetros!$E$19,$G355-1,$G355)</f>
        <v>46249</v>
      </c>
    </row>
    <row r="356" spans="1:19" ht="15" customHeight="1" x14ac:dyDescent="0.25">
      <c r="A356" s="79">
        <v>11950</v>
      </c>
      <c r="B356" s="76" t="s">
        <v>175</v>
      </c>
      <c r="C356" s="76" t="s">
        <v>399</v>
      </c>
      <c r="D356" s="77">
        <v>46250</v>
      </c>
      <c r="E356" s="78">
        <v>5.42</v>
      </c>
      <c r="F356" s="76" t="s">
        <v>266</v>
      </c>
      <c r="G356" s="77">
        <v>46250</v>
      </c>
      <c r="H356">
        <v>40503104</v>
      </c>
      <c r="I356">
        <v>30</v>
      </c>
      <c r="J356" s="76" t="s">
        <v>571</v>
      </c>
      <c r="K356" s="76" t="s">
        <v>854</v>
      </c>
      <c r="L356" s="77">
        <v>46250</v>
      </c>
      <c r="M356" s="76" t="s">
        <v>269</v>
      </c>
      <c r="N356" s="76" t="s">
        <v>270</v>
      </c>
      <c r="O356" s="76" t="s">
        <v>271</v>
      </c>
      <c r="P356" s="77">
        <v>46250</v>
      </c>
      <c r="Q356" s="43">
        <f t="shared" ref="Q356:Q419" si="12">IFERROR(VALUE(LEFT($J356,2))*60+VALUE(MID($J356,4,2)),9999)</f>
        <v>935</v>
      </c>
      <c r="R356" s="43">
        <f t="shared" ref="R356:R419" si="13">IFERROR(VALUE(LEFT($K356,2))*60+VALUE(MID($K356,4,2)),"")</f>
        <v>1260</v>
      </c>
      <c r="S356" s="41">
        <f>IF($Q356&lt;Parâmetros!$E$19,$G356-1,$G356)</f>
        <v>46250</v>
      </c>
    </row>
    <row r="357" spans="1:19" ht="15" customHeight="1" x14ac:dyDescent="0.25">
      <c r="A357" s="79">
        <v>11950</v>
      </c>
      <c r="B357" s="76" t="s">
        <v>175</v>
      </c>
      <c r="C357" s="76" t="s">
        <v>399</v>
      </c>
      <c r="D357" s="77">
        <v>46250</v>
      </c>
      <c r="E357" s="78">
        <v>1.44</v>
      </c>
      <c r="F357" s="76" t="s">
        <v>266</v>
      </c>
      <c r="G357" s="77">
        <v>46250</v>
      </c>
      <c r="H357">
        <v>40505032</v>
      </c>
      <c r="I357">
        <v>10</v>
      </c>
      <c r="J357" s="76" t="s">
        <v>855</v>
      </c>
      <c r="K357" s="76" t="s">
        <v>856</v>
      </c>
      <c r="L357" s="77">
        <v>46250</v>
      </c>
      <c r="M357" s="76" t="s">
        <v>269</v>
      </c>
      <c r="N357" s="76" t="s">
        <v>270</v>
      </c>
      <c r="O357" s="76" t="s">
        <v>271</v>
      </c>
      <c r="P357" s="77">
        <v>46250</v>
      </c>
      <c r="Q357" s="43">
        <f t="shared" si="12"/>
        <v>1321</v>
      </c>
      <c r="R357" s="43">
        <f t="shared" si="13"/>
        <v>1407</v>
      </c>
      <c r="S357" s="41">
        <f>IF($Q357&lt;Parâmetros!$E$19,$G357-1,$G357)</f>
        <v>46250</v>
      </c>
    </row>
    <row r="358" spans="1:19" ht="15" customHeight="1" x14ac:dyDescent="0.25">
      <c r="A358" s="79">
        <v>12244</v>
      </c>
      <c r="B358" s="76" t="s">
        <v>227</v>
      </c>
      <c r="C358" s="76" t="s">
        <v>857</v>
      </c>
      <c r="D358" s="77">
        <v>46237</v>
      </c>
      <c r="E358" s="78">
        <v>1.47</v>
      </c>
      <c r="F358" s="76" t="s">
        <v>266</v>
      </c>
      <c r="G358" s="77">
        <v>46236</v>
      </c>
      <c r="H358">
        <v>40500995</v>
      </c>
      <c r="I358">
        <v>20</v>
      </c>
      <c r="J358" s="76" t="s">
        <v>858</v>
      </c>
      <c r="K358" s="76" t="s">
        <v>859</v>
      </c>
      <c r="L358" s="77">
        <v>46236</v>
      </c>
      <c r="M358" s="76" t="s">
        <v>269</v>
      </c>
      <c r="N358">
        <v>3003596</v>
      </c>
      <c r="O358" s="76" t="s">
        <v>271</v>
      </c>
      <c r="P358" s="77">
        <v>46237</v>
      </c>
      <c r="Q358" s="43">
        <f t="shared" si="12"/>
        <v>601</v>
      </c>
      <c r="R358" s="43">
        <f t="shared" si="13"/>
        <v>689</v>
      </c>
      <c r="S358" s="41">
        <f>IF($Q358&lt;Parâmetros!$E$19,$G358-1,$G358)</f>
        <v>46236</v>
      </c>
    </row>
    <row r="359" spans="1:19" ht="15" customHeight="1" x14ac:dyDescent="0.25">
      <c r="A359" s="79">
        <v>12244</v>
      </c>
      <c r="B359" s="76" t="s">
        <v>227</v>
      </c>
      <c r="C359" s="76" t="s">
        <v>857</v>
      </c>
      <c r="D359" s="77">
        <v>46236</v>
      </c>
      <c r="E359" s="78">
        <v>-1.47</v>
      </c>
      <c r="F359" s="76" t="s">
        <v>266</v>
      </c>
      <c r="G359" s="77">
        <v>46236</v>
      </c>
      <c r="H359">
        <v>40491924</v>
      </c>
      <c r="I359">
        <v>20</v>
      </c>
      <c r="J359" s="76" t="s">
        <v>860</v>
      </c>
      <c r="K359" s="76" t="s">
        <v>430</v>
      </c>
      <c r="L359" s="77">
        <v>46236</v>
      </c>
      <c r="M359" s="76" t="s">
        <v>269</v>
      </c>
      <c r="N359" s="76" t="s">
        <v>270</v>
      </c>
      <c r="O359" s="76" t="s">
        <v>271</v>
      </c>
      <c r="P359" s="77">
        <v>46237</v>
      </c>
      <c r="Q359" s="43">
        <f t="shared" si="12"/>
        <v>601</v>
      </c>
      <c r="R359" s="43">
        <f t="shared" si="13"/>
        <v>689</v>
      </c>
      <c r="S359" s="41">
        <f>IF($Q359&lt;Parâmetros!$E$19,$G359-1,$G359)</f>
        <v>46236</v>
      </c>
    </row>
    <row r="360" spans="1:19" ht="15" customHeight="1" x14ac:dyDescent="0.25">
      <c r="A360" s="79">
        <v>12244</v>
      </c>
      <c r="B360" s="76" t="s">
        <v>227</v>
      </c>
      <c r="C360" s="76" t="s">
        <v>857</v>
      </c>
      <c r="D360" s="77">
        <v>46237</v>
      </c>
      <c r="E360" s="78">
        <v>3.98</v>
      </c>
      <c r="F360" s="76" t="s">
        <v>266</v>
      </c>
      <c r="G360" s="77">
        <v>46237</v>
      </c>
      <c r="H360">
        <v>40501028</v>
      </c>
      <c r="I360">
        <v>10</v>
      </c>
      <c r="J360" s="76" t="s">
        <v>861</v>
      </c>
      <c r="K360" s="76" t="s">
        <v>862</v>
      </c>
      <c r="L360" s="77">
        <v>46237</v>
      </c>
      <c r="M360" s="76" t="s">
        <v>269</v>
      </c>
      <c r="N360" s="76" t="s">
        <v>270</v>
      </c>
      <c r="O360" s="76" t="s">
        <v>271</v>
      </c>
      <c r="P360" s="77">
        <v>46237</v>
      </c>
      <c r="Q360" s="43">
        <f t="shared" si="12"/>
        <v>451</v>
      </c>
      <c r="R360" s="43">
        <f t="shared" si="13"/>
        <v>690</v>
      </c>
      <c r="S360" s="41">
        <f>IF($Q360&lt;Parâmetros!$E$19,$G360-1,$G360)</f>
        <v>46237</v>
      </c>
    </row>
    <row r="361" spans="1:19" ht="15" customHeight="1" x14ac:dyDescent="0.25">
      <c r="A361" s="79">
        <v>12244</v>
      </c>
      <c r="B361" s="76" t="s">
        <v>227</v>
      </c>
      <c r="C361" s="76" t="s">
        <v>857</v>
      </c>
      <c r="D361" s="77">
        <v>46237</v>
      </c>
      <c r="E361" s="78">
        <v>0.97</v>
      </c>
      <c r="F361" s="76" t="s">
        <v>266</v>
      </c>
      <c r="G361" s="77">
        <v>46237</v>
      </c>
      <c r="H361">
        <v>40499668</v>
      </c>
      <c r="I361">
        <v>30</v>
      </c>
      <c r="J361" s="76" t="s">
        <v>863</v>
      </c>
      <c r="K361" s="76" t="s">
        <v>864</v>
      </c>
      <c r="L361" s="77">
        <v>46237</v>
      </c>
      <c r="M361" s="76" t="s">
        <v>269</v>
      </c>
      <c r="N361" s="76" t="s">
        <v>270</v>
      </c>
      <c r="O361" s="76" t="s">
        <v>271</v>
      </c>
      <c r="P361" s="77">
        <v>46237</v>
      </c>
      <c r="Q361" s="43">
        <f t="shared" si="12"/>
        <v>751</v>
      </c>
      <c r="R361" s="43">
        <f t="shared" si="13"/>
        <v>809</v>
      </c>
      <c r="S361" s="41">
        <f>IF($Q361&lt;Parâmetros!$E$19,$G361-1,$G361)</f>
        <v>46237</v>
      </c>
    </row>
    <row r="362" spans="1:19" ht="15" customHeight="1" x14ac:dyDescent="0.25">
      <c r="A362" s="79">
        <v>12244</v>
      </c>
      <c r="B362" s="76" t="s">
        <v>227</v>
      </c>
      <c r="C362" s="76" t="s">
        <v>857</v>
      </c>
      <c r="D362" s="77">
        <v>46237</v>
      </c>
      <c r="E362" s="78">
        <v>1.64</v>
      </c>
      <c r="F362" s="76" t="s">
        <v>266</v>
      </c>
      <c r="G362" s="77">
        <v>46237</v>
      </c>
      <c r="H362">
        <v>40501023</v>
      </c>
      <c r="I362">
        <v>20</v>
      </c>
      <c r="J362" s="76" t="s">
        <v>865</v>
      </c>
      <c r="K362" s="76" t="s">
        <v>866</v>
      </c>
      <c r="L362" s="77">
        <v>46237</v>
      </c>
      <c r="M362" s="76" t="s">
        <v>269</v>
      </c>
      <c r="N362" s="76" t="s">
        <v>270</v>
      </c>
      <c r="O362" s="76" t="s">
        <v>271</v>
      </c>
      <c r="P362" s="77">
        <v>46237</v>
      </c>
      <c r="Q362" s="43">
        <f t="shared" si="12"/>
        <v>821</v>
      </c>
      <c r="R362" s="43">
        <f t="shared" si="13"/>
        <v>920</v>
      </c>
      <c r="S362" s="41">
        <f>IF($Q362&lt;Parâmetros!$E$19,$G362-1,$G362)</f>
        <v>46237</v>
      </c>
    </row>
    <row r="363" spans="1:19" ht="15" customHeight="1" x14ac:dyDescent="0.25">
      <c r="A363" s="79">
        <v>12244</v>
      </c>
      <c r="B363" s="76" t="s">
        <v>227</v>
      </c>
      <c r="C363" s="76" t="s">
        <v>857</v>
      </c>
      <c r="D363" s="77">
        <v>46239</v>
      </c>
      <c r="E363" s="78">
        <v>3.5</v>
      </c>
      <c r="F363" s="76" t="s">
        <v>266</v>
      </c>
      <c r="G363" s="77">
        <v>46239</v>
      </c>
      <c r="H363">
        <v>40500737</v>
      </c>
      <c r="I363">
        <v>20</v>
      </c>
      <c r="J363" s="76" t="s">
        <v>867</v>
      </c>
      <c r="K363" s="76" t="s">
        <v>868</v>
      </c>
      <c r="L363" s="77">
        <v>46239</v>
      </c>
      <c r="M363" s="76" t="s">
        <v>269</v>
      </c>
      <c r="N363" s="76" t="s">
        <v>270</v>
      </c>
      <c r="O363" s="76" t="s">
        <v>271</v>
      </c>
      <c r="P363" s="77">
        <v>46239</v>
      </c>
      <c r="Q363" s="43">
        <f t="shared" si="12"/>
        <v>480</v>
      </c>
      <c r="R363" s="43">
        <f t="shared" si="13"/>
        <v>690</v>
      </c>
      <c r="S363" s="41">
        <f>IF($Q363&lt;Parâmetros!$E$19,$G363-1,$G363)</f>
        <v>46239</v>
      </c>
    </row>
    <row r="364" spans="1:19" ht="15" customHeight="1" x14ac:dyDescent="0.25">
      <c r="A364" s="79">
        <v>12244</v>
      </c>
      <c r="B364" s="76" t="s">
        <v>227</v>
      </c>
      <c r="C364" s="76" t="s">
        <v>857</v>
      </c>
      <c r="D364" s="77">
        <v>46239</v>
      </c>
      <c r="E364" s="78">
        <v>1.49</v>
      </c>
      <c r="F364" s="76" t="s">
        <v>266</v>
      </c>
      <c r="G364" s="77">
        <v>46239</v>
      </c>
      <c r="H364">
        <v>40500737</v>
      </c>
      <c r="I364">
        <v>20</v>
      </c>
      <c r="J364" s="76" t="s">
        <v>869</v>
      </c>
      <c r="K364" s="76" t="s">
        <v>870</v>
      </c>
      <c r="L364" s="77">
        <v>46239</v>
      </c>
      <c r="M364" s="76" t="s">
        <v>269</v>
      </c>
      <c r="N364" s="76" t="s">
        <v>270</v>
      </c>
      <c r="O364" s="76" t="s">
        <v>271</v>
      </c>
      <c r="P364" s="77">
        <v>46239</v>
      </c>
      <c r="Q364" s="43">
        <f t="shared" si="12"/>
        <v>751</v>
      </c>
      <c r="R364" s="43">
        <f t="shared" si="13"/>
        <v>840</v>
      </c>
      <c r="S364" s="41">
        <f>IF($Q364&lt;Parâmetros!$E$19,$G364-1,$G364)</f>
        <v>46239</v>
      </c>
    </row>
    <row r="365" spans="1:19" ht="15" customHeight="1" x14ac:dyDescent="0.25">
      <c r="A365" s="79">
        <v>12244</v>
      </c>
      <c r="B365" s="76" t="s">
        <v>227</v>
      </c>
      <c r="C365" s="76" t="s">
        <v>857</v>
      </c>
      <c r="D365" s="77">
        <v>46239</v>
      </c>
      <c r="E365" s="78">
        <v>1.08</v>
      </c>
      <c r="F365" s="76" t="s">
        <v>266</v>
      </c>
      <c r="G365" s="77">
        <v>46239</v>
      </c>
      <c r="H365">
        <v>40497528</v>
      </c>
      <c r="I365">
        <v>20</v>
      </c>
      <c r="J365" s="76" t="s">
        <v>871</v>
      </c>
      <c r="K365" s="76" t="s">
        <v>872</v>
      </c>
      <c r="L365" s="77">
        <v>46239</v>
      </c>
      <c r="M365" s="76" t="s">
        <v>269</v>
      </c>
      <c r="N365" s="76" t="s">
        <v>270</v>
      </c>
      <c r="O365" s="76" t="s">
        <v>271</v>
      </c>
      <c r="P365" s="77">
        <v>46239</v>
      </c>
      <c r="Q365" s="43">
        <f t="shared" si="12"/>
        <v>841</v>
      </c>
      <c r="R365" s="43">
        <f t="shared" si="13"/>
        <v>906</v>
      </c>
      <c r="S365" s="41">
        <f>IF($Q365&lt;Parâmetros!$E$19,$G365-1,$G365)</f>
        <v>46239</v>
      </c>
    </row>
    <row r="366" spans="1:19" ht="15" customHeight="1" x14ac:dyDescent="0.25">
      <c r="A366" s="79">
        <v>12244</v>
      </c>
      <c r="B366" s="76" t="s">
        <v>227</v>
      </c>
      <c r="C366" s="76" t="s">
        <v>857</v>
      </c>
      <c r="D366" s="77">
        <v>46240</v>
      </c>
      <c r="E366" s="78">
        <v>3.21</v>
      </c>
      <c r="F366" s="76" t="s">
        <v>266</v>
      </c>
      <c r="G366" s="77">
        <v>46240</v>
      </c>
      <c r="H366">
        <v>40497528</v>
      </c>
      <c r="I366">
        <v>20</v>
      </c>
      <c r="J366" s="76" t="s">
        <v>873</v>
      </c>
      <c r="K366" s="76" t="s">
        <v>874</v>
      </c>
      <c r="L366" s="77">
        <v>46240</v>
      </c>
      <c r="M366" s="76" t="s">
        <v>269</v>
      </c>
      <c r="N366" s="76" t="s">
        <v>270</v>
      </c>
      <c r="O366" s="76" t="s">
        <v>271</v>
      </c>
      <c r="P366" s="77">
        <v>46240</v>
      </c>
      <c r="Q366" s="43">
        <f t="shared" si="12"/>
        <v>467</v>
      </c>
      <c r="R366" s="43">
        <f t="shared" si="13"/>
        <v>659</v>
      </c>
      <c r="S366" s="41">
        <f>IF($Q366&lt;Parâmetros!$E$19,$G366-1,$G366)</f>
        <v>46240</v>
      </c>
    </row>
    <row r="367" spans="1:19" ht="15" customHeight="1" x14ac:dyDescent="0.25">
      <c r="A367" s="79">
        <v>12244</v>
      </c>
      <c r="B367" s="76" t="s">
        <v>227</v>
      </c>
      <c r="C367" s="76" t="s">
        <v>857</v>
      </c>
      <c r="D367" s="77">
        <v>46240</v>
      </c>
      <c r="E367" s="78">
        <v>0.49</v>
      </c>
      <c r="F367" s="76" t="s">
        <v>266</v>
      </c>
      <c r="G367" s="77">
        <v>46240</v>
      </c>
      <c r="H367">
        <v>40501023</v>
      </c>
      <c r="I367">
        <v>20</v>
      </c>
      <c r="J367" s="76" t="s">
        <v>875</v>
      </c>
      <c r="K367" s="76" t="s">
        <v>876</v>
      </c>
      <c r="L367" s="77">
        <v>46240</v>
      </c>
      <c r="M367" s="76" t="s">
        <v>269</v>
      </c>
      <c r="N367" s="76" t="s">
        <v>270</v>
      </c>
      <c r="O367" s="76" t="s">
        <v>271</v>
      </c>
      <c r="P367" s="77">
        <v>46240</v>
      </c>
      <c r="Q367" s="43">
        <f t="shared" si="12"/>
        <v>660</v>
      </c>
      <c r="R367" s="43">
        <f t="shared" si="13"/>
        <v>690</v>
      </c>
      <c r="S367" s="41">
        <f>IF($Q367&lt;Parâmetros!$E$19,$G367-1,$G367)</f>
        <v>46240</v>
      </c>
    </row>
    <row r="368" spans="1:19" ht="15" customHeight="1" x14ac:dyDescent="0.25">
      <c r="A368" s="79">
        <v>12244</v>
      </c>
      <c r="B368" s="76" t="s">
        <v>227</v>
      </c>
      <c r="C368" s="76" t="s">
        <v>857</v>
      </c>
      <c r="D368" s="77">
        <v>46240</v>
      </c>
      <c r="E368" s="78">
        <v>2.4900000000000002</v>
      </c>
      <c r="F368" s="76" t="s">
        <v>266</v>
      </c>
      <c r="G368" s="77">
        <v>46240</v>
      </c>
      <c r="H368">
        <v>40501023</v>
      </c>
      <c r="I368">
        <v>20</v>
      </c>
      <c r="J368" s="76" t="s">
        <v>877</v>
      </c>
      <c r="K368" s="76" t="s">
        <v>878</v>
      </c>
      <c r="L368" s="77">
        <v>46240</v>
      </c>
      <c r="M368" s="76" t="s">
        <v>269</v>
      </c>
      <c r="N368" s="76" t="s">
        <v>270</v>
      </c>
      <c r="O368" s="76" t="s">
        <v>271</v>
      </c>
      <c r="P368" s="77">
        <v>46240</v>
      </c>
      <c r="Q368" s="43">
        <f t="shared" si="12"/>
        <v>753</v>
      </c>
      <c r="R368" s="43">
        <f t="shared" si="13"/>
        <v>903</v>
      </c>
      <c r="S368" s="41">
        <f>IF($Q368&lt;Parâmetros!$E$19,$G368-1,$G368)</f>
        <v>46240</v>
      </c>
    </row>
    <row r="369" spans="1:19" ht="15" customHeight="1" x14ac:dyDescent="0.25">
      <c r="A369" s="79">
        <v>12244</v>
      </c>
      <c r="B369" s="76" t="s">
        <v>227</v>
      </c>
      <c r="C369" s="76" t="s">
        <v>857</v>
      </c>
      <c r="D369" s="77">
        <v>46241</v>
      </c>
      <c r="E369" s="78">
        <v>4.32</v>
      </c>
      <c r="F369" s="76" t="s">
        <v>266</v>
      </c>
      <c r="G369" s="77">
        <v>46241</v>
      </c>
      <c r="H369">
        <v>40502098</v>
      </c>
      <c r="I369">
        <v>20</v>
      </c>
      <c r="J369" s="76" t="s">
        <v>879</v>
      </c>
      <c r="K369" s="76" t="s">
        <v>880</v>
      </c>
      <c r="L369" s="77">
        <v>46241</v>
      </c>
      <c r="M369" s="76" t="s">
        <v>269</v>
      </c>
      <c r="N369" s="76" t="s">
        <v>270</v>
      </c>
      <c r="O369" s="76" t="s">
        <v>271</v>
      </c>
      <c r="P369" s="77">
        <v>46241</v>
      </c>
      <c r="Q369" s="43">
        <f t="shared" si="12"/>
        <v>430</v>
      </c>
      <c r="R369" s="43">
        <f t="shared" si="13"/>
        <v>690</v>
      </c>
      <c r="S369" s="41">
        <f>IF($Q369&lt;Parâmetros!$E$19,$G369-1,$G369)</f>
        <v>46241</v>
      </c>
    </row>
    <row r="370" spans="1:19" ht="15" customHeight="1" x14ac:dyDescent="0.25">
      <c r="A370" s="79">
        <v>12244</v>
      </c>
      <c r="B370" s="76" t="s">
        <v>227</v>
      </c>
      <c r="C370" s="76" t="s">
        <v>857</v>
      </c>
      <c r="D370" s="77">
        <v>46242</v>
      </c>
      <c r="E370" s="78">
        <v>2.76</v>
      </c>
      <c r="F370" s="76" t="s">
        <v>266</v>
      </c>
      <c r="G370" s="77">
        <v>46241</v>
      </c>
      <c r="H370">
        <v>40501855</v>
      </c>
      <c r="I370">
        <v>30</v>
      </c>
      <c r="J370" s="76" t="s">
        <v>881</v>
      </c>
      <c r="K370" s="76" t="s">
        <v>882</v>
      </c>
      <c r="L370" s="77">
        <v>46241</v>
      </c>
      <c r="M370" s="76" t="s">
        <v>269</v>
      </c>
      <c r="N370" s="76" t="s">
        <v>270</v>
      </c>
      <c r="O370" s="76" t="s">
        <v>271</v>
      </c>
      <c r="P370" s="77">
        <v>46242</v>
      </c>
      <c r="Q370" s="43">
        <f t="shared" si="12"/>
        <v>765</v>
      </c>
      <c r="R370" s="43">
        <f t="shared" si="13"/>
        <v>931</v>
      </c>
      <c r="S370" s="41">
        <f>IF($Q370&lt;Parâmetros!$E$19,$G370-1,$G370)</f>
        <v>46241</v>
      </c>
    </row>
    <row r="371" spans="1:19" ht="15" customHeight="1" x14ac:dyDescent="0.25">
      <c r="A371" s="79">
        <v>12244</v>
      </c>
      <c r="B371" s="76" t="s">
        <v>227</v>
      </c>
      <c r="C371" s="76" t="s">
        <v>857</v>
      </c>
      <c r="D371" s="77">
        <v>46242</v>
      </c>
      <c r="E371" s="78">
        <v>2.99</v>
      </c>
      <c r="F371" s="76" t="s">
        <v>266</v>
      </c>
      <c r="G371" s="77">
        <v>46242</v>
      </c>
      <c r="H371">
        <v>40501855</v>
      </c>
      <c r="I371">
        <v>30</v>
      </c>
      <c r="J371" s="76" t="s">
        <v>883</v>
      </c>
      <c r="K371" s="76" t="s">
        <v>884</v>
      </c>
      <c r="L371" s="77">
        <v>46242</v>
      </c>
      <c r="M371" s="76" t="s">
        <v>269</v>
      </c>
      <c r="N371" s="76" t="s">
        <v>270</v>
      </c>
      <c r="O371" s="76" t="s">
        <v>271</v>
      </c>
      <c r="P371" s="77">
        <v>46242</v>
      </c>
      <c r="Q371" s="43">
        <f t="shared" si="12"/>
        <v>451</v>
      </c>
      <c r="R371" s="43">
        <f t="shared" si="13"/>
        <v>630</v>
      </c>
      <c r="S371" s="41">
        <f>IF($Q371&lt;Parâmetros!$E$19,$G371-1,$G371)</f>
        <v>46242</v>
      </c>
    </row>
    <row r="372" spans="1:19" ht="15" customHeight="1" x14ac:dyDescent="0.25">
      <c r="A372" s="79">
        <v>12244</v>
      </c>
      <c r="B372" s="76" t="s">
        <v>227</v>
      </c>
      <c r="C372" s="76" t="s">
        <v>857</v>
      </c>
      <c r="D372" s="77">
        <v>46242</v>
      </c>
      <c r="E372" s="78">
        <v>0.97</v>
      </c>
      <c r="F372" s="76" t="s">
        <v>266</v>
      </c>
      <c r="G372" s="77">
        <v>46242</v>
      </c>
      <c r="H372">
        <v>40501023</v>
      </c>
      <c r="I372">
        <v>20</v>
      </c>
      <c r="J372" s="76" t="s">
        <v>885</v>
      </c>
      <c r="K372" s="76" t="s">
        <v>430</v>
      </c>
      <c r="L372" s="77">
        <v>46242</v>
      </c>
      <c r="M372" s="76" t="s">
        <v>269</v>
      </c>
      <c r="N372" s="76" t="s">
        <v>270</v>
      </c>
      <c r="O372" s="76" t="s">
        <v>271</v>
      </c>
      <c r="P372" s="77">
        <v>46242</v>
      </c>
      <c r="Q372" s="43">
        <f t="shared" si="12"/>
        <v>631</v>
      </c>
      <c r="R372" s="43">
        <f t="shared" si="13"/>
        <v>689</v>
      </c>
      <c r="S372" s="41">
        <f>IF($Q372&lt;Parâmetros!$E$19,$G372-1,$G372)</f>
        <v>46242</v>
      </c>
    </row>
    <row r="373" spans="1:19" ht="15" customHeight="1" x14ac:dyDescent="0.25">
      <c r="A373" s="79">
        <v>12244</v>
      </c>
      <c r="B373" s="76" t="s">
        <v>227</v>
      </c>
      <c r="C373" s="76" t="s">
        <v>857</v>
      </c>
      <c r="D373" s="77">
        <v>46242</v>
      </c>
      <c r="E373" s="78">
        <v>2.4700000000000002</v>
      </c>
      <c r="F373" s="76" t="s">
        <v>266</v>
      </c>
      <c r="G373" s="77">
        <v>46242</v>
      </c>
      <c r="H373">
        <v>40496590</v>
      </c>
      <c r="I373">
        <v>20</v>
      </c>
      <c r="J373" s="76" t="s">
        <v>886</v>
      </c>
      <c r="K373" s="76" t="s">
        <v>887</v>
      </c>
      <c r="L373" s="77">
        <v>46242</v>
      </c>
      <c r="M373" s="76" t="s">
        <v>269</v>
      </c>
      <c r="N373" s="76" t="s">
        <v>270</v>
      </c>
      <c r="O373" s="76" t="s">
        <v>271</v>
      </c>
      <c r="P373" s="77">
        <v>46242</v>
      </c>
      <c r="Q373" s="43">
        <f t="shared" si="12"/>
        <v>753</v>
      </c>
      <c r="R373" s="43">
        <f t="shared" si="13"/>
        <v>901</v>
      </c>
      <c r="S373" s="41">
        <f>IF($Q373&lt;Parâmetros!$E$19,$G373-1,$G373)</f>
        <v>46242</v>
      </c>
    </row>
    <row r="374" spans="1:19" ht="15" customHeight="1" x14ac:dyDescent="0.25">
      <c r="A374" s="79">
        <v>12244</v>
      </c>
      <c r="B374" s="76" t="s">
        <v>227</v>
      </c>
      <c r="C374" s="76" t="s">
        <v>857</v>
      </c>
      <c r="D374" s="77">
        <v>46243</v>
      </c>
      <c r="E374" s="78">
        <v>4.1399999999999997</v>
      </c>
      <c r="F374" s="76" t="s">
        <v>266</v>
      </c>
      <c r="G374" s="77">
        <v>46243</v>
      </c>
      <c r="H374">
        <v>40470802</v>
      </c>
      <c r="I374">
        <v>10</v>
      </c>
      <c r="J374" s="76" t="s">
        <v>888</v>
      </c>
      <c r="K374" s="76" t="s">
        <v>889</v>
      </c>
      <c r="L374" s="77">
        <v>46243</v>
      </c>
      <c r="M374" s="76" t="s">
        <v>269</v>
      </c>
      <c r="N374">
        <v>3003564</v>
      </c>
      <c r="O374" s="76" t="s">
        <v>271</v>
      </c>
      <c r="P374" s="77">
        <v>46243</v>
      </c>
      <c r="Q374" s="43">
        <f t="shared" si="12"/>
        <v>442</v>
      </c>
      <c r="R374" s="43">
        <f t="shared" si="13"/>
        <v>690</v>
      </c>
      <c r="S374" s="41">
        <f>IF($Q374&lt;Parâmetros!$E$19,$G374-1,$G374)</f>
        <v>46243</v>
      </c>
    </row>
    <row r="375" spans="1:19" ht="15" customHeight="1" x14ac:dyDescent="0.25">
      <c r="A375" s="79">
        <v>12244</v>
      </c>
      <c r="B375" s="76" t="s">
        <v>227</v>
      </c>
      <c r="C375" s="76" t="s">
        <v>857</v>
      </c>
      <c r="D375" s="77">
        <v>46243</v>
      </c>
      <c r="E375" s="78">
        <v>2.74</v>
      </c>
      <c r="F375" s="76" t="s">
        <v>266</v>
      </c>
      <c r="G375" s="77">
        <v>46243</v>
      </c>
      <c r="H375">
        <v>40470802</v>
      </c>
      <c r="I375">
        <v>10</v>
      </c>
      <c r="J375" s="76" t="s">
        <v>792</v>
      </c>
      <c r="K375" s="76" t="s">
        <v>890</v>
      </c>
      <c r="L375" s="77">
        <v>46243</v>
      </c>
      <c r="M375" s="76" t="s">
        <v>269</v>
      </c>
      <c r="N375">
        <v>3003564</v>
      </c>
      <c r="O375" s="76" t="s">
        <v>271</v>
      </c>
      <c r="P375" s="77">
        <v>46243</v>
      </c>
      <c r="Q375" s="43">
        <f t="shared" si="12"/>
        <v>752</v>
      </c>
      <c r="R375" s="43">
        <f t="shared" si="13"/>
        <v>917</v>
      </c>
      <c r="S375" s="41">
        <f>IF($Q375&lt;Parâmetros!$E$19,$G375-1,$G375)</f>
        <v>46243</v>
      </c>
    </row>
    <row r="376" spans="1:19" ht="15" customHeight="1" x14ac:dyDescent="0.25">
      <c r="A376" s="79">
        <v>12244</v>
      </c>
      <c r="B376" s="76" t="s">
        <v>227</v>
      </c>
      <c r="C376" s="76" t="s">
        <v>857</v>
      </c>
      <c r="D376" s="77">
        <v>46245</v>
      </c>
      <c r="E376" s="78">
        <v>2.5</v>
      </c>
      <c r="F376" s="76" t="s">
        <v>266</v>
      </c>
      <c r="G376" s="77">
        <v>46245</v>
      </c>
      <c r="H376">
        <v>40503049</v>
      </c>
      <c r="I376">
        <v>10</v>
      </c>
      <c r="J376" s="76" t="s">
        <v>891</v>
      </c>
      <c r="K376" s="76" t="s">
        <v>892</v>
      </c>
      <c r="L376" s="77">
        <v>46245</v>
      </c>
      <c r="M376" s="76" t="s">
        <v>269</v>
      </c>
      <c r="N376" s="76" t="s">
        <v>270</v>
      </c>
      <c r="O376" s="76" t="s">
        <v>271</v>
      </c>
      <c r="P376" s="77">
        <v>46245</v>
      </c>
      <c r="Q376" s="43">
        <f t="shared" si="12"/>
        <v>425</v>
      </c>
      <c r="R376" s="43">
        <f t="shared" si="13"/>
        <v>575</v>
      </c>
      <c r="S376" s="41">
        <f>IF($Q376&lt;Parâmetros!$E$19,$G376-1,$G376)</f>
        <v>46245</v>
      </c>
    </row>
    <row r="377" spans="1:19" ht="15" customHeight="1" x14ac:dyDescent="0.25">
      <c r="A377" s="79">
        <v>12244</v>
      </c>
      <c r="B377" s="76" t="s">
        <v>227</v>
      </c>
      <c r="C377" s="76" t="s">
        <v>857</v>
      </c>
      <c r="D377" s="77">
        <v>46245</v>
      </c>
      <c r="E377" s="78">
        <v>0.74</v>
      </c>
      <c r="F377" s="76" t="s">
        <v>266</v>
      </c>
      <c r="G377" s="77">
        <v>46245</v>
      </c>
      <c r="H377">
        <v>40503391</v>
      </c>
      <c r="I377">
        <v>20</v>
      </c>
      <c r="J377" s="76" t="s">
        <v>893</v>
      </c>
      <c r="K377" s="76" t="s">
        <v>894</v>
      </c>
      <c r="L377" s="77">
        <v>46245</v>
      </c>
      <c r="M377" s="76" t="s">
        <v>269</v>
      </c>
      <c r="N377" s="76" t="s">
        <v>270</v>
      </c>
      <c r="O377" s="76" t="s">
        <v>271</v>
      </c>
      <c r="P377" s="77">
        <v>46245</v>
      </c>
      <c r="Q377" s="43">
        <f t="shared" si="12"/>
        <v>576</v>
      </c>
      <c r="R377" s="43">
        <f t="shared" si="13"/>
        <v>620</v>
      </c>
      <c r="S377" s="41">
        <f>IF($Q377&lt;Parâmetros!$E$19,$G377-1,$G377)</f>
        <v>46245</v>
      </c>
    </row>
    <row r="378" spans="1:19" ht="15" customHeight="1" x14ac:dyDescent="0.25">
      <c r="A378" s="79">
        <v>12244</v>
      </c>
      <c r="B378" s="76" t="s">
        <v>227</v>
      </c>
      <c r="C378" s="76" t="s">
        <v>857</v>
      </c>
      <c r="D378" s="77">
        <v>46245</v>
      </c>
      <c r="E378" s="78">
        <v>1.1499999999999999</v>
      </c>
      <c r="F378" s="76" t="s">
        <v>266</v>
      </c>
      <c r="G378" s="77">
        <v>46245</v>
      </c>
      <c r="H378">
        <v>40503402</v>
      </c>
      <c r="I378">
        <v>10</v>
      </c>
      <c r="J378" s="76" t="s">
        <v>895</v>
      </c>
      <c r="K378" s="76" t="s">
        <v>862</v>
      </c>
      <c r="L378" s="77">
        <v>46245</v>
      </c>
      <c r="M378" s="76" t="s">
        <v>269</v>
      </c>
      <c r="N378" s="76" t="s">
        <v>270</v>
      </c>
      <c r="O378" s="76" t="s">
        <v>271</v>
      </c>
      <c r="P378" s="77">
        <v>46245</v>
      </c>
      <c r="Q378" s="43">
        <f t="shared" si="12"/>
        <v>621</v>
      </c>
      <c r="R378" s="43">
        <f t="shared" si="13"/>
        <v>690</v>
      </c>
      <c r="S378" s="41">
        <f>IF($Q378&lt;Parâmetros!$E$19,$G378-1,$G378)</f>
        <v>46245</v>
      </c>
    </row>
    <row r="379" spans="1:19" ht="15" customHeight="1" x14ac:dyDescent="0.25">
      <c r="A379" s="79">
        <v>12244</v>
      </c>
      <c r="B379" s="76" t="s">
        <v>227</v>
      </c>
      <c r="C379" s="76" t="s">
        <v>857</v>
      </c>
      <c r="D379" s="77">
        <v>46245</v>
      </c>
      <c r="E379" s="78">
        <v>0.65</v>
      </c>
      <c r="F379" s="76" t="s">
        <v>266</v>
      </c>
      <c r="G379" s="77">
        <v>46245</v>
      </c>
      <c r="H379">
        <v>40503401</v>
      </c>
      <c r="I379">
        <v>20</v>
      </c>
      <c r="J379" s="76" t="s">
        <v>896</v>
      </c>
      <c r="K379" s="76" t="s">
        <v>897</v>
      </c>
      <c r="L379" s="77">
        <v>46245</v>
      </c>
      <c r="M379" s="76" t="s">
        <v>269</v>
      </c>
      <c r="N379">
        <v>3011378</v>
      </c>
      <c r="O379" s="76" t="s">
        <v>271</v>
      </c>
      <c r="P379" s="77">
        <v>46245</v>
      </c>
      <c r="Q379" s="43">
        <f t="shared" si="12"/>
        <v>751</v>
      </c>
      <c r="R379" s="43">
        <f t="shared" si="13"/>
        <v>790</v>
      </c>
      <c r="S379" s="41">
        <f>IF($Q379&lt;Parâmetros!$E$19,$G379-1,$G379)</f>
        <v>46245</v>
      </c>
    </row>
    <row r="380" spans="1:19" ht="15" customHeight="1" x14ac:dyDescent="0.25">
      <c r="A380" s="79">
        <v>12244</v>
      </c>
      <c r="B380" s="76" t="s">
        <v>227</v>
      </c>
      <c r="C380" s="76" t="s">
        <v>857</v>
      </c>
      <c r="D380" s="77">
        <v>46245</v>
      </c>
      <c r="E380" s="78">
        <v>0.82</v>
      </c>
      <c r="F380" s="76" t="s">
        <v>266</v>
      </c>
      <c r="G380" s="77">
        <v>46245</v>
      </c>
      <c r="H380">
        <v>40503402</v>
      </c>
      <c r="I380">
        <v>10</v>
      </c>
      <c r="J380" s="76" t="s">
        <v>898</v>
      </c>
      <c r="K380" s="76" t="s">
        <v>899</v>
      </c>
      <c r="L380" s="77">
        <v>46245</v>
      </c>
      <c r="M380" s="76" t="s">
        <v>269</v>
      </c>
      <c r="N380" s="76" t="s">
        <v>270</v>
      </c>
      <c r="O380" s="76" t="s">
        <v>271</v>
      </c>
      <c r="P380" s="77">
        <v>46245</v>
      </c>
      <c r="Q380" s="43">
        <f t="shared" si="12"/>
        <v>791</v>
      </c>
      <c r="R380" s="43">
        <f t="shared" si="13"/>
        <v>840</v>
      </c>
      <c r="S380" s="41">
        <f>IF($Q380&lt;Parâmetros!$E$19,$G380-1,$G380)</f>
        <v>46245</v>
      </c>
    </row>
    <row r="381" spans="1:19" ht="15" customHeight="1" x14ac:dyDescent="0.25">
      <c r="A381" s="79">
        <v>12244</v>
      </c>
      <c r="B381" s="76" t="s">
        <v>227</v>
      </c>
      <c r="C381" s="76" t="s">
        <v>857</v>
      </c>
      <c r="D381" s="77">
        <v>46245</v>
      </c>
      <c r="E381" s="78">
        <v>1.1200000000000001</v>
      </c>
      <c r="F381" s="76" t="s">
        <v>266</v>
      </c>
      <c r="G381" s="77">
        <v>46245</v>
      </c>
      <c r="H381">
        <v>40502109</v>
      </c>
      <c r="I381">
        <v>20</v>
      </c>
      <c r="J381" s="76" t="s">
        <v>900</v>
      </c>
      <c r="K381" s="76" t="s">
        <v>901</v>
      </c>
      <c r="L381" s="77">
        <v>46245</v>
      </c>
      <c r="M381" s="76" t="s">
        <v>269</v>
      </c>
      <c r="N381">
        <v>3006422</v>
      </c>
      <c r="O381" s="76" t="s">
        <v>271</v>
      </c>
      <c r="P381" s="77">
        <v>46245</v>
      </c>
      <c r="Q381" s="43">
        <f t="shared" si="12"/>
        <v>841</v>
      </c>
      <c r="R381" s="43">
        <f t="shared" si="13"/>
        <v>908</v>
      </c>
      <c r="S381" s="41">
        <f>IF($Q381&lt;Parâmetros!$E$19,$G381-1,$G381)</f>
        <v>46245</v>
      </c>
    </row>
    <row r="382" spans="1:19" ht="15" customHeight="1" x14ac:dyDescent="0.25">
      <c r="A382" s="79">
        <v>12244</v>
      </c>
      <c r="B382" s="76" t="s">
        <v>227</v>
      </c>
      <c r="C382" s="76" t="s">
        <v>857</v>
      </c>
      <c r="D382" s="77">
        <v>46246</v>
      </c>
      <c r="E382" s="78">
        <v>4.32</v>
      </c>
      <c r="F382" s="76" t="s">
        <v>266</v>
      </c>
      <c r="G382" s="77">
        <v>46246</v>
      </c>
      <c r="H382">
        <v>40503401</v>
      </c>
      <c r="I382">
        <v>20</v>
      </c>
      <c r="J382" s="76" t="s">
        <v>902</v>
      </c>
      <c r="K382" s="76" t="s">
        <v>903</v>
      </c>
      <c r="L382" s="77">
        <v>46246</v>
      </c>
      <c r="M382" s="76" t="s">
        <v>269</v>
      </c>
      <c r="N382">
        <v>3011378</v>
      </c>
      <c r="O382" s="76" t="s">
        <v>271</v>
      </c>
      <c r="P382" s="77">
        <v>46246</v>
      </c>
      <c r="Q382" s="43">
        <f t="shared" si="12"/>
        <v>429</v>
      </c>
      <c r="R382" s="43">
        <f t="shared" si="13"/>
        <v>688</v>
      </c>
      <c r="S382" s="41">
        <f>IF($Q382&lt;Parâmetros!$E$19,$G382-1,$G382)</f>
        <v>46246</v>
      </c>
    </row>
    <row r="383" spans="1:19" ht="15" customHeight="1" x14ac:dyDescent="0.25">
      <c r="A383" s="79">
        <v>12244</v>
      </c>
      <c r="B383" s="76" t="s">
        <v>227</v>
      </c>
      <c r="C383" s="76" t="s">
        <v>857</v>
      </c>
      <c r="D383" s="77">
        <v>46246</v>
      </c>
      <c r="E383" s="78">
        <v>2.35</v>
      </c>
      <c r="F383" s="76" t="s">
        <v>266</v>
      </c>
      <c r="G383" s="77">
        <v>46246</v>
      </c>
      <c r="H383">
        <v>40490447</v>
      </c>
      <c r="I383">
        <v>20</v>
      </c>
      <c r="J383" s="76" t="s">
        <v>904</v>
      </c>
      <c r="K383" s="76" t="s">
        <v>905</v>
      </c>
      <c r="L383" s="77">
        <v>46246</v>
      </c>
      <c r="M383" s="76" t="s">
        <v>269</v>
      </c>
      <c r="N383" s="76" t="s">
        <v>270</v>
      </c>
      <c r="O383" s="76" t="s">
        <v>271</v>
      </c>
      <c r="P383" s="77">
        <v>46246</v>
      </c>
      <c r="Q383" s="43">
        <f t="shared" si="12"/>
        <v>752</v>
      </c>
      <c r="R383" s="43">
        <f t="shared" si="13"/>
        <v>893</v>
      </c>
      <c r="S383" s="41">
        <f>IF($Q383&lt;Parâmetros!$E$19,$G383-1,$G383)</f>
        <v>46246</v>
      </c>
    </row>
    <row r="384" spans="1:19" ht="15" customHeight="1" x14ac:dyDescent="0.25">
      <c r="A384" s="79">
        <v>12244</v>
      </c>
      <c r="B384" s="76" t="s">
        <v>227</v>
      </c>
      <c r="C384" s="76" t="s">
        <v>857</v>
      </c>
      <c r="D384" s="77">
        <v>46247</v>
      </c>
      <c r="E384" s="78">
        <v>1.5</v>
      </c>
      <c r="F384" s="76" t="s">
        <v>266</v>
      </c>
      <c r="G384" s="77">
        <v>46247</v>
      </c>
      <c r="H384">
        <v>40503104</v>
      </c>
      <c r="I384">
        <v>10</v>
      </c>
      <c r="J384" s="76" t="s">
        <v>906</v>
      </c>
      <c r="K384" s="76" t="s">
        <v>907</v>
      </c>
      <c r="L384" s="77">
        <v>46247</v>
      </c>
      <c r="M384" s="76" t="s">
        <v>269</v>
      </c>
      <c r="N384" s="76" t="s">
        <v>270</v>
      </c>
      <c r="O384" s="76" t="s">
        <v>271</v>
      </c>
      <c r="P384" s="77">
        <v>46247</v>
      </c>
      <c r="Q384" s="43">
        <f t="shared" si="12"/>
        <v>450</v>
      </c>
      <c r="R384" s="43">
        <f t="shared" si="13"/>
        <v>540</v>
      </c>
      <c r="S384" s="41">
        <f>IF($Q384&lt;Parâmetros!$E$19,$G384-1,$G384)</f>
        <v>46247</v>
      </c>
    </row>
    <row r="385" spans="1:19" ht="15" customHeight="1" x14ac:dyDescent="0.25">
      <c r="A385" s="79">
        <v>12244</v>
      </c>
      <c r="B385" s="76" t="s">
        <v>227</v>
      </c>
      <c r="C385" s="76" t="s">
        <v>857</v>
      </c>
      <c r="D385" s="77">
        <v>46247</v>
      </c>
      <c r="E385" s="78">
        <v>0.55000000000000004</v>
      </c>
      <c r="F385" s="76" t="s">
        <v>266</v>
      </c>
      <c r="G385" s="77">
        <v>46247</v>
      </c>
      <c r="H385">
        <v>40503672</v>
      </c>
      <c r="I385">
        <v>30</v>
      </c>
      <c r="J385" s="76" t="s">
        <v>908</v>
      </c>
      <c r="K385" s="76" t="s">
        <v>909</v>
      </c>
      <c r="L385" s="77">
        <v>46247</v>
      </c>
      <c r="M385" s="76" t="s">
        <v>269</v>
      </c>
      <c r="N385" s="76" t="s">
        <v>270</v>
      </c>
      <c r="O385" s="76" t="s">
        <v>271</v>
      </c>
      <c r="P385" s="77">
        <v>46247</v>
      </c>
      <c r="Q385" s="43">
        <f t="shared" si="12"/>
        <v>541</v>
      </c>
      <c r="R385" s="43">
        <f t="shared" si="13"/>
        <v>575</v>
      </c>
      <c r="S385" s="41">
        <f>IF($Q385&lt;Parâmetros!$E$19,$G385-1,$G385)</f>
        <v>46247</v>
      </c>
    </row>
    <row r="386" spans="1:19" ht="15" customHeight="1" x14ac:dyDescent="0.25">
      <c r="A386" s="79">
        <v>12244</v>
      </c>
      <c r="B386" s="76" t="s">
        <v>227</v>
      </c>
      <c r="C386" s="76" t="s">
        <v>857</v>
      </c>
      <c r="D386" s="77">
        <v>46247</v>
      </c>
      <c r="E386" s="78">
        <v>1.89</v>
      </c>
      <c r="F386" s="76" t="s">
        <v>266</v>
      </c>
      <c r="G386" s="77">
        <v>46247</v>
      </c>
      <c r="H386">
        <v>40503987</v>
      </c>
      <c r="I386">
        <v>10</v>
      </c>
      <c r="J386" s="76" t="s">
        <v>910</v>
      </c>
      <c r="K386" s="76" t="s">
        <v>403</v>
      </c>
      <c r="L386" s="77">
        <v>46247</v>
      </c>
      <c r="M386" s="76" t="s">
        <v>269</v>
      </c>
      <c r="N386">
        <v>3010757</v>
      </c>
      <c r="O386" s="76" t="s">
        <v>271</v>
      </c>
      <c r="P386" s="77">
        <v>46247</v>
      </c>
      <c r="Q386" s="43">
        <f t="shared" si="12"/>
        <v>576</v>
      </c>
      <c r="R386" s="43">
        <f t="shared" si="13"/>
        <v>689</v>
      </c>
      <c r="S386" s="41">
        <f>IF($Q386&lt;Parâmetros!$E$19,$G386-1,$G386)</f>
        <v>46247</v>
      </c>
    </row>
    <row r="387" spans="1:19" ht="15" customHeight="1" x14ac:dyDescent="0.25">
      <c r="A387" s="79">
        <v>12244</v>
      </c>
      <c r="B387" s="76" t="s">
        <v>227</v>
      </c>
      <c r="C387" s="76" t="s">
        <v>857</v>
      </c>
      <c r="D387" s="77">
        <v>46247</v>
      </c>
      <c r="E387" s="78">
        <v>2.81</v>
      </c>
      <c r="F387" s="76" t="s">
        <v>266</v>
      </c>
      <c r="G387" s="77">
        <v>46247</v>
      </c>
      <c r="H387">
        <v>40503987</v>
      </c>
      <c r="I387">
        <v>10</v>
      </c>
      <c r="J387" s="76" t="s">
        <v>911</v>
      </c>
      <c r="K387" s="76" t="s">
        <v>912</v>
      </c>
      <c r="L387" s="77">
        <v>46247</v>
      </c>
      <c r="M387" s="76" t="s">
        <v>269</v>
      </c>
      <c r="N387">
        <v>3010757</v>
      </c>
      <c r="O387" s="76" t="s">
        <v>271</v>
      </c>
      <c r="P387" s="77">
        <v>46247</v>
      </c>
      <c r="Q387" s="43">
        <f t="shared" si="12"/>
        <v>751</v>
      </c>
      <c r="R387" s="43">
        <f t="shared" si="13"/>
        <v>920</v>
      </c>
      <c r="S387" s="41">
        <f>IF($Q387&lt;Parâmetros!$E$19,$G387-1,$G387)</f>
        <v>46247</v>
      </c>
    </row>
    <row r="388" spans="1:19" ht="15" customHeight="1" x14ac:dyDescent="0.25">
      <c r="A388" s="79">
        <v>12244</v>
      </c>
      <c r="B388" s="76" t="s">
        <v>227</v>
      </c>
      <c r="C388" s="76" t="s">
        <v>857</v>
      </c>
      <c r="D388" s="77">
        <v>46248</v>
      </c>
      <c r="E388" s="78">
        <v>3.19</v>
      </c>
      <c r="F388" s="76" t="s">
        <v>266</v>
      </c>
      <c r="G388" s="77">
        <v>46248</v>
      </c>
      <c r="H388">
        <v>40503991</v>
      </c>
      <c r="I388">
        <v>20</v>
      </c>
      <c r="J388" s="76" t="s">
        <v>913</v>
      </c>
      <c r="K388" s="76" t="s">
        <v>914</v>
      </c>
      <c r="L388" s="77">
        <v>46248</v>
      </c>
      <c r="M388" s="76" t="s">
        <v>269</v>
      </c>
      <c r="N388" s="76" t="s">
        <v>270</v>
      </c>
      <c r="O388" s="76" t="s">
        <v>271</v>
      </c>
      <c r="P388" s="77">
        <v>46248</v>
      </c>
      <c r="Q388" s="43">
        <f t="shared" si="12"/>
        <v>429</v>
      </c>
      <c r="R388" s="43">
        <f t="shared" si="13"/>
        <v>620</v>
      </c>
      <c r="S388" s="41">
        <f>IF($Q388&lt;Parâmetros!$E$19,$G388-1,$G388)</f>
        <v>46248</v>
      </c>
    </row>
    <row r="389" spans="1:19" ht="15" customHeight="1" x14ac:dyDescent="0.25">
      <c r="A389" s="79">
        <v>12244</v>
      </c>
      <c r="B389" s="76" t="s">
        <v>227</v>
      </c>
      <c r="C389" s="76" t="s">
        <v>857</v>
      </c>
      <c r="D389" s="77">
        <v>46248</v>
      </c>
      <c r="E389" s="78">
        <v>0.99</v>
      </c>
      <c r="F389" s="76" t="s">
        <v>266</v>
      </c>
      <c r="G389" s="77">
        <v>46248</v>
      </c>
      <c r="H389">
        <v>40503990</v>
      </c>
      <c r="I389">
        <v>20</v>
      </c>
      <c r="J389" s="76" t="s">
        <v>915</v>
      </c>
      <c r="K389" s="76" t="s">
        <v>916</v>
      </c>
      <c r="L389" s="77">
        <v>46248</v>
      </c>
      <c r="M389" s="76" t="s">
        <v>269</v>
      </c>
      <c r="N389" s="76" t="s">
        <v>270</v>
      </c>
      <c r="O389" s="76" t="s">
        <v>271</v>
      </c>
      <c r="P389" s="77">
        <v>46248</v>
      </c>
      <c r="Q389" s="43">
        <f t="shared" si="12"/>
        <v>621</v>
      </c>
      <c r="R389" s="43">
        <f t="shared" si="13"/>
        <v>680</v>
      </c>
      <c r="S389" s="41">
        <f>IF($Q389&lt;Parâmetros!$E$19,$G389-1,$G389)</f>
        <v>46248</v>
      </c>
    </row>
    <row r="390" spans="1:19" ht="15" customHeight="1" x14ac:dyDescent="0.25">
      <c r="A390" s="79">
        <v>12244</v>
      </c>
      <c r="B390" s="76" t="s">
        <v>227</v>
      </c>
      <c r="C390" s="76" t="s">
        <v>857</v>
      </c>
      <c r="D390" s="77">
        <v>46248</v>
      </c>
      <c r="E390" s="78">
        <v>1.1499999999999999</v>
      </c>
      <c r="F390" s="76" t="s">
        <v>266</v>
      </c>
      <c r="G390" s="77">
        <v>46248</v>
      </c>
      <c r="H390">
        <v>40503395</v>
      </c>
      <c r="I390">
        <v>20</v>
      </c>
      <c r="J390" s="76" t="s">
        <v>869</v>
      </c>
      <c r="K390" s="76" t="s">
        <v>917</v>
      </c>
      <c r="L390" s="77">
        <v>46248</v>
      </c>
      <c r="M390" s="76" t="s">
        <v>269</v>
      </c>
      <c r="N390" s="76" t="s">
        <v>270</v>
      </c>
      <c r="O390" s="76" t="s">
        <v>271</v>
      </c>
      <c r="P390" s="77">
        <v>46248</v>
      </c>
      <c r="Q390" s="43">
        <f t="shared" si="12"/>
        <v>751</v>
      </c>
      <c r="R390" s="43">
        <f t="shared" si="13"/>
        <v>820</v>
      </c>
      <c r="S390" s="41">
        <f>IF($Q390&lt;Parâmetros!$E$19,$G390-1,$G390)</f>
        <v>46248</v>
      </c>
    </row>
    <row r="391" spans="1:19" ht="15" customHeight="1" x14ac:dyDescent="0.25">
      <c r="A391" s="79">
        <v>12244</v>
      </c>
      <c r="B391" s="76" t="s">
        <v>227</v>
      </c>
      <c r="C391" s="76" t="s">
        <v>857</v>
      </c>
      <c r="D391" s="77">
        <v>46248</v>
      </c>
      <c r="E391" s="78">
        <v>1.64</v>
      </c>
      <c r="F391" s="76" t="s">
        <v>266</v>
      </c>
      <c r="G391" s="77">
        <v>46248</v>
      </c>
      <c r="H391">
        <v>40504002</v>
      </c>
      <c r="I391">
        <v>20</v>
      </c>
      <c r="J391" s="76" t="s">
        <v>918</v>
      </c>
      <c r="K391" s="76" t="s">
        <v>919</v>
      </c>
      <c r="L391" s="77">
        <v>46248</v>
      </c>
      <c r="M391" s="76" t="s">
        <v>269</v>
      </c>
      <c r="N391" s="76" t="s">
        <v>270</v>
      </c>
      <c r="O391" s="76" t="s">
        <v>271</v>
      </c>
      <c r="P391" s="77">
        <v>46248</v>
      </c>
      <c r="Q391" s="43">
        <f t="shared" si="12"/>
        <v>822</v>
      </c>
      <c r="R391" s="43">
        <f t="shared" si="13"/>
        <v>920</v>
      </c>
      <c r="S391" s="41">
        <f>IF($Q391&lt;Parâmetros!$E$19,$G391-1,$G391)</f>
        <v>46248</v>
      </c>
    </row>
    <row r="392" spans="1:19" ht="15" customHeight="1" x14ac:dyDescent="0.25">
      <c r="A392" s="79">
        <v>12244</v>
      </c>
      <c r="B392" s="76" t="s">
        <v>227</v>
      </c>
      <c r="C392" s="76" t="s">
        <v>857</v>
      </c>
      <c r="D392" s="77">
        <v>46249</v>
      </c>
      <c r="E392" s="78">
        <v>3.92</v>
      </c>
      <c r="F392" s="76" t="s">
        <v>266</v>
      </c>
      <c r="G392" s="77">
        <v>46249</v>
      </c>
      <c r="H392">
        <v>40503987</v>
      </c>
      <c r="I392">
        <v>10</v>
      </c>
      <c r="J392" s="76" t="s">
        <v>920</v>
      </c>
      <c r="K392" s="76" t="s">
        <v>921</v>
      </c>
      <c r="L392" s="77">
        <v>46249</v>
      </c>
      <c r="M392" s="76" t="s">
        <v>269</v>
      </c>
      <c r="N392">
        <v>3010757</v>
      </c>
      <c r="O392" s="76" t="s">
        <v>271</v>
      </c>
      <c r="P392" s="77">
        <v>46249</v>
      </c>
      <c r="Q392" s="43">
        <f t="shared" si="12"/>
        <v>425</v>
      </c>
      <c r="R392" s="43">
        <f t="shared" si="13"/>
        <v>660</v>
      </c>
      <c r="S392" s="41">
        <f>IF($Q392&lt;Parâmetros!$E$19,$G392-1,$G392)</f>
        <v>46249</v>
      </c>
    </row>
    <row r="393" spans="1:19" ht="15" customHeight="1" x14ac:dyDescent="0.25">
      <c r="A393" s="79">
        <v>12244</v>
      </c>
      <c r="B393" s="76" t="s">
        <v>227</v>
      </c>
      <c r="C393" s="76" t="s">
        <v>857</v>
      </c>
      <c r="D393" s="77">
        <v>46249</v>
      </c>
      <c r="E393" s="78">
        <v>0.45</v>
      </c>
      <c r="F393" s="76" t="s">
        <v>266</v>
      </c>
      <c r="G393" s="77">
        <v>46249</v>
      </c>
      <c r="H393">
        <v>40493422</v>
      </c>
      <c r="I393">
        <v>30</v>
      </c>
      <c r="J393" s="76" t="s">
        <v>922</v>
      </c>
      <c r="K393" s="76" t="s">
        <v>923</v>
      </c>
      <c r="L393" s="77">
        <v>46249</v>
      </c>
      <c r="M393" s="76" t="s">
        <v>269</v>
      </c>
      <c r="N393">
        <v>3001835</v>
      </c>
      <c r="O393" s="76" t="s">
        <v>271</v>
      </c>
      <c r="P393" s="77">
        <v>46249</v>
      </c>
      <c r="Q393" s="43">
        <f t="shared" si="12"/>
        <v>661</v>
      </c>
      <c r="R393" s="43">
        <f t="shared" si="13"/>
        <v>688</v>
      </c>
      <c r="S393" s="41">
        <f>IF($Q393&lt;Parâmetros!$E$19,$G393-1,$G393)</f>
        <v>46249</v>
      </c>
    </row>
    <row r="394" spans="1:19" ht="15" customHeight="1" x14ac:dyDescent="0.25">
      <c r="A394" s="79">
        <v>12244</v>
      </c>
      <c r="B394" s="76" t="s">
        <v>227</v>
      </c>
      <c r="C394" s="76" t="s">
        <v>857</v>
      </c>
      <c r="D394" s="77">
        <v>46249</v>
      </c>
      <c r="E394" s="78">
        <v>3.06</v>
      </c>
      <c r="F394" s="76" t="s">
        <v>266</v>
      </c>
      <c r="G394" s="77">
        <v>46249</v>
      </c>
      <c r="H394">
        <v>40503104</v>
      </c>
      <c r="I394">
        <v>20</v>
      </c>
      <c r="J394" s="76" t="s">
        <v>924</v>
      </c>
      <c r="K394" s="76" t="s">
        <v>925</v>
      </c>
      <c r="L394" s="77">
        <v>46249</v>
      </c>
      <c r="M394" s="76" t="s">
        <v>269</v>
      </c>
      <c r="N394" s="76" t="s">
        <v>270</v>
      </c>
      <c r="O394" s="76" t="s">
        <v>271</v>
      </c>
      <c r="P394" s="77">
        <v>46249</v>
      </c>
      <c r="Q394" s="43">
        <f t="shared" si="12"/>
        <v>751</v>
      </c>
      <c r="R394" s="43">
        <f t="shared" si="13"/>
        <v>934</v>
      </c>
      <c r="S394" s="41">
        <f>IF($Q394&lt;Parâmetros!$E$19,$G394-1,$G394)</f>
        <v>46249</v>
      </c>
    </row>
    <row r="395" spans="1:19" ht="15" customHeight="1" x14ac:dyDescent="0.25">
      <c r="A395" s="79">
        <v>12244</v>
      </c>
      <c r="B395" s="76" t="s">
        <v>227</v>
      </c>
      <c r="C395" s="76" t="s">
        <v>857</v>
      </c>
      <c r="D395" s="77">
        <v>46251</v>
      </c>
      <c r="E395" s="78">
        <v>3.94</v>
      </c>
      <c r="F395" s="76" t="s">
        <v>266</v>
      </c>
      <c r="G395" s="77">
        <v>46251</v>
      </c>
      <c r="H395">
        <v>40505036</v>
      </c>
      <c r="I395">
        <v>20</v>
      </c>
      <c r="J395" s="76" t="s">
        <v>926</v>
      </c>
      <c r="K395" s="76" t="s">
        <v>927</v>
      </c>
      <c r="L395" s="77">
        <v>46251</v>
      </c>
      <c r="M395" s="76" t="s">
        <v>269</v>
      </c>
      <c r="N395" s="76" t="s">
        <v>270</v>
      </c>
      <c r="O395" s="76" t="s">
        <v>271</v>
      </c>
      <c r="P395" s="77">
        <v>46251</v>
      </c>
      <c r="Q395" s="43">
        <f t="shared" si="12"/>
        <v>451</v>
      </c>
      <c r="R395" s="43">
        <f t="shared" si="13"/>
        <v>687</v>
      </c>
      <c r="S395" s="41">
        <f>IF($Q395&lt;Parâmetros!$E$19,$G395-1,$G395)</f>
        <v>46251</v>
      </c>
    </row>
    <row r="396" spans="1:19" ht="15" customHeight="1" x14ac:dyDescent="0.25">
      <c r="A396" s="79">
        <v>12244</v>
      </c>
      <c r="B396" s="76" t="s">
        <v>227</v>
      </c>
      <c r="C396" s="76" t="s">
        <v>857</v>
      </c>
      <c r="D396" s="77">
        <v>46251</v>
      </c>
      <c r="E396" s="78">
        <v>1.07</v>
      </c>
      <c r="F396" s="76" t="s">
        <v>266</v>
      </c>
      <c r="G396" s="77">
        <v>46251</v>
      </c>
      <c r="H396">
        <v>40504547</v>
      </c>
      <c r="I396">
        <v>20</v>
      </c>
      <c r="J396" s="76" t="s">
        <v>928</v>
      </c>
      <c r="K396" s="76" t="s">
        <v>929</v>
      </c>
      <c r="L396" s="77">
        <v>46251</v>
      </c>
      <c r="M396" s="76" t="s">
        <v>269</v>
      </c>
      <c r="N396">
        <v>3005248</v>
      </c>
      <c r="O396" s="76" t="s">
        <v>271</v>
      </c>
      <c r="P396" s="77">
        <v>46251</v>
      </c>
      <c r="Q396" s="43">
        <f t="shared" si="12"/>
        <v>751</v>
      </c>
      <c r="R396" s="43">
        <f t="shared" si="13"/>
        <v>815</v>
      </c>
      <c r="S396" s="41">
        <f>IF($Q396&lt;Parâmetros!$E$19,$G396-1,$G396)</f>
        <v>46251</v>
      </c>
    </row>
    <row r="397" spans="1:19" ht="15" customHeight="1" x14ac:dyDescent="0.25">
      <c r="A397" s="79">
        <v>12244</v>
      </c>
      <c r="B397" s="76" t="s">
        <v>227</v>
      </c>
      <c r="C397" s="76" t="s">
        <v>857</v>
      </c>
      <c r="D397" s="77">
        <v>46251</v>
      </c>
      <c r="E397" s="78">
        <v>1.76</v>
      </c>
      <c r="F397" s="76" t="s">
        <v>266</v>
      </c>
      <c r="G397" s="77">
        <v>46251</v>
      </c>
      <c r="H397">
        <v>40503418</v>
      </c>
      <c r="I397">
        <v>40</v>
      </c>
      <c r="J397" s="76" t="s">
        <v>930</v>
      </c>
      <c r="K397" s="76" t="s">
        <v>931</v>
      </c>
      <c r="L397" s="77">
        <v>46251</v>
      </c>
      <c r="M397" s="76" t="s">
        <v>269</v>
      </c>
      <c r="N397" s="76" t="s">
        <v>270</v>
      </c>
      <c r="O397" s="76" t="s">
        <v>271</v>
      </c>
      <c r="P397" s="77">
        <v>46251</v>
      </c>
      <c r="Q397" s="43">
        <f t="shared" si="12"/>
        <v>816</v>
      </c>
      <c r="R397" s="43">
        <f t="shared" si="13"/>
        <v>921</v>
      </c>
      <c r="S397" s="41">
        <f>IF($Q397&lt;Parâmetros!$E$19,$G397-1,$G397)</f>
        <v>46251</v>
      </c>
    </row>
    <row r="398" spans="1:19" ht="15" customHeight="1" x14ac:dyDescent="0.25">
      <c r="A398" s="79">
        <v>12244</v>
      </c>
      <c r="B398" s="76" t="s">
        <v>227</v>
      </c>
      <c r="C398" s="76" t="s">
        <v>857</v>
      </c>
      <c r="D398" s="77">
        <v>46252</v>
      </c>
      <c r="E398" s="78">
        <v>2.9</v>
      </c>
      <c r="F398" s="76" t="s">
        <v>266</v>
      </c>
      <c r="G398" s="77">
        <v>46252</v>
      </c>
      <c r="H398">
        <v>40505579</v>
      </c>
      <c r="I398">
        <v>10</v>
      </c>
      <c r="J398" s="76" t="s">
        <v>4285</v>
      </c>
      <c r="K398" s="76" t="s">
        <v>4286</v>
      </c>
      <c r="L398" s="77">
        <v>46252</v>
      </c>
      <c r="M398" s="76" t="s">
        <v>269</v>
      </c>
      <c r="N398" s="76" t="s">
        <v>270</v>
      </c>
      <c r="O398" s="76" t="s">
        <v>271</v>
      </c>
      <c r="P398" s="77">
        <v>46252</v>
      </c>
      <c r="Q398" s="43">
        <f t="shared" si="12"/>
        <v>426</v>
      </c>
      <c r="R398" s="43">
        <f t="shared" si="13"/>
        <v>600</v>
      </c>
      <c r="S398" s="41">
        <f>IF($Q398&lt;Parâmetros!$E$19,$G398-1,$G398)</f>
        <v>46252</v>
      </c>
    </row>
    <row r="399" spans="1:19" ht="15" customHeight="1" x14ac:dyDescent="0.25">
      <c r="A399" s="79">
        <v>12244</v>
      </c>
      <c r="B399" s="76" t="s">
        <v>227</v>
      </c>
      <c r="C399" s="76" t="s">
        <v>857</v>
      </c>
      <c r="D399" s="77">
        <v>46252</v>
      </c>
      <c r="E399" s="78">
        <v>1.47</v>
      </c>
      <c r="F399" s="76" t="s">
        <v>266</v>
      </c>
      <c r="G399" s="77">
        <v>46252</v>
      </c>
      <c r="H399">
        <v>40503104</v>
      </c>
      <c r="I399">
        <v>20</v>
      </c>
      <c r="J399" s="76" t="s">
        <v>4287</v>
      </c>
      <c r="K399" s="76" t="s">
        <v>4288</v>
      </c>
      <c r="L399" s="77">
        <v>46252</v>
      </c>
      <c r="M399" s="76" t="s">
        <v>269</v>
      </c>
      <c r="N399" s="76" t="s">
        <v>270</v>
      </c>
      <c r="O399" s="76" t="s">
        <v>271</v>
      </c>
      <c r="P399" s="77">
        <v>46252</v>
      </c>
      <c r="Q399" s="43">
        <f t="shared" si="12"/>
        <v>601</v>
      </c>
      <c r="R399" s="43">
        <f t="shared" si="13"/>
        <v>689</v>
      </c>
      <c r="S399" s="41">
        <f>IF($Q399&lt;Parâmetros!$E$19,$G399-1,$G399)</f>
        <v>46252</v>
      </c>
    </row>
    <row r="400" spans="1:19" ht="15" customHeight="1" x14ac:dyDescent="0.25">
      <c r="A400" s="79">
        <v>12244</v>
      </c>
      <c r="B400" s="76" t="s">
        <v>227</v>
      </c>
      <c r="C400" s="76" t="s">
        <v>857</v>
      </c>
      <c r="D400" s="77">
        <v>46252</v>
      </c>
      <c r="E400" s="78">
        <v>1.48</v>
      </c>
      <c r="F400" s="76" t="s">
        <v>266</v>
      </c>
      <c r="G400" s="77">
        <v>46252</v>
      </c>
      <c r="H400">
        <v>40503104</v>
      </c>
      <c r="I400">
        <v>50</v>
      </c>
      <c r="J400" s="76" t="s">
        <v>420</v>
      </c>
      <c r="K400" s="76" t="s">
        <v>4289</v>
      </c>
      <c r="L400" s="77">
        <v>46252</v>
      </c>
      <c r="M400" s="76" t="s">
        <v>269</v>
      </c>
      <c r="N400" s="76" t="s">
        <v>270</v>
      </c>
      <c r="O400" s="76" t="s">
        <v>271</v>
      </c>
      <c r="P400" s="77">
        <v>46252</v>
      </c>
      <c r="Q400" s="43">
        <f t="shared" si="12"/>
        <v>751</v>
      </c>
      <c r="R400" s="43">
        <f t="shared" si="13"/>
        <v>840</v>
      </c>
      <c r="S400" s="41">
        <f>IF($Q400&lt;Parâmetros!$E$19,$G400-1,$G400)</f>
        <v>46252</v>
      </c>
    </row>
    <row r="401" spans="1:19" ht="15" customHeight="1" x14ac:dyDescent="0.25">
      <c r="A401" s="79">
        <v>12244</v>
      </c>
      <c r="B401" s="76" t="s">
        <v>227</v>
      </c>
      <c r="C401" s="76" t="s">
        <v>857</v>
      </c>
      <c r="D401" s="77">
        <v>46252</v>
      </c>
      <c r="E401" s="78">
        <v>0.9</v>
      </c>
      <c r="F401" s="76" t="s">
        <v>266</v>
      </c>
      <c r="G401" s="77">
        <v>46252</v>
      </c>
      <c r="H401">
        <v>40504297</v>
      </c>
      <c r="I401">
        <v>10</v>
      </c>
      <c r="J401" s="76" t="s">
        <v>4290</v>
      </c>
      <c r="K401" s="76" t="s">
        <v>4291</v>
      </c>
      <c r="L401" s="77">
        <v>46252</v>
      </c>
      <c r="M401" s="76" t="s">
        <v>269</v>
      </c>
      <c r="N401" s="76" t="s">
        <v>270</v>
      </c>
      <c r="O401" s="76" t="s">
        <v>271</v>
      </c>
      <c r="P401" s="77">
        <v>46252</v>
      </c>
      <c r="Q401" s="43">
        <f t="shared" si="12"/>
        <v>841</v>
      </c>
      <c r="R401" s="43">
        <f t="shared" si="13"/>
        <v>895</v>
      </c>
      <c r="S401" s="41">
        <f>IF($Q401&lt;Parâmetros!$E$19,$G401-1,$G401)</f>
        <v>46252</v>
      </c>
    </row>
    <row r="402" spans="1:19" ht="15" customHeight="1" x14ac:dyDescent="0.25">
      <c r="A402" s="79">
        <v>12244</v>
      </c>
      <c r="B402" s="76" t="s">
        <v>227</v>
      </c>
      <c r="C402" s="76" t="s">
        <v>857</v>
      </c>
      <c r="D402" s="77">
        <v>46252</v>
      </c>
      <c r="E402" s="78">
        <v>0.51</v>
      </c>
      <c r="F402" s="76" t="s">
        <v>266</v>
      </c>
      <c r="G402" s="77">
        <v>46252</v>
      </c>
      <c r="H402">
        <v>40505613</v>
      </c>
      <c r="I402">
        <v>10</v>
      </c>
      <c r="J402" s="76" t="s">
        <v>4335</v>
      </c>
      <c r="K402" s="76" t="s">
        <v>4336</v>
      </c>
      <c r="L402" s="77">
        <v>46252</v>
      </c>
      <c r="M402" s="76" t="s">
        <v>269</v>
      </c>
      <c r="N402" s="76" t="s">
        <v>270</v>
      </c>
      <c r="O402" s="76" t="s">
        <v>271</v>
      </c>
      <c r="P402" s="77">
        <v>46252</v>
      </c>
      <c r="Q402" s="43">
        <f t="shared" si="12"/>
        <v>896</v>
      </c>
      <c r="R402" s="43">
        <f t="shared" si="13"/>
        <v>926</v>
      </c>
      <c r="S402" s="41">
        <f>IF($Q402&lt;Parâmetros!$E$19,$G402-1,$G402)</f>
        <v>46252</v>
      </c>
    </row>
    <row r="403" spans="1:19" ht="15" customHeight="1" x14ac:dyDescent="0.25">
      <c r="A403" s="79">
        <v>12291</v>
      </c>
      <c r="B403" s="76" t="s">
        <v>932</v>
      </c>
      <c r="C403" s="76" t="s">
        <v>399</v>
      </c>
      <c r="D403" s="77">
        <v>46238</v>
      </c>
      <c r="E403" s="78">
        <v>0.36</v>
      </c>
      <c r="F403" s="76" t="s">
        <v>266</v>
      </c>
      <c r="G403" s="77">
        <v>46234</v>
      </c>
      <c r="H403">
        <v>40499966</v>
      </c>
      <c r="I403">
        <v>10</v>
      </c>
      <c r="J403" s="76" t="s">
        <v>933</v>
      </c>
      <c r="K403" s="76" t="s">
        <v>934</v>
      </c>
      <c r="L403" s="77">
        <v>46234</v>
      </c>
      <c r="M403" s="76" t="s">
        <v>269</v>
      </c>
      <c r="N403" s="76" t="s">
        <v>270</v>
      </c>
      <c r="O403" s="76" t="s">
        <v>511</v>
      </c>
      <c r="P403" s="77">
        <v>46238</v>
      </c>
      <c r="Q403" s="43">
        <f t="shared" si="12"/>
        <v>762</v>
      </c>
      <c r="R403" s="43">
        <f t="shared" si="13"/>
        <v>783</v>
      </c>
      <c r="S403" s="41">
        <f>IF($Q403&lt;Parâmetros!$E$19,$G403-1,$G403)</f>
        <v>46234</v>
      </c>
    </row>
    <row r="404" spans="1:19" ht="15" customHeight="1" x14ac:dyDescent="0.25">
      <c r="A404" s="79">
        <v>12291</v>
      </c>
      <c r="B404" s="76" t="s">
        <v>932</v>
      </c>
      <c r="C404" s="76" t="s">
        <v>399</v>
      </c>
      <c r="D404" s="77">
        <v>46238</v>
      </c>
      <c r="E404" s="78">
        <v>3.97</v>
      </c>
      <c r="F404" s="76" t="s">
        <v>266</v>
      </c>
      <c r="G404" s="77">
        <v>46237</v>
      </c>
      <c r="H404">
        <v>40501300</v>
      </c>
      <c r="I404">
        <v>10</v>
      </c>
      <c r="J404" s="76" t="s">
        <v>568</v>
      </c>
      <c r="K404" s="76" t="s">
        <v>569</v>
      </c>
      <c r="L404" s="77">
        <v>46237</v>
      </c>
      <c r="M404" s="76" t="s">
        <v>269</v>
      </c>
      <c r="N404" s="76" t="s">
        <v>270</v>
      </c>
      <c r="O404" s="76" t="s">
        <v>271</v>
      </c>
      <c r="P404" s="77">
        <v>46238</v>
      </c>
      <c r="Q404" s="43">
        <f t="shared" si="12"/>
        <v>440</v>
      </c>
      <c r="R404" s="43">
        <f t="shared" si="13"/>
        <v>678</v>
      </c>
      <c r="S404" s="41">
        <f>IF($Q404&lt;Parâmetros!$E$19,$G404-1,$G404)</f>
        <v>46237</v>
      </c>
    </row>
    <row r="405" spans="1:19" ht="15" customHeight="1" x14ac:dyDescent="0.25">
      <c r="A405" s="79">
        <v>12291</v>
      </c>
      <c r="B405" s="76" t="s">
        <v>932</v>
      </c>
      <c r="C405" s="76" t="s">
        <v>399</v>
      </c>
      <c r="D405" s="77">
        <v>46238</v>
      </c>
      <c r="E405" s="78">
        <v>3.09</v>
      </c>
      <c r="F405" s="76" t="s">
        <v>266</v>
      </c>
      <c r="G405" s="77">
        <v>46237</v>
      </c>
      <c r="H405">
        <v>40501300</v>
      </c>
      <c r="I405">
        <v>10</v>
      </c>
      <c r="J405" s="76" t="s">
        <v>570</v>
      </c>
      <c r="K405" s="76" t="s">
        <v>571</v>
      </c>
      <c r="L405" s="77">
        <v>46237</v>
      </c>
      <c r="M405" s="76" t="s">
        <v>269</v>
      </c>
      <c r="N405" s="76" t="s">
        <v>270</v>
      </c>
      <c r="O405" s="76" t="s">
        <v>271</v>
      </c>
      <c r="P405" s="77">
        <v>46238</v>
      </c>
      <c r="Q405" s="43">
        <f t="shared" si="12"/>
        <v>750</v>
      </c>
      <c r="R405" s="43">
        <f t="shared" si="13"/>
        <v>935</v>
      </c>
      <c r="S405" s="41">
        <f>IF($Q405&lt;Parâmetros!$E$19,$G405-1,$G405)</f>
        <v>46237</v>
      </c>
    </row>
    <row r="406" spans="1:19" ht="15" customHeight="1" x14ac:dyDescent="0.25">
      <c r="A406" s="79">
        <v>12291</v>
      </c>
      <c r="B406" s="76" t="s">
        <v>932</v>
      </c>
      <c r="C406" s="76" t="s">
        <v>399</v>
      </c>
      <c r="D406" s="77">
        <v>46239</v>
      </c>
      <c r="E406" s="78">
        <v>4.09</v>
      </c>
      <c r="F406" s="76" t="s">
        <v>266</v>
      </c>
      <c r="G406" s="77">
        <v>46238</v>
      </c>
      <c r="H406">
        <v>40501298</v>
      </c>
      <c r="I406">
        <v>10</v>
      </c>
      <c r="J406" s="76" t="s">
        <v>935</v>
      </c>
      <c r="K406" s="76" t="s">
        <v>936</v>
      </c>
      <c r="L406" s="77">
        <v>46238</v>
      </c>
      <c r="M406" s="76" t="s">
        <v>269</v>
      </c>
      <c r="N406" s="76" t="s">
        <v>270</v>
      </c>
      <c r="O406" s="76" t="s">
        <v>271</v>
      </c>
      <c r="P406" s="77">
        <v>46239</v>
      </c>
      <c r="Q406" s="43">
        <f t="shared" si="12"/>
        <v>434</v>
      </c>
      <c r="R406" s="43">
        <f t="shared" si="13"/>
        <v>679</v>
      </c>
      <c r="S406" s="41">
        <f>IF($Q406&lt;Parâmetros!$E$19,$G406-1,$G406)</f>
        <v>46238</v>
      </c>
    </row>
    <row r="407" spans="1:19" ht="15" customHeight="1" x14ac:dyDescent="0.25">
      <c r="A407" s="79">
        <v>12291</v>
      </c>
      <c r="B407" s="76" t="s">
        <v>932</v>
      </c>
      <c r="C407" s="76" t="s">
        <v>399</v>
      </c>
      <c r="D407" s="77">
        <v>46239</v>
      </c>
      <c r="E407" s="78">
        <v>2.87</v>
      </c>
      <c r="F407" s="76" t="s">
        <v>266</v>
      </c>
      <c r="G407" s="77">
        <v>46238</v>
      </c>
      <c r="H407">
        <v>40501298</v>
      </c>
      <c r="I407">
        <v>10</v>
      </c>
      <c r="J407" s="76" t="s">
        <v>937</v>
      </c>
      <c r="K407" s="76" t="s">
        <v>938</v>
      </c>
      <c r="L407" s="77">
        <v>46238</v>
      </c>
      <c r="M407" s="76" t="s">
        <v>269</v>
      </c>
      <c r="N407" s="76" t="s">
        <v>270</v>
      </c>
      <c r="O407" s="76" t="s">
        <v>271</v>
      </c>
      <c r="P407" s="77">
        <v>46239</v>
      </c>
      <c r="Q407" s="43">
        <f t="shared" si="12"/>
        <v>761</v>
      </c>
      <c r="R407" s="43">
        <f t="shared" si="13"/>
        <v>933</v>
      </c>
      <c r="S407" s="41">
        <f>IF($Q407&lt;Parâmetros!$E$19,$G407-1,$G407)</f>
        <v>46238</v>
      </c>
    </row>
    <row r="408" spans="1:19" ht="15" customHeight="1" x14ac:dyDescent="0.25">
      <c r="A408" s="79">
        <v>12291</v>
      </c>
      <c r="B408" s="76" t="s">
        <v>932</v>
      </c>
      <c r="C408" s="76" t="s">
        <v>399</v>
      </c>
      <c r="D408" s="77">
        <v>46239</v>
      </c>
      <c r="E408" s="78">
        <v>4.01</v>
      </c>
      <c r="F408" s="76" t="s">
        <v>266</v>
      </c>
      <c r="G408" s="77">
        <v>46239</v>
      </c>
      <c r="H408">
        <v>40501298</v>
      </c>
      <c r="I408">
        <v>10</v>
      </c>
      <c r="J408" s="76" t="s">
        <v>939</v>
      </c>
      <c r="K408" s="76" t="s">
        <v>940</v>
      </c>
      <c r="L408" s="77">
        <v>46239</v>
      </c>
      <c r="M408" s="76" t="s">
        <v>269</v>
      </c>
      <c r="N408" s="76" t="s">
        <v>270</v>
      </c>
      <c r="O408" s="76" t="s">
        <v>271</v>
      </c>
      <c r="P408" s="77">
        <v>46239</v>
      </c>
      <c r="Q408" s="43">
        <f t="shared" si="12"/>
        <v>439</v>
      </c>
      <c r="R408" s="43">
        <f t="shared" si="13"/>
        <v>679</v>
      </c>
      <c r="S408" s="41">
        <f>IF($Q408&lt;Parâmetros!$E$19,$G408-1,$G408)</f>
        <v>46239</v>
      </c>
    </row>
    <row r="409" spans="1:19" ht="15" customHeight="1" x14ac:dyDescent="0.25">
      <c r="A409" s="79">
        <v>12291</v>
      </c>
      <c r="B409" s="76" t="s">
        <v>932</v>
      </c>
      <c r="C409" s="76" t="s">
        <v>399</v>
      </c>
      <c r="D409" s="77">
        <v>46239</v>
      </c>
      <c r="E409" s="78">
        <v>4</v>
      </c>
      <c r="F409" s="76" t="s">
        <v>266</v>
      </c>
      <c r="G409" s="77">
        <v>46239</v>
      </c>
      <c r="H409">
        <v>40501298</v>
      </c>
      <c r="I409">
        <v>10</v>
      </c>
      <c r="J409" s="76" t="s">
        <v>941</v>
      </c>
      <c r="K409" s="76" t="s">
        <v>942</v>
      </c>
      <c r="L409" s="77">
        <v>46239</v>
      </c>
      <c r="M409" s="76" t="s">
        <v>269</v>
      </c>
      <c r="N409" s="76" t="s">
        <v>270</v>
      </c>
      <c r="O409" s="76" t="s">
        <v>271</v>
      </c>
      <c r="P409" s="77">
        <v>46239</v>
      </c>
      <c r="Q409" s="43">
        <f t="shared" si="12"/>
        <v>765</v>
      </c>
      <c r="R409" s="43">
        <f t="shared" si="13"/>
        <v>1005</v>
      </c>
      <c r="S409" s="41">
        <f>IF($Q409&lt;Parâmetros!$E$19,$G409-1,$G409)</f>
        <v>46239</v>
      </c>
    </row>
    <row r="410" spans="1:19" ht="15" customHeight="1" x14ac:dyDescent="0.25">
      <c r="A410" s="79">
        <v>12291</v>
      </c>
      <c r="B410" s="76" t="s">
        <v>932</v>
      </c>
      <c r="C410" s="76" t="s">
        <v>399</v>
      </c>
      <c r="D410" s="77">
        <v>46240</v>
      </c>
      <c r="E410" s="78">
        <v>5.32</v>
      </c>
      <c r="F410" s="76" t="s">
        <v>266</v>
      </c>
      <c r="G410" s="77">
        <v>46240</v>
      </c>
      <c r="H410">
        <v>40501587</v>
      </c>
      <c r="I410">
        <v>10</v>
      </c>
      <c r="J410" s="76" t="s">
        <v>943</v>
      </c>
      <c r="K410" s="76" t="s">
        <v>944</v>
      </c>
      <c r="L410" s="77">
        <v>46240</v>
      </c>
      <c r="M410" s="76" t="s">
        <v>269</v>
      </c>
      <c r="N410" s="76" t="s">
        <v>270</v>
      </c>
      <c r="O410" s="76" t="s">
        <v>271</v>
      </c>
      <c r="P410" s="77">
        <v>46240</v>
      </c>
      <c r="Q410" s="43">
        <f t="shared" si="12"/>
        <v>436</v>
      </c>
      <c r="R410" s="43">
        <f t="shared" si="13"/>
        <v>755</v>
      </c>
      <c r="S410" s="41">
        <f>IF($Q410&lt;Parâmetros!$E$19,$G410-1,$G410)</f>
        <v>46240</v>
      </c>
    </row>
    <row r="411" spans="1:19" ht="15" customHeight="1" x14ac:dyDescent="0.25">
      <c r="A411" s="79">
        <v>12291</v>
      </c>
      <c r="B411" s="76" t="s">
        <v>932</v>
      </c>
      <c r="C411" s="76" t="s">
        <v>399</v>
      </c>
      <c r="D411" s="77">
        <v>46240</v>
      </c>
      <c r="E411" s="78">
        <v>2.9</v>
      </c>
      <c r="F411" s="76" t="s">
        <v>266</v>
      </c>
      <c r="G411" s="77">
        <v>46240</v>
      </c>
      <c r="H411">
        <v>40501587</v>
      </c>
      <c r="I411">
        <v>10</v>
      </c>
      <c r="J411" s="76" t="s">
        <v>945</v>
      </c>
      <c r="K411" s="76" t="s">
        <v>946</v>
      </c>
      <c r="L411" s="77">
        <v>46240</v>
      </c>
      <c r="M411" s="76" t="s">
        <v>269</v>
      </c>
      <c r="N411" s="76" t="s">
        <v>270</v>
      </c>
      <c r="O411" s="76" t="s">
        <v>271</v>
      </c>
      <c r="P411" s="77">
        <v>46240</v>
      </c>
      <c r="Q411" s="43">
        <f t="shared" si="12"/>
        <v>817</v>
      </c>
      <c r="R411" s="43">
        <f t="shared" si="13"/>
        <v>991</v>
      </c>
      <c r="S411" s="41">
        <f>IF($Q411&lt;Parâmetros!$E$19,$G411-1,$G411)</f>
        <v>46240</v>
      </c>
    </row>
    <row r="412" spans="1:19" ht="15" customHeight="1" x14ac:dyDescent="0.25">
      <c r="A412" s="79">
        <v>12291</v>
      </c>
      <c r="B412" s="76" t="s">
        <v>932</v>
      </c>
      <c r="C412" s="76" t="s">
        <v>399</v>
      </c>
      <c r="D412" s="77">
        <v>46244</v>
      </c>
      <c r="E412" s="78">
        <v>0.9</v>
      </c>
      <c r="F412" s="76" t="s">
        <v>266</v>
      </c>
      <c r="G412" s="77">
        <v>46241</v>
      </c>
      <c r="H412">
        <v>40499966</v>
      </c>
      <c r="I412">
        <v>20</v>
      </c>
      <c r="J412" s="76" t="s">
        <v>947</v>
      </c>
      <c r="K412" s="76" t="s">
        <v>948</v>
      </c>
      <c r="L412" s="77">
        <v>46241</v>
      </c>
      <c r="M412" s="76" t="s">
        <v>269</v>
      </c>
      <c r="N412" s="76" t="s">
        <v>270</v>
      </c>
      <c r="O412" s="76" t="s">
        <v>271</v>
      </c>
      <c r="P412" s="77">
        <v>46244</v>
      </c>
      <c r="Q412" s="43">
        <f t="shared" si="12"/>
        <v>446</v>
      </c>
      <c r="R412" s="43">
        <f t="shared" si="13"/>
        <v>500</v>
      </c>
      <c r="S412" s="41">
        <f>IF($Q412&lt;Parâmetros!$E$19,$G412-1,$G412)</f>
        <v>46241</v>
      </c>
    </row>
    <row r="413" spans="1:19" ht="15" customHeight="1" x14ac:dyDescent="0.25">
      <c r="A413" s="79">
        <v>12291</v>
      </c>
      <c r="B413" s="76" t="s">
        <v>932</v>
      </c>
      <c r="C413" s="76" t="s">
        <v>399</v>
      </c>
      <c r="D413" s="77">
        <v>46241</v>
      </c>
      <c r="E413" s="78">
        <v>2.95</v>
      </c>
      <c r="F413" s="76" t="s">
        <v>266</v>
      </c>
      <c r="G413" s="77">
        <v>46241</v>
      </c>
      <c r="H413">
        <v>40501298</v>
      </c>
      <c r="I413">
        <v>10</v>
      </c>
      <c r="J413" s="76" t="s">
        <v>949</v>
      </c>
      <c r="K413" s="76" t="s">
        <v>950</v>
      </c>
      <c r="L413" s="77">
        <v>46241</v>
      </c>
      <c r="M413" s="76" t="s">
        <v>269</v>
      </c>
      <c r="N413" s="76" t="s">
        <v>270</v>
      </c>
      <c r="O413" s="76" t="s">
        <v>271</v>
      </c>
      <c r="P413" s="77">
        <v>46241</v>
      </c>
      <c r="Q413" s="43">
        <f t="shared" si="12"/>
        <v>508</v>
      </c>
      <c r="R413" s="43">
        <f t="shared" si="13"/>
        <v>685</v>
      </c>
      <c r="S413" s="41">
        <f>IF($Q413&lt;Parâmetros!$E$19,$G413-1,$G413)</f>
        <v>46241</v>
      </c>
    </row>
    <row r="414" spans="1:19" ht="15" customHeight="1" x14ac:dyDescent="0.25">
      <c r="A414" s="79">
        <v>12291</v>
      </c>
      <c r="B414" s="76" t="s">
        <v>932</v>
      </c>
      <c r="C414" s="76" t="s">
        <v>399</v>
      </c>
      <c r="D414" s="77">
        <v>46241</v>
      </c>
      <c r="E414" s="78">
        <v>3.92</v>
      </c>
      <c r="F414" s="76" t="s">
        <v>266</v>
      </c>
      <c r="G414" s="77">
        <v>46241</v>
      </c>
      <c r="H414">
        <v>40501298</v>
      </c>
      <c r="I414">
        <v>10</v>
      </c>
      <c r="J414" s="76" t="s">
        <v>951</v>
      </c>
      <c r="K414" s="76" t="s">
        <v>952</v>
      </c>
      <c r="L414" s="77">
        <v>46241</v>
      </c>
      <c r="M414" s="76" t="s">
        <v>269</v>
      </c>
      <c r="N414" s="76" t="s">
        <v>270</v>
      </c>
      <c r="O414" s="76" t="s">
        <v>271</v>
      </c>
      <c r="P414" s="77">
        <v>46241</v>
      </c>
      <c r="Q414" s="43">
        <f t="shared" si="12"/>
        <v>761</v>
      </c>
      <c r="R414" s="43">
        <f t="shared" si="13"/>
        <v>997</v>
      </c>
      <c r="S414" s="41">
        <f>IF($Q414&lt;Parâmetros!$E$19,$G414-1,$G414)</f>
        <v>46241</v>
      </c>
    </row>
    <row r="415" spans="1:19" ht="15" customHeight="1" x14ac:dyDescent="0.25">
      <c r="A415" s="79">
        <v>12291</v>
      </c>
      <c r="B415" s="76" t="s">
        <v>932</v>
      </c>
      <c r="C415" s="76" t="s">
        <v>399</v>
      </c>
      <c r="D415" s="77">
        <v>46242</v>
      </c>
      <c r="E415" s="78">
        <v>2</v>
      </c>
      <c r="F415" s="76" t="s">
        <v>266</v>
      </c>
      <c r="G415" s="77">
        <v>46242</v>
      </c>
      <c r="H415">
        <v>40497555</v>
      </c>
      <c r="I415">
        <v>10</v>
      </c>
      <c r="J415" s="76" t="s">
        <v>953</v>
      </c>
      <c r="K415" s="76" t="s">
        <v>954</v>
      </c>
      <c r="L415" s="77">
        <v>46242</v>
      </c>
      <c r="M415" s="76" t="s">
        <v>269</v>
      </c>
      <c r="N415" s="76" t="s">
        <v>270</v>
      </c>
      <c r="O415" s="76" t="s">
        <v>271</v>
      </c>
      <c r="P415" s="77">
        <v>46242</v>
      </c>
      <c r="Q415" s="43">
        <f t="shared" si="12"/>
        <v>435</v>
      </c>
      <c r="R415" s="43">
        <f t="shared" si="13"/>
        <v>555</v>
      </c>
      <c r="S415" s="41">
        <f>IF($Q415&lt;Parâmetros!$E$19,$G415-1,$G415)</f>
        <v>46242</v>
      </c>
    </row>
    <row r="416" spans="1:19" ht="15" customHeight="1" x14ac:dyDescent="0.25">
      <c r="A416" s="79">
        <v>12291</v>
      </c>
      <c r="B416" s="76" t="s">
        <v>932</v>
      </c>
      <c r="C416" s="76" t="s">
        <v>399</v>
      </c>
      <c r="D416" s="77">
        <v>46242</v>
      </c>
      <c r="E416" s="78">
        <v>2.09</v>
      </c>
      <c r="F416" s="76" t="s">
        <v>266</v>
      </c>
      <c r="G416" s="77">
        <v>46242</v>
      </c>
      <c r="H416">
        <v>40491640</v>
      </c>
      <c r="I416">
        <v>10</v>
      </c>
      <c r="J416" s="76" t="s">
        <v>955</v>
      </c>
      <c r="K416" s="76" t="s">
        <v>956</v>
      </c>
      <c r="L416" s="77">
        <v>46242</v>
      </c>
      <c r="M416" s="76" t="s">
        <v>269</v>
      </c>
      <c r="N416" s="76" t="s">
        <v>270</v>
      </c>
      <c r="O416" s="76" t="s">
        <v>271</v>
      </c>
      <c r="P416" s="77">
        <v>46242</v>
      </c>
      <c r="Q416" s="43">
        <f t="shared" si="12"/>
        <v>558</v>
      </c>
      <c r="R416" s="43">
        <f t="shared" si="13"/>
        <v>683</v>
      </c>
      <c r="S416" s="41">
        <f>IF($Q416&lt;Parâmetros!$E$19,$G416-1,$G416)</f>
        <v>46242</v>
      </c>
    </row>
    <row r="417" spans="1:19" ht="15" customHeight="1" x14ac:dyDescent="0.25">
      <c r="A417" s="79">
        <v>12291</v>
      </c>
      <c r="B417" s="76" t="s">
        <v>932</v>
      </c>
      <c r="C417" s="76" t="s">
        <v>399</v>
      </c>
      <c r="D417" s="77">
        <v>46242</v>
      </c>
      <c r="E417" s="78">
        <v>2.62</v>
      </c>
      <c r="F417" s="76" t="s">
        <v>266</v>
      </c>
      <c r="G417" s="77">
        <v>46242</v>
      </c>
      <c r="H417">
        <v>40499941</v>
      </c>
      <c r="I417">
        <v>10</v>
      </c>
      <c r="J417" s="76" t="s">
        <v>957</v>
      </c>
      <c r="K417" s="76" t="s">
        <v>958</v>
      </c>
      <c r="L417" s="77">
        <v>46242</v>
      </c>
      <c r="M417" s="76" t="s">
        <v>269</v>
      </c>
      <c r="N417" s="76" t="s">
        <v>270</v>
      </c>
      <c r="O417" s="76" t="s">
        <v>271</v>
      </c>
      <c r="P417" s="77">
        <v>46242</v>
      </c>
      <c r="Q417" s="43">
        <f t="shared" si="12"/>
        <v>757</v>
      </c>
      <c r="R417" s="43">
        <f t="shared" si="13"/>
        <v>914</v>
      </c>
      <c r="S417" s="41">
        <f>IF($Q417&lt;Parâmetros!$E$19,$G417-1,$G417)</f>
        <v>46242</v>
      </c>
    </row>
    <row r="418" spans="1:19" ht="15" customHeight="1" x14ac:dyDescent="0.25">
      <c r="A418" s="79">
        <v>12291</v>
      </c>
      <c r="B418" s="76" t="s">
        <v>932</v>
      </c>
      <c r="C418" s="76" t="s">
        <v>399</v>
      </c>
      <c r="D418" s="77">
        <v>46244</v>
      </c>
      <c r="E418" s="78">
        <v>4</v>
      </c>
      <c r="F418" s="76" t="s">
        <v>266</v>
      </c>
      <c r="G418" s="77">
        <v>46244</v>
      </c>
      <c r="H418">
        <v>40487250</v>
      </c>
      <c r="I418">
        <v>30</v>
      </c>
      <c r="J418" s="76" t="s">
        <v>959</v>
      </c>
      <c r="K418" s="76" t="s">
        <v>960</v>
      </c>
      <c r="L418" s="77">
        <v>46244</v>
      </c>
      <c r="M418" s="76" t="s">
        <v>269</v>
      </c>
      <c r="N418" s="76" t="s">
        <v>270</v>
      </c>
      <c r="O418" s="76" t="s">
        <v>271</v>
      </c>
      <c r="P418" s="77">
        <v>46244</v>
      </c>
      <c r="Q418" s="43">
        <f t="shared" si="12"/>
        <v>447</v>
      </c>
      <c r="R418" s="43">
        <f t="shared" si="13"/>
        <v>687</v>
      </c>
      <c r="S418" s="41">
        <f>IF($Q418&lt;Parâmetros!$E$19,$G418-1,$G418)</f>
        <v>46244</v>
      </c>
    </row>
    <row r="419" spans="1:19" ht="15" customHeight="1" x14ac:dyDescent="0.25">
      <c r="A419" s="79">
        <v>12291</v>
      </c>
      <c r="B419" s="76" t="s">
        <v>932</v>
      </c>
      <c r="C419" s="76" t="s">
        <v>399</v>
      </c>
      <c r="D419" s="77">
        <v>46244</v>
      </c>
      <c r="E419" s="78">
        <v>4</v>
      </c>
      <c r="F419" s="76" t="s">
        <v>266</v>
      </c>
      <c r="G419" s="77">
        <v>46244</v>
      </c>
      <c r="H419">
        <v>40487250</v>
      </c>
      <c r="I419">
        <v>30</v>
      </c>
      <c r="J419" s="76" t="s">
        <v>961</v>
      </c>
      <c r="K419" s="76" t="s">
        <v>962</v>
      </c>
      <c r="L419" s="77">
        <v>46244</v>
      </c>
      <c r="M419" s="76" t="s">
        <v>269</v>
      </c>
      <c r="N419" s="76" t="s">
        <v>270</v>
      </c>
      <c r="O419" s="76" t="s">
        <v>271</v>
      </c>
      <c r="P419" s="77">
        <v>46244</v>
      </c>
      <c r="Q419" s="43">
        <f t="shared" si="12"/>
        <v>757</v>
      </c>
      <c r="R419" s="43">
        <f t="shared" si="13"/>
        <v>997</v>
      </c>
      <c r="S419" s="41">
        <f>IF($Q419&lt;Parâmetros!$E$19,$G419-1,$G419)</f>
        <v>46244</v>
      </c>
    </row>
    <row r="420" spans="1:19" ht="15" customHeight="1" x14ac:dyDescent="0.25">
      <c r="A420" s="79">
        <v>12291</v>
      </c>
      <c r="B420" s="76" t="s">
        <v>932</v>
      </c>
      <c r="C420" s="76" t="s">
        <v>399</v>
      </c>
      <c r="D420" s="77">
        <v>46245</v>
      </c>
      <c r="E420" s="78">
        <v>6.03</v>
      </c>
      <c r="F420" s="76" t="s">
        <v>266</v>
      </c>
      <c r="G420" s="77">
        <v>46245</v>
      </c>
      <c r="H420">
        <v>40487250</v>
      </c>
      <c r="I420">
        <v>30</v>
      </c>
      <c r="J420" s="76" t="s">
        <v>963</v>
      </c>
      <c r="K420" s="76" t="s">
        <v>964</v>
      </c>
      <c r="L420" s="77">
        <v>46245</v>
      </c>
      <c r="M420" s="76" t="s">
        <v>269</v>
      </c>
      <c r="N420" s="76" t="s">
        <v>270</v>
      </c>
      <c r="O420" s="76" t="s">
        <v>271</v>
      </c>
      <c r="P420" s="77">
        <v>46245</v>
      </c>
      <c r="Q420" s="43">
        <f t="shared" ref="Q420:Q483" si="14">IFERROR(VALUE(LEFT($J420,2))*60+VALUE(MID($J420,4,2)),9999)</f>
        <v>434</v>
      </c>
      <c r="R420" s="43">
        <f t="shared" ref="R420:R483" si="15">IFERROR(VALUE(LEFT($K420,2))*60+VALUE(MID($K420,4,2)),"")</f>
        <v>796</v>
      </c>
      <c r="S420" s="41">
        <f>IF($Q420&lt;Parâmetros!$E$19,$G420-1,$G420)</f>
        <v>46245</v>
      </c>
    </row>
    <row r="421" spans="1:19" ht="15" customHeight="1" x14ac:dyDescent="0.25">
      <c r="A421" s="79">
        <v>12291</v>
      </c>
      <c r="B421" s="76" t="s">
        <v>932</v>
      </c>
      <c r="C421" s="76" t="s">
        <v>399</v>
      </c>
      <c r="D421" s="77">
        <v>46245</v>
      </c>
      <c r="E421" s="78">
        <v>2.3199999999999998</v>
      </c>
      <c r="F421" s="76" t="s">
        <v>266</v>
      </c>
      <c r="G421" s="77">
        <v>46245</v>
      </c>
      <c r="H421">
        <v>40487250</v>
      </c>
      <c r="I421">
        <v>30</v>
      </c>
      <c r="J421" s="76" t="s">
        <v>965</v>
      </c>
      <c r="K421" s="76" t="s">
        <v>966</v>
      </c>
      <c r="L421" s="77">
        <v>46245</v>
      </c>
      <c r="M421" s="76" t="s">
        <v>269</v>
      </c>
      <c r="N421" s="76" t="s">
        <v>270</v>
      </c>
      <c r="O421" s="76" t="s">
        <v>271</v>
      </c>
      <c r="P421" s="77">
        <v>46245</v>
      </c>
      <c r="Q421" s="43">
        <f t="shared" si="14"/>
        <v>861</v>
      </c>
      <c r="R421" s="43">
        <f t="shared" si="15"/>
        <v>1000</v>
      </c>
      <c r="S421" s="41">
        <f>IF($Q421&lt;Parâmetros!$E$19,$G421-1,$G421)</f>
        <v>46245</v>
      </c>
    </row>
    <row r="422" spans="1:19" ht="15" customHeight="1" x14ac:dyDescent="0.25">
      <c r="A422" s="79">
        <v>12291</v>
      </c>
      <c r="B422" s="76" t="s">
        <v>932</v>
      </c>
      <c r="C422" s="76" t="s">
        <v>399</v>
      </c>
      <c r="D422" s="77">
        <v>46248</v>
      </c>
      <c r="E422" s="78">
        <v>4.0999999999999996</v>
      </c>
      <c r="F422" s="76" t="s">
        <v>266</v>
      </c>
      <c r="G422" s="77">
        <v>46247</v>
      </c>
      <c r="H422">
        <v>40487250</v>
      </c>
      <c r="I422">
        <v>30</v>
      </c>
      <c r="J422" s="76" t="s">
        <v>967</v>
      </c>
      <c r="K422" s="76" t="s">
        <v>773</v>
      </c>
      <c r="L422" s="77">
        <v>46247</v>
      </c>
      <c r="M422" s="76" t="s">
        <v>269</v>
      </c>
      <c r="N422" s="76" t="s">
        <v>270</v>
      </c>
      <c r="O422" s="76" t="s">
        <v>271</v>
      </c>
      <c r="P422" s="77">
        <v>46248</v>
      </c>
      <c r="Q422" s="43">
        <f t="shared" si="14"/>
        <v>439</v>
      </c>
      <c r="R422" s="43">
        <f t="shared" si="15"/>
        <v>685</v>
      </c>
      <c r="S422" s="41">
        <f>IF($Q422&lt;Parâmetros!$E$19,$G422-1,$G422)</f>
        <v>46247</v>
      </c>
    </row>
    <row r="423" spans="1:19" ht="15" customHeight="1" x14ac:dyDescent="0.25">
      <c r="A423" s="79">
        <v>12291</v>
      </c>
      <c r="B423" s="76" t="s">
        <v>932</v>
      </c>
      <c r="C423" s="76" t="s">
        <v>399</v>
      </c>
      <c r="D423" s="77">
        <v>46248</v>
      </c>
      <c r="E423" s="78">
        <v>3.97</v>
      </c>
      <c r="F423" s="76" t="s">
        <v>266</v>
      </c>
      <c r="G423" s="77">
        <v>46247</v>
      </c>
      <c r="H423">
        <v>40487250</v>
      </c>
      <c r="I423">
        <v>30</v>
      </c>
      <c r="J423" s="76" t="s">
        <v>968</v>
      </c>
      <c r="K423" s="76" t="s">
        <v>969</v>
      </c>
      <c r="L423" s="77">
        <v>46247</v>
      </c>
      <c r="M423" s="76" t="s">
        <v>269</v>
      </c>
      <c r="N423" s="76" t="s">
        <v>270</v>
      </c>
      <c r="O423" s="76" t="s">
        <v>271</v>
      </c>
      <c r="P423" s="77">
        <v>46248</v>
      </c>
      <c r="Q423" s="43">
        <f t="shared" si="14"/>
        <v>758</v>
      </c>
      <c r="R423" s="43">
        <f t="shared" si="15"/>
        <v>996</v>
      </c>
      <c r="S423" s="41">
        <f>IF($Q423&lt;Parâmetros!$E$19,$G423-1,$G423)</f>
        <v>46247</v>
      </c>
    </row>
    <row r="424" spans="1:19" ht="15" customHeight="1" x14ac:dyDescent="0.25">
      <c r="A424" s="79">
        <v>12291</v>
      </c>
      <c r="B424" s="76" t="s">
        <v>932</v>
      </c>
      <c r="C424" s="76" t="s">
        <v>399</v>
      </c>
      <c r="D424" s="77">
        <v>46248</v>
      </c>
      <c r="E424" s="78">
        <v>4.07</v>
      </c>
      <c r="F424" s="76" t="s">
        <v>266</v>
      </c>
      <c r="G424" s="77">
        <v>46248</v>
      </c>
      <c r="H424">
        <v>40487250</v>
      </c>
      <c r="I424">
        <v>30</v>
      </c>
      <c r="J424" s="76" t="s">
        <v>970</v>
      </c>
      <c r="K424" s="76" t="s">
        <v>971</v>
      </c>
      <c r="L424" s="77">
        <v>46248</v>
      </c>
      <c r="M424" s="76" t="s">
        <v>269</v>
      </c>
      <c r="N424" s="76" t="s">
        <v>270</v>
      </c>
      <c r="O424" s="76" t="s">
        <v>271</v>
      </c>
      <c r="P424" s="77">
        <v>46248</v>
      </c>
      <c r="Q424" s="43">
        <f t="shared" si="14"/>
        <v>440</v>
      </c>
      <c r="R424" s="43">
        <f t="shared" si="15"/>
        <v>685</v>
      </c>
      <c r="S424" s="41">
        <f>IF($Q424&lt;Parâmetros!$E$19,$G424-1,$G424)</f>
        <v>46248</v>
      </c>
    </row>
    <row r="425" spans="1:19" ht="15" customHeight="1" x14ac:dyDescent="0.25">
      <c r="A425" s="79">
        <v>12291</v>
      </c>
      <c r="B425" s="76" t="s">
        <v>932</v>
      </c>
      <c r="C425" s="76" t="s">
        <v>399</v>
      </c>
      <c r="D425" s="77">
        <v>46248</v>
      </c>
      <c r="E425" s="78">
        <v>3.9</v>
      </c>
      <c r="F425" s="76" t="s">
        <v>266</v>
      </c>
      <c r="G425" s="77">
        <v>46248</v>
      </c>
      <c r="H425">
        <v>40487250</v>
      </c>
      <c r="I425">
        <v>30</v>
      </c>
      <c r="J425" s="76" t="s">
        <v>972</v>
      </c>
      <c r="K425" s="76" t="s">
        <v>973</v>
      </c>
      <c r="L425" s="77">
        <v>46248</v>
      </c>
      <c r="M425" s="76" t="s">
        <v>269</v>
      </c>
      <c r="N425" s="76" t="s">
        <v>270</v>
      </c>
      <c r="O425" s="76" t="s">
        <v>271</v>
      </c>
      <c r="P425" s="77">
        <v>46248</v>
      </c>
      <c r="Q425" s="43">
        <f t="shared" si="14"/>
        <v>758</v>
      </c>
      <c r="R425" s="43">
        <f t="shared" si="15"/>
        <v>992</v>
      </c>
      <c r="S425" s="41">
        <f>IF($Q425&lt;Parâmetros!$E$19,$G425-1,$G425)</f>
        <v>46248</v>
      </c>
    </row>
    <row r="426" spans="1:19" ht="15" customHeight="1" x14ac:dyDescent="0.25">
      <c r="A426" s="79">
        <v>12291</v>
      </c>
      <c r="B426" s="76" t="s">
        <v>932</v>
      </c>
      <c r="C426" s="76" t="s">
        <v>399</v>
      </c>
      <c r="D426" s="77">
        <v>46251</v>
      </c>
      <c r="E426" s="78">
        <v>4</v>
      </c>
      <c r="F426" s="76" t="s">
        <v>266</v>
      </c>
      <c r="G426" s="77">
        <v>46250</v>
      </c>
      <c r="H426">
        <v>40487250</v>
      </c>
      <c r="I426">
        <v>30</v>
      </c>
      <c r="J426" s="76" t="s">
        <v>974</v>
      </c>
      <c r="K426" s="76" t="s">
        <v>975</v>
      </c>
      <c r="L426" s="77">
        <v>46250</v>
      </c>
      <c r="M426" s="76" t="s">
        <v>269</v>
      </c>
      <c r="N426" s="76" t="s">
        <v>270</v>
      </c>
      <c r="O426" s="76" t="s">
        <v>271</v>
      </c>
      <c r="P426" s="77">
        <v>46251</v>
      </c>
      <c r="Q426" s="43">
        <f t="shared" si="14"/>
        <v>448</v>
      </c>
      <c r="R426" s="43">
        <f t="shared" si="15"/>
        <v>688</v>
      </c>
      <c r="S426" s="41">
        <f>IF($Q426&lt;Parâmetros!$E$19,$G426-1,$G426)</f>
        <v>46250</v>
      </c>
    </row>
    <row r="427" spans="1:19" ht="15" customHeight="1" x14ac:dyDescent="0.25">
      <c r="A427" s="79">
        <v>12291</v>
      </c>
      <c r="B427" s="76" t="s">
        <v>932</v>
      </c>
      <c r="C427" s="76" t="s">
        <v>399</v>
      </c>
      <c r="D427" s="77">
        <v>46251</v>
      </c>
      <c r="E427" s="78">
        <v>2.97</v>
      </c>
      <c r="F427" s="76" t="s">
        <v>266</v>
      </c>
      <c r="G427" s="77">
        <v>46250</v>
      </c>
      <c r="H427">
        <v>40487250</v>
      </c>
      <c r="I427">
        <v>30</v>
      </c>
      <c r="J427" s="76" t="s">
        <v>976</v>
      </c>
      <c r="K427" s="76" t="s">
        <v>977</v>
      </c>
      <c r="L427" s="77">
        <v>46250</v>
      </c>
      <c r="M427" s="76" t="s">
        <v>269</v>
      </c>
      <c r="N427" s="76" t="s">
        <v>270</v>
      </c>
      <c r="O427" s="76" t="s">
        <v>271</v>
      </c>
      <c r="P427" s="77">
        <v>46251</v>
      </c>
      <c r="Q427" s="43">
        <f t="shared" si="14"/>
        <v>755</v>
      </c>
      <c r="R427" s="43">
        <f t="shared" si="15"/>
        <v>933</v>
      </c>
      <c r="S427" s="41">
        <f>IF($Q427&lt;Parâmetros!$E$19,$G427-1,$G427)</f>
        <v>46250</v>
      </c>
    </row>
    <row r="428" spans="1:19" ht="15" customHeight="1" x14ac:dyDescent="0.25">
      <c r="A428" s="79">
        <v>12292</v>
      </c>
      <c r="B428" s="76" t="s">
        <v>171</v>
      </c>
      <c r="C428" s="76" t="s">
        <v>399</v>
      </c>
      <c r="D428" s="77">
        <v>46238</v>
      </c>
      <c r="E428" s="78">
        <v>4</v>
      </c>
      <c r="F428" s="76" t="s">
        <v>266</v>
      </c>
      <c r="G428" s="77">
        <v>46232</v>
      </c>
      <c r="H428">
        <v>40489310</v>
      </c>
      <c r="I428">
        <v>10</v>
      </c>
      <c r="J428" s="76" t="s">
        <v>978</v>
      </c>
      <c r="K428" s="76" t="s">
        <v>979</v>
      </c>
      <c r="L428" s="77">
        <v>46232</v>
      </c>
      <c r="M428" s="76" t="s">
        <v>269</v>
      </c>
      <c r="N428" s="76" t="s">
        <v>270</v>
      </c>
      <c r="O428" s="76" t="s">
        <v>511</v>
      </c>
      <c r="P428" s="77">
        <v>46238</v>
      </c>
      <c r="Q428" s="43">
        <f t="shared" si="14"/>
        <v>439</v>
      </c>
      <c r="R428" s="43">
        <f t="shared" si="15"/>
        <v>679</v>
      </c>
      <c r="S428" s="41">
        <f>IF($Q428&lt;Parâmetros!$E$19,$G428-1,$G428)</f>
        <v>46232</v>
      </c>
    </row>
    <row r="429" spans="1:19" ht="15" customHeight="1" x14ac:dyDescent="0.25">
      <c r="A429" s="79">
        <v>12292</v>
      </c>
      <c r="B429" s="76" t="s">
        <v>171</v>
      </c>
      <c r="C429" s="76" t="s">
        <v>399</v>
      </c>
      <c r="D429" s="77">
        <v>46238</v>
      </c>
      <c r="E429" s="78">
        <v>2.69</v>
      </c>
      <c r="F429" s="76" t="s">
        <v>266</v>
      </c>
      <c r="G429" s="77">
        <v>46232</v>
      </c>
      <c r="H429">
        <v>40498809</v>
      </c>
      <c r="I429">
        <v>20</v>
      </c>
      <c r="J429" s="76" t="s">
        <v>980</v>
      </c>
      <c r="K429" s="76" t="s">
        <v>981</v>
      </c>
      <c r="L429" s="77">
        <v>46232</v>
      </c>
      <c r="M429" s="76" t="s">
        <v>269</v>
      </c>
      <c r="N429" s="76" t="s">
        <v>270</v>
      </c>
      <c r="O429" s="76" t="s">
        <v>511</v>
      </c>
      <c r="P429" s="77">
        <v>46238</v>
      </c>
      <c r="Q429" s="43">
        <f t="shared" si="14"/>
        <v>759</v>
      </c>
      <c r="R429" s="43">
        <f t="shared" si="15"/>
        <v>920</v>
      </c>
      <c r="S429" s="41">
        <f>IF($Q429&lt;Parâmetros!$E$19,$G429-1,$G429)</f>
        <v>46232</v>
      </c>
    </row>
    <row r="430" spans="1:19" ht="15" customHeight="1" x14ac:dyDescent="0.25">
      <c r="A430" s="79">
        <v>12292</v>
      </c>
      <c r="B430" s="76" t="s">
        <v>171</v>
      </c>
      <c r="C430" s="76" t="s">
        <v>399</v>
      </c>
      <c r="D430" s="77">
        <v>46238</v>
      </c>
      <c r="E430" s="78">
        <v>0.14000000000000001</v>
      </c>
      <c r="F430" s="76" t="s">
        <v>266</v>
      </c>
      <c r="G430" s="77">
        <v>46232</v>
      </c>
      <c r="H430">
        <v>40474420</v>
      </c>
      <c r="I430">
        <v>30</v>
      </c>
      <c r="J430" s="76" t="s">
        <v>982</v>
      </c>
      <c r="K430" s="76" t="s">
        <v>983</v>
      </c>
      <c r="L430" s="77">
        <v>46232</v>
      </c>
      <c r="M430" s="76" t="s">
        <v>269</v>
      </c>
      <c r="N430" s="76" t="s">
        <v>270</v>
      </c>
      <c r="O430" s="76" t="s">
        <v>511</v>
      </c>
      <c r="P430" s="77">
        <v>46238</v>
      </c>
      <c r="Q430" s="43">
        <f t="shared" si="14"/>
        <v>925</v>
      </c>
      <c r="R430" s="43">
        <f t="shared" si="15"/>
        <v>933</v>
      </c>
      <c r="S430" s="41">
        <f>IF($Q430&lt;Parâmetros!$E$19,$G430-1,$G430)</f>
        <v>46232</v>
      </c>
    </row>
    <row r="431" spans="1:19" ht="15" customHeight="1" x14ac:dyDescent="0.25">
      <c r="A431" s="79">
        <v>12292</v>
      </c>
      <c r="B431" s="76" t="s">
        <v>171</v>
      </c>
      <c r="C431" s="76" t="s">
        <v>984</v>
      </c>
      <c r="D431" s="77">
        <v>46237</v>
      </c>
      <c r="E431" s="78">
        <v>0.01</v>
      </c>
      <c r="F431" s="76" t="s">
        <v>266</v>
      </c>
      <c r="G431" s="77">
        <v>46237</v>
      </c>
      <c r="H431">
        <v>40500674</v>
      </c>
      <c r="I431">
        <v>10</v>
      </c>
      <c r="J431" s="76" t="s">
        <v>985</v>
      </c>
      <c r="K431" s="76" t="s">
        <v>986</v>
      </c>
      <c r="L431" s="77">
        <v>46237</v>
      </c>
      <c r="M431" s="76" t="s">
        <v>987</v>
      </c>
      <c r="N431" s="76" t="s">
        <v>270</v>
      </c>
      <c r="O431" s="76" t="s">
        <v>271</v>
      </c>
      <c r="P431" s="77">
        <v>46237</v>
      </c>
      <c r="Q431" s="43">
        <f t="shared" si="14"/>
        <v>1029</v>
      </c>
      <c r="R431" s="43">
        <f t="shared" si="15"/>
        <v>1030</v>
      </c>
      <c r="S431" s="41">
        <f>IF($Q431&lt;Parâmetros!$E$19,$G431-1,$G431)</f>
        <v>46237</v>
      </c>
    </row>
    <row r="432" spans="1:19" ht="15" customHeight="1" x14ac:dyDescent="0.25">
      <c r="A432" s="79">
        <v>12292</v>
      </c>
      <c r="B432" s="76" t="s">
        <v>171</v>
      </c>
      <c r="C432" s="76" t="s">
        <v>399</v>
      </c>
      <c r="D432" s="77">
        <v>46238</v>
      </c>
      <c r="E432" s="78">
        <v>4.04</v>
      </c>
      <c r="F432" s="76" t="s">
        <v>266</v>
      </c>
      <c r="G432" s="77">
        <v>46238</v>
      </c>
      <c r="H432">
        <v>40501300</v>
      </c>
      <c r="I432">
        <v>10</v>
      </c>
      <c r="J432" s="76" t="s">
        <v>574</v>
      </c>
      <c r="K432" s="76" t="s">
        <v>575</v>
      </c>
      <c r="L432" s="77">
        <v>46238</v>
      </c>
      <c r="M432" s="76" t="s">
        <v>269</v>
      </c>
      <c r="N432" s="76" t="s">
        <v>270</v>
      </c>
      <c r="O432" s="76" t="s">
        <v>271</v>
      </c>
      <c r="P432" s="77">
        <v>46238</v>
      </c>
      <c r="Q432" s="43">
        <f t="shared" si="14"/>
        <v>437</v>
      </c>
      <c r="R432" s="43">
        <f t="shared" si="15"/>
        <v>679</v>
      </c>
      <c r="S432" s="41">
        <f>IF($Q432&lt;Parâmetros!$E$19,$G432-1,$G432)</f>
        <v>46238</v>
      </c>
    </row>
    <row r="433" spans="1:19" ht="15" customHeight="1" x14ac:dyDescent="0.25">
      <c r="A433" s="79">
        <v>12292</v>
      </c>
      <c r="B433" s="76" t="s">
        <v>171</v>
      </c>
      <c r="C433" s="76" t="s">
        <v>399</v>
      </c>
      <c r="D433" s="77">
        <v>46238</v>
      </c>
      <c r="E433" s="78">
        <v>4.01</v>
      </c>
      <c r="F433" s="76" t="s">
        <v>266</v>
      </c>
      <c r="G433" s="77">
        <v>46238</v>
      </c>
      <c r="H433">
        <v>40501300</v>
      </c>
      <c r="I433">
        <v>10</v>
      </c>
      <c r="J433" s="76" t="s">
        <v>576</v>
      </c>
      <c r="K433" s="76" t="s">
        <v>577</v>
      </c>
      <c r="L433" s="77">
        <v>46238</v>
      </c>
      <c r="M433" s="76" t="s">
        <v>269</v>
      </c>
      <c r="N433" s="76" t="s">
        <v>270</v>
      </c>
      <c r="O433" s="76" t="s">
        <v>271</v>
      </c>
      <c r="P433" s="77">
        <v>46238</v>
      </c>
      <c r="Q433" s="43">
        <f t="shared" si="14"/>
        <v>739</v>
      </c>
      <c r="R433" s="43">
        <f t="shared" si="15"/>
        <v>979</v>
      </c>
      <c r="S433" s="41">
        <f>IF($Q433&lt;Parâmetros!$E$19,$G433-1,$G433)</f>
        <v>46238</v>
      </c>
    </row>
    <row r="434" spans="1:19" ht="15" customHeight="1" x14ac:dyDescent="0.25">
      <c r="A434" s="79">
        <v>12292</v>
      </c>
      <c r="B434" s="76" t="s">
        <v>171</v>
      </c>
      <c r="C434" s="76" t="s">
        <v>399</v>
      </c>
      <c r="D434" s="77">
        <v>46239</v>
      </c>
      <c r="E434" s="78">
        <v>4.07</v>
      </c>
      <c r="F434" s="76" t="s">
        <v>266</v>
      </c>
      <c r="G434" s="77">
        <v>46239</v>
      </c>
      <c r="H434">
        <v>40494729</v>
      </c>
      <c r="I434">
        <v>10</v>
      </c>
      <c r="J434" s="76" t="s">
        <v>578</v>
      </c>
      <c r="K434" s="76" t="s">
        <v>579</v>
      </c>
      <c r="L434" s="77">
        <v>46239</v>
      </c>
      <c r="M434" s="76" t="s">
        <v>269</v>
      </c>
      <c r="N434" s="76" t="s">
        <v>270</v>
      </c>
      <c r="O434" s="76" t="s">
        <v>271</v>
      </c>
      <c r="P434" s="77">
        <v>46239</v>
      </c>
      <c r="Q434" s="43">
        <f t="shared" si="14"/>
        <v>439</v>
      </c>
      <c r="R434" s="43">
        <f t="shared" si="15"/>
        <v>684</v>
      </c>
      <c r="S434" s="41">
        <f>IF($Q434&lt;Parâmetros!$E$19,$G434-1,$G434)</f>
        <v>46239</v>
      </c>
    </row>
    <row r="435" spans="1:19" ht="15" customHeight="1" x14ac:dyDescent="0.25">
      <c r="A435" s="79">
        <v>12292</v>
      </c>
      <c r="B435" s="76" t="s">
        <v>171</v>
      </c>
      <c r="C435" s="76" t="s">
        <v>399</v>
      </c>
      <c r="D435" s="77">
        <v>46240</v>
      </c>
      <c r="E435" s="78">
        <v>4</v>
      </c>
      <c r="F435" s="76" t="s">
        <v>266</v>
      </c>
      <c r="G435" s="77">
        <v>46240</v>
      </c>
      <c r="H435">
        <v>40487200</v>
      </c>
      <c r="I435">
        <v>10</v>
      </c>
      <c r="J435" s="76" t="s">
        <v>584</v>
      </c>
      <c r="K435" s="76" t="s">
        <v>585</v>
      </c>
      <c r="L435" s="77">
        <v>46240</v>
      </c>
      <c r="M435" s="76" t="s">
        <v>269</v>
      </c>
      <c r="N435">
        <v>3002402</v>
      </c>
      <c r="O435" s="76" t="s">
        <v>271</v>
      </c>
      <c r="P435" s="77">
        <v>46240</v>
      </c>
      <c r="Q435" s="43">
        <f t="shared" si="14"/>
        <v>442</v>
      </c>
      <c r="R435" s="43">
        <f t="shared" si="15"/>
        <v>682</v>
      </c>
      <c r="S435" s="41">
        <f>IF($Q435&lt;Parâmetros!$E$19,$G435-1,$G435)</f>
        <v>46240</v>
      </c>
    </row>
    <row r="436" spans="1:19" ht="15" customHeight="1" x14ac:dyDescent="0.25">
      <c r="A436" s="79">
        <v>12292</v>
      </c>
      <c r="B436" s="76" t="s">
        <v>171</v>
      </c>
      <c r="C436" s="76" t="s">
        <v>399</v>
      </c>
      <c r="D436" s="77">
        <v>46240</v>
      </c>
      <c r="E436" s="78">
        <v>4</v>
      </c>
      <c r="F436" s="76" t="s">
        <v>266</v>
      </c>
      <c r="G436" s="77">
        <v>46240</v>
      </c>
      <c r="H436">
        <v>40487200</v>
      </c>
      <c r="I436">
        <v>10</v>
      </c>
      <c r="J436" s="76" t="s">
        <v>586</v>
      </c>
      <c r="K436" s="76" t="s">
        <v>587</v>
      </c>
      <c r="L436" s="77">
        <v>46240</v>
      </c>
      <c r="M436" s="76" t="s">
        <v>269</v>
      </c>
      <c r="N436">
        <v>3002402</v>
      </c>
      <c r="O436" s="76" t="s">
        <v>271</v>
      </c>
      <c r="P436" s="77">
        <v>46240</v>
      </c>
      <c r="Q436" s="43">
        <f t="shared" si="14"/>
        <v>748</v>
      </c>
      <c r="R436" s="43">
        <f t="shared" si="15"/>
        <v>988</v>
      </c>
      <c r="S436" s="41">
        <f>IF($Q436&lt;Parâmetros!$E$19,$G436-1,$G436)</f>
        <v>46240</v>
      </c>
    </row>
    <row r="437" spans="1:19" ht="15" customHeight="1" x14ac:dyDescent="0.25">
      <c r="A437" s="79">
        <v>12292</v>
      </c>
      <c r="B437" s="76" t="s">
        <v>171</v>
      </c>
      <c r="C437" s="76" t="s">
        <v>399</v>
      </c>
      <c r="D437" s="77">
        <v>46241</v>
      </c>
      <c r="E437" s="78">
        <v>5.07</v>
      </c>
      <c r="F437" s="76" t="s">
        <v>266</v>
      </c>
      <c r="G437" s="77">
        <v>46241</v>
      </c>
      <c r="H437">
        <v>40494729</v>
      </c>
      <c r="I437">
        <v>10</v>
      </c>
      <c r="J437" s="76" t="s">
        <v>588</v>
      </c>
      <c r="K437" s="76" t="s">
        <v>589</v>
      </c>
      <c r="L437" s="77">
        <v>46241</v>
      </c>
      <c r="M437" s="76" t="s">
        <v>269</v>
      </c>
      <c r="N437" s="76" t="s">
        <v>270</v>
      </c>
      <c r="O437" s="76" t="s">
        <v>271</v>
      </c>
      <c r="P437" s="77">
        <v>46241</v>
      </c>
      <c r="Q437" s="43">
        <f t="shared" si="14"/>
        <v>436</v>
      </c>
      <c r="R437" s="43">
        <f t="shared" si="15"/>
        <v>741</v>
      </c>
      <c r="S437" s="41">
        <f>IF($Q437&lt;Parâmetros!$E$19,$G437-1,$G437)</f>
        <v>46241</v>
      </c>
    </row>
    <row r="438" spans="1:19" ht="15" customHeight="1" x14ac:dyDescent="0.25">
      <c r="A438" s="79">
        <v>12292</v>
      </c>
      <c r="B438" s="76" t="s">
        <v>171</v>
      </c>
      <c r="C438" s="76" t="s">
        <v>399</v>
      </c>
      <c r="D438" s="77">
        <v>46241</v>
      </c>
      <c r="E438" s="78">
        <v>2</v>
      </c>
      <c r="F438" s="76" t="s">
        <v>266</v>
      </c>
      <c r="G438" s="77">
        <v>46241</v>
      </c>
      <c r="H438">
        <v>40487200</v>
      </c>
      <c r="I438">
        <v>10</v>
      </c>
      <c r="J438" s="76" t="s">
        <v>590</v>
      </c>
      <c r="K438" s="76" t="s">
        <v>591</v>
      </c>
      <c r="L438" s="77">
        <v>46241</v>
      </c>
      <c r="M438" s="76" t="s">
        <v>269</v>
      </c>
      <c r="N438">
        <v>3002402</v>
      </c>
      <c r="O438" s="76" t="s">
        <v>271</v>
      </c>
      <c r="P438" s="77">
        <v>46241</v>
      </c>
      <c r="Q438" s="43">
        <f t="shared" si="14"/>
        <v>798</v>
      </c>
      <c r="R438" s="43">
        <f t="shared" si="15"/>
        <v>918</v>
      </c>
      <c r="S438" s="41">
        <f>IF($Q438&lt;Parâmetros!$E$19,$G438-1,$G438)</f>
        <v>46241</v>
      </c>
    </row>
    <row r="439" spans="1:19" ht="15" customHeight="1" x14ac:dyDescent="0.25">
      <c r="A439" s="79">
        <v>12292</v>
      </c>
      <c r="B439" s="76" t="s">
        <v>171</v>
      </c>
      <c r="C439" s="76" t="s">
        <v>399</v>
      </c>
      <c r="D439" s="77">
        <v>46241</v>
      </c>
      <c r="E439" s="78">
        <v>0.1</v>
      </c>
      <c r="F439" s="76" t="s">
        <v>266</v>
      </c>
      <c r="G439" s="77">
        <v>46241</v>
      </c>
      <c r="H439">
        <v>40487200</v>
      </c>
      <c r="I439">
        <v>20</v>
      </c>
      <c r="J439" s="76" t="s">
        <v>592</v>
      </c>
      <c r="K439" s="76" t="s">
        <v>593</v>
      </c>
      <c r="L439" s="77">
        <v>46241</v>
      </c>
      <c r="M439" s="76" t="s">
        <v>269</v>
      </c>
      <c r="N439">
        <v>3002402</v>
      </c>
      <c r="O439" s="76" t="s">
        <v>271</v>
      </c>
      <c r="P439" s="77">
        <v>46241</v>
      </c>
      <c r="Q439" s="43">
        <f t="shared" si="14"/>
        <v>918</v>
      </c>
      <c r="R439" s="43">
        <f t="shared" si="15"/>
        <v>925</v>
      </c>
      <c r="S439" s="41">
        <f>IF($Q439&lt;Parâmetros!$E$19,$G439-1,$G439)</f>
        <v>46241</v>
      </c>
    </row>
    <row r="440" spans="1:19" ht="15" customHeight="1" x14ac:dyDescent="0.25">
      <c r="A440" s="79">
        <v>12292</v>
      </c>
      <c r="B440" s="76" t="s">
        <v>171</v>
      </c>
      <c r="C440" s="76" t="s">
        <v>399</v>
      </c>
      <c r="D440" s="77">
        <v>46244</v>
      </c>
      <c r="E440" s="78">
        <v>4.16</v>
      </c>
      <c r="F440" s="76" t="s">
        <v>266</v>
      </c>
      <c r="G440" s="77">
        <v>46243</v>
      </c>
      <c r="H440">
        <v>40502996</v>
      </c>
      <c r="I440">
        <v>10</v>
      </c>
      <c r="J440" s="76" t="s">
        <v>594</v>
      </c>
      <c r="K440" s="76" t="s">
        <v>595</v>
      </c>
      <c r="L440" s="77">
        <v>46243</v>
      </c>
      <c r="M440" s="76" t="s">
        <v>269</v>
      </c>
      <c r="N440" s="76" t="s">
        <v>270</v>
      </c>
      <c r="O440" s="76" t="s">
        <v>596</v>
      </c>
      <c r="P440" s="77">
        <v>46244</v>
      </c>
      <c r="Q440" s="43">
        <f t="shared" si="14"/>
        <v>439</v>
      </c>
      <c r="R440" s="43">
        <f t="shared" si="15"/>
        <v>689</v>
      </c>
      <c r="S440" s="41">
        <f>IF($Q440&lt;Parâmetros!$E$19,$G440-1,$G440)</f>
        <v>46243</v>
      </c>
    </row>
    <row r="441" spans="1:19" ht="15" customHeight="1" x14ac:dyDescent="0.25">
      <c r="A441" s="79">
        <v>12292</v>
      </c>
      <c r="B441" s="76" t="s">
        <v>171</v>
      </c>
      <c r="C441" s="76" t="s">
        <v>399</v>
      </c>
      <c r="D441" s="77">
        <v>46243</v>
      </c>
      <c r="E441" s="78">
        <v>2.35</v>
      </c>
      <c r="F441" s="76" t="s">
        <v>266</v>
      </c>
      <c r="G441" s="77">
        <v>46243</v>
      </c>
      <c r="H441">
        <v>40499943</v>
      </c>
      <c r="I441">
        <v>10</v>
      </c>
      <c r="J441" s="76" t="s">
        <v>597</v>
      </c>
      <c r="K441" s="76" t="s">
        <v>598</v>
      </c>
      <c r="L441" s="77">
        <v>46243</v>
      </c>
      <c r="M441" s="76" t="s">
        <v>269</v>
      </c>
      <c r="N441" s="76" t="s">
        <v>270</v>
      </c>
      <c r="O441" s="76" t="s">
        <v>271</v>
      </c>
      <c r="P441" s="77">
        <v>46243</v>
      </c>
      <c r="Q441" s="43">
        <f t="shared" si="14"/>
        <v>749</v>
      </c>
      <c r="R441" s="43">
        <f t="shared" si="15"/>
        <v>890</v>
      </c>
      <c r="S441" s="41">
        <f>IF($Q441&lt;Parâmetros!$E$19,$G441-1,$G441)</f>
        <v>46243</v>
      </c>
    </row>
    <row r="442" spans="1:19" ht="15" customHeight="1" x14ac:dyDescent="0.25">
      <c r="A442" s="79">
        <v>12292</v>
      </c>
      <c r="B442" s="76" t="s">
        <v>171</v>
      </c>
      <c r="C442" s="76" t="s">
        <v>399</v>
      </c>
      <c r="D442" s="77">
        <v>46244</v>
      </c>
      <c r="E442" s="78">
        <v>0.59</v>
      </c>
      <c r="F442" s="76" t="s">
        <v>266</v>
      </c>
      <c r="G442" s="77">
        <v>46243</v>
      </c>
      <c r="H442">
        <v>40499682</v>
      </c>
      <c r="I442">
        <v>20</v>
      </c>
      <c r="J442" s="76" t="s">
        <v>599</v>
      </c>
      <c r="K442" s="76" t="s">
        <v>600</v>
      </c>
      <c r="L442" s="77">
        <v>46243</v>
      </c>
      <c r="M442" s="76" t="s">
        <v>269</v>
      </c>
      <c r="N442" s="76" t="s">
        <v>270</v>
      </c>
      <c r="O442" s="76" t="s">
        <v>271</v>
      </c>
      <c r="P442" s="77">
        <v>46244</v>
      </c>
      <c r="Q442" s="43">
        <f t="shared" si="14"/>
        <v>890</v>
      </c>
      <c r="R442" s="43">
        <f t="shared" si="15"/>
        <v>926</v>
      </c>
      <c r="S442" s="41">
        <f>IF($Q442&lt;Parâmetros!$E$19,$G442-1,$G442)</f>
        <v>46243</v>
      </c>
    </row>
    <row r="443" spans="1:19" ht="15" customHeight="1" x14ac:dyDescent="0.25">
      <c r="A443" s="79">
        <v>12292</v>
      </c>
      <c r="B443" s="76" t="s">
        <v>171</v>
      </c>
      <c r="C443" s="76" t="s">
        <v>399</v>
      </c>
      <c r="D443" s="77">
        <v>46244</v>
      </c>
      <c r="E443" s="78">
        <v>4.29</v>
      </c>
      <c r="F443" s="76" t="s">
        <v>266</v>
      </c>
      <c r="G443" s="77">
        <v>46244</v>
      </c>
      <c r="H443">
        <v>40497549</v>
      </c>
      <c r="I443">
        <v>30</v>
      </c>
      <c r="J443" s="76" t="s">
        <v>601</v>
      </c>
      <c r="K443" s="76" t="s">
        <v>602</v>
      </c>
      <c r="L443" s="77">
        <v>46244</v>
      </c>
      <c r="M443" s="76" t="s">
        <v>269</v>
      </c>
      <c r="N443" s="76" t="s">
        <v>270</v>
      </c>
      <c r="O443" s="76" t="s">
        <v>271</v>
      </c>
      <c r="P443" s="77">
        <v>46244</v>
      </c>
      <c r="Q443" s="43">
        <f t="shared" si="14"/>
        <v>427</v>
      </c>
      <c r="R443" s="43">
        <f t="shared" si="15"/>
        <v>684</v>
      </c>
      <c r="S443" s="41">
        <f>IF($Q443&lt;Parâmetros!$E$19,$G443-1,$G443)</f>
        <v>46244</v>
      </c>
    </row>
    <row r="444" spans="1:19" ht="15" customHeight="1" x14ac:dyDescent="0.25">
      <c r="A444" s="79">
        <v>12292</v>
      </c>
      <c r="B444" s="76" t="s">
        <v>171</v>
      </c>
      <c r="C444" s="76" t="s">
        <v>399</v>
      </c>
      <c r="D444" s="77">
        <v>46244</v>
      </c>
      <c r="E444" s="78">
        <v>4.0999999999999996</v>
      </c>
      <c r="F444" s="76" t="s">
        <v>266</v>
      </c>
      <c r="G444" s="77">
        <v>46244</v>
      </c>
      <c r="H444">
        <v>40502986</v>
      </c>
      <c r="I444">
        <v>10</v>
      </c>
      <c r="J444" s="76" t="s">
        <v>603</v>
      </c>
      <c r="K444" s="76" t="s">
        <v>604</v>
      </c>
      <c r="L444" s="77">
        <v>46244</v>
      </c>
      <c r="M444" s="76" t="s">
        <v>269</v>
      </c>
      <c r="N444" s="76" t="s">
        <v>270</v>
      </c>
      <c r="O444" s="76" t="s">
        <v>271</v>
      </c>
      <c r="P444" s="77">
        <v>46244</v>
      </c>
      <c r="Q444" s="43">
        <f t="shared" si="14"/>
        <v>744</v>
      </c>
      <c r="R444" s="43">
        <f t="shared" si="15"/>
        <v>990</v>
      </c>
      <c r="S444" s="41">
        <f>IF($Q444&lt;Parâmetros!$E$19,$G444-1,$G444)</f>
        <v>46244</v>
      </c>
    </row>
    <row r="445" spans="1:19" ht="15" customHeight="1" x14ac:dyDescent="0.25">
      <c r="A445" s="79">
        <v>12292</v>
      </c>
      <c r="B445" s="76" t="s">
        <v>171</v>
      </c>
      <c r="C445" s="76" t="s">
        <v>399</v>
      </c>
      <c r="D445" s="77">
        <v>46245</v>
      </c>
      <c r="E445" s="78">
        <v>4.1500000000000004</v>
      </c>
      <c r="F445" s="76" t="s">
        <v>266</v>
      </c>
      <c r="G445" s="77">
        <v>46245</v>
      </c>
      <c r="H445">
        <v>40503418</v>
      </c>
      <c r="I445">
        <v>10</v>
      </c>
      <c r="J445" s="76" t="s">
        <v>605</v>
      </c>
      <c r="K445" s="76" t="s">
        <v>606</v>
      </c>
      <c r="L445" s="77">
        <v>46245</v>
      </c>
      <c r="M445" s="76" t="s">
        <v>269</v>
      </c>
      <c r="N445" s="76" t="s">
        <v>270</v>
      </c>
      <c r="O445" s="76" t="s">
        <v>271</v>
      </c>
      <c r="P445" s="77">
        <v>46245</v>
      </c>
      <c r="Q445" s="43">
        <f t="shared" si="14"/>
        <v>436</v>
      </c>
      <c r="R445" s="43">
        <f t="shared" si="15"/>
        <v>685</v>
      </c>
      <c r="S445" s="41">
        <f>IF($Q445&lt;Parâmetros!$E$19,$G445-1,$G445)</f>
        <v>46245</v>
      </c>
    </row>
    <row r="446" spans="1:19" ht="15" customHeight="1" x14ac:dyDescent="0.25">
      <c r="A446" s="79">
        <v>12292</v>
      </c>
      <c r="B446" s="76" t="s">
        <v>171</v>
      </c>
      <c r="C446" s="76" t="s">
        <v>399</v>
      </c>
      <c r="D446" s="77">
        <v>46245</v>
      </c>
      <c r="E446" s="78">
        <v>4</v>
      </c>
      <c r="F446" s="76" t="s">
        <v>266</v>
      </c>
      <c r="G446" s="77">
        <v>46245</v>
      </c>
      <c r="H446">
        <v>40503418</v>
      </c>
      <c r="I446">
        <v>10</v>
      </c>
      <c r="J446" s="76" t="s">
        <v>607</v>
      </c>
      <c r="K446" s="76" t="s">
        <v>608</v>
      </c>
      <c r="L446" s="77">
        <v>46245</v>
      </c>
      <c r="M446" s="76" t="s">
        <v>269</v>
      </c>
      <c r="N446" s="76" t="s">
        <v>270</v>
      </c>
      <c r="O446" s="76" t="s">
        <v>271</v>
      </c>
      <c r="P446" s="77">
        <v>46245</v>
      </c>
      <c r="Q446" s="43">
        <f t="shared" si="14"/>
        <v>745</v>
      </c>
      <c r="R446" s="43">
        <f t="shared" si="15"/>
        <v>986</v>
      </c>
      <c r="S446" s="41">
        <f>IF($Q446&lt;Parâmetros!$E$19,$G446-1,$G446)</f>
        <v>46245</v>
      </c>
    </row>
    <row r="447" spans="1:19" ht="15" customHeight="1" x14ac:dyDescent="0.25">
      <c r="A447" s="79">
        <v>12292</v>
      </c>
      <c r="B447" s="76" t="s">
        <v>171</v>
      </c>
      <c r="C447" s="76" t="s">
        <v>399</v>
      </c>
      <c r="D447" s="77">
        <v>46246</v>
      </c>
      <c r="E447" s="78">
        <v>4.32</v>
      </c>
      <c r="F447" s="76" t="s">
        <v>266</v>
      </c>
      <c r="G447" s="77">
        <v>46246</v>
      </c>
      <c r="H447">
        <v>40503418</v>
      </c>
      <c r="I447">
        <v>10</v>
      </c>
      <c r="J447" s="76" t="s">
        <v>609</v>
      </c>
      <c r="K447" s="76" t="s">
        <v>610</v>
      </c>
      <c r="L447" s="77">
        <v>46246</v>
      </c>
      <c r="M447" s="76" t="s">
        <v>269</v>
      </c>
      <c r="N447" s="76" t="s">
        <v>270</v>
      </c>
      <c r="O447" s="76" t="s">
        <v>271</v>
      </c>
      <c r="P447" s="77">
        <v>46246</v>
      </c>
      <c r="Q447" s="43">
        <f t="shared" si="14"/>
        <v>426</v>
      </c>
      <c r="R447" s="43">
        <f t="shared" si="15"/>
        <v>685</v>
      </c>
      <c r="S447" s="41">
        <f>IF($Q447&lt;Parâmetros!$E$19,$G447-1,$G447)</f>
        <v>46246</v>
      </c>
    </row>
    <row r="448" spans="1:19" ht="15" customHeight="1" x14ac:dyDescent="0.25">
      <c r="A448" s="79">
        <v>12292</v>
      </c>
      <c r="B448" s="76" t="s">
        <v>171</v>
      </c>
      <c r="C448" s="76" t="s">
        <v>399</v>
      </c>
      <c r="D448" s="77">
        <v>46246</v>
      </c>
      <c r="E448" s="78">
        <v>4</v>
      </c>
      <c r="F448" s="76" t="s">
        <v>266</v>
      </c>
      <c r="G448" s="77">
        <v>46246</v>
      </c>
      <c r="H448">
        <v>40503418</v>
      </c>
      <c r="I448">
        <v>10</v>
      </c>
      <c r="J448" s="76" t="s">
        <v>611</v>
      </c>
      <c r="K448" s="76" t="s">
        <v>612</v>
      </c>
      <c r="L448" s="77">
        <v>46246</v>
      </c>
      <c r="M448" s="76" t="s">
        <v>269</v>
      </c>
      <c r="N448" s="76" t="s">
        <v>270</v>
      </c>
      <c r="O448" s="76" t="s">
        <v>271</v>
      </c>
      <c r="P448" s="77">
        <v>46246</v>
      </c>
      <c r="Q448" s="43">
        <f t="shared" si="14"/>
        <v>745</v>
      </c>
      <c r="R448" s="43">
        <f t="shared" si="15"/>
        <v>985</v>
      </c>
      <c r="S448" s="41">
        <f>IF($Q448&lt;Parâmetros!$E$19,$G448-1,$G448)</f>
        <v>46246</v>
      </c>
    </row>
    <row r="449" spans="1:19" ht="15" customHeight="1" x14ac:dyDescent="0.25">
      <c r="A449" s="79">
        <v>12292</v>
      </c>
      <c r="B449" s="76" t="s">
        <v>171</v>
      </c>
      <c r="C449" s="76" t="s">
        <v>399</v>
      </c>
      <c r="D449" s="77">
        <v>46247</v>
      </c>
      <c r="E449" s="78">
        <v>4.09</v>
      </c>
      <c r="F449" s="76" t="s">
        <v>266</v>
      </c>
      <c r="G449" s="77">
        <v>46247</v>
      </c>
      <c r="H449">
        <v>40503418</v>
      </c>
      <c r="I449">
        <v>10</v>
      </c>
      <c r="J449" s="76" t="s">
        <v>613</v>
      </c>
      <c r="K449" s="76" t="s">
        <v>614</v>
      </c>
      <c r="L449" s="77">
        <v>46247</v>
      </c>
      <c r="M449" s="76" t="s">
        <v>269</v>
      </c>
      <c r="N449" s="76" t="s">
        <v>270</v>
      </c>
      <c r="O449" s="76" t="s">
        <v>271</v>
      </c>
      <c r="P449" s="77">
        <v>46247</v>
      </c>
      <c r="Q449" s="43">
        <f t="shared" si="14"/>
        <v>440</v>
      </c>
      <c r="R449" s="43">
        <f t="shared" si="15"/>
        <v>685</v>
      </c>
      <c r="S449" s="41">
        <f>IF($Q449&lt;Parâmetros!$E$19,$G449-1,$G449)</f>
        <v>46247</v>
      </c>
    </row>
    <row r="450" spans="1:19" ht="15" customHeight="1" x14ac:dyDescent="0.25">
      <c r="A450" s="79">
        <v>12292</v>
      </c>
      <c r="B450" s="76" t="s">
        <v>171</v>
      </c>
      <c r="C450" s="76" t="s">
        <v>399</v>
      </c>
      <c r="D450" s="77">
        <v>46248</v>
      </c>
      <c r="E450" s="78">
        <v>4.25</v>
      </c>
      <c r="F450" s="76" t="s">
        <v>266</v>
      </c>
      <c r="G450" s="77">
        <v>46248</v>
      </c>
      <c r="H450">
        <v>40503418</v>
      </c>
      <c r="I450">
        <v>10</v>
      </c>
      <c r="J450" s="76" t="s">
        <v>615</v>
      </c>
      <c r="K450" s="76" t="s">
        <v>616</v>
      </c>
      <c r="L450" s="77">
        <v>46248</v>
      </c>
      <c r="M450" s="76" t="s">
        <v>269</v>
      </c>
      <c r="N450" s="76" t="s">
        <v>270</v>
      </c>
      <c r="O450" s="76" t="s">
        <v>271</v>
      </c>
      <c r="P450" s="77">
        <v>46248</v>
      </c>
      <c r="Q450" s="43">
        <f t="shared" si="14"/>
        <v>431</v>
      </c>
      <c r="R450" s="43">
        <f t="shared" si="15"/>
        <v>687</v>
      </c>
      <c r="S450" s="41">
        <f>IF($Q450&lt;Parâmetros!$E$19,$G450-1,$G450)</f>
        <v>46248</v>
      </c>
    </row>
    <row r="451" spans="1:19" ht="15" customHeight="1" x14ac:dyDescent="0.25">
      <c r="A451" s="79">
        <v>12292</v>
      </c>
      <c r="B451" s="76" t="s">
        <v>171</v>
      </c>
      <c r="C451" s="76" t="s">
        <v>399</v>
      </c>
      <c r="D451" s="77">
        <v>46248</v>
      </c>
      <c r="E451" s="78">
        <v>4</v>
      </c>
      <c r="F451" s="76" t="s">
        <v>266</v>
      </c>
      <c r="G451" s="77">
        <v>46248</v>
      </c>
      <c r="H451">
        <v>40503418</v>
      </c>
      <c r="I451">
        <v>10</v>
      </c>
      <c r="J451" s="76" t="s">
        <v>617</v>
      </c>
      <c r="K451" s="76" t="s">
        <v>618</v>
      </c>
      <c r="L451" s="77">
        <v>46248</v>
      </c>
      <c r="M451" s="76" t="s">
        <v>269</v>
      </c>
      <c r="N451" s="76" t="s">
        <v>270</v>
      </c>
      <c r="O451" s="76" t="s">
        <v>271</v>
      </c>
      <c r="P451" s="77">
        <v>46248</v>
      </c>
      <c r="Q451" s="43">
        <f t="shared" si="14"/>
        <v>747</v>
      </c>
      <c r="R451" s="43">
        <f t="shared" si="15"/>
        <v>987</v>
      </c>
      <c r="S451" s="41">
        <f>IF($Q451&lt;Parâmetros!$E$19,$G451-1,$G451)</f>
        <v>46248</v>
      </c>
    </row>
    <row r="452" spans="1:19" ht="15" customHeight="1" x14ac:dyDescent="0.25">
      <c r="A452" s="79">
        <v>12292</v>
      </c>
      <c r="B452" s="76" t="s">
        <v>171</v>
      </c>
      <c r="C452" s="76" t="s">
        <v>399</v>
      </c>
      <c r="D452" s="77">
        <v>46250</v>
      </c>
      <c r="E452" s="78">
        <v>4.37</v>
      </c>
      <c r="F452" s="76" t="s">
        <v>266</v>
      </c>
      <c r="G452" s="77">
        <v>46250</v>
      </c>
      <c r="H452">
        <v>40499682</v>
      </c>
      <c r="I452">
        <v>20</v>
      </c>
      <c r="J452" s="76" t="s">
        <v>619</v>
      </c>
      <c r="K452" s="76" t="s">
        <v>620</v>
      </c>
      <c r="L452" s="77">
        <v>46250</v>
      </c>
      <c r="M452" s="76" t="s">
        <v>269</v>
      </c>
      <c r="N452" s="76" t="s">
        <v>270</v>
      </c>
      <c r="O452" s="76" t="s">
        <v>271</v>
      </c>
      <c r="P452" s="77">
        <v>46250</v>
      </c>
      <c r="Q452" s="43">
        <f t="shared" si="14"/>
        <v>428</v>
      </c>
      <c r="R452" s="43">
        <f t="shared" si="15"/>
        <v>690</v>
      </c>
      <c r="S452" s="41">
        <f>IF($Q452&lt;Parâmetros!$E$19,$G452-1,$G452)</f>
        <v>46250</v>
      </c>
    </row>
    <row r="453" spans="1:19" ht="15" customHeight="1" x14ac:dyDescent="0.25">
      <c r="A453" s="79">
        <v>12292</v>
      </c>
      <c r="B453" s="76" t="s">
        <v>171</v>
      </c>
      <c r="C453" s="76" t="s">
        <v>399</v>
      </c>
      <c r="D453" s="77">
        <v>46251</v>
      </c>
      <c r="E453" s="78">
        <v>4.2</v>
      </c>
      <c r="F453" s="76" t="s">
        <v>266</v>
      </c>
      <c r="G453" s="77">
        <v>46251</v>
      </c>
      <c r="H453">
        <v>40503418</v>
      </c>
      <c r="I453">
        <v>30</v>
      </c>
      <c r="J453" s="76" t="s">
        <v>625</v>
      </c>
      <c r="K453" s="76" t="s">
        <v>626</v>
      </c>
      <c r="L453" s="77">
        <v>46251</v>
      </c>
      <c r="M453" s="76" t="s">
        <v>269</v>
      </c>
      <c r="N453" s="76" t="s">
        <v>270</v>
      </c>
      <c r="O453" s="76" t="s">
        <v>271</v>
      </c>
      <c r="P453" s="77">
        <v>46251</v>
      </c>
      <c r="Q453" s="43">
        <f t="shared" si="14"/>
        <v>438</v>
      </c>
      <c r="R453" s="43">
        <f t="shared" si="15"/>
        <v>690</v>
      </c>
      <c r="S453" s="41">
        <f>IF($Q453&lt;Parâmetros!$E$19,$G453-1,$G453)</f>
        <v>46251</v>
      </c>
    </row>
    <row r="454" spans="1:19" ht="15" customHeight="1" x14ac:dyDescent="0.25">
      <c r="A454" s="79">
        <v>12292</v>
      </c>
      <c r="B454" s="76" t="s">
        <v>171</v>
      </c>
      <c r="C454" s="76" t="s">
        <v>399</v>
      </c>
      <c r="D454" s="77">
        <v>46251</v>
      </c>
      <c r="E454" s="78">
        <v>4</v>
      </c>
      <c r="F454" s="76" t="s">
        <v>266</v>
      </c>
      <c r="G454" s="77">
        <v>46251</v>
      </c>
      <c r="H454">
        <v>40503418</v>
      </c>
      <c r="I454">
        <v>30</v>
      </c>
      <c r="J454" s="76" t="s">
        <v>627</v>
      </c>
      <c r="K454" s="76" t="s">
        <v>628</v>
      </c>
      <c r="L454" s="77">
        <v>46251</v>
      </c>
      <c r="M454" s="76" t="s">
        <v>269</v>
      </c>
      <c r="N454" s="76" t="s">
        <v>270</v>
      </c>
      <c r="O454" s="76" t="s">
        <v>271</v>
      </c>
      <c r="P454" s="77">
        <v>46251</v>
      </c>
      <c r="Q454" s="43">
        <f t="shared" si="14"/>
        <v>746</v>
      </c>
      <c r="R454" s="43">
        <f t="shared" si="15"/>
        <v>986</v>
      </c>
      <c r="S454" s="41">
        <f>IF($Q454&lt;Parâmetros!$E$19,$G454-1,$G454)</f>
        <v>46251</v>
      </c>
    </row>
    <row r="455" spans="1:19" ht="15" customHeight="1" x14ac:dyDescent="0.25">
      <c r="A455" s="79">
        <v>12292</v>
      </c>
      <c r="B455" s="76" t="s">
        <v>171</v>
      </c>
      <c r="C455" s="76" t="s">
        <v>399</v>
      </c>
      <c r="D455" s="77">
        <v>46252</v>
      </c>
      <c r="E455" s="78">
        <v>4.3</v>
      </c>
      <c r="F455" s="76" t="s">
        <v>266</v>
      </c>
      <c r="G455" s="77">
        <v>46252</v>
      </c>
      <c r="H455">
        <v>40503418</v>
      </c>
      <c r="I455">
        <v>10</v>
      </c>
      <c r="J455" s="76" t="s">
        <v>4343</v>
      </c>
      <c r="K455" s="76" t="s">
        <v>4344</v>
      </c>
      <c r="L455" s="77">
        <v>46252</v>
      </c>
      <c r="M455" s="76" t="s">
        <v>269</v>
      </c>
      <c r="N455" s="76" t="s">
        <v>270</v>
      </c>
      <c r="O455" s="76" t="s">
        <v>271</v>
      </c>
      <c r="P455" s="77">
        <v>46252</v>
      </c>
      <c r="Q455" s="43">
        <f t="shared" si="14"/>
        <v>430</v>
      </c>
      <c r="R455" s="43">
        <f t="shared" si="15"/>
        <v>688</v>
      </c>
      <c r="S455" s="41">
        <f>IF($Q455&lt;Parâmetros!$E$19,$G455-1,$G455)</f>
        <v>46252</v>
      </c>
    </row>
    <row r="456" spans="1:19" ht="15" customHeight="1" x14ac:dyDescent="0.25">
      <c r="A456" s="79">
        <v>12292</v>
      </c>
      <c r="B456" s="76" t="s">
        <v>171</v>
      </c>
      <c r="C456" s="76" t="s">
        <v>399</v>
      </c>
      <c r="D456" s="77">
        <v>46252</v>
      </c>
      <c r="E456" s="78">
        <v>3.9</v>
      </c>
      <c r="F456" s="76" t="s">
        <v>266</v>
      </c>
      <c r="G456" s="77">
        <v>46252</v>
      </c>
      <c r="H456">
        <v>40503418</v>
      </c>
      <c r="I456">
        <v>10</v>
      </c>
      <c r="J456" s="76" t="s">
        <v>4345</v>
      </c>
      <c r="K456" s="76" t="s">
        <v>4346</v>
      </c>
      <c r="L456" s="77">
        <v>46252</v>
      </c>
      <c r="M456" s="76" t="s">
        <v>269</v>
      </c>
      <c r="N456" s="76" t="s">
        <v>270</v>
      </c>
      <c r="O456" s="76" t="s">
        <v>271</v>
      </c>
      <c r="P456" s="77">
        <v>46252</v>
      </c>
      <c r="Q456" s="43">
        <f t="shared" si="14"/>
        <v>750</v>
      </c>
      <c r="R456" s="43">
        <f t="shared" si="15"/>
        <v>984</v>
      </c>
      <c r="S456" s="41">
        <f>IF($Q456&lt;Parâmetros!$E$19,$G456-1,$G456)</f>
        <v>46252</v>
      </c>
    </row>
    <row r="457" spans="1:19" ht="15" customHeight="1" x14ac:dyDescent="0.25">
      <c r="A457" s="79">
        <v>12299</v>
      </c>
      <c r="B457" s="76" t="s">
        <v>988</v>
      </c>
      <c r="C457" s="76" t="s">
        <v>265</v>
      </c>
      <c r="D457" s="77">
        <v>46238</v>
      </c>
      <c r="E457" s="78">
        <v>2</v>
      </c>
      <c r="F457" s="76" t="s">
        <v>266</v>
      </c>
      <c r="G457" s="77">
        <v>46230</v>
      </c>
      <c r="H457">
        <v>40498489</v>
      </c>
      <c r="I457">
        <v>10</v>
      </c>
      <c r="J457" s="76" t="s">
        <v>989</v>
      </c>
      <c r="K457" s="76" t="s">
        <v>990</v>
      </c>
      <c r="L457" s="77">
        <v>46230</v>
      </c>
      <c r="M457" s="76" t="s">
        <v>269</v>
      </c>
      <c r="N457" s="76" t="s">
        <v>270</v>
      </c>
      <c r="O457" s="76" t="s">
        <v>511</v>
      </c>
      <c r="P457" s="77">
        <v>46238</v>
      </c>
      <c r="Q457" s="43">
        <f t="shared" si="14"/>
        <v>634</v>
      </c>
      <c r="R457" s="43">
        <f t="shared" si="15"/>
        <v>754</v>
      </c>
      <c r="S457" s="41">
        <f>IF($Q457&lt;Parâmetros!$E$19,$G457-1,$G457)</f>
        <v>46230</v>
      </c>
    </row>
    <row r="458" spans="1:19" ht="15" customHeight="1" x14ac:dyDescent="0.25">
      <c r="A458" s="79">
        <v>12299</v>
      </c>
      <c r="B458" s="76" t="s">
        <v>988</v>
      </c>
      <c r="C458" s="76" t="s">
        <v>265</v>
      </c>
      <c r="D458" s="77">
        <v>46232</v>
      </c>
      <c r="E458" s="78">
        <v>-4.55</v>
      </c>
      <c r="F458" s="76" t="s">
        <v>266</v>
      </c>
      <c r="G458" s="77">
        <v>46230</v>
      </c>
      <c r="H458">
        <v>40498489</v>
      </c>
      <c r="I458">
        <v>10</v>
      </c>
      <c r="J458" s="76" t="s">
        <v>989</v>
      </c>
      <c r="K458" s="76" t="s">
        <v>991</v>
      </c>
      <c r="L458" s="77">
        <v>46230</v>
      </c>
      <c r="M458" s="76" t="s">
        <v>269</v>
      </c>
      <c r="N458" s="76" t="s">
        <v>270</v>
      </c>
      <c r="O458" s="76" t="s">
        <v>511</v>
      </c>
      <c r="P458" s="77">
        <v>46238</v>
      </c>
      <c r="Q458" s="43">
        <f t="shared" si="14"/>
        <v>634</v>
      </c>
      <c r="R458" s="43">
        <f t="shared" si="15"/>
        <v>907</v>
      </c>
      <c r="S458" s="41">
        <f>IF($Q458&lt;Parâmetros!$E$19,$G458-1,$G458)</f>
        <v>46230</v>
      </c>
    </row>
    <row r="459" spans="1:19" ht="15" customHeight="1" x14ac:dyDescent="0.25">
      <c r="A459" s="79">
        <v>12299</v>
      </c>
      <c r="B459" s="76" t="s">
        <v>988</v>
      </c>
      <c r="C459" s="76" t="s">
        <v>265</v>
      </c>
      <c r="D459" s="77">
        <v>46238</v>
      </c>
      <c r="E459" s="78">
        <v>2.5499999999999998</v>
      </c>
      <c r="F459" s="76" t="s">
        <v>266</v>
      </c>
      <c r="G459" s="77">
        <v>46230</v>
      </c>
      <c r="H459">
        <v>40498489</v>
      </c>
      <c r="I459">
        <v>10</v>
      </c>
      <c r="J459" s="76" t="s">
        <v>459</v>
      </c>
      <c r="K459" s="76" t="s">
        <v>991</v>
      </c>
      <c r="L459" s="77">
        <v>46230</v>
      </c>
      <c r="M459" s="76" t="s">
        <v>269</v>
      </c>
      <c r="N459" s="76" t="s">
        <v>270</v>
      </c>
      <c r="O459" s="76" t="s">
        <v>511</v>
      </c>
      <c r="P459" s="77">
        <v>46238</v>
      </c>
      <c r="Q459" s="43">
        <f t="shared" si="14"/>
        <v>720</v>
      </c>
      <c r="R459" s="43">
        <f t="shared" si="15"/>
        <v>907</v>
      </c>
      <c r="S459" s="41">
        <f>IF($Q459&lt;Parâmetros!$E$19,$G459-1,$G459)</f>
        <v>46230</v>
      </c>
    </row>
    <row r="460" spans="1:19" ht="15" customHeight="1" x14ac:dyDescent="0.25">
      <c r="A460" s="79">
        <v>12299</v>
      </c>
      <c r="B460" s="76" t="s">
        <v>988</v>
      </c>
      <c r="C460" s="76" t="s">
        <v>265</v>
      </c>
      <c r="D460" s="77">
        <v>46238</v>
      </c>
      <c r="E460" s="78">
        <v>1.1000000000000001</v>
      </c>
      <c r="F460" s="76" t="s">
        <v>266</v>
      </c>
      <c r="G460" s="77">
        <v>46238</v>
      </c>
      <c r="H460">
        <v>40497101</v>
      </c>
      <c r="I460">
        <v>10</v>
      </c>
      <c r="J460" s="76" t="s">
        <v>992</v>
      </c>
      <c r="K460" s="76" t="s">
        <v>993</v>
      </c>
      <c r="L460" s="77">
        <v>46238</v>
      </c>
      <c r="M460" s="76" t="s">
        <v>296</v>
      </c>
      <c r="N460">
        <v>3004492</v>
      </c>
      <c r="O460" s="76" t="s">
        <v>271</v>
      </c>
      <c r="P460" s="77">
        <v>46238</v>
      </c>
      <c r="Q460" s="43">
        <f t="shared" si="14"/>
        <v>441</v>
      </c>
      <c r="R460" s="43">
        <f t="shared" si="15"/>
        <v>506</v>
      </c>
      <c r="S460" s="41">
        <f>IF($Q460&lt;Parâmetros!$E$19,$G460-1,$G460)</f>
        <v>46238</v>
      </c>
    </row>
    <row r="461" spans="1:19" ht="15" customHeight="1" x14ac:dyDescent="0.25">
      <c r="A461" s="79">
        <v>12299</v>
      </c>
      <c r="B461" s="76" t="s">
        <v>988</v>
      </c>
      <c r="C461" s="76" t="s">
        <v>265</v>
      </c>
      <c r="D461" s="77">
        <v>46238</v>
      </c>
      <c r="E461" s="78">
        <v>1.1599999999999999</v>
      </c>
      <c r="F461" s="76" t="s">
        <v>266</v>
      </c>
      <c r="G461" s="77">
        <v>46238</v>
      </c>
      <c r="H461">
        <v>40497102</v>
      </c>
      <c r="I461">
        <v>10</v>
      </c>
      <c r="J461" s="76" t="s">
        <v>994</v>
      </c>
      <c r="K461" s="76" t="s">
        <v>995</v>
      </c>
      <c r="L461" s="77">
        <v>46238</v>
      </c>
      <c r="M461" s="76" t="s">
        <v>296</v>
      </c>
      <c r="N461">
        <v>3007941</v>
      </c>
      <c r="O461" s="76" t="s">
        <v>271</v>
      </c>
      <c r="P461" s="77">
        <v>46238</v>
      </c>
      <c r="Q461" s="43">
        <f t="shared" si="14"/>
        <v>507</v>
      </c>
      <c r="R461" s="43">
        <f t="shared" si="15"/>
        <v>576</v>
      </c>
      <c r="S461" s="41">
        <f>IF($Q461&lt;Parâmetros!$E$19,$G461-1,$G461)</f>
        <v>46238</v>
      </c>
    </row>
    <row r="462" spans="1:19" ht="15" customHeight="1" x14ac:dyDescent="0.25">
      <c r="A462" s="79">
        <v>12299</v>
      </c>
      <c r="B462" s="76" t="s">
        <v>988</v>
      </c>
      <c r="C462" s="76" t="s">
        <v>265</v>
      </c>
      <c r="D462" s="77">
        <v>46238</v>
      </c>
      <c r="E462" s="78">
        <v>1.03</v>
      </c>
      <c r="F462" s="76" t="s">
        <v>266</v>
      </c>
      <c r="G462" s="77">
        <v>46238</v>
      </c>
      <c r="H462">
        <v>40497103</v>
      </c>
      <c r="I462">
        <v>10</v>
      </c>
      <c r="J462" s="76" t="s">
        <v>996</v>
      </c>
      <c r="K462" s="76" t="s">
        <v>997</v>
      </c>
      <c r="L462" s="77">
        <v>46238</v>
      </c>
      <c r="M462" s="76" t="s">
        <v>296</v>
      </c>
      <c r="N462">
        <v>3007940</v>
      </c>
      <c r="O462" s="76" t="s">
        <v>271</v>
      </c>
      <c r="P462" s="77">
        <v>46238</v>
      </c>
      <c r="Q462" s="43">
        <f t="shared" si="14"/>
        <v>577</v>
      </c>
      <c r="R462" s="43">
        <f t="shared" si="15"/>
        <v>638</v>
      </c>
      <c r="S462" s="41">
        <f>IF($Q462&lt;Parâmetros!$E$19,$G462-1,$G462)</f>
        <v>46238</v>
      </c>
    </row>
    <row r="463" spans="1:19" ht="15" customHeight="1" x14ac:dyDescent="0.25">
      <c r="A463" s="79">
        <v>12299</v>
      </c>
      <c r="B463" s="76" t="s">
        <v>988</v>
      </c>
      <c r="C463" s="76" t="s">
        <v>265</v>
      </c>
      <c r="D463" s="77">
        <v>46238</v>
      </c>
      <c r="E463" s="78">
        <v>0.61</v>
      </c>
      <c r="F463" s="76" t="s">
        <v>266</v>
      </c>
      <c r="G463" s="77">
        <v>46238</v>
      </c>
      <c r="H463">
        <v>40499939</v>
      </c>
      <c r="I463">
        <v>10</v>
      </c>
      <c r="J463" s="76" t="s">
        <v>998</v>
      </c>
      <c r="K463" s="76" t="s">
        <v>999</v>
      </c>
      <c r="L463" s="77">
        <v>46238</v>
      </c>
      <c r="M463" s="76" t="s">
        <v>269</v>
      </c>
      <c r="N463" s="76" t="s">
        <v>270</v>
      </c>
      <c r="O463" s="76" t="s">
        <v>271</v>
      </c>
      <c r="P463" s="77">
        <v>46238</v>
      </c>
      <c r="Q463" s="43">
        <f t="shared" si="14"/>
        <v>639</v>
      </c>
      <c r="R463" s="43">
        <f t="shared" si="15"/>
        <v>675</v>
      </c>
      <c r="S463" s="41">
        <f>IF($Q463&lt;Parâmetros!$E$19,$G463-1,$G463)</f>
        <v>46238</v>
      </c>
    </row>
    <row r="464" spans="1:19" ht="15" customHeight="1" x14ac:dyDescent="0.25">
      <c r="A464" s="79">
        <v>12299</v>
      </c>
      <c r="B464" s="76" t="s">
        <v>988</v>
      </c>
      <c r="C464" s="76" t="s">
        <v>265</v>
      </c>
      <c r="D464" s="77">
        <v>46238</v>
      </c>
      <c r="E464" s="78">
        <v>1.18</v>
      </c>
      <c r="F464" s="76" t="s">
        <v>266</v>
      </c>
      <c r="G464" s="77">
        <v>46238</v>
      </c>
      <c r="H464">
        <v>40499953</v>
      </c>
      <c r="I464">
        <v>10</v>
      </c>
      <c r="J464" s="76" t="s">
        <v>1000</v>
      </c>
      <c r="K464" s="76" t="s">
        <v>1001</v>
      </c>
      <c r="L464" s="77">
        <v>46238</v>
      </c>
      <c r="M464" s="76" t="s">
        <v>269</v>
      </c>
      <c r="N464" s="76" t="s">
        <v>270</v>
      </c>
      <c r="O464" s="76" t="s">
        <v>271</v>
      </c>
      <c r="P464" s="77">
        <v>46238</v>
      </c>
      <c r="Q464" s="43">
        <f t="shared" si="14"/>
        <v>685</v>
      </c>
      <c r="R464" s="43">
        <f t="shared" si="15"/>
        <v>756</v>
      </c>
      <c r="S464" s="41">
        <f>IF($Q464&lt;Parâmetros!$E$19,$G464-1,$G464)</f>
        <v>46238</v>
      </c>
    </row>
    <row r="465" spans="1:19" ht="15" customHeight="1" x14ac:dyDescent="0.25">
      <c r="A465" s="79">
        <v>12299</v>
      </c>
      <c r="B465" s="76" t="s">
        <v>988</v>
      </c>
      <c r="C465" s="76" t="s">
        <v>265</v>
      </c>
      <c r="D465" s="77">
        <v>46239</v>
      </c>
      <c r="E465" s="78">
        <v>1.31</v>
      </c>
      <c r="F465" s="76" t="s">
        <v>266</v>
      </c>
      <c r="G465" s="77">
        <v>46238</v>
      </c>
      <c r="H465">
        <v>40501306</v>
      </c>
      <c r="I465">
        <v>10</v>
      </c>
      <c r="J465" s="76" t="s">
        <v>1002</v>
      </c>
      <c r="K465" s="76" t="s">
        <v>1003</v>
      </c>
      <c r="L465" s="77">
        <v>46238</v>
      </c>
      <c r="M465" s="76" t="s">
        <v>269</v>
      </c>
      <c r="N465" s="76" t="s">
        <v>270</v>
      </c>
      <c r="O465" s="76" t="s">
        <v>271</v>
      </c>
      <c r="P465" s="77">
        <v>46239</v>
      </c>
      <c r="Q465" s="43">
        <f t="shared" si="14"/>
        <v>855</v>
      </c>
      <c r="R465" s="43">
        <f t="shared" si="15"/>
        <v>934</v>
      </c>
      <c r="S465" s="41">
        <f>IF($Q465&lt;Parâmetros!$E$19,$G465-1,$G465)</f>
        <v>46238</v>
      </c>
    </row>
    <row r="466" spans="1:19" ht="15" customHeight="1" x14ac:dyDescent="0.25">
      <c r="A466" s="79">
        <v>12299</v>
      </c>
      <c r="B466" s="76" t="s">
        <v>988</v>
      </c>
      <c r="C466" s="76" t="s">
        <v>265</v>
      </c>
      <c r="D466" s="77">
        <v>46239</v>
      </c>
      <c r="E466" s="78">
        <v>1.1499999999999999</v>
      </c>
      <c r="F466" s="76" t="s">
        <v>266</v>
      </c>
      <c r="G466" s="77">
        <v>46239</v>
      </c>
      <c r="H466">
        <v>40497122</v>
      </c>
      <c r="I466">
        <v>10</v>
      </c>
      <c r="J466" s="76" t="s">
        <v>1004</v>
      </c>
      <c r="K466" s="76" t="s">
        <v>1005</v>
      </c>
      <c r="L466" s="77">
        <v>46239</v>
      </c>
      <c r="M466" s="76" t="s">
        <v>296</v>
      </c>
      <c r="N466">
        <v>3007176</v>
      </c>
      <c r="O466" s="76" t="s">
        <v>271</v>
      </c>
      <c r="P466" s="77">
        <v>46239</v>
      </c>
      <c r="Q466" s="43">
        <f t="shared" si="14"/>
        <v>427</v>
      </c>
      <c r="R466" s="43">
        <f t="shared" si="15"/>
        <v>496</v>
      </c>
      <c r="S466" s="41">
        <f>IF($Q466&lt;Parâmetros!$E$19,$G466-1,$G466)</f>
        <v>46239</v>
      </c>
    </row>
    <row r="467" spans="1:19" ht="15" customHeight="1" x14ac:dyDescent="0.25">
      <c r="A467" s="79">
        <v>12299</v>
      </c>
      <c r="B467" s="76" t="s">
        <v>988</v>
      </c>
      <c r="C467" s="76" t="s">
        <v>265</v>
      </c>
      <c r="D467" s="77">
        <v>46239</v>
      </c>
      <c r="E467" s="78">
        <v>1.1399999999999999</v>
      </c>
      <c r="F467" s="76" t="s">
        <v>266</v>
      </c>
      <c r="G467" s="77">
        <v>46239</v>
      </c>
      <c r="H467">
        <v>40497123</v>
      </c>
      <c r="I467">
        <v>10</v>
      </c>
      <c r="J467" s="76" t="s">
        <v>1006</v>
      </c>
      <c r="K467" s="76" t="s">
        <v>1007</v>
      </c>
      <c r="L467" s="77">
        <v>46239</v>
      </c>
      <c r="M467" s="76" t="s">
        <v>296</v>
      </c>
      <c r="N467" s="76" t="s">
        <v>270</v>
      </c>
      <c r="O467" s="76" t="s">
        <v>271</v>
      </c>
      <c r="P467" s="77">
        <v>46239</v>
      </c>
      <c r="Q467" s="43">
        <f t="shared" si="14"/>
        <v>497</v>
      </c>
      <c r="R467" s="43">
        <f t="shared" si="15"/>
        <v>565</v>
      </c>
      <c r="S467" s="41">
        <f>IF($Q467&lt;Parâmetros!$E$19,$G467-1,$G467)</f>
        <v>46239</v>
      </c>
    </row>
    <row r="468" spans="1:19" ht="15" customHeight="1" x14ac:dyDescent="0.25">
      <c r="A468" s="79">
        <v>12299</v>
      </c>
      <c r="B468" s="76" t="s">
        <v>988</v>
      </c>
      <c r="C468" s="76" t="s">
        <v>265</v>
      </c>
      <c r="D468" s="77">
        <v>46239</v>
      </c>
      <c r="E468" s="78">
        <v>4.96</v>
      </c>
      <c r="F468" s="76" t="s">
        <v>266</v>
      </c>
      <c r="G468" s="77">
        <v>46239</v>
      </c>
      <c r="H468">
        <v>40501571</v>
      </c>
      <c r="I468">
        <v>10</v>
      </c>
      <c r="J468" s="76" t="s">
        <v>1008</v>
      </c>
      <c r="K468" s="76" t="s">
        <v>1009</v>
      </c>
      <c r="L468" s="77">
        <v>46239</v>
      </c>
      <c r="M468" s="76" t="s">
        <v>269</v>
      </c>
      <c r="N468" s="76" t="s">
        <v>270</v>
      </c>
      <c r="O468" s="76" t="s">
        <v>271</v>
      </c>
      <c r="P468" s="77">
        <v>46239</v>
      </c>
      <c r="Q468" s="43">
        <f t="shared" si="14"/>
        <v>565</v>
      </c>
      <c r="R468" s="43">
        <f t="shared" si="15"/>
        <v>863</v>
      </c>
      <c r="S468" s="41">
        <f>IF($Q468&lt;Parâmetros!$E$19,$G468-1,$G468)</f>
        <v>46239</v>
      </c>
    </row>
    <row r="469" spans="1:19" ht="15" customHeight="1" x14ac:dyDescent="0.25">
      <c r="A469" s="79">
        <v>12299</v>
      </c>
      <c r="B469" s="76" t="s">
        <v>988</v>
      </c>
      <c r="C469" s="76" t="s">
        <v>265</v>
      </c>
      <c r="D469" s="77">
        <v>46240</v>
      </c>
      <c r="E469" s="78">
        <v>1.1100000000000001</v>
      </c>
      <c r="F469" s="76" t="s">
        <v>266</v>
      </c>
      <c r="G469" s="77">
        <v>46240</v>
      </c>
      <c r="H469">
        <v>40497123</v>
      </c>
      <c r="I469">
        <v>10</v>
      </c>
      <c r="J469" s="76" t="s">
        <v>1010</v>
      </c>
      <c r="K469" s="76" t="s">
        <v>1011</v>
      </c>
      <c r="L469" s="77">
        <v>46240</v>
      </c>
      <c r="M469" s="76" t="s">
        <v>296</v>
      </c>
      <c r="N469" s="76" t="s">
        <v>270</v>
      </c>
      <c r="O469" s="76" t="s">
        <v>271</v>
      </c>
      <c r="P469" s="77">
        <v>46240</v>
      </c>
      <c r="Q469" s="43">
        <f t="shared" si="14"/>
        <v>429</v>
      </c>
      <c r="R469" s="43">
        <f t="shared" si="15"/>
        <v>496</v>
      </c>
      <c r="S469" s="41">
        <f>IF($Q469&lt;Parâmetros!$E$19,$G469-1,$G469)</f>
        <v>46240</v>
      </c>
    </row>
    <row r="470" spans="1:19" ht="15" customHeight="1" x14ac:dyDescent="0.25">
      <c r="A470" s="79">
        <v>12299</v>
      </c>
      <c r="B470" s="76" t="s">
        <v>988</v>
      </c>
      <c r="C470" s="76" t="s">
        <v>265</v>
      </c>
      <c r="D470" s="77">
        <v>46240</v>
      </c>
      <c r="E470" s="78">
        <v>5.42</v>
      </c>
      <c r="F470" s="76" t="s">
        <v>266</v>
      </c>
      <c r="G470" s="77">
        <v>46240</v>
      </c>
      <c r="H470">
        <v>40501841</v>
      </c>
      <c r="I470">
        <v>20</v>
      </c>
      <c r="J470" s="76" t="s">
        <v>1012</v>
      </c>
      <c r="K470" s="76" t="s">
        <v>1013</v>
      </c>
      <c r="L470" s="77">
        <v>46240</v>
      </c>
      <c r="M470" s="76" t="s">
        <v>269</v>
      </c>
      <c r="N470" s="76" t="s">
        <v>270</v>
      </c>
      <c r="O470" s="76" t="s">
        <v>271</v>
      </c>
      <c r="P470" s="77">
        <v>46240</v>
      </c>
      <c r="Q470" s="43">
        <f t="shared" si="14"/>
        <v>499</v>
      </c>
      <c r="R470" s="43">
        <f t="shared" si="15"/>
        <v>824</v>
      </c>
      <c r="S470" s="41">
        <f>IF($Q470&lt;Parâmetros!$E$19,$G470-1,$G470)</f>
        <v>46240</v>
      </c>
    </row>
    <row r="471" spans="1:19" ht="15" customHeight="1" x14ac:dyDescent="0.25">
      <c r="A471" s="79">
        <v>12299</v>
      </c>
      <c r="B471" s="76" t="s">
        <v>988</v>
      </c>
      <c r="C471" s="76" t="s">
        <v>265</v>
      </c>
      <c r="D471" s="77">
        <v>46241</v>
      </c>
      <c r="E471" s="78">
        <v>1.75</v>
      </c>
      <c r="F471" s="76" t="s">
        <v>266</v>
      </c>
      <c r="G471" s="77">
        <v>46240</v>
      </c>
      <c r="H471">
        <v>40501841</v>
      </c>
      <c r="I471">
        <v>20</v>
      </c>
      <c r="J471" s="76" t="s">
        <v>1014</v>
      </c>
      <c r="K471" s="76" t="s">
        <v>1015</v>
      </c>
      <c r="L471" s="77">
        <v>46240</v>
      </c>
      <c r="M471" s="76" t="s">
        <v>269</v>
      </c>
      <c r="N471" s="76" t="s">
        <v>270</v>
      </c>
      <c r="O471" s="76" t="s">
        <v>271</v>
      </c>
      <c r="P471" s="77">
        <v>46241</v>
      </c>
      <c r="Q471" s="43">
        <f t="shared" si="14"/>
        <v>825</v>
      </c>
      <c r="R471" s="43">
        <f t="shared" si="15"/>
        <v>930</v>
      </c>
      <c r="S471" s="41">
        <f>IF($Q471&lt;Parâmetros!$E$19,$G471-1,$G471)</f>
        <v>46240</v>
      </c>
    </row>
    <row r="472" spans="1:19" ht="15" customHeight="1" x14ac:dyDescent="0.25">
      <c r="A472" s="79">
        <v>12299</v>
      </c>
      <c r="B472" s="76" t="s">
        <v>988</v>
      </c>
      <c r="C472" s="76" t="s">
        <v>265</v>
      </c>
      <c r="D472" s="77">
        <v>46241</v>
      </c>
      <c r="E472" s="78">
        <v>1.01</v>
      </c>
      <c r="F472" s="76" t="s">
        <v>266</v>
      </c>
      <c r="G472" s="77">
        <v>46241</v>
      </c>
      <c r="H472">
        <v>40497124</v>
      </c>
      <c r="I472">
        <v>10</v>
      </c>
      <c r="J472" s="76" t="s">
        <v>1016</v>
      </c>
      <c r="K472" s="76" t="s">
        <v>1017</v>
      </c>
      <c r="L472" s="77">
        <v>46241</v>
      </c>
      <c r="M472" s="76" t="s">
        <v>296</v>
      </c>
      <c r="N472">
        <v>3012705</v>
      </c>
      <c r="O472" s="76" t="s">
        <v>271</v>
      </c>
      <c r="P472" s="77">
        <v>46241</v>
      </c>
      <c r="Q472" s="43">
        <f t="shared" si="14"/>
        <v>425</v>
      </c>
      <c r="R472" s="43">
        <f t="shared" si="15"/>
        <v>486</v>
      </c>
      <c r="S472" s="41">
        <f>IF($Q472&lt;Parâmetros!$E$19,$G472-1,$G472)</f>
        <v>46241</v>
      </c>
    </row>
    <row r="473" spans="1:19" ht="15" customHeight="1" x14ac:dyDescent="0.25">
      <c r="A473" s="79">
        <v>12299</v>
      </c>
      <c r="B473" s="76" t="s">
        <v>988</v>
      </c>
      <c r="C473" s="76" t="s">
        <v>265</v>
      </c>
      <c r="D473" s="77">
        <v>46241</v>
      </c>
      <c r="E473" s="78">
        <v>1.02</v>
      </c>
      <c r="F473" s="76" t="s">
        <v>266</v>
      </c>
      <c r="G473" s="77">
        <v>46241</v>
      </c>
      <c r="H473">
        <v>40497125</v>
      </c>
      <c r="I473">
        <v>10</v>
      </c>
      <c r="J473" s="76" t="s">
        <v>1018</v>
      </c>
      <c r="K473" s="76" t="s">
        <v>1019</v>
      </c>
      <c r="L473" s="77">
        <v>46241</v>
      </c>
      <c r="M473" s="76" t="s">
        <v>296</v>
      </c>
      <c r="N473" s="76" t="s">
        <v>270</v>
      </c>
      <c r="O473" s="76" t="s">
        <v>271</v>
      </c>
      <c r="P473" s="77">
        <v>46241</v>
      </c>
      <c r="Q473" s="43">
        <f t="shared" si="14"/>
        <v>486</v>
      </c>
      <c r="R473" s="43">
        <f t="shared" si="15"/>
        <v>547</v>
      </c>
      <c r="S473" s="41">
        <f>IF($Q473&lt;Parâmetros!$E$19,$G473-1,$G473)</f>
        <v>46241</v>
      </c>
    </row>
    <row r="474" spans="1:19" ht="15" customHeight="1" x14ac:dyDescent="0.25">
      <c r="A474" s="79">
        <v>12299</v>
      </c>
      <c r="B474" s="76" t="s">
        <v>988</v>
      </c>
      <c r="C474" s="76" t="s">
        <v>265</v>
      </c>
      <c r="D474" s="77">
        <v>46241</v>
      </c>
      <c r="E474" s="78">
        <v>1.23</v>
      </c>
      <c r="F474" s="76" t="s">
        <v>266</v>
      </c>
      <c r="G474" s="77">
        <v>46241</v>
      </c>
      <c r="H474">
        <v>40487539</v>
      </c>
      <c r="I474">
        <v>10</v>
      </c>
      <c r="J474" s="76" t="s">
        <v>1020</v>
      </c>
      <c r="K474" s="76" t="s">
        <v>1021</v>
      </c>
      <c r="L474" s="77">
        <v>46241</v>
      </c>
      <c r="M474" s="76" t="s">
        <v>269</v>
      </c>
      <c r="N474" s="76" t="s">
        <v>270</v>
      </c>
      <c r="O474" s="76" t="s">
        <v>271</v>
      </c>
      <c r="P474" s="77">
        <v>46241</v>
      </c>
      <c r="Q474" s="43">
        <f t="shared" si="14"/>
        <v>547</v>
      </c>
      <c r="R474" s="43">
        <f t="shared" si="15"/>
        <v>621</v>
      </c>
      <c r="S474" s="41">
        <f>IF($Q474&lt;Parâmetros!$E$19,$G474-1,$G474)</f>
        <v>46241</v>
      </c>
    </row>
    <row r="475" spans="1:19" ht="15" customHeight="1" x14ac:dyDescent="0.25">
      <c r="A475" s="79">
        <v>12299</v>
      </c>
      <c r="B475" s="76" t="s">
        <v>988</v>
      </c>
      <c r="C475" s="76" t="s">
        <v>265</v>
      </c>
      <c r="D475" s="77">
        <v>46241</v>
      </c>
      <c r="E475" s="78">
        <v>1.02</v>
      </c>
      <c r="F475" s="76" t="s">
        <v>266</v>
      </c>
      <c r="G475" s="77">
        <v>46241</v>
      </c>
      <c r="H475">
        <v>40487539</v>
      </c>
      <c r="I475">
        <v>10</v>
      </c>
      <c r="J475" s="76" t="s">
        <v>1022</v>
      </c>
      <c r="K475" s="76" t="s">
        <v>1023</v>
      </c>
      <c r="L475" s="77">
        <v>46241</v>
      </c>
      <c r="M475" s="76" t="s">
        <v>269</v>
      </c>
      <c r="N475" s="76" t="s">
        <v>270</v>
      </c>
      <c r="O475" s="76" t="s">
        <v>271</v>
      </c>
      <c r="P475" s="77">
        <v>46241</v>
      </c>
      <c r="Q475" s="43">
        <f t="shared" si="14"/>
        <v>621</v>
      </c>
      <c r="R475" s="43">
        <f t="shared" si="15"/>
        <v>682</v>
      </c>
      <c r="S475" s="41">
        <f>IF($Q475&lt;Parâmetros!$E$19,$G475-1,$G475)</f>
        <v>46241</v>
      </c>
    </row>
    <row r="476" spans="1:19" ht="15" customHeight="1" x14ac:dyDescent="0.25">
      <c r="A476" s="79">
        <v>12299</v>
      </c>
      <c r="B476" s="76" t="s">
        <v>988</v>
      </c>
      <c r="C476" s="76" t="s">
        <v>265</v>
      </c>
      <c r="D476" s="77">
        <v>46241</v>
      </c>
      <c r="E476" s="78">
        <v>0.94</v>
      </c>
      <c r="F476" s="76" t="s">
        <v>266</v>
      </c>
      <c r="G476" s="77">
        <v>46241</v>
      </c>
      <c r="H476">
        <v>40502099</v>
      </c>
      <c r="I476">
        <v>10</v>
      </c>
      <c r="J476" s="76" t="s">
        <v>1024</v>
      </c>
      <c r="K476" s="76" t="s">
        <v>1025</v>
      </c>
      <c r="L476" s="77">
        <v>46241</v>
      </c>
      <c r="M476" s="76" t="s">
        <v>269</v>
      </c>
      <c r="N476" s="76" t="s">
        <v>270</v>
      </c>
      <c r="O476" s="76" t="s">
        <v>271</v>
      </c>
      <c r="P476" s="77">
        <v>46241</v>
      </c>
      <c r="Q476" s="43">
        <f t="shared" si="14"/>
        <v>720</v>
      </c>
      <c r="R476" s="43">
        <f t="shared" si="15"/>
        <v>777</v>
      </c>
      <c r="S476" s="41">
        <f>IF($Q476&lt;Parâmetros!$E$19,$G476-1,$G476)</f>
        <v>46241</v>
      </c>
    </row>
    <row r="477" spans="1:19" ht="15" customHeight="1" x14ac:dyDescent="0.25">
      <c r="A477" s="79">
        <v>12299</v>
      </c>
      <c r="B477" s="76" t="s">
        <v>988</v>
      </c>
      <c r="C477" s="76" t="s">
        <v>265</v>
      </c>
      <c r="D477" s="77">
        <v>46241</v>
      </c>
      <c r="E477" s="78">
        <v>1.73</v>
      </c>
      <c r="F477" s="76" t="s">
        <v>266</v>
      </c>
      <c r="G477" s="77">
        <v>46241</v>
      </c>
      <c r="H477">
        <v>40502099</v>
      </c>
      <c r="I477">
        <v>10</v>
      </c>
      <c r="J477" s="76" t="s">
        <v>1026</v>
      </c>
      <c r="K477" s="76" t="s">
        <v>1027</v>
      </c>
      <c r="L477" s="77">
        <v>46241</v>
      </c>
      <c r="M477" s="76" t="s">
        <v>269</v>
      </c>
      <c r="N477" s="76" t="s">
        <v>270</v>
      </c>
      <c r="O477" s="76" t="s">
        <v>271</v>
      </c>
      <c r="P477" s="77">
        <v>46241</v>
      </c>
      <c r="Q477" s="43">
        <f t="shared" si="14"/>
        <v>777</v>
      </c>
      <c r="R477" s="43">
        <f t="shared" si="15"/>
        <v>881</v>
      </c>
      <c r="S477" s="41">
        <f>IF($Q477&lt;Parâmetros!$E$19,$G477-1,$G477)</f>
        <v>46241</v>
      </c>
    </row>
    <row r="478" spans="1:19" ht="15" customHeight="1" x14ac:dyDescent="0.25">
      <c r="A478" s="79">
        <v>12299</v>
      </c>
      <c r="B478" s="76" t="s">
        <v>988</v>
      </c>
      <c r="C478" s="76" t="s">
        <v>265</v>
      </c>
      <c r="D478" s="77">
        <v>46242</v>
      </c>
      <c r="E478" s="78">
        <v>1.61</v>
      </c>
      <c r="F478" s="76" t="s">
        <v>266</v>
      </c>
      <c r="G478" s="77">
        <v>46242</v>
      </c>
      <c r="H478">
        <v>40496955</v>
      </c>
      <c r="I478">
        <v>10</v>
      </c>
      <c r="J478" s="76" t="s">
        <v>1028</v>
      </c>
      <c r="K478" s="76" t="s">
        <v>1029</v>
      </c>
      <c r="L478" s="77">
        <v>46242</v>
      </c>
      <c r="M478" s="76" t="s">
        <v>296</v>
      </c>
      <c r="N478">
        <v>3005233</v>
      </c>
      <c r="O478" s="76" t="s">
        <v>271</v>
      </c>
      <c r="P478" s="77">
        <v>46242</v>
      </c>
      <c r="Q478" s="43">
        <f t="shared" si="14"/>
        <v>437</v>
      </c>
      <c r="R478" s="43">
        <f t="shared" si="15"/>
        <v>534</v>
      </c>
      <c r="S478" s="41">
        <f>IF($Q478&lt;Parâmetros!$E$19,$G478-1,$G478)</f>
        <v>46242</v>
      </c>
    </row>
    <row r="479" spans="1:19" ht="15" customHeight="1" x14ac:dyDescent="0.25">
      <c r="A479" s="79">
        <v>12299</v>
      </c>
      <c r="B479" s="76" t="s">
        <v>988</v>
      </c>
      <c r="C479" s="76" t="s">
        <v>265</v>
      </c>
      <c r="D479" s="77">
        <v>46242</v>
      </c>
      <c r="E479" s="78">
        <v>2.2000000000000002</v>
      </c>
      <c r="F479" s="76" t="s">
        <v>266</v>
      </c>
      <c r="G479" s="77">
        <v>46242</v>
      </c>
      <c r="H479">
        <v>40496956</v>
      </c>
      <c r="I479">
        <v>10</v>
      </c>
      <c r="J479" s="76" t="s">
        <v>1030</v>
      </c>
      <c r="K479" s="76" t="s">
        <v>1031</v>
      </c>
      <c r="L479" s="77">
        <v>46242</v>
      </c>
      <c r="M479" s="76" t="s">
        <v>296</v>
      </c>
      <c r="N479">
        <v>3005234</v>
      </c>
      <c r="O479" s="76" t="s">
        <v>271</v>
      </c>
      <c r="P479" s="77">
        <v>46242</v>
      </c>
      <c r="Q479" s="43">
        <f t="shared" si="14"/>
        <v>534</v>
      </c>
      <c r="R479" s="43">
        <f t="shared" si="15"/>
        <v>666</v>
      </c>
      <c r="S479" s="41">
        <f>IF($Q479&lt;Parâmetros!$E$19,$G479-1,$G479)</f>
        <v>46242</v>
      </c>
    </row>
    <row r="480" spans="1:19" ht="15" customHeight="1" x14ac:dyDescent="0.25">
      <c r="A480" s="79">
        <v>12299</v>
      </c>
      <c r="B480" s="76" t="s">
        <v>988</v>
      </c>
      <c r="C480" s="76" t="s">
        <v>265</v>
      </c>
      <c r="D480" s="77">
        <v>46242</v>
      </c>
      <c r="E480" s="78">
        <v>2.17</v>
      </c>
      <c r="F480" s="76" t="s">
        <v>266</v>
      </c>
      <c r="G480" s="77">
        <v>46242</v>
      </c>
      <c r="H480">
        <v>40496957</v>
      </c>
      <c r="I480">
        <v>10</v>
      </c>
      <c r="J480" s="76" t="s">
        <v>1032</v>
      </c>
      <c r="K480" s="76" t="s">
        <v>1033</v>
      </c>
      <c r="L480" s="77">
        <v>46242</v>
      </c>
      <c r="M480" s="76" t="s">
        <v>296</v>
      </c>
      <c r="N480">
        <v>3004320</v>
      </c>
      <c r="O480" s="76" t="s">
        <v>271</v>
      </c>
      <c r="P480" s="77">
        <v>46242</v>
      </c>
      <c r="Q480" s="43">
        <f t="shared" si="14"/>
        <v>666</v>
      </c>
      <c r="R480" s="43">
        <f t="shared" si="15"/>
        <v>797</v>
      </c>
      <c r="S480" s="41">
        <f>IF($Q480&lt;Parâmetros!$E$19,$G480-1,$G480)</f>
        <v>46242</v>
      </c>
    </row>
    <row r="481" spans="1:19" ht="15" customHeight="1" x14ac:dyDescent="0.25">
      <c r="A481" s="79">
        <v>12299</v>
      </c>
      <c r="B481" s="76" t="s">
        <v>988</v>
      </c>
      <c r="C481" s="76" t="s">
        <v>265</v>
      </c>
      <c r="D481" s="77">
        <v>46244</v>
      </c>
      <c r="E481" s="78">
        <v>1.6</v>
      </c>
      <c r="F481" s="76" t="s">
        <v>266</v>
      </c>
      <c r="G481" s="77">
        <v>46244</v>
      </c>
      <c r="H481">
        <v>40502999</v>
      </c>
      <c r="I481">
        <v>10</v>
      </c>
      <c r="J481" s="76" t="s">
        <v>1034</v>
      </c>
      <c r="K481" s="76" t="s">
        <v>1035</v>
      </c>
      <c r="L481" s="77">
        <v>46244</v>
      </c>
      <c r="M481" s="76" t="s">
        <v>269</v>
      </c>
      <c r="N481" s="76" t="s">
        <v>270</v>
      </c>
      <c r="O481" s="76" t="s">
        <v>271</v>
      </c>
      <c r="P481" s="77">
        <v>46244</v>
      </c>
      <c r="Q481" s="43">
        <f t="shared" si="14"/>
        <v>421</v>
      </c>
      <c r="R481" s="43">
        <f t="shared" si="15"/>
        <v>517</v>
      </c>
      <c r="S481" s="41">
        <f>IF($Q481&lt;Parâmetros!$E$19,$G481-1,$G481)</f>
        <v>46244</v>
      </c>
    </row>
    <row r="482" spans="1:19" ht="15" customHeight="1" x14ac:dyDescent="0.25">
      <c r="A482" s="79">
        <v>12299</v>
      </c>
      <c r="B482" s="76" t="s">
        <v>988</v>
      </c>
      <c r="C482" s="76" t="s">
        <v>265</v>
      </c>
      <c r="D482" s="77">
        <v>46244</v>
      </c>
      <c r="E482" s="78">
        <v>4.28</v>
      </c>
      <c r="F482" s="76" t="s">
        <v>266</v>
      </c>
      <c r="G482" s="77">
        <v>46244</v>
      </c>
      <c r="H482">
        <v>40502999</v>
      </c>
      <c r="I482">
        <v>10</v>
      </c>
      <c r="J482" s="76" t="s">
        <v>1036</v>
      </c>
      <c r="K482" s="76" t="s">
        <v>1037</v>
      </c>
      <c r="L482" s="77">
        <v>46244</v>
      </c>
      <c r="M482" s="76" t="s">
        <v>269</v>
      </c>
      <c r="N482" s="76" t="s">
        <v>270</v>
      </c>
      <c r="O482" s="76" t="s">
        <v>271</v>
      </c>
      <c r="P482" s="77">
        <v>46244</v>
      </c>
      <c r="Q482" s="43">
        <f t="shared" si="14"/>
        <v>517</v>
      </c>
      <c r="R482" s="43">
        <f t="shared" si="15"/>
        <v>774</v>
      </c>
      <c r="S482" s="41">
        <f>IF($Q482&lt;Parâmetros!$E$19,$G482-1,$G482)</f>
        <v>46244</v>
      </c>
    </row>
    <row r="483" spans="1:19" ht="15" customHeight="1" x14ac:dyDescent="0.25">
      <c r="A483" s="79">
        <v>12299</v>
      </c>
      <c r="B483" s="76" t="s">
        <v>988</v>
      </c>
      <c r="C483" s="76" t="s">
        <v>265</v>
      </c>
      <c r="D483" s="77">
        <v>46244</v>
      </c>
      <c r="E483" s="78">
        <v>1.91</v>
      </c>
      <c r="F483" s="76" t="s">
        <v>266</v>
      </c>
      <c r="G483" s="77">
        <v>46244</v>
      </c>
      <c r="H483">
        <v>40474580</v>
      </c>
      <c r="I483">
        <v>10</v>
      </c>
      <c r="J483" s="76" t="s">
        <v>1038</v>
      </c>
      <c r="K483" s="76" t="s">
        <v>1039</v>
      </c>
      <c r="L483" s="77">
        <v>46244</v>
      </c>
      <c r="M483" s="76" t="s">
        <v>269</v>
      </c>
      <c r="N483" s="76" t="s">
        <v>270</v>
      </c>
      <c r="O483" s="76" t="s">
        <v>271</v>
      </c>
      <c r="P483" s="77">
        <v>46244</v>
      </c>
      <c r="Q483" s="43">
        <f t="shared" si="14"/>
        <v>774</v>
      </c>
      <c r="R483" s="43">
        <f t="shared" si="15"/>
        <v>888</v>
      </c>
      <c r="S483" s="41">
        <f>IF($Q483&lt;Parâmetros!$E$19,$G483-1,$G483)</f>
        <v>46244</v>
      </c>
    </row>
    <row r="484" spans="1:19" ht="15" customHeight="1" x14ac:dyDescent="0.25">
      <c r="A484" s="79">
        <v>12299</v>
      </c>
      <c r="B484" s="76" t="s">
        <v>988</v>
      </c>
      <c r="C484" s="76" t="s">
        <v>265</v>
      </c>
      <c r="D484" s="77">
        <v>46245</v>
      </c>
      <c r="E484" s="78">
        <v>0.74</v>
      </c>
      <c r="F484" s="76" t="s">
        <v>266</v>
      </c>
      <c r="G484" s="77">
        <v>46245</v>
      </c>
      <c r="H484">
        <v>40503409</v>
      </c>
      <c r="I484">
        <v>10</v>
      </c>
      <c r="J484" s="76" t="s">
        <v>1040</v>
      </c>
      <c r="K484" s="76" t="s">
        <v>1041</v>
      </c>
      <c r="L484" s="77">
        <v>46245</v>
      </c>
      <c r="M484" s="76" t="s">
        <v>269</v>
      </c>
      <c r="N484">
        <v>3012697</v>
      </c>
      <c r="O484" s="76" t="s">
        <v>271</v>
      </c>
      <c r="P484" s="77">
        <v>46245</v>
      </c>
      <c r="Q484" s="43">
        <f t="shared" ref="Q484:Q547" si="16">IFERROR(VALUE(LEFT($J484,2))*60+VALUE(MID($J484,4,2)),9999)</f>
        <v>420</v>
      </c>
      <c r="R484" s="43">
        <f t="shared" ref="R484:R547" si="17">IFERROR(VALUE(LEFT($K484,2))*60+VALUE(MID($K484,4,2)),"")</f>
        <v>465</v>
      </c>
      <c r="S484" s="41">
        <f>IF($Q484&lt;Parâmetros!$E$19,$G484-1,$G484)</f>
        <v>46245</v>
      </c>
    </row>
    <row r="485" spans="1:19" ht="15" customHeight="1" x14ac:dyDescent="0.25">
      <c r="A485" s="79">
        <v>12299</v>
      </c>
      <c r="B485" s="76" t="s">
        <v>988</v>
      </c>
      <c r="C485" s="76" t="s">
        <v>265</v>
      </c>
      <c r="D485" s="77">
        <v>46245</v>
      </c>
      <c r="E485" s="78">
        <v>6.78</v>
      </c>
      <c r="F485" s="76" t="s">
        <v>266</v>
      </c>
      <c r="G485" s="77">
        <v>46245</v>
      </c>
      <c r="H485">
        <v>40503368</v>
      </c>
      <c r="I485">
        <v>10</v>
      </c>
      <c r="J485" s="76" t="s">
        <v>1042</v>
      </c>
      <c r="K485" s="76" t="s">
        <v>1043</v>
      </c>
      <c r="L485" s="77">
        <v>46245</v>
      </c>
      <c r="M485" s="76" t="s">
        <v>269</v>
      </c>
      <c r="N485" s="76" t="s">
        <v>270</v>
      </c>
      <c r="O485" s="76" t="s">
        <v>271</v>
      </c>
      <c r="P485" s="77">
        <v>46245</v>
      </c>
      <c r="Q485" s="43">
        <f t="shared" si="16"/>
        <v>465</v>
      </c>
      <c r="R485" s="43">
        <f t="shared" si="17"/>
        <v>872</v>
      </c>
      <c r="S485" s="41">
        <f>IF($Q485&lt;Parâmetros!$E$19,$G485-1,$G485)</f>
        <v>46245</v>
      </c>
    </row>
    <row r="486" spans="1:19" ht="15" customHeight="1" x14ac:dyDescent="0.25">
      <c r="A486" s="79">
        <v>12299</v>
      </c>
      <c r="B486" s="76" t="s">
        <v>988</v>
      </c>
      <c r="C486" s="76" t="s">
        <v>265</v>
      </c>
      <c r="D486" s="77">
        <v>46246</v>
      </c>
      <c r="E486" s="78">
        <v>1.07</v>
      </c>
      <c r="F486" s="76" t="s">
        <v>266</v>
      </c>
      <c r="G486" s="77">
        <v>46246</v>
      </c>
      <c r="H486">
        <v>40497154</v>
      </c>
      <c r="I486">
        <v>10</v>
      </c>
      <c r="J486" s="76" t="s">
        <v>1044</v>
      </c>
      <c r="K486" s="76" t="s">
        <v>1045</v>
      </c>
      <c r="L486" s="77">
        <v>46246</v>
      </c>
      <c r="M486" s="76" t="s">
        <v>296</v>
      </c>
      <c r="N486" s="76" t="s">
        <v>270</v>
      </c>
      <c r="O486" s="76" t="s">
        <v>271</v>
      </c>
      <c r="P486" s="77">
        <v>46246</v>
      </c>
      <c r="Q486" s="43">
        <f t="shared" si="16"/>
        <v>428</v>
      </c>
      <c r="R486" s="43">
        <f t="shared" si="17"/>
        <v>492</v>
      </c>
      <c r="S486" s="41">
        <f>IF($Q486&lt;Parâmetros!$E$19,$G486-1,$G486)</f>
        <v>46246</v>
      </c>
    </row>
    <row r="487" spans="1:19" ht="15" customHeight="1" x14ac:dyDescent="0.25">
      <c r="A487" s="79">
        <v>12299</v>
      </c>
      <c r="B487" s="76" t="s">
        <v>988</v>
      </c>
      <c r="C487" s="76" t="s">
        <v>265</v>
      </c>
      <c r="D487" s="77">
        <v>46246</v>
      </c>
      <c r="E487" s="78">
        <v>1.02</v>
      </c>
      <c r="F487" s="76" t="s">
        <v>266</v>
      </c>
      <c r="G487" s="77">
        <v>46246</v>
      </c>
      <c r="H487">
        <v>40497155</v>
      </c>
      <c r="I487">
        <v>10</v>
      </c>
      <c r="J487" s="76" t="s">
        <v>1046</v>
      </c>
      <c r="K487" s="76" t="s">
        <v>1047</v>
      </c>
      <c r="L487" s="77">
        <v>46246</v>
      </c>
      <c r="M487" s="76" t="s">
        <v>296</v>
      </c>
      <c r="N487" s="76" t="s">
        <v>270</v>
      </c>
      <c r="O487" s="76" t="s">
        <v>271</v>
      </c>
      <c r="P487" s="77">
        <v>46246</v>
      </c>
      <c r="Q487" s="43">
        <f t="shared" si="16"/>
        <v>493</v>
      </c>
      <c r="R487" s="43">
        <f t="shared" si="17"/>
        <v>554</v>
      </c>
      <c r="S487" s="41">
        <f>IF($Q487&lt;Parâmetros!$E$19,$G487-1,$G487)</f>
        <v>46246</v>
      </c>
    </row>
    <row r="488" spans="1:19" ht="15" customHeight="1" x14ac:dyDescent="0.25">
      <c r="A488" s="79">
        <v>12299</v>
      </c>
      <c r="B488" s="76" t="s">
        <v>988</v>
      </c>
      <c r="C488" s="76" t="s">
        <v>265</v>
      </c>
      <c r="D488" s="77">
        <v>46246</v>
      </c>
      <c r="E488" s="78">
        <v>4.8899999999999997</v>
      </c>
      <c r="F488" s="76" t="s">
        <v>266</v>
      </c>
      <c r="G488" s="77">
        <v>46246</v>
      </c>
      <c r="H488">
        <v>40503655</v>
      </c>
      <c r="I488">
        <v>10</v>
      </c>
      <c r="J488" s="76" t="s">
        <v>1048</v>
      </c>
      <c r="K488" s="76" t="s">
        <v>1049</v>
      </c>
      <c r="L488" s="77">
        <v>46246</v>
      </c>
      <c r="M488" s="76" t="s">
        <v>269</v>
      </c>
      <c r="N488" s="76" t="s">
        <v>270</v>
      </c>
      <c r="O488" s="76" t="s">
        <v>271</v>
      </c>
      <c r="P488" s="77">
        <v>46246</v>
      </c>
      <c r="Q488" s="43">
        <f t="shared" si="16"/>
        <v>554</v>
      </c>
      <c r="R488" s="43">
        <f t="shared" si="17"/>
        <v>847</v>
      </c>
      <c r="S488" s="41">
        <f>IF($Q488&lt;Parâmetros!$E$19,$G488-1,$G488)</f>
        <v>46246</v>
      </c>
    </row>
    <row r="489" spans="1:19" ht="15" customHeight="1" x14ac:dyDescent="0.25">
      <c r="A489" s="79">
        <v>12299</v>
      </c>
      <c r="B489" s="76" t="s">
        <v>988</v>
      </c>
      <c r="C489" s="76" t="s">
        <v>265</v>
      </c>
      <c r="D489" s="77">
        <v>46247</v>
      </c>
      <c r="E489" s="78">
        <v>1.03</v>
      </c>
      <c r="F489" s="76" t="s">
        <v>266</v>
      </c>
      <c r="G489" s="77">
        <v>46247</v>
      </c>
      <c r="H489">
        <v>40497156</v>
      </c>
      <c r="I489">
        <v>10</v>
      </c>
      <c r="J489" s="76" t="s">
        <v>1050</v>
      </c>
      <c r="K489" s="76" t="s">
        <v>1051</v>
      </c>
      <c r="L489" s="77">
        <v>46247</v>
      </c>
      <c r="M489" s="76" t="s">
        <v>296</v>
      </c>
      <c r="N489" s="76" t="s">
        <v>270</v>
      </c>
      <c r="O489" s="76" t="s">
        <v>271</v>
      </c>
      <c r="P489" s="77">
        <v>46247</v>
      </c>
      <c r="Q489" s="43">
        <f t="shared" si="16"/>
        <v>433</v>
      </c>
      <c r="R489" s="43">
        <f t="shared" si="17"/>
        <v>494</v>
      </c>
      <c r="S489" s="41">
        <f>IF($Q489&lt;Parâmetros!$E$19,$G489-1,$G489)</f>
        <v>46247</v>
      </c>
    </row>
    <row r="490" spans="1:19" ht="15" customHeight="1" x14ac:dyDescent="0.25">
      <c r="A490" s="79">
        <v>12299</v>
      </c>
      <c r="B490" s="76" t="s">
        <v>988</v>
      </c>
      <c r="C490" s="76" t="s">
        <v>265</v>
      </c>
      <c r="D490" s="77">
        <v>46247</v>
      </c>
      <c r="E490" s="78">
        <v>1</v>
      </c>
      <c r="F490" s="76" t="s">
        <v>266</v>
      </c>
      <c r="G490" s="77">
        <v>46247</v>
      </c>
      <c r="H490">
        <v>40497157</v>
      </c>
      <c r="I490">
        <v>10</v>
      </c>
      <c r="J490" s="76" t="s">
        <v>1052</v>
      </c>
      <c r="K490" s="76" t="s">
        <v>1053</v>
      </c>
      <c r="L490" s="77">
        <v>46247</v>
      </c>
      <c r="M490" s="76" t="s">
        <v>296</v>
      </c>
      <c r="N490" s="76" t="s">
        <v>270</v>
      </c>
      <c r="O490" s="76" t="s">
        <v>271</v>
      </c>
      <c r="P490" s="77">
        <v>46247</v>
      </c>
      <c r="Q490" s="43">
        <f t="shared" si="16"/>
        <v>495</v>
      </c>
      <c r="R490" s="43">
        <f t="shared" si="17"/>
        <v>555</v>
      </c>
      <c r="S490" s="41">
        <f>IF($Q490&lt;Parâmetros!$E$19,$G490-1,$G490)</f>
        <v>46247</v>
      </c>
    </row>
    <row r="491" spans="1:19" ht="15" customHeight="1" x14ac:dyDescent="0.25">
      <c r="A491" s="79">
        <v>12299</v>
      </c>
      <c r="B491" s="76" t="s">
        <v>988</v>
      </c>
      <c r="C491" s="76" t="s">
        <v>265</v>
      </c>
      <c r="D491" s="77">
        <v>46247</v>
      </c>
      <c r="E491" s="78">
        <v>1.28</v>
      </c>
      <c r="F491" s="76" t="s">
        <v>266</v>
      </c>
      <c r="G491" s="77">
        <v>46247</v>
      </c>
      <c r="H491">
        <v>40497158</v>
      </c>
      <c r="I491">
        <v>10</v>
      </c>
      <c r="J491" s="76" t="s">
        <v>1054</v>
      </c>
      <c r="K491" s="76" t="s">
        <v>1055</v>
      </c>
      <c r="L491" s="77">
        <v>46247</v>
      </c>
      <c r="M491" s="76" t="s">
        <v>296</v>
      </c>
      <c r="N491" s="76" t="s">
        <v>270</v>
      </c>
      <c r="O491" s="76" t="s">
        <v>271</v>
      </c>
      <c r="P491" s="77">
        <v>46247</v>
      </c>
      <c r="Q491" s="43">
        <f t="shared" si="16"/>
        <v>556</v>
      </c>
      <c r="R491" s="43">
        <f t="shared" si="17"/>
        <v>633</v>
      </c>
      <c r="S491" s="41">
        <f>IF($Q491&lt;Parâmetros!$E$19,$G491-1,$G491)</f>
        <v>46247</v>
      </c>
    </row>
    <row r="492" spans="1:19" ht="15" customHeight="1" x14ac:dyDescent="0.25">
      <c r="A492" s="79">
        <v>12299</v>
      </c>
      <c r="B492" s="76" t="s">
        <v>988</v>
      </c>
      <c r="C492" s="76" t="s">
        <v>265</v>
      </c>
      <c r="D492" s="77">
        <v>46247</v>
      </c>
      <c r="E492" s="78">
        <v>1.75</v>
      </c>
      <c r="F492" s="76" t="s">
        <v>266</v>
      </c>
      <c r="G492" s="77">
        <v>46247</v>
      </c>
      <c r="H492">
        <v>40497159</v>
      </c>
      <c r="I492">
        <v>10</v>
      </c>
      <c r="J492" s="76" t="s">
        <v>1056</v>
      </c>
      <c r="K492" s="76" t="s">
        <v>1057</v>
      </c>
      <c r="L492" s="77">
        <v>46247</v>
      </c>
      <c r="M492" s="76" t="s">
        <v>296</v>
      </c>
      <c r="N492" s="76" t="s">
        <v>270</v>
      </c>
      <c r="O492" s="76" t="s">
        <v>271</v>
      </c>
      <c r="P492" s="77">
        <v>46247</v>
      </c>
      <c r="Q492" s="43">
        <f t="shared" si="16"/>
        <v>633</v>
      </c>
      <c r="R492" s="43">
        <f t="shared" si="17"/>
        <v>739</v>
      </c>
      <c r="S492" s="41">
        <f>IF($Q492&lt;Parâmetros!$E$19,$G492-1,$G492)</f>
        <v>46247</v>
      </c>
    </row>
    <row r="493" spans="1:19" ht="15" customHeight="1" x14ac:dyDescent="0.25">
      <c r="A493" s="79">
        <v>12299</v>
      </c>
      <c r="B493" s="76" t="s">
        <v>988</v>
      </c>
      <c r="C493" s="76" t="s">
        <v>265</v>
      </c>
      <c r="D493" s="77">
        <v>46247</v>
      </c>
      <c r="E493" s="78">
        <v>1.39</v>
      </c>
      <c r="F493" s="76" t="s">
        <v>266</v>
      </c>
      <c r="G493" s="77">
        <v>46247</v>
      </c>
      <c r="H493">
        <v>40497160</v>
      </c>
      <c r="I493">
        <v>10</v>
      </c>
      <c r="J493" s="76" t="s">
        <v>1058</v>
      </c>
      <c r="K493" s="76" t="s">
        <v>1059</v>
      </c>
      <c r="L493" s="77">
        <v>46247</v>
      </c>
      <c r="M493" s="76" t="s">
        <v>296</v>
      </c>
      <c r="N493" s="76" t="s">
        <v>270</v>
      </c>
      <c r="O493" s="76" t="s">
        <v>271</v>
      </c>
      <c r="P493" s="77">
        <v>46247</v>
      </c>
      <c r="Q493" s="43">
        <f t="shared" si="16"/>
        <v>739</v>
      </c>
      <c r="R493" s="43">
        <f t="shared" si="17"/>
        <v>823</v>
      </c>
      <c r="S493" s="41">
        <f>IF($Q493&lt;Parâmetros!$E$19,$G493-1,$G493)</f>
        <v>46247</v>
      </c>
    </row>
    <row r="494" spans="1:19" ht="15" customHeight="1" x14ac:dyDescent="0.25">
      <c r="A494" s="79">
        <v>12299</v>
      </c>
      <c r="B494" s="76" t="s">
        <v>988</v>
      </c>
      <c r="C494" s="76" t="s">
        <v>265</v>
      </c>
      <c r="D494" s="77">
        <v>46247</v>
      </c>
      <c r="E494" s="78">
        <v>1.33</v>
      </c>
      <c r="F494" s="76" t="s">
        <v>266</v>
      </c>
      <c r="G494" s="77">
        <v>46247</v>
      </c>
      <c r="H494">
        <v>40497161</v>
      </c>
      <c r="I494">
        <v>10</v>
      </c>
      <c r="J494" s="76" t="s">
        <v>1060</v>
      </c>
      <c r="K494" s="76" t="s">
        <v>647</v>
      </c>
      <c r="L494" s="77">
        <v>46247</v>
      </c>
      <c r="M494" s="76" t="s">
        <v>296</v>
      </c>
      <c r="N494" s="76" t="s">
        <v>270</v>
      </c>
      <c r="O494" s="76" t="s">
        <v>271</v>
      </c>
      <c r="P494" s="77">
        <v>46247</v>
      </c>
      <c r="Q494" s="43">
        <f t="shared" si="16"/>
        <v>823</v>
      </c>
      <c r="R494" s="43">
        <f t="shared" si="17"/>
        <v>903</v>
      </c>
      <c r="S494" s="41">
        <f>IF($Q494&lt;Parâmetros!$E$19,$G494-1,$G494)</f>
        <v>46247</v>
      </c>
    </row>
    <row r="495" spans="1:19" ht="15" customHeight="1" x14ac:dyDescent="0.25">
      <c r="A495" s="79">
        <v>12299</v>
      </c>
      <c r="B495" s="76" t="s">
        <v>988</v>
      </c>
      <c r="C495" s="76" t="s">
        <v>265</v>
      </c>
      <c r="D495" s="77">
        <v>46248</v>
      </c>
      <c r="E495" s="78">
        <v>2.95</v>
      </c>
      <c r="F495" s="76" t="s">
        <v>266</v>
      </c>
      <c r="G495" s="77">
        <v>46248</v>
      </c>
      <c r="H495">
        <v>40503655</v>
      </c>
      <c r="I495">
        <v>10</v>
      </c>
      <c r="J495" s="76" t="s">
        <v>1061</v>
      </c>
      <c r="K495" s="76" t="s">
        <v>1062</v>
      </c>
      <c r="L495" s="77">
        <v>46248</v>
      </c>
      <c r="M495" s="76" t="s">
        <v>269</v>
      </c>
      <c r="N495" s="76" t="s">
        <v>270</v>
      </c>
      <c r="O495" s="76" t="s">
        <v>271</v>
      </c>
      <c r="P495" s="77">
        <v>46248</v>
      </c>
      <c r="Q495" s="43">
        <f t="shared" si="16"/>
        <v>422</v>
      </c>
      <c r="R495" s="43">
        <f t="shared" si="17"/>
        <v>599</v>
      </c>
      <c r="S495" s="41">
        <f>IF($Q495&lt;Parâmetros!$E$19,$G495-1,$G495)</f>
        <v>46248</v>
      </c>
    </row>
    <row r="496" spans="1:19" ht="15" customHeight="1" x14ac:dyDescent="0.25">
      <c r="A496" s="79">
        <v>12299</v>
      </c>
      <c r="B496" s="76" t="s">
        <v>988</v>
      </c>
      <c r="C496" s="76" t="s">
        <v>265</v>
      </c>
      <c r="D496" s="77">
        <v>46248</v>
      </c>
      <c r="E496" s="78">
        <v>1.33</v>
      </c>
      <c r="F496" s="76" t="s">
        <v>266</v>
      </c>
      <c r="G496" s="77">
        <v>46248</v>
      </c>
      <c r="H496">
        <v>40497162</v>
      </c>
      <c r="I496">
        <v>10</v>
      </c>
      <c r="J496" s="76" t="s">
        <v>1063</v>
      </c>
      <c r="K496" s="76" t="s">
        <v>1064</v>
      </c>
      <c r="L496" s="77">
        <v>46248</v>
      </c>
      <c r="M496" s="76" t="s">
        <v>296</v>
      </c>
      <c r="N496" s="76" t="s">
        <v>270</v>
      </c>
      <c r="O496" s="76" t="s">
        <v>271</v>
      </c>
      <c r="P496" s="77">
        <v>46248</v>
      </c>
      <c r="Q496" s="43">
        <f t="shared" si="16"/>
        <v>603</v>
      </c>
      <c r="R496" s="43">
        <f t="shared" si="17"/>
        <v>683</v>
      </c>
      <c r="S496" s="41">
        <f>IF($Q496&lt;Parâmetros!$E$19,$G496-1,$G496)</f>
        <v>46248</v>
      </c>
    </row>
    <row r="497" spans="1:19" ht="15" customHeight="1" x14ac:dyDescent="0.25">
      <c r="A497" s="79">
        <v>12299</v>
      </c>
      <c r="B497" s="76" t="s">
        <v>988</v>
      </c>
      <c r="C497" s="76" t="s">
        <v>265</v>
      </c>
      <c r="D497" s="77">
        <v>46248</v>
      </c>
      <c r="E497" s="78">
        <v>1.24</v>
      </c>
      <c r="F497" s="76" t="s">
        <v>266</v>
      </c>
      <c r="G497" s="77">
        <v>46248</v>
      </c>
      <c r="H497">
        <v>40497163</v>
      </c>
      <c r="I497">
        <v>10</v>
      </c>
      <c r="J497" s="76" t="s">
        <v>1065</v>
      </c>
      <c r="K497" s="76" t="s">
        <v>1066</v>
      </c>
      <c r="L497" s="77">
        <v>46248</v>
      </c>
      <c r="M497" s="76" t="s">
        <v>296</v>
      </c>
      <c r="N497" s="76" t="s">
        <v>270</v>
      </c>
      <c r="O497" s="76" t="s">
        <v>271</v>
      </c>
      <c r="P497" s="77">
        <v>46248</v>
      </c>
      <c r="Q497" s="43">
        <f t="shared" si="16"/>
        <v>683</v>
      </c>
      <c r="R497" s="43">
        <f t="shared" si="17"/>
        <v>757</v>
      </c>
      <c r="S497" s="41">
        <f>IF($Q497&lt;Parâmetros!$E$19,$G497-1,$G497)</f>
        <v>46248</v>
      </c>
    </row>
    <row r="498" spans="1:19" ht="15" customHeight="1" x14ac:dyDescent="0.25">
      <c r="A498" s="79">
        <v>12299</v>
      </c>
      <c r="B498" s="76" t="s">
        <v>988</v>
      </c>
      <c r="C498" s="76" t="s">
        <v>265</v>
      </c>
      <c r="D498" s="77">
        <v>46250</v>
      </c>
      <c r="E498" s="78">
        <v>1.38</v>
      </c>
      <c r="F498" s="76" t="s">
        <v>266</v>
      </c>
      <c r="G498" s="77">
        <v>46248</v>
      </c>
      <c r="H498">
        <v>40497164</v>
      </c>
      <c r="I498">
        <v>10</v>
      </c>
      <c r="J498" s="76" t="s">
        <v>1067</v>
      </c>
      <c r="K498" s="76" t="s">
        <v>1068</v>
      </c>
      <c r="L498" s="77">
        <v>46248</v>
      </c>
      <c r="M498" s="76" t="s">
        <v>296</v>
      </c>
      <c r="N498" s="76" t="s">
        <v>270</v>
      </c>
      <c r="O498" s="76" t="s">
        <v>271</v>
      </c>
      <c r="P498" s="77">
        <v>46250</v>
      </c>
      <c r="Q498" s="43">
        <f t="shared" si="16"/>
        <v>757</v>
      </c>
      <c r="R498" s="43">
        <f t="shared" si="17"/>
        <v>840</v>
      </c>
      <c r="S498" s="41">
        <f>IF($Q498&lt;Parâmetros!$E$19,$G498-1,$G498)</f>
        <v>46248</v>
      </c>
    </row>
    <row r="499" spans="1:19" ht="15" customHeight="1" x14ac:dyDescent="0.25">
      <c r="A499" s="79">
        <v>12299</v>
      </c>
      <c r="B499" s="76" t="s">
        <v>988</v>
      </c>
      <c r="C499" s="76" t="s">
        <v>265</v>
      </c>
      <c r="D499" s="77">
        <v>46250</v>
      </c>
      <c r="E499" s="78">
        <v>2.54</v>
      </c>
      <c r="F499" s="76" t="s">
        <v>266</v>
      </c>
      <c r="G499" s="77">
        <v>46250</v>
      </c>
      <c r="H499">
        <v>40503411</v>
      </c>
      <c r="I499">
        <v>10</v>
      </c>
      <c r="J499" s="76" t="s">
        <v>1069</v>
      </c>
      <c r="K499" s="76" t="s">
        <v>1070</v>
      </c>
      <c r="L499" s="77">
        <v>46250</v>
      </c>
      <c r="M499" s="76" t="s">
        <v>269</v>
      </c>
      <c r="N499" s="76" t="s">
        <v>270</v>
      </c>
      <c r="O499" s="76" t="s">
        <v>271</v>
      </c>
      <c r="P499" s="77">
        <v>46250</v>
      </c>
      <c r="Q499" s="43">
        <f t="shared" si="16"/>
        <v>422</v>
      </c>
      <c r="R499" s="43">
        <f t="shared" si="17"/>
        <v>574</v>
      </c>
      <c r="S499" s="41">
        <f>IF($Q499&lt;Parâmetros!$E$19,$G499-1,$G499)</f>
        <v>46250</v>
      </c>
    </row>
    <row r="500" spans="1:19" ht="15" customHeight="1" x14ac:dyDescent="0.25">
      <c r="A500" s="79">
        <v>12299</v>
      </c>
      <c r="B500" s="76" t="s">
        <v>988</v>
      </c>
      <c r="C500" s="76" t="s">
        <v>265</v>
      </c>
      <c r="D500" s="77">
        <v>46250</v>
      </c>
      <c r="E500" s="78">
        <v>1.76</v>
      </c>
      <c r="F500" s="76" t="s">
        <v>266</v>
      </c>
      <c r="G500" s="77">
        <v>46250</v>
      </c>
      <c r="H500">
        <v>40505013</v>
      </c>
      <c r="I500">
        <v>10</v>
      </c>
      <c r="J500" s="76" t="s">
        <v>1071</v>
      </c>
      <c r="K500" s="76" t="s">
        <v>1072</v>
      </c>
      <c r="L500" s="77">
        <v>46250</v>
      </c>
      <c r="M500" s="76" t="s">
        <v>269</v>
      </c>
      <c r="N500">
        <v>3007376</v>
      </c>
      <c r="O500" s="76" t="s">
        <v>271</v>
      </c>
      <c r="P500" s="77">
        <v>46250</v>
      </c>
      <c r="Q500" s="43">
        <f t="shared" si="16"/>
        <v>576</v>
      </c>
      <c r="R500" s="43">
        <f t="shared" si="17"/>
        <v>681</v>
      </c>
      <c r="S500" s="41">
        <f>IF($Q500&lt;Parâmetros!$E$19,$G500-1,$G500)</f>
        <v>46250</v>
      </c>
    </row>
    <row r="501" spans="1:19" ht="15" customHeight="1" x14ac:dyDescent="0.25">
      <c r="A501" s="79">
        <v>12299</v>
      </c>
      <c r="B501" s="76" t="s">
        <v>988</v>
      </c>
      <c r="C501" s="76" t="s">
        <v>265</v>
      </c>
      <c r="D501" s="77">
        <v>46250</v>
      </c>
      <c r="E501" s="78">
        <v>2.77</v>
      </c>
      <c r="F501" s="76" t="s">
        <v>266</v>
      </c>
      <c r="G501" s="77">
        <v>46250</v>
      </c>
      <c r="H501">
        <v>40505016</v>
      </c>
      <c r="I501">
        <v>10</v>
      </c>
      <c r="J501" s="76" t="s">
        <v>1073</v>
      </c>
      <c r="K501" s="76" t="s">
        <v>1074</v>
      </c>
      <c r="L501" s="77">
        <v>46250</v>
      </c>
      <c r="M501" s="76" t="s">
        <v>269</v>
      </c>
      <c r="N501" s="76" t="s">
        <v>270</v>
      </c>
      <c r="O501" s="76" t="s">
        <v>271</v>
      </c>
      <c r="P501" s="77">
        <v>46250</v>
      </c>
      <c r="Q501" s="43">
        <f t="shared" si="16"/>
        <v>736</v>
      </c>
      <c r="R501" s="43">
        <f t="shared" si="17"/>
        <v>902</v>
      </c>
      <c r="S501" s="41">
        <f>IF($Q501&lt;Parâmetros!$E$19,$G501-1,$G501)</f>
        <v>46250</v>
      </c>
    </row>
    <row r="502" spans="1:19" ht="15" customHeight="1" x14ac:dyDescent="0.25">
      <c r="A502" s="79">
        <v>12299</v>
      </c>
      <c r="B502" s="76" t="s">
        <v>988</v>
      </c>
      <c r="C502" s="76" t="s">
        <v>265</v>
      </c>
      <c r="D502" s="77">
        <v>46251</v>
      </c>
      <c r="E502" s="78">
        <v>1</v>
      </c>
      <c r="F502" s="76" t="s">
        <v>266</v>
      </c>
      <c r="G502" s="77">
        <v>46251</v>
      </c>
      <c r="H502">
        <v>40505012</v>
      </c>
      <c r="I502">
        <v>10</v>
      </c>
      <c r="J502" s="76" t="s">
        <v>1075</v>
      </c>
      <c r="K502" s="76" t="s">
        <v>1076</v>
      </c>
      <c r="L502" s="77">
        <v>46251</v>
      </c>
      <c r="M502" s="76" t="s">
        <v>269</v>
      </c>
      <c r="N502" s="76" t="s">
        <v>270</v>
      </c>
      <c r="O502" s="76" t="s">
        <v>271</v>
      </c>
      <c r="P502" s="77">
        <v>46251</v>
      </c>
      <c r="Q502" s="43">
        <f t="shared" si="16"/>
        <v>421</v>
      </c>
      <c r="R502" s="43">
        <f t="shared" si="17"/>
        <v>481</v>
      </c>
      <c r="S502" s="41">
        <f>IF($Q502&lt;Parâmetros!$E$19,$G502-1,$G502)</f>
        <v>46251</v>
      </c>
    </row>
    <row r="503" spans="1:19" ht="15" customHeight="1" x14ac:dyDescent="0.25">
      <c r="A503" s="79">
        <v>12299</v>
      </c>
      <c r="B503" s="76" t="s">
        <v>988</v>
      </c>
      <c r="C503" s="76" t="s">
        <v>265</v>
      </c>
      <c r="D503" s="77">
        <v>46251</v>
      </c>
      <c r="E503" s="78">
        <v>4.18</v>
      </c>
      <c r="F503" s="76" t="s">
        <v>266</v>
      </c>
      <c r="G503" s="77">
        <v>46251</v>
      </c>
      <c r="H503">
        <v>40505012</v>
      </c>
      <c r="I503">
        <v>10</v>
      </c>
      <c r="J503" s="76" t="s">
        <v>1077</v>
      </c>
      <c r="K503" s="76" t="s">
        <v>1078</v>
      </c>
      <c r="L503" s="77">
        <v>46251</v>
      </c>
      <c r="M503" s="76" t="s">
        <v>269</v>
      </c>
      <c r="N503" s="76" t="s">
        <v>270</v>
      </c>
      <c r="O503" s="76" t="s">
        <v>271</v>
      </c>
      <c r="P503" s="77">
        <v>46251</v>
      </c>
      <c r="Q503" s="43">
        <f t="shared" si="16"/>
        <v>481</v>
      </c>
      <c r="R503" s="43">
        <f t="shared" si="17"/>
        <v>732</v>
      </c>
      <c r="S503" s="41">
        <f>IF($Q503&lt;Parâmetros!$E$19,$G503-1,$G503)</f>
        <v>46251</v>
      </c>
    </row>
    <row r="504" spans="1:19" ht="15" customHeight="1" x14ac:dyDescent="0.25">
      <c r="A504" s="79">
        <v>12299</v>
      </c>
      <c r="B504" s="76" t="s">
        <v>988</v>
      </c>
      <c r="C504" s="76" t="s">
        <v>265</v>
      </c>
      <c r="D504" s="77">
        <v>46251</v>
      </c>
      <c r="E504" s="78">
        <v>0.62</v>
      </c>
      <c r="F504" s="76" t="s">
        <v>266</v>
      </c>
      <c r="G504" s="77">
        <v>46251</v>
      </c>
      <c r="H504">
        <v>40464935</v>
      </c>
      <c r="I504">
        <v>20</v>
      </c>
      <c r="J504" s="76" t="s">
        <v>1079</v>
      </c>
      <c r="K504" s="76" t="s">
        <v>1080</v>
      </c>
      <c r="L504" s="77">
        <v>46251</v>
      </c>
      <c r="M504" s="76" t="s">
        <v>269</v>
      </c>
      <c r="N504" s="76" t="s">
        <v>270</v>
      </c>
      <c r="O504" s="76" t="s">
        <v>271</v>
      </c>
      <c r="P504" s="77">
        <v>46251</v>
      </c>
      <c r="Q504" s="43">
        <f t="shared" si="16"/>
        <v>780</v>
      </c>
      <c r="R504" s="43">
        <f t="shared" si="17"/>
        <v>818</v>
      </c>
      <c r="S504" s="41">
        <f>IF($Q504&lt;Parâmetros!$E$19,$G504-1,$G504)</f>
        <v>46251</v>
      </c>
    </row>
    <row r="505" spans="1:19" ht="15" customHeight="1" x14ac:dyDescent="0.25">
      <c r="A505" s="79">
        <v>12299</v>
      </c>
      <c r="B505" s="76" t="s">
        <v>988</v>
      </c>
      <c r="C505" s="76" t="s">
        <v>265</v>
      </c>
      <c r="D505" s="77">
        <v>46252</v>
      </c>
      <c r="E505" s="78">
        <v>1.79</v>
      </c>
      <c r="F505" s="76" t="s">
        <v>266</v>
      </c>
      <c r="G505" s="77">
        <v>46251</v>
      </c>
      <c r="H505">
        <v>40464935</v>
      </c>
      <c r="I505">
        <v>20</v>
      </c>
      <c r="J505" s="76" t="s">
        <v>4292</v>
      </c>
      <c r="K505" s="76" t="s">
        <v>4293</v>
      </c>
      <c r="L505" s="77">
        <v>46251</v>
      </c>
      <c r="M505" s="76" t="s">
        <v>269</v>
      </c>
      <c r="N505" s="76" t="s">
        <v>270</v>
      </c>
      <c r="O505" s="76" t="s">
        <v>271</v>
      </c>
      <c r="P505" s="77">
        <v>46252</v>
      </c>
      <c r="Q505" s="43">
        <f t="shared" si="16"/>
        <v>818</v>
      </c>
      <c r="R505" s="43">
        <f t="shared" si="17"/>
        <v>925</v>
      </c>
      <c r="S505" s="41">
        <f>IF($Q505&lt;Parâmetros!$E$19,$G505-1,$G505)</f>
        <v>46251</v>
      </c>
    </row>
    <row r="506" spans="1:19" ht="15" customHeight="1" x14ac:dyDescent="0.25">
      <c r="A506" s="79">
        <v>12299</v>
      </c>
      <c r="B506" s="76" t="s">
        <v>988</v>
      </c>
      <c r="C506" s="76" t="s">
        <v>265</v>
      </c>
      <c r="D506" s="77">
        <v>46252</v>
      </c>
      <c r="E506" s="78">
        <v>0.79</v>
      </c>
      <c r="F506" s="76" t="s">
        <v>266</v>
      </c>
      <c r="G506" s="77">
        <v>46252</v>
      </c>
      <c r="H506">
        <v>40505015</v>
      </c>
      <c r="I506">
        <v>10</v>
      </c>
      <c r="J506" s="76" t="s">
        <v>549</v>
      </c>
      <c r="K506" s="76" t="s">
        <v>4294</v>
      </c>
      <c r="L506" s="77">
        <v>46252</v>
      </c>
      <c r="M506" s="76" t="s">
        <v>269</v>
      </c>
      <c r="N506" s="76" t="s">
        <v>270</v>
      </c>
      <c r="O506" s="76" t="s">
        <v>271</v>
      </c>
      <c r="P506" s="77">
        <v>46252</v>
      </c>
      <c r="Q506" s="43">
        <f t="shared" si="16"/>
        <v>420</v>
      </c>
      <c r="R506" s="43">
        <f t="shared" si="17"/>
        <v>467</v>
      </c>
      <c r="S506" s="41">
        <f>IF($Q506&lt;Parâmetros!$E$19,$G506-1,$G506)</f>
        <v>46252</v>
      </c>
    </row>
    <row r="507" spans="1:19" ht="15" customHeight="1" x14ac:dyDescent="0.25">
      <c r="A507" s="79">
        <v>12299</v>
      </c>
      <c r="B507" s="76" t="s">
        <v>988</v>
      </c>
      <c r="C507" s="76" t="s">
        <v>265</v>
      </c>
      <c r="D507" s="77">
        <v>46252</v>
      </c>
      <c r="E507" s="78">
        <v>2.33</v>
      </c>
      <c r="F507" s="76" t="s">
        <v>266</v>
      </c>
      <c r="G507" s="77">
        <v>46252</v>
      </c>
      <c r="H507">
        <v>40464678</v>
      </c>
      <c r="I507">
        <v>20</v>
      </c>
      <c r="J507" s="76" t="s">
        <v>4295</v>
      </c>
      <c r="K507" s="76" t="s">
        <v>4296</v>
      </c>
      <c r="L507" s="77">
        <v>46252</v>
      </c>
      <c r="M507" s="76" t="s">
        <v>269</v>
      </c>
      <c r="N507" s="76" t="s">
        <v>270</v>
      </c>
      <c r="O507" s="76" t="s">
        <v>271</v>
      </c>
      <c r="P507" s="77">
        <v>46252</v>
      </c>
      <c r="Q507" s="43">
        <f t="shared" si="16"/>
        <v>469</v>
      </c>
      <c r="R507" s="43">
        <f t="shared" si="17"/>
        <v>609</v>
      </c>
      <c r="S507" s="41">
        <f>IF($Q507&lt;Parâmetros!$E$19,$G507-1,$G507)</f>
        <v>46252</v>
      </c>
    </row>
    <row r="508" spans="1:19" ht="15" customHeight="1" x14ac:dyDescent="0.25">
      <c r="A508" s="79">
        <v>12299</v>
      </c>
      <c r="B508" s="76" t="s">
        <v>988</v>
      </c>
      <c r="C508" s="76" t="s">
        <v>265</v>
      </c>
      <c r="D508" s="77">
        <v>46252</v>
      </c>
      <c r="E508" s="78">
        <v>4.91</v>
      </c>
      <c r="F508" s="76" t="s">
        <v>266</v>
      </c>
      <c r="G508" s="77">
        <v>46252</v>
      </c>
      <c r="H508">
        <v>40478875</v>
      </c>
      <c r="I508">
        <v>30</v>
      </c>
      <c r="J508" s="76" t="s">
        <v>4297</v>
      </c>
      <c r="K508" s="76" t="s">
        <v>4298</v>
      </c>
      <c r="L508" s="77">
        <v>46252</v>
      </c>
      <c r="M508" s="76" t="s">
        <v>269</v>
      </c>
      <c r="N508" s="76" t="s">
        <v>270</v>
      </c>
      <c r="O508" s="76" t="s">
        <v>271</v>
      </c>
      <c r="P508" s="77">
        <v>46252</v>
      </c>
      <c r="Q508" s="43">
        <f t="shared" si="16"/>
        <v>609</v>
      </c>
      <c r="R508" s="43">
        <f t="shared" si="17"/>
        <v>903</v>
      </c>
      <c r="S508" s="41">
        <f>IF($Q508&lt;Parâmetros!$E$19,$G508-1,$G508)</f>
        <v>46252</v>
      </c>
    </row>
    <row r="509" spans="1:19" ht="15" customHeight="1" x14ac:dyDescent="0.25">
      <c r="A509" s="79">
        <v>12299</v>
      </c>
      <c r="B509" s="76" t="s">
        <v>988</v>
      </c>
      <c r="C509" s="76" t="s">
        <v>265</v>
      </c>
      <c r="D509" s="77">
        <v>46253</v>
      </c>
      <c r="E509" s="78">
        <v>0.64</v>
      </c>
      <c r="F509" s="76" t="s">
        <v>266</v>
      </c>
      <c r="G509" s="77">
        <v>46253</v>
      </c>
      <c r="H509">
        <v>40503651</v>
      </c>
      <c r="I509">
        <v>20</v>
      </c>
      <c r="J509" s="76" t="s">
        <v>4482</v>
      </c>
      <c r="K509" s="76" t="s">
        <v>4483</v>
      </c>
      <c r="L509" s="77">
        <v>46253</v>
      </c>
      <c r="M509" s="76" t="s">
        <v>269</v>
      </c>
      <c r="N509" s="76" t="s">
        <v>270</v>
      </c>
      <c r="O509" s="76" t="s">
        <v>271</v>
      </c>
      <c r="P509" s="77">
        <v>46253</v>
      </c>
      <c r="Q509" s="43">
        <f t="shared" si="16"/>
        <v>422</v>
      </c>
      <c r="R509" s="43">
        <f t="shared" si="17"/>
        <v>460</v>
      </c>
      <c r="S509" s="41">
        <f>IF($Q509&lt;Parâmetros!$E$19,$G509-1,$G509)</f>
        <v>46253</v>
      </c>
    </row>
    <row r="510" spans="1:19" ht="15" customHeight="1" x14ac:dyDescent="0.25">
      <c r="A510" s="79">
        <v>12299</v>
      </c>
      <c r="B510" s="76" t="s">
        <v>988</v>
      </c>
      <c r="C510" s="76" t="s">
        <v>265</v>
      </c>
      <c r="D510" s="77">
        <v>46253</v>
      </c>
      <c r="E510" s="78">
        <v>0.61</v>
      </c>
      <c r="F510" s="76" t="s">
        <v>266</v>
      </c>
      <c r="G510" s="77">
        <v>46253</v>
      </c>
      <c r="H510">
        <v>40503651</v>
      </c>
      <c r="I510">
        <v>20</v>
      </c>
      <c r="J510" s="76" t="s">
        <v>4484</v>
      </c>
      <c r="K510" s="76" t="s">
        <v>4485</v>
      </c>
      <c r="L510" s="77">
        <v>46253</v>
      </c>
      <c r="M510" s="76" t="s">
        <v>269</v>
      </c>
      <c r="N510" s="76" t="s">
        <v>270</v>
      </c>
      <c r="O510" s="76" t="s">
        <v>271</v>
      </c>
      <c r="P510" s="77">
        <v>46253</v>
      </c>
      <c r="Q510" s="43">
        <f t="shared" si="16"/>
        <v>461</v>
      </c>
      <c r="R510" s="43">
        <f t="shared" si="17"/>
        <v>497</v>
      </c>
      <c r="S510" s="41">
        <f>IF($Q510&lt;Parâmetros!$E$19,$G510-1,$G510)</f>
        <v>46253</v>
      </c>
    </row>
    <row r="511" spans="1:19" ht="15" customHeight="1" x14ac:dyDescent="0.25">
      <c r="A511" s="79">
        <v>12468</v>
      </c>
      <c r="B511" s="76" t="s">
        <v>1081</v>
      </c>
      <c r="C511" s="76" t="s">
        <v>443</v>
      </c>
      <c r="D511" s="77">
        <v>46237</v>
      </c>
      <c r="E511" s="78">
        <v>4.07</v>
      </c>
      <c r="F511" s="76" t="s">
        <v>266</v>
      </c>
      <c r="G511" s="77">
        <v>46233</v>
      </c>
      <c r="H511">
        <v>40499351</v>
      </c>
      <c r="I511">
        <v>10</v>
      </c>
      <c r="J511" s="76" t="s">
        <v>1082</v>
      </c>
      <c r="K511" s="76" t="s">
        <v>1083</v>
      </c>
      <c r="L511" s="77">
        <v>46233</v>
      </c>
      <c r="M511" s="76" t="s">
        <v>269</v>
      </c>
      <c r="N511" s="76" t="s">
        <v>270</v>
      </c>
      <c r="O511" s="76" t="s">
        <v>271</v>
      </c>
      <c r="P511" s="77">
        <v>46237</v>
      </c>
      <c r="Q511" s="43">
        <f t="shared" si="16"/>
        <v>60</v>
      </c>
      <c r="R511" s="43">
        <f t="shared" si="17"/>
        <v>304</v>
      </c>
      <c r="S511" s="41">
        <f>IF($Q511&lt;Parâmetros!$E$19,$G511-1,$G511)</f>
        <v>46232</v>
      </c>
    </row>
    <row r="512" spans="1:19" ht="15" customHeight="1" x14ac:dyDescent="0.25">
      <c r="A512" s="79">
        <v>12468</v>
      </c>
      <c r="B512" s="76" t="s">
        <v>1081</v>
      </c>
      <c r="C512" s="76" t="s">
        <v>443</v>
      </c>
      <c r="D512" s="77">
        <v>46237</v>
      </c>
      <c r="E512" s="78">
        <v>2.71</v>
      </c>
      <c r="F512" s="76" t="s">
        <v>266</v>
      </c>
      <c r="G512" s="77">
        <v>46237</v>
      </c>
      <c r="H512">
        <v>40500760</v>
      </c>
      <c r="I512">
        <v>10</v>
      </c>
      <c r="J512" s="76" t="s">
        <v>1084</v>
      </c>
      <c r="K512" s="76" t="s">
        <v>1085</v>
      </c>
      <c r="L512" s="77">
        <v>46237</v>
      </c>
      <c r="M512" s="76" t="s">
        <v>269</v>
      </c>
      <c r="N512">
        <v>3002830</v>
      </c>
      <c r="O512" s="76" t="s">
        <v>271</v>
      </c>
      <c r="P512" s="77">
        <v>46237</v>
      </c>
      <c r="Q512" s="43">
        <f t="shared" si="16"/>
        <v>151</v>
      </c>
      <c r="R512" s="43">
        <f t="shared" si="17"/>
        <v>314</v>
      </c>
      <c r="S512" s="41">
        <f>IF($Q512&lt;Parâmetros!$E$19,$G512-1,$G512)</f>
        <v>46236</v>
      </c>
    </row>
    <row r="513" spans="1:19" ht="15" customHeight="1" x14ac:dyDescent="0.25">
      <c r="A513" s="79">
        <v>12468</v>
      </c>
      <c r="B513" s="76" t="s">
        <v>1081</v>
      </c>
      <c r="C513" s="76" t="s">
        <v>443</v>
      </c>
      <c r="D513" s="77">
        <v>46237</v>
      </c>
      <c r="E513" s="78">
        <v>1.33</v>
      </c>
      <c r="F513" s="76" t="s">
        <v>266</v>
      </c>
      <c r="G513" s="77">
        <v>46237</v>
      </c>
      <c r="H513">
        <v>40500760</v>
      </c>
      <c r="I513">
        <v>10</v>
      </c>
      <c r="J513" s="76" t="s">
        <v>1086</v>
      </c>
      <c r="K513" s="76" t="s">
        <v>1087</v>
      </c>
      <c r="L513" s="77">
        <v>46237</v>
      </c>
      <c r="M513" s="76" t="s">
        <v>269</v>
      </c>
      <c r="N513">
        <v>3002830</v>
      </c>
      <c r="O513" s="76" t="s">
        <v>271</v>
      </c>
      <c r="P513" s="77">
        <v>46237</v>
      </c>
      <c r="Q513" s="43">
        <f t="shared" si="16"/>
        <v>327</v>
      </c>
      <c r="R513" s="43">
        <f t="shared" si="17"/>
        <v>407</v>
      </c>
      <c r="S513" s="41">
        <f>IF($Q513&lt;Parâmetros!$E$19,$G513-1,$G513)</f>
        <v>46236</v>
      </c>
    </row>
    <row r="514" spans="1:19" ht="15" customHeight="1" x14ac:dyDescent="0.25">
      <c r="A514" s="79">
        <v>12468</v>
      </c>
      <c r="B514" s="76" t="s">
        <v>1081</v>
      </c>
      <c r="C514" s="76" t="s">
        <v>443</v>
      </c>
      <c r="D514" s="77">
        <v>46237</v>
      </c>
      <c r="E514" s="78">
        <v>0.02</v>
      </c>
      <c r="F514" s="76" t="s">
        <v>266</v>
      </c>
      <c r="G514" s="77">
        <v>46237</v>
      </c>
      <c r="H514">
        <v>40482906</v>
      </c>
      <c r="I514">
        <v>10</v>
      </c>
      <c r="J514" s="76" t="s">
        <v>1088</v>
      </c>
      <c r="K514" s="76" t="s">
        <v>1089</v>
      </c>
      <c r="L514" s="77">
        <v>46237</v>
      </c>
      <c r="M514" s="76" t="s">
        <v>296</v>
      </c>
      <c r="N514">
        <v>3010496</v>
      </c>
      <c r="O514" s="76" t="s">
        <v>271</v>
      </c>
      <c r="P514" s="77">
        <v>46237</v>
      </c>
      <c r="Q514" s="43">
        <f t="shared" si="16"/>
        <v>410</v>
      </c>
      <c r="R514" s="43">
        <f t="shared" si="17"/>
        <v>411</v>
      </c>
      <c r="S514" s="41">
        <f>IF($Q514&lt;Parâmetros!$E$19,$G514-1,$G514)</f>
        <v>46236</v>
      </c>
    </row>
    <row r="515" spans="1:19" ht="15" customHeight="1" x14ac:dyDescent="0.25">
      <c r="A515" s="79">
        <v>12468</v>
      </c>
      <c r="B515" s="76" t="s">
        <v>1081</v>
      </c>
      <c r="C515" s="76" t="s">
        <v>443</v>
      </c>
      <c r="D515" s="77">
        <v>46237</v>
      </c>
      <c r="E515" s="78">
        <v>0.01</v>
      </c>
      <c r="F515" s="76" t="s">
        <v>266</v>
      </c>
      <c r="G515" s="77">
        <v>46237</v>
      </c>
      <c r="H515">
        <v>40494579</v>
      </c>
      <c r="I515">
        <v>10</v>
      </c>
      <c r="J515" s="76" t="s">
        <v>1090</v>
      </c>
      <c r="K515" s="76" t="s">
        <v>1091</v>
      </c>
      <c r="L515" s="77">
        <v>46237</v>
      </c>
      <c r="M515" s="76" t="s">
        <v>296</v>
      </c>
      <c r="N515" s="76" t="s">
        <v>270</v>
      </c>
      <c r="O515" s="76" t="s">
        <v>271</v>
      </c>
      <c r="P515" s="77">
        <v>46237</v>
      </c>
      <c r="Q515" s="43">
        <f t="shared" si="16"/>
        <v>413</v>
      </c>
      <c r="R515" s="43">
        <f t="shared" si="17"/>
        <v>413</v>
      </c>
      <c r="S515" s="41">
        <f>IF($Q515&lt;Parâmetros!$E$19,$G515-1,$G515)</f>
        <v>46236</v>
      </c>
    </row>
    <row r="516" spans="1:19" ht="15" customHeight="1" x14ac:dyDescent="0.25">
      <c r="A516" s="79">
        <v>12468</v>
      </c>
      <c r="B516" s="76" t="s">
        <v>1081</v>
      </c>
      <c r="C516" s="76" t="s">
        <v>443</v>
      </c>
      <c r="D516" s="77">
        <v>46238</v>
      </c>
      <c r="E516" s="78">
        <v>0.19</v>
      </c>
      <c r="F516" s="76" t="s">
        <v>266</v>
      </c>
      <c r="G516" s="77">
        <v>46238</v>
      </c>
      <c r="H516">
        <v>40493805</v>
      </c>
      <c r="I516">
        <v>10</v>
      </c>
      <c r="J516" s="76" t="s">
        <v>1092</v>
      </c>
      <c r="K516" s="76" t="s">
        <v>1093</v>
      </c>
      <c r="L516" s="77">
        <v>46238</v>
      </c>
      <c r="M516" s="76" t="s">
        <v>296</v>
      </c>
      <c r="N516">
        <v>3007057</v>
      </c>
      <c r="O516" s="76" t="s">
        <v>271</v>
      </c>
      <c r="P516" s="77">
        <v>46238</v>
      </c>
      <c r="Q516" s="43">
        <f t="shared" si="16"/>
        <v>10</v>
      </c>
      <c r="R516" s="43">
        <f t="shared" si="17"/>
        <v>21</v>
      </c>
      <c r="S516" s="41">
        <f>IF($Q516&lt;Parâmetros!$E$19,$G516-1,$G516)</f>
        <v>46237</v>
      </c>
    </row>
    <row r="517" spans="1:19" ht="15" customHeight="1" x14ac:dyDescent="0.25">
      <c r="A517" s="79">
        <v>12468</v>
      </c>
      <c r="B517" s="76" t="s">
        <v>1081</v>
      </c>
      <c r="C517" s="76" t="s">
        <v>443</v>
      </c>
      <c r="D517" s="77">
        <v>46238</v>
      </c>
      <c r="E517" s="78">
        <v>0.11</v>
      </c>
      <c r="F517" s="76" t="s">
        <v>266</v>
      </c>
      <c r="G517" s="77">
        <v>46238</v>
      </c>
      <c r="H517">
        <v>40493806</v>
      </c>
      <c r="I517">
        <v>10</v>
      </c>
      <c r="J517" s="76" t="s">
        <v>1094</v>
      </c>
      <c r="K517" s="76" t="s">
        <v>1095</v>
      </c>
      <c r="L517" s="77">
        <v>46238</v>
      </c>
      <c r="M517" s="76" t="s">
        <v>296</v>
      </c>
      <c r="N517">
        <v>3003003</v>
      </c>
      <c r="O517" s="76" t="s">
        <v>271</v>
      </c>
      <c r="P517" s="77">
        <v>46238</v>
      </c>
      <c r="Q517" s="43">
        <f t="shared" si="16"/>
        <v>23</v>
      </c>
      <c r="R517" s="43">
        <f t="shared" si="17"/>
        <v>29</v>
      </c>
      <c r="S517" s="41">
        <f>IF($Q517&lt;Parâmetros!$E$19,$G517-1,$G517)</f>
        <v>46237</v>
      </c>
    </row>
    <row r="518" spans="1:19" ht="15" customHeight="1" x14ac:dyDescent="0.25">
      <c r="A518" s="79">
        <v>12468</v>
      </c>
      <c r="B518" s="76" t="s">
        <v>1081</v>
      </c>
      <c r="C518" s="76" t="s">
        <v>443</v>
      </c>
      <c r="D518" s="77">
        <v>46238</v>
      </c>
      <c r="E518" s="78">
        <v>0.16</v>
      </c>
      <c r="F518" s="76" t="s">
        <v>266</v>
      </c>
      <c r="G518" s="77">
        <v>46238</v>
      </c>
      <c r="H518">
        <v>40493807</v>
      </c>
      <c r="I518">
        <v>10</v>
      </c>
      <c r="J518" s="76" t="s">
        <v>1096</v>
      </c>
      <c r="K518" s="76" t="s">
        <v>1097</v>
      </c>
      <c r="L518" s="77">
        <v>46238</v>
      </c>
      <c r="M518" s="76" t="s">
        <v>296</v>
      </c>
      <c r="N518">
        <v>3003004</v>
      </c>
      <c r="O518" s="76" t="s">
        <v>271</v>
      </c>
      <c r="P518" s="77">
        <v>46238</v>
      </c>
      <c r="Q518" s="43">
        <f t="shared" si="16"/>
        <v>30</v>
      </c>
      <c r="R518" s="43">
        <f t="shared" si="17"/>
        <v>39</v>
      </c>
      <c r="S518" s="41">
        <f>IF($Q518&lt;Parâmetros!$E$19,$G518-1,$G518)</f>
        <v>46237</v>
      </c>
    </row>
    <row r="519" spans="1:19" ht="15" customHeight="1" x14ac:dyDescent="0.25">
      <c r="A519" s="79">
        <v>12468</v>
      </c>
      <c r="B519" s="76" t="s">
        <v>1081</v>
      </c>
      <c r="C519" s="76" t="s">
        <v>443</v>
      </c>
      <c r="D519" s="77">
        <v>46238</v>
      </c>
      <c r="E519" s="78">
        <v>0.11</v>
      </c>
      <c r="F519" s="76" t="s">
        <v>266</v>
      </c>
      <c r="G519" s="77">
        <v>46238</v>
      </c>
      <c r="H519">
        <v>40493808</v>
      </c>
      <c r="I519">
        <v>10</v>
      </c>
      <c r="J519" s="76" t="s">
        <v>1098</v>
      </c>
      <c r="K519" s="76" t="s">
        <v>1099</v>
      </c>
      <c r="L519" s="77">
        <v>46238</v>
      </c>
      <c r="M519" s="76" t="s">
        <v>296</v>
      </c>
      <c r="N519">
        <v>3002998</v>
      </c>
      <c r="O519" s="76" t="s">
        <v>271</v>
      </c>
      <c r="P519" s="77">
        <v>46238</v>
      </c>
      <c r="Q519" s="43">
        <f t="shared" si="16"/>
        <v>39</v>
      </c>
      <c r="R519" s="43">
        <f t="shared" si="17"/>
        <v>46</v>
      </c>
      <c r="S519" s="41">
        <f>IF($Q519&lt;Parâmetros!$E$19,$G519-1,$G519)</f>
        <v>46237</v>
      </c>
    </row>
    <row r="520" spans="1:19" ht="15" customHeight="1" x14ac:dyDescent="0.25">
      <c r="A520" s="79">
        <v>12468</v>
      </c>
      <c r="B520" s="76" t="s">
        <v>1081</v>
      </c>
      <c r="C520" s="76" t="s">
        <v>443</v>
      </c>
      <c r="D520" s="77">
        <v>46238</v>
      </c>
      <c r="E520" s="78">
        <v>0.2</v>
      </c>
      <c r="F520" s="76" t="s">
        <v>266</v>
      </c>
      <c r="G520" s="77">
        <v>46238</v>
      </c>
      <c r="H520">
        <v>40493809</v>
      </c>
      <c r="I520">
        <v>10</v>
      </c>
      <c r="J520" s="76" t="s">
        <v>1100</v>
      </c>
      <c r="K520" s="76" t="s">
        <v>1101</v>
      </c>
      <c r="L520" s="77">
        <v>46238</v>
      </c>
      <c r="M520" s="76" t="s">
        <v>296</v>
      </c>
      <c r="N520">
        <v>3002997</v>
      </c>
      <c r="O520" s="76" t="s">
        <v>271</v>
      </c>
      <c r="P520" s="77">
        <v>46238</v>
      </c>
      <c r="Q520" s="43">
        <f t="shared" si="16"/>
        <v>47</v>
      </c>
      <c r="R520" s="43">
        <f t="shared" si="17"/>
        <v>59</v>
      </c>
      <c r="S520" s="41">
        <f>IF($Q520&lt;Parâmetros!$E$19,$G520-1,$G520)</f>
        <v>46237</v>
      </c>
    </row>
    <row r="521" spans="1:19" ht="15" customHeight="1" x14ac:dyDescent="0.25">
      <c r="A521" s="79">
        <v>12468</v>
      </c>
      <c r="B521" s="76" t="s">
        <v>1081</v>
      </c>
      <c r="C521" s="76" t="s">
        <v>443</v>
      </c>
      <c r="D521" s="77">
        <v>46238</v>
      </c>
      <c r="E521" s="78">
        <v>0.59</v>
      </c>
      <c r="F521" s="76" t="s">
        <v>266</v>
      </c>
      <c r="G521" s="77">
        <v>46238</v>
      </c>
      <c r="H521">
        <v>40493810</v>
      </c>
      <c r="I521">
        <v>10</v>
      </c>
      <c r="J521" s="76" t="s">
        <v>1102</v>
      </c>
      <c r="K521" s="76" t="s">
        <v>1103</v>
      </c>
      <c r="L521" s="77">
        <v>46238</v>
      </c>
      <c r="M521" s="76" t="s">
        <v>296</v>
      </c>
      <c r="N521">
        <v>3003005</v>
      </c>
      <c r="O521" s="76" t="s">
        <v>271</v>
      </c>
      <c r="P521" s="77">
        <v>46238</v>
      </c>
      <c r="Q521" s="43">
        <f t="shared" si="16"/>
        <v>59</v>
      </c>
      <c r="R521" s="43">
        <f t="shared" si="17"/>
        <v>94</v>
      </c>
      <c r="S521" s="41">
        <f>IF($Q521&lt;Parâmetros!$E$19,$G521-1,$G521)</f>
        <v>46237</v>
      </c>
    </row>
    <row r="522" spans="1:19" ht="15" customHeight="1" x14ac:dyDescent="0.25">
      <c r="A522" s="79">
        <v>12468</v>
      </c>
      <c r="B522" s="76" t="s">
        <v>1081</v>
      </c>
      <c r="C522" s="76" t="s">
        <v>443</v>
      </c>
      <c r="D522" s="77">
        <v>46238</v>
      </c>
      <c r="E522" s="78">
        <v>0.09</v>
      </c>
      <c r="F522" s="76" t="s">
        <v>266</v>
      </c>
      <c r="G522" s="77">
        <v>46238</v>
      </c>
      <c r="H522">
        <v>40493811</v>
      </c>
      <c r="I522">
        <v>10</v>
      </c>
      <c r="J522" s="76" t="s">
        <v>1104</v>
      </c>
      <c r="K522" s="76" t="s">
        <v>1105</v>
      </c>
      <c r="L522" s="77">
        <v>46238</v>
      </c>
      <c r="M522" s="76" t="s">
        <v>296</v>
      </c>
      <c r="N522">
        <v>3003008</v>
      </c>
      <c r="O522" s="76" t="s">
        <v>271</v>
      </c>
      <c r="P522" s="77">
        <v>46238</v>
      </c>
      <c r="Q522" s="43">
        <f t="shared" si="16"/>
        <v>95</v>
      </c>
      <c r="R522" s="43">
        <f t="shared" si="17"/>
        <v>100</v>
      </c>
      <c r="S522" s="41">
        <f>IF($Q522&lt;Parâmetros!$E$19,$G522-1,$G522)</f>
        <v>46237</v>
      </c>
    </row>
    <row r="523" spans="1:19" ht="15" customHeight="1" x14ac:dyDescent="0.25">
      <c r="A523" s="79">
        <v>12468</v>
      </c>
      <c r="B523" s="76" t="s">
        <v>1081</v>
      </c>
      <c r="C523" s="76" t="s">
        <v>443</v>
      </c>
      <c r="D523" s="77">
        <v>46238</v>
      </c>
      <c r="E523" s="78">
        <v>0.28000000000000003</v>
      </c>
      <c r="F523" s="76" t="s">
        <v>266</v>
      </c>
      <c r="G523" s="77">
        <v>46238</v>
      </c>
      <c r="H523">
        <v>40493812</v>
      </c>
      <c r="I523">
        <v>10</v>
      </c>
      <c r="J523" s="76" t="s">
        <v>1106</v>
      </c>
      <c r="K523" s="76" t="s">
        <v>1107</v>
      </c>
      <c r="L523" s="77">
        <v>46238</v>
      </c>
      <c r="M523" s="76" t="s">
        <v>296</v>
      </c>
      <c r="N523">
        <v>3003006</v>
      </c>
      <c r="O523" s="76" t="s">
        <v>271</v>
      </c>
      <c r="P523" s="77">
        <v>46238</v>
      </c>
      <c r="Q523" s="43">
        <f t="shared" si="16"/>
        <v>100</v>
      </c>
      <c r="R523" s="43">
        <f t="shared" si="17"/>
        <v>117</v>
      </c>
      <c r="S523" s="41">
        <f>IF($Q523&lt;Parâmetros!$E$19,$G523-1,$G523)</f>
        <v>46237</v>
      </c>
    </row>
    <row r="524" spans="1:19" ht="15" customHeight="1" x14ac:dyDescent="0.25">
      <c r="A524" s="79">
        <v>12468</v>
      </c>
      <c r="B524" s="76" t="s">
        <v>1081</v>
      </c>
      <c r="C524" s="76" t="s">
        <v>443</v>
      </c>
      <c r="D524" s="77">
        <v>46238</v>
      </c>
      <c r="E524" s="78">
        <v>0.35</v>
      </c>
      <c r="F524" s="76" t="s">
        <v>266</v>
      </c>
      <c r="G524" s="77">
        <v>46238</v>
      </c>
      <c r="H524">
        <v>40493813</v>
      </c>
      <c r="I524">
        <v>10</v>
      </c>
      <c r="J524" s="76" t="s">
        <v>1108</v>
      </c>
      <c r="K524" s="76" t="s">
        <v>1109</v>
      </c>
      <c r="L524" s="77">
        <v>46238</v>
      </c>
      <c r="M524" s="76" t="s">
        <v>296</v>
      </c>
      <c r="N524">
        <v>3002996</v>
      </c>
      <c r="O524" s="76" t="s">
        <v>271</v>
      </c>
      <c r="P524" s="77">
        <v>46238</v>
      </c>
      <c r="Q524" s="43">
        <f t="shared" si="16"/>
        <v>118</v>
      </c>
      <c r="R524" s="43">
        <f t="shared" si="17"/>
        <v>139</v>
      </c>
      <c r="S524" s="41">
        <f>IF($Q524&lt;Parâmetros!$E$19,$G524-1,$G524)</f>
        <v>46237</v>
      </c>
    </row>
    <row r="525" spans="1:19" ht="15" customHeight="1" x14ac:dyDescent="0.25">
      <c r="A525" s="79">
        <v>12468</v>
      </c>
      <c r="B525" s="76" t="s">
        <v>1081</v>
      </c>
      <c r="C525" s="76" t="s">
        <v>443</v>
      </c>
      <c r="D525" s="77">
        <v>46238</v>
      </c>
      <c r="E525" s="78">
        <v>0.28999999999999998</v>
      </c>
      <c r="F525" s="76" t="s">
        <v>266</v>
      </c>
      <c r="G525" s="77">
        <v>46238</v>
      </c>
      <c r="H525">
        <v>40493816</v>
      </c>
      <c r="I525">
        <v>10</v>
      </c>
      <c r="J525" s="76" t="s">
        <v>1110</v>
      </c>
      <c r="K525" s="76" t="s">
        <v>1111</v>
      </c>
      <c r="L525" s="77">
        <v>46238</v>
      </c>
      <c r="M525" s="76" t="s">
        <v>296</v>
      </c>
      <c r="N525">
        <v>3004615</v>
      </c>
      <c r="O525" s="76" t="s">
        <v>271</v>
      </c>
      <c r="P525" s="77">
        <v>46238</v>
      </c>
      <c r="Q525" s="43">
        <f t="shared" si="16"/>
        <v>139</v>
      </c>
      <c r="R525" s="43">
        <f t="shared" si="17"/>
        <v>157</v>
      </c>
      <c r="S525" s="41">
        <f>IF($Q525&lt;Parâmetros!$E$19,$G525-1,$G525)</f>
        <v>46237</v>
      </c>
    </row>
    <row r="526" spans="1:19" ht="15" customHeight="1" x14ac:dyDescent="0.25">
      <c r="A526" s="79">
        <v>12468</v>
      </c>
      <c r="B526" s="76" t="s">
        <v>1081</v>
      </c>
      <c r="C526" s="76" t="s">
        <v>443</v>
      </c>
      <c r="D526" s="77">
        <v>46238</v>
      </c>
      <c r="E526" s="78">
        <v>0.18</v>
      </c>
      <c r="F526" s="76" t="s">
        <v>266</v>
      </c>
      <c r="G526" s="77">
        <v>46238</v>
      </c>
      <c r="H526">
        <v>40493845</v>
      </c>
      <c r="I526">
        <v>10</v>
      </c>
      <c r="J526" s="76" t="s">
        <v>1112</v>
      </c>
      <c r="K526" s="76" t="s">
        <v>1113</v>
      </c>
      <c r="L526" s="77">
        <v>46238</v>
      </c>
      <c r="M526" s="76" t="s">
        <v>296</v>
      </c>
      <c r="N526">
        <v>3003111</v>
      </c>
      <c r="O526" s="76" t="s">
        <v>271</v>
      </c>
      <c r="P526" s="77">
        <v>46238</v>
      </c>
      <c r="Q526" s="43">
        <f t="shared" si="16"/>
        <v>157</v>
      </c>
      <c r="R526" s="43">
        <f t="shared" si="17"/>
        <v>168</v>
      </c>
      <c r="S526" s="41">
        <f>IF($Q526&lt;Parâmetros!$E$19,$G526-1,$G526)</f>
        <v>46237</v>
      </c>
    </row>
    <row r="527" spans="1:19" ht="15" customHeight="1" x14ac:dyDescent="0.25">
      <c r="A527" s="79">
        <v>12468</v>
      </c>
      <c r="B527" s="76" t="s">
        <v>1081</v>
      </c>
      <c r="C527" s="76" t="s">
        <v>443</v>
      </c>
      <c r="D527" s="77">
        <v>46238</v>
      </c>
      <c r="E527" s="78">
        <v>0.73</v>
      </c>
      <c r="F527" s="76" t="s">
        <v>266</v>
      </c>
      <c r="G527" s="77">
        <v>46238</v>
      </c>
      <c r="H527">
        <v>40493851</v>
      </c>
      <c r="I527">
        <v>10</v>
      </c>
      <c r="J527" s="76" t="s">
        <v>1114</v>
      </c>
      <c r="K527" s="76" t="s">
        <v>1115</v>
      </c>
      <c r="L527" s="77">
        <v>46238</v>
      </c>
      <c r="M527" s="76" t="s">
        <v>296</v>
      </c>
      <c r="N527">
        <v>3002671</v>
      </c>
      <c r="O527" s="76" t="s">
        <v>271</v>
      </c>
      <c r="P527" s="77">
        <v>46238</v>
      </c>
      <c r="Q527" s="43">
        <f t="shared" si="16"/>
        <v>168</v>
      </c>
      <c r="R527" s="43">
        <f t="shared" si="17"/>
        <v>212</v>
      </c>
      <c r="S527" s="41">
        <f>IF($Q527&lt;Parâmetros!$E$19,$G527-1,$G527)</f>
        <v>46237</v>
      </c>
    </row>
    <row r="528" spans="1:19" ht="15" customHeight="1" x14ac:dyDescent="0.25">
      <c r="A528" s="79">
        <v>12468</v>
      </c>
      <c r="B528" s="76" t="s">
        <v>1081</v>
      </c>
      <c r="C528" s="76" t="s">
        <v>443</v>
      </c>
      <c r="D528" s="77">
        <v>46238</v>
      </c>
      <c r="E528" s="78">
        <v>0.25</v>
      </c>
      <c r="F528" s="76" t="s">
        <v>266</v>
      </c>
      <c r="G528" s="77">
        <v>46238</v>
      </c>
      <c r="H528">
        <v>40493852</v>
      </c>
      <c r="I528">
        <v>10</v>
      </c>
      <c r="J528" s="76" t="s">
        <v>1116</v>
      </c>
      <c r="K528" s="76" t="s">
        <v>1117</v>
      </c>
      <c r="L528" s="77">
        <v>46238</v>
      </c>
      <c r="M528" s="76" t="s">
        <v>296</v>
      </c>
      <c r="N528">
        <v>3003539</v>
      </c>
      <c r="O528" s="76" t="s">
        <v>271</v>
      </c>
      <c r="P528" s="77">
        <v>46238</v>
      </c>
      <c r="Q528" s="43">
        <f t="shared" si="16"/>
        <v>212</v>
      </c>
      <c r="R528" s="43">
        <f t="shared" si="17"/>
        <v>227</v>
      </c>
      <c r="S528" s="41">
        <f>IF($Q528&lt;Parâmetros!$E$19,$G528-1,$G528)</f>
        <v>46237</v>
      </c>
    </row>
    <row r="529" spans="1:19" ht="15" customHeight="1" x14ac:dyDescent="0.25">
      <c r="A529" s="79">
        <v>12468</v>
      </c>
      <c r="B529" s="76" t="s">
        <v>1081</v>
      </c>
      <c r="C529" s="76" t="s">
        <v>443</v>
      </c>
      <c r="D529" s="77">
        <v>46238</v>
      </c>
      <c r="E529" s="78">
        <v>1.08</v>
      </c>
      <c r="F529" s="76" t="s">
        <v>266</v>
      </c>
      <c r="G529" s="77">
        <v>46238</v>
      </c>
      <c r="H529">
        <v>40493853</v>
      </c>
      <c r="I529">
        <v>10</v>
      </c>
      <c r="J529" s="76" t="s">
        <v>1118</v>
      </c>
      <c r="K529" s="76" t="s">
        <v>1119</v>
      </c>
      <c r="L529" s="77">
        <v>46238</v>
      </c>
      <c r="M529" s="76" t="s">
        <v>296</v>
      </c>
      <c r="N529">
        <v>3003541</v>
      </c>
      <c r="O529" s="76" t="s">
        <v>271</v>
      </c>
      <c r="P529" s="77">
        <v>46238</v>
      </c>
      <c r="Q529" s="43">
        <f t="shared" si="16"/>
        <v>228</v>
      </c>
      <c r="R529" s="43">
        <f t="shared" si="17"/>
        <v>293</v>
      </c>
      <c r="S529" s="41">
        <f>IF($Q529&lt;Parâmetros!$E$19,$G529-1,$G529)</f>
        <v>46237</v>
      </c>
    </row>
    <row r="530" spans="1:19" ht="15" customHeight="1" x14ac:dyDescent="0.25">
      <c r="A530" s="79">
        <v>12468</v>
      </c>
      <c r="B530" s="76" t="s">
        <v>1081</v>
      </c>
      <c r="C530" s="76" t="s">
        <v>443</v>
      </c>
      <c r="D530" s="77">
        <v>46239</v>
      </c>
      <c r="E530" s="78">
        <v>3.15</v>
      </c>
      <c r="F530" s="76" t="s">
        <v>266</v>
      </c>
      <c r="G530" s="77">
        <v>46238</v>
      </c>
      <c r="H530">
        <v>40500211</v>
      </c>
      <c r="I530">
        <v>30</v>
      </c>
      <c r="J530" s="76" t="s">
        <v>1120</v>
      </c>
      <c r="K530" s="76" t="s">
        <v>1121</v>
      </c>
      <c r="L530" s="77">
        <v>46239</v>
      </c>
      <c r="M530" s="76" t="s">
        <v>269</v>
      </c>
      <c r="N530">
        <v>3011212</v>
      </c>
      <c r="O530" s="76" t="s">
        <v>271</v>
      </c>
      <c r="P530" s="77">
        <v>46239</v>
      </c>
      <c r="Q530" s="43">
        <f t="shared" si="16"/>
        <v>1425</v>
      </c>
      <c r="R530" s="43">
        <f t="shared" si="17"/>
        <v>174</v>
      </c>
      <c r="S530" s="41">
        <f>IF($Q530&lt;Parâmetros!$E$19,$G530-1,$G530)</f>
        <v>46238</v>
      </c>
    </row>
    <row r="531" spans="1:19" ht="15" customHeight="1" x14ac:dyDescent="0.25">
      <c r="A531" s="79">
        <v>12468</v>
      </c>
      <c r="B531" s="76" t="s">
        <v>1081</v>
      </c>
      <c r="C531" s="76" t="s">
        <v>443</v>
      </c>
      <c r="D531" s="77">
        <v>46239</v>
      </c>
      <c r="E531" s="78">
        <v>0.08</v>
      </c>
      <c r="F531" s="76" t="s">
        <v>266</v>
      </c>
      <c r="G531" s="77">
        <v>46239</v>
      </c>
      <c r="H531">
        <v>40493891</v>
      </c>
      <c r="I531">
        <v>10</v>
      </c>
      <c r="J531" s="76" t="s">
        <v>1122</v>
      </c>
      <c r="K531" s="76" t="s">
        <v>1123</v>
      </c>
      <c r="L531" s="77">
        <v>46239</v>
      </c>
      <c r="M531" s="76" t="s">
        <v>296</v>
      </c>
      <c r="N531">
        <v>3006498</v>
      </c>
      <c r="O531" s="76" t="s">
        <v>271</v>
      </c>
      <c r="P531" s="77">
        <v>46239</v>
      </c>
      <c r="Q531" s="43">
        <f t="shared" si="16"/>
        <v>174</v>
      </c>
      <c r="R531" s="43">
        <f t="shared" si="17"/>
        <v>179</v>
      </c>
      <c r="S531" s="41">
        <f>IF($Q531&lt;Parâmetros!$E$19,$G531-1,$G531)</f>
        <v>46238</v>
      </c>
    </row>
    <row r="532" spans="1:19" ht="15" customHeight="1" x14ac:dyDescent="0.25">
      <c r="A532" s="79">
        <v>12468</v>
      </c>
      <c r="B532" s="76" t="s">
        <v>1081</v>
      </c>
      <c r="C532" s="76" t="s">
        <v>443</v>
      </c>
      <c r="D532" s="77">
        <v>46239</v>
      </c>
      <c r="E532" s="78">
        <v>0.45</v>
      </c>
      <c r="F532" s="76" t="s">
        <v>266</v>
      </c>
      <c r="G532" s="77">
        <v>46239</v>
      </c>
      <c r="H532">
        <v>40493892</v>
      </c>
      <c r="I532">
        <v>10</v>
      </c>
      <c r="J532" s="76" t="s">
        <v>1124</v>
      </c>
      <c r="K532" s="76" t="s">
        <v>1125</v>
      </c>
      <c r="L532" s="77">
        <v>46239</v>
      </c>
      <c r="M532" s="76" t="s">
        <v>296</v>
      </c>
      <c r="N532">
        <v>3006499</v>
      </c>
      <c r="O532" s="76" t="s">
        <v>271</v>
      </c>
      <c r="P532" s="77">
        <v>46239</v>
      </c>
      <c r="Q532" s="43">
        <f t="shared" si="16"/>
        <v>179</v>
      </c>
      <c r="R532" s="43">
        <f t="shared" si="17"/>
        <v>206</v>
      </c>
      <c r="S532" s="41">
        <f>IF($Q532&lt;Parâmetros!$E$19,$G532-1,$G532)</f>
        <v>46238</v>
      </c>
    </row>
    <row r="533" spans="1:19" ht="15" customHeight="1" x14ac:dyDescent="0.25">
      <c r="A533" s="79">
        <v>12468</v>
      </c>
      <c r="B533" s="76" t="s">
        <v>1081</v>
      </c>
      <c r="C533" s="76" t="s">
        <v>443</v>
      </c>
      <c r="D533" s="77">
        <v>46239</v>
      </c>
      <c r="E533" s="78">
        <v>7.0000000000000007E-2</v>
      </c>
      <c r="F533" s="76" t="s">
        <v>266</v>
      </c>
      <c r="G533" s="77">
        <v>46239</v>
      </c>
      <c r="H533">
        <v>40493893</v>
      </c>
      <c r="I533">
        <v>10</v>
      </c>
      <c r="J533" s="76" t="s">
        <v>1126</v>
      </c>
      <c r="K533" s="76" t="s">
        <v>1127</v>
      </c>
      <c r="L533" s="77">
        <v>46239</v>
      </c>
      <c r="M533" s="76" t="s">
        <v>296</v>
      </c>
      <c r="N533">
        <v>3006500</v>
      </c>
      <c r="O533" s="76" t="s">
        <v>271</v>
      </c>
      <c r="P533" s="77">
        <v>46239</v>
      </c>
      <c r="Q533" s="43">
        <f t="shared" si="16"/>
        <v>206</v>
      </c>
      <c r="R533" s="43">
        <f t="shared" si="17"/>
        <v>210</v>
      </c>
      <c r="S533" s="41">
        <f>IF($Q533&lt;Parâmetros!$E$19,$G533-1,$G533)</f>
        <v>46238</v>
      </c>
    </row>
    <row r="534" spans="1:19" ht="15" customHeight="1" x14ac:dyDescent="0.25">
      <c r="A534" s="79">
        <v>12468</v>
      </c>
      <c r="B534" s="76" t="s">
        <v>1081</v>
      </c>
      <c r="C534" s="76" t="s">
        <v>443</v>
      </c>
      <c r="D534" s="77">
        <v>46239</v>
      </c>
      <c r="E534" s="78">
        <v>0.17</v>
      </c>
      <c r="F534" s="76" t="s">
        <v>266</v>
      </c>
      <c r="G534" s="77">
        <v>46239</v>
      </c>
      <c r="H534">
        <v>40493894</v>
      </c>
      <c r="I534">
        <v>10</v>
      </c>
      <c r="J534" s="76" t="s">
        <v>1128</v>
      </c>
      <c r="K534" s="76" t="s">
        <v>1129</v>
      </c>
      <c r="L534" s="77">
        <v>46239</v>
      </c>
      <c r="M534" s="76" t="s">
        <v>296</v>
      </c>
      <c r="N534">
        <v>3006501</v>
      </c>
      <c r="O534" s="76" t="s">
        <v>271</v>
      </c>
      <c r="P534" s="77">
        <v>46239</v>
      </c>
      <c r="Q534" s="43">
        <f t="shared" si="16"/>
        <v>211</v>
      </c>
      <c r="R534" s="43">
        <f t="shared" si="17"/>
        <v>221</v>
      </c>
      <c r="S534" s="41">
        <f>IF($Q534&lt;Parâmetros!$E$19,$G534-1,$G534)</f>
        <v>46238</v>
      </c>
    </row>
    <row r="535" spans="1:19" ht="15" customHeight="1" x14ac:dyDescent="0.25">
      <c r="A535" s="79">
        <v>12468</v>
      </c>
      <c r="B535" s="76" t="s">
        <v>1081</v>
      </c>
      <c r="C535" s="76" t="s">
        <v>443</v>
      </c>
      <c r="D535" s="77">
        <v>46239</v>
      </c>
      <c r="E535" s="78">
        <v>0.89</v>
      </c>
      <c r="F535" s="76" t="s">
        <v>266</v>
      </c>
      <c r="G535" s="77">
        <v>46239</v>
      </c>
      <c r="H535">
        <v>40493998</v>
      </c>
      <c r="I535">
        <v>10</v>
      </c>
      <c r="J535" s="76" t="s">
        <v>1130</v>
      </c>
      <c r="K535" s="76" t="s">
        <v>1131</v>
      </c>
      <c r="L535" s="77">
        <v>46239</v>
      </c>
      <c r="M535" s="76" t="s">
        <v>296</v>
      </c>
      <c r="N535">
        <v>3003887</v>
      </c>
      <c r="O535" s="76" t="s">
        <v>271</v>
      </c>
      <c r="P535" s="77">
        <v>46239</v>
      </c>
      <c r="Q535" s="43">
        <f t="shared" si="16"/>
        <v>222</v>
      </c>
      <c r="R535" s="43">
        <f t="shared" si="17"/>
        <v>275</v>
      </c>
      <c r="S535" s="41">
        <f>IF($Q535&lt;Parâmetros!$E$19,$G535-1,$G535)</f>
        <v>46238</v>
      </c>
    </row>
    <row r="536" spans="1:19" ht="15" customHeight="1" x14ac:dyDescent="0.25">
      <c r="A536" s="79">
        <v>12468</v>
      </c>
      <c r="B536" s="76" t="s">
        <v>1081</v>
      </c>
      <c r="C536" s="76" t="s">
        <v>443</v>
      </c>
      <c r="D536" s="77">
        <v>46239</v>
      </c>
      <c r="E536" s="78">
        <v>0.03</v>
      </c>
      <c r="F536" s="76" t="s">
        <v>266</v>
      </c>
      <c r="G536" s="77">
        <v>46239</v>
      </c>
      <c r="H536">
        <v>40493999</v>
      </c>
      <c r="I536">
        <v>10</v>
      </c>
      <c r="J536" s="76" t="s">
        <v>1132</v>
      </c>
      <c r="K536" s="76" t="s">
        <v>1133</v>
      </c>
      <c r="L536" s="77">
        <v>46239</v>
      </c>
      <c r="M536" s="76" t="s">
        <v>296</v>
      </c>
      <c r="N536">
        <v>3003231</v>
      </c>
      <c r="O536" s="76" t="s">
        <v>271</v>
      </c>
      <c r="P536" s="77">
        <v>46239</v>
      </c>
      <c r="Q536" s="43">
        <f t="shared" si="16"/>
        <v>275</v>
      </c>
      <c r="R536" s="43">
        <f t="shared" si="17"/>
        <v>277</v>
      </c>
      <c r="S536" s="41">
        <f>IF($Q536&lt;Parâmetros!$E$19,$G536-1,$G536)</f>
        <v>46238</v>
      </c>
    </row>
    <row r="537" spans="1:19" ht="15" customHeight="1" x14ac:dyDescent="0.25">
      <c r="A537" s="79">
        <v>12468</v>
      </c>
      <c r="B537" s="76" t="s">
        <v>1081</v>
      </c>
      <c r="C537" s="76" t="s">
        <v>443</v>
      </c>
      <c r="D537" s="77">
        <v>46239</v>
      </c>
      <c r="E537" s="78">
        <v>0.06</v>
      </c>
      <c r="F537" s="76" t="s">
        <v>266</v>
      </c>
      <c r="G537" s="77">
        <v>46239</v>
      </c>
      <c r="H537">
        <v>40494110</v>
      </c>
      <c r="I537">
        <v>10</v>
      </c>
      <c r="J537" s="76" t="s">
        <v>1134</v>
      </c>
      <c r="K537" s="76" t="s">
        <v>1135</v>
      </c>
      <c r="L537" s="77">
        <v>46239</v>
      </c>
      <c r="M537" s="76" t="s">
        <v>296</v>
      </c>
      <c r="N537">
        <v>3007066</v>
      </c>
      <c r="O537" s="76" t="s">
        <v>271</v>
      </c>
      <c r="P537" s="77">
        <v>46239</v>
      </c>
      <c r="Q537" s="43">
        <f t="shared" si="16"/>
        <v>278</v>
      </c>
      <c r="R537" s="43">
        <f t="shared" si="17"/>
        <v>281</v>
      </c>
      <c r="S537" s="41">
        <f>IF($Q537&lt;Parâmetros!$E$19,$G537-1,$G537)</f>
        <v>46238</v>
      </c>
    </row>
    <row r="538" spans="1:19" ht="15" customHeight="1" x14ac:dyDescent="0.25">
      <c r="A538" s="79">
        <v>12468</v>
      </c>
      <c r="B538" s="76" t="s">
        <v>1081</v>
      </c>
      <c r="C538" s="76" t="s">
        <v>443</v>
      </c>
      <c r="D538" s="77">
        <v>46239</v>
      </c>
      <c r="E538" s="78">
        <v>0.05</v>
      </c>
      <c r="F538" s="76" t="s">
        <v>266</v>
      </c>
      <c r="G538" s="77">
        <v>46239</v>
      </c>
      <c r="H538">
        <v>40494111</v>
      </c>
      <c r="I538">
        <v>10</v>
      </c>
      <c r="J538" s="76" t="s">
        <v>1136</v>
      </c>
      <c r="K538" s="76" t="s">
        <v>1137</v>
      </c>
      <c r="L538" s="77">
        <v>46239</v>
      </c>
      <c r="M538" s="76" t="s">
        <v>296</v>
      </c>
      <c r="N538">
        <v>3007041</v>
      </c>
      <c r="O538" s="76" t="s">
        <v>271</v>
      </c>
      <c r="P538" s="77">
        <v>46239</v>
      </c>
      <c r="Q538" s="43">
        <f t="shared" si="16"/>
        <v>282</v>
      </c>
      <c r="R538" s="43">
        <f t="shared" si="17"/>
        <v>285</v>
      </c>
      <c r="S538" s="41">
        <f>IF($Q538&lt;Parâmetros!$E$19,$G538-1,$G538)</f>
        <v>46238</v>
      </c>
    </row>
    <row r="539" spans="1:19" ht="15" customHeight="1" x14ac:dyDescent="0.25">
      <c r="A539" s="79">
        <v>12468</v>
      </c>
      <c r="B539" s="76" t="s">
        <v>1081</v>
      </c>
      <c r="C539" s="76" t="s">
        <v>443</v>
      </c>
      <c r="D539" s="77">
        <v>46239</v>
      </c>
      <c r="E539" s="78">
        <v>0.05</v>
      </c>
      <c r="F539" s="76" t="s">
        <v>266</v>
      </c>
      <c r="G539" s="77">
        <v>46239</v>
      </c>
      <c r="H539">
        <v>40494188</v>
      </c>
      <c r="I539">
        <v>10</v>
      </c>
      <c r="J539" s="76" t="s">
        <v>1138</v>
      </c>
      <c r="K539" s="76" t="s">
        <v>1139</v>
      </c>
      <c r="L539" s="77">
        <v>46239</v>
      </c>
      <c r="M539" s="76" t="s">
        <v>296</v>
      </c>
      <c r="N539">
        <v>3003828</v>
      </c>
      <c r="O539" s="76" t="s">
        <v>271</v>
      </c>
      <c r="P539" s="77">
        <v>46239</v>
      </c>
      <c r="Q539" s="43">
        <f t="shared" si="16"/>
        <v>285</v>
      </c>
      <c r="R539" s="43">
        <f t="shared" si="17"/>
        <v>288</v>
      </c>
      <c r="S539" s="41">
        <f>IF($Q539&lt;Parâmetros!$E$19,$G539-1,$G539)</f>
        <v>46238</v>
      </c>
    </row>
    <row r="540" spans="1:19" ht="15" customHeight="1" x14ac:dyDescent="0.25">
      <c r="A540" s="79">
        <v>12468</v>
      </c>
      <c r="B540" s="76" t="s">
        <v>1081</v>
      </c>
      <c r="C540" s="76" t="s">
        <v>443</v>
      </c>
      <c r="D540" s="77">
        <v>46239</v>
      </c>
      <c r="E540" s="78">
        <v>0.31</v>
      </c>
      <c r="F540" s="76" t="s">
        <v>266</v>
      </c>
      <c r="G540" s="77">
        <v>46239</v>
      </c>
      <c r="H540">
        <v>40494205</v>
      </c>
      <c r="I540">
        <v>10</v>
      </c>
      <c r="J540" s="76" t="s">
        <v>1140</v>
      </c>
      <c r="K540" s="76" t="s">
        <v>1141</v>
      </c>
      <c r="L540" s="77">
        <v>46239</v>
      </c>
      <c r="M540" s="76" t="s">
        <v>296</v>
      </c>
      <c r="N540">
        <v>3007044</v>
      </c>
      <c r="O540" s="76" t="s">
        <v>271</v>
      </c>
      <c r="P540" s="77">
        <v>46239</v>
      </c>
      <c r="Q540" s="43">
        <f t="shared" si="16"/>
        <v>288</v>
      </c>
      <c r="R540" s="43">
        <f t="shared" si="17"/>
        <v>307</v>
      </c>
      <c r="S540" s="41">
        <f>IF($Q540&lt;Parâmetros!$E$19,$G540-1,$G540)</f>
        <v>46238</v>
      </c>
    </row>
    <row r="541" spans="1:19" ht="15" customHeight="1" x14ac:dyDescent="0.25">
      <c r="A541" s="79">
        <v>12468</v>
      </c>
      <c r="B541" s="76" t="s">
        <v>1081</v>
      </c>
      <c r="C541" s="76" t="s">
        <v>443</v>
      </c>
      <c r="D541" s="77">
        <v>46239</v>
      </c>
      <c r="E541" s="78">
        <v>0.35</v>
      </c>
      <c r="F541" s="76" t="s">
        <v>266</v>
      </c>
      <c r="G541" s="77">
        <v>46239</v>
      </c>
      <c r="H541">
        <v>40494211</v>
      </c>
      <c r="I541">
        <v>10</v>
      </c>
      <c r="J541" s="76" t="s">
        <v>1142</v>
      </c>
      <c r="K541" s="76" t="s">
        <v>1143</v>
      </c>
      <c r="L541" s="77">
        <v>46239</v>
      </c>
      <c r="M541" s="76" t="s">
        <v>296</v>
      </c>
      <c r="N541">
        <v>3007043</v>
      </c>
      <c r="O541" s="76" t="s">
        <v>271</v>
      </c>
      <c r="P541" s="77">
        <v>46239</v>
      </c>
      <c r="Q541" s="43">
        <f t="shared" si="16"/>
        <v>315</v>
      </c>
      <c r="R541" s="43">
        <f t="shared" si="17"/>
        <v>336</v>
      </c>
      <c r="S541" s="41">
        <f>IF($Q541&lt;Parâmetros!$E$19,$G541-1,$G541)</f>
        <v>46238</v>
      </c>
    </row>
    <row r="542" spans="1:19" ht="15" customHeight="1" x14ac:dyDescent="0.25">
      <c r="A542" s="79">
        <v>12468</v>
      </c>
      <c r="B542" s="76" t="s">
        <v>1081</v>
      </c>
      <c r="C542" s="76" t="s">
        <v>443</v>
      </c>
      <c r="D542" s="77">
        <v>46240</v>
      </c>
      <c r="E542" s="78">
        <v>0.22</v>
      </c>
      <c r="F542" s="76" t="s">
        <v>266</v>
      </c>
      <c r="G542" s="77">
        <v>46239</v>
      </c>
      <c r="H542">
        <v>40494217</v>
      </c>
      <c r="I542">
        <v>10</v>
      </c>
      <c r="J542" s="76" t="s">
        <v>1144</v>
      </c>
      <c r="K542" s="76" t="s">
        <v>1145</v>
      </c>
      <c r="L542" s="77">
        <v>46240</v>
      </c>
      <c r="M542" s="76" t="s">
        <v>296</v>
      </c>
      <c r="N542">
        <v>3002687</v>
      </c>
      <c r="O542" s="76" t="s">
        <v>271</v>
      </c>
      <c r="P542" s="77">
        <v>46240</v>
      </c>
      <c r="Q542" s="43">
        <f t="shared" si="16"/>
        <v>1433</v>
      </c>
      <c r="R542" s="43">
        <f t="shared" si="17"/>
        <v>6</v>
      </c>
      <c r="S542" s="41">
        <f>IF($Q542&lt;Parâmetros!$E$19,$G542-1,$G542)</f>
        <v>46239</v>
      </c>
    </row>
    <row r="543" spans="1:19" ht="15" customHeight="1" x14ac:dyDescent="0.25">
      <c r="A543" s="79">
        <v>12468</v>
      </c>
      <c r="B543" s="76" t="s">
        <v>1081</v>
      </c>
      <c r="C543" s="76" t="s">
        <v>443</v>
      </c>
      <c r="D543" s="77">
        <v>46240</v>
      </c>
      <c r="E543" s="78">
        <v>0.47</v>
      </c>
      <c r="F543" s="76" t="s">
        <v>266</v>
      </c>
      <c r="G543" s="77">
        <v>46240</v>
      </c>
      <c r="H543">
        <v>40494368</v>
      </c>
      <c r="I543">
        <v>10</v>
      </c>
      <c r="J543" s="76" t="s">
        <v>1146</v>
      </c>
      <c r="K543" s="76" t="s">
        <v>1147</v>
      </c>
      <c r="L543" s="77">
        <v>46240</v>
      </c>
      <c r="M543" s="76" t="s">
        <v>296</v>
      </c>
      <c r="N543">
        <v>3009069</v>
      </c>
      <c r="O543" s="76" t="s">
        <v>271</v>
      </c>
      <c r="P543" s="77">
        <v>46240</v>
      </c>
      <c r="Q543" s="43">
        <f t="shared" si="16"/>
        <v>6</v>
      </c>
      <c r="R543" s="43">
        <f t="shared" si="17"/>
        <v>34</v>
      </c>
      <c r="S543" s="41">
        <f>IF($Q543&lt;Parâmetros!$E$19,$G543-1,$G543)</f>
        <v>46239</v>
      </c>
    </row>
    <row r="544" spans="1:19" ht="15" customHeight="1" x14ac:dyDescent="0.25">
      <c r="A544" s="79">
        <v>12468</v>
      </c>
      <c r="B544" s="76" t="s">
        <v>1081</v>
      </c>
      <c r="C544" s="76" t="s">
        <v>443</v>
      </c>
      <c r="D544" s="77">
        <v>46240</v>
      </c>
      <c r="E544" s="78">
        <v>0.13</v>
      </c>
      <c r="F544" s="76" t="s">
        <v>266</v>
      </c>
      <c r="G544" s="77">
        <v>46240</v>
      </c>
      <c r="H544">
        <v>40494370</v>
      </c>
      <c r="I544">
        <v>10</v>
      </c>
      <c r="J544" s="76" t="s">
        <v>1148</v>
      </c>
      <c r="K544" s="76" t="s">
        <v>1149</v>
      </c>
      <c r="L544" s="77">
        <v>46240</v>
      </c>
      <c r="M544" s="76" t="s">
        <v>296</v>
      </c>
      <c r="N544">
        <v>3010391</v>
      </c>
      <c r="O544" s="76" t="s">
        <v>271</v>
      </c>
      <c r="P544" s="77">
        <v>46240</v>
      </c>
      <c r="Q544" s="43">
        <f t="shared" si="16"/>
        <v>34</v>
      </c>
      <c r="R544" s="43">
        <f t="shared" si="17"/>
        <v>42</v>
      </c>
      <c r="S544" s="41">
        <f>IF($Q544&lt;Parâmetros!$E$19,$G544-1,$G544)</f>
        <v>46239</v>
      </c>
    </row>
    <row r="545" spans="1:19" ht="15" customHeight="1" x14ac:dyDescent="0.25">
      <c r="A545" s="79">
        <v>12468</v>
      </c>
      <c r="B545" s="76" t="s">
        <v>1081</v>
      </c>
      <c r="C545" s="76" t="s">
        <v>443</v>
      </c>
      <c r="D545" s="77">
        <v>46240</v>
      </c>
      <c r="E545" s="78">
        <v>0.32</v>
      </c>
      <c r="F545" s="76" t="s">
        <v>266</v>
      </c>
      <c r="G545" s="77">
        <v>46240</v>
      </c>
      <c r="H545">
        <v>40494372</v>
      </c>
      <c r="I545">
        <v>10</v>
      </c>
      <c r="J545" s="76" t="s">
        <v>1150</v>
      </c>
      <c r="K545" s="76" t="s">
        <v>1151</v>
      </c>
      <c r="L545" s="77">
        <v>46240</v>
      </c>
      <c r="M545" s="76" t="s">
        <v>296</v>
      </c>
      <c r="N545">
        <v>3010393</v>
      </c>
      <c r="O545" s="76" t="s">
        <v>271</v>
      </c>
      <c r="P545" s="77">
        <v>46240</v>
      </c>
      <c r="Q545" s="43">
        <f t="shared" si="16"/>
        <v>42</v>
      </c>
      <c r="R545" s="43">
        <f t="shared" si="17"/>
        <v>61</v>
      </c>
      <c r="S545" s="41">
        <f>IF($Q545&lt;Parâmetros!$E$19,$G545-1,$G545)</f>
        <v>46239</v>
      </c>
    </row>
    <row r="546" spans="1:19" ht="15" customHeight="1" x14ac:dyDescent="0.25">
      <c r="A546" s="79">
        <v>12468</v>
      </c>
      <c r="B546" s="76" t="s">
        <v>1081</v>
      </c>
      <c r="C546" s="76" t="s">
        <v>443</v>
      </c>
      <c r="D546" s="77">
        <v>46240</v>
      </c>
      <c r="E546" s="78">
        <v>0.92</v>
      </c>
      <c r="F546" s="76" t="s">
        <v>266</v>
      </c>
      <c r="G546" s="77">
        <v>46240</v>
      </c>
      <c r="H546">
        <v>40494373</v>
      </c>
      <c r="I546">
        <v>10</v>
      </c>
      <c r="J546" s="76" t="s">
        <v>1152</v>
      </c>
      <c r="K546" s="76" t="s">
        <v>1153</v>
      </c>
      <c r="L546" s="77">
        <v>46240</v>
      </c>
      <c r="M546" s="76" t="s">
        <v>296</v>
      </c>
      <c r="N546">
        <v>3010395</v>
      </c>
      <c r="O546" s="76" t="s">
        <v>271</v>
      </c>
      <c r="P546" s="77">
        <v>46240</v>
      </c>
      <c r="Q546" s="43">
        <f t="shared" si="16"/>
        <v>61</v>
      </c>
      <c r="R546" s="43">
        <f t="shared" si="17"/>
        <v>117</v>
      </c>
      <c r="S546" s="41">
        <f>IF($Q546&lt;Parâmetros!$E$19,$G546-1,$G546)</f>
        <v>46239</v>
      </c>
    </row>
    <row r="547" spans="1:19" ht="15" customHeight="1" x14ac:dyDescent="0.25">
      <c r="A547" s="79">
        <v>12468</v>
      </c>
      <c r="B547" s="76" t="s">
        <v>1081</v>
      </c>
      <c r="C547" s="76" t="s">
        <v>443</v>
      </c>
      <c r="D547" s="77">
        <v>46240</v>
      </c>
      <c r="E547" s="78">
        <v>3.57</v>
      </c>
      <c r="F547" s="76" t="s">
        <v>266</v>
      </c>
      <c r="G547" s="77">
        <v>46240</v>
      </c>
      <c r="H547">
        <v>40500760</v>
      </c>
      <c r="I547">
        <v>10</v>
      </c>
      <c r="J547" s="76" t="s">
        <v>1154</v>
      </c>
      <c r="K547" s="76" t="s">
        <v>1155</v>
      </c>
      <c r="L547" s="77">
        <v>46240</v>
      </c>
      <c r="M547" s="76" t="s">
        <v>269</v>
      </c>
      <c r="N547">
        <v>3002830</v>
      </c>
      <c r="O547" s="76" t="s">
        <v>271</v>
      </c>
      <c r="P547" s="77">
        <v>46240</v>
      </c>
      <c r="Q547" s="43">
        <f t="shared" si="16"/>
        <v>117</v>
      </c>
      <c r="R547" s="43">
        <f t="shared" si="17"/>
        <v>331</v>
      </c>
      <c r="S547" s="41">
        <f>IF($Q547&lt;Parâmetros!$E$19,$G547-1,$G547)</f>
        <v>46239</v>
      </c>
    </row>
    <row r="548" spans="1:19" ht="15" customHeight="1" x14ac:dyDescent="0.25">
      <c r="A548" s="79">
        <v>12468</v>
      </c>
      <c r="B548" s="76" t="s">
        <v>1081</v>
      </c>
      <c r="C548" s="76" t="s">
        <v>443</v>
      </c>
      <c r="D548" s="77">
        <v>46240</v>
      </c>
      <c r="E548" s="78">
        <v>0.19</v>
      </c>
      <c r="F548" s="76" t="s">
        <v>266</v>
      </c>
      <c r="G548" s="77">
        <v>46240</v>
      </c>
      <c r="H548">
        <v>40494374</v>
      </c>
      <c r="I548">
        <v>10</v>
      </c>
      <c r="J548" s="76" t="s">
        <v>1156</v>
      </c>
      <c r="K548" s="76" t="s">
        <v>1157</v>
      </c>
      <c r="L548" s="77">
        <v>46240</v>
      </c>
      <c r="M548" s="76" t="s">
        <v>296</v>
      </c>
      <c r="N548">
        <v>3010397</v>
      </c>
      <c r="O548" s="76" t="s">
        <v>271</v>
      </c>
      <c r="P548" s="77">
        <v>46240</v>
      </c>
      <c r="Q548" s="43">
        <f t="shared" ref="Q548:Q611" si="18">IFERROR(VALUE(LEFT($J548,2))*60+VALUE(MID($J548,4,2)),9999)</f>
        <v>334</v>
      </c>
      <c r="R548" s="43">
        <f t="shared" ref="R548:R611" si="19">IFERROR(VALUE(LEFT($K548,2))*60+VALUE(MID($K548,4,2)),"")</f>
        <v>345</v>
      </c>
      <c r="S548" s="41">
        <f>IF($Q548&lt;Parâmetros!$E$19,$G548-1,$G548)</f>
        <v>46239</v>
      </c>
    </row>
    <row r="549" spans="1:19" ht="15" customHeight="1" x14ac:dyDescent="0.25">
      <c r="A549" s="79">
        <v>12468</v>
      </c>
      <c r="B549" s="76" t="s">
        <v>1081</v>
      </c>
      <c r="C549" s="76" t="s">
        <v>443</v>
      </c>
      <c r="D549" s="77">
        <v>46240</v>
      </c>
      <c r="E549" s="78">
        <v>0.11</v>
      </c>
      <c r="F549" s="76" t="s">
        <v>266</v>
      </c>
      <c r="G549" s="77">
        <v>46240</v>
      </c>
      <c r="H549">
        <v>40494375</v>
      </c>
      <c r="I549">
        <v>10</v>
      </c>
      <c r="J549" s="76" t="s">
        <v>1158</v>
      </c>
      <c r="K549" s="76" t="s">
        <v>1159</v>
      </c>
      <c r="L549" s="77">
        <v>46240</v>
      </c>
      <c r="M549" s="76" t="s">
        <v>296</v>
      </c>
      <c r="N549">
        <v>3010399</v>
      </c>
      <c r="O549" s="76" t="s">
        <v>271</v>
      </c>
      <c r="P549" s="77">
        <v>46240</v>
      </c>
      <c r="Q549" s="43">
        <f t="shared" si="18"/>
        <v>346</v>
      </c>
      <c r="R549" s="43">
        <f t="shared" si="19"/>
        <v>352</v>
      </c>
      <c r="S549" s="41">
        <f>IF($Q549&lt;Parâmetros!$E$19,$G549-1,$G549)</f>
        <v>46239</v>
      </c>
    </row>
    <row r="550" spans="1:19" ht="15" customHeight="1" x14ac:dyDescent="0.25">
      <c r="A550" s="79">
        <v>12468</v>
      </c>
      <c r="B550" s="76" t="s">
        <v>1081</v>
      </c>
      <c r="C550" s="76" t="s">
        <v>443</v>
      </c>
      <c r="D550" s="77">
        <v>46240</v>
      </c>
      <c r="E550" s="78">
        <v>0.32</v>
      </c>
      <c r="F550" s="76" t="s">
        <v>266</v>
      </c>
      <c r="G550" s="77">
        <v>46240</v>
      </c>
      <c r="H550">
        <v>40494376</v>
      </c>
      <c r="I550">
        <v>10</v>
      </c>
      <c r="J550" s="76" t="s">
        <v>1160</v>
      </c>
      <c r="K550" s="76" t="s">
        <v>1161</v>
      </c>
      <c r="L550" s="77">
        <v>46240</v>
      </c>
      <c r="M550" s="76" t="s">
        <v>296</v>
      </c>
      <c r="N550">
        <v>3010803</v>
      </c>
      <c r="O550" s="76" t="s">
        <v>271</v>
      </c>
      <c r="P550" s="77">
        <v>46240</v>
      </c>
      <c r="Q550" s="43">
        <f t="shared" si="18"/>
        <v>353</v>
      </c>
      <c r="R550" s="43">
        <f t="shared" si="19"/>
        <v>372</v>
      </c>
      <c r="S550" s="41">
        <f>IF($Q550&lt;Parâmetros!$E$19,$G550-1,$G550)</f>
        <v>46239</v>
      </c>
    </row>
    <row r="551" spans="1:19" ht="15" customHeight="1" x14ac:dyDescent="0.25">
      <c r="A551" s="79">
        <v>12468</v>
      </c>
      <c r="B551" s="76" t="s">
        <v>1081</v>
      </c>
      <c r="C551" s="76" t="s">
        <v>443</v>
      </c>
      <c r="D551" s="77">
        <v>46240</v>
      </c>
      <c r="E551" s="78">
        <v>0.11</v>
      </c>
      <c r="F551" s="76" t="s">
        <v>266</v>
      </c>
      <c r="G551" s="77">
        <v>46240</v>
      </c>
      <c r="H551">
        <v>40494377</v>
      </c>
      <c r="I551">
        <v>10</v>
      </c>
      <c r="J551" s="76" t="s">
        <v>1162</v>
      </c>
      <c r="K551" s="76" t="s">
        <v>1163</v>
      </c>
      <c r="L551" s="77">
        <v>46240</v>
      </c>
      <c r="M551" s="76" t="s">
        <v>296</v>
      </c>
      <c r="N551">
        <v>3010885</v>
      </c>
      <c r="O551" s="76" t="s">
        <v>271</v>
      </c>
      <c r="P551" s="77">
        <v>46240</v>
      </c>
      <c r="Q551" s="43">
        <f t="shared" si="18"/>
        <v>372</v>
      </c>
      <c r="R551" s="43">
        <f t="shared" si="19"/>
        <v>379</v>
      </c>
      <c r="S551" s="41">
        <f>IF($Q551&lt;Parâmetros!$E$19,$G551-1,$G551)</f>
        <v>46239</v>
      </c>
    </row>
    <row r="552" spans="1:19" ht="15" customHeight="1" x14ac:dyDescent="0.25">
      <c r="A552" s="79">
        <v>12468</v>
      </c>
      <c r="B552" s="76" t="s">
        <v>1081</v>
      </c>
      <c r="C552" s="76" t="s">
        <v>443</v>
      </c>
      <c r="D552" s="77">
        <v>46240</v>
      </c>
      <c r="E552" s="78">
        <v>0.1</v>
      </c>
      <c r="F552" s="76" t="s">
        <v>266</v>
      </c>
      <c r="G552" s="77">
        <v>46240</v>
      </c>
      <c r="H552">
        <v>40494378</v>
      </c>
      <c r="I552">
        <v>10</v>
      </c>
      <c r="J552" s="76" t="s">
        <v>1164</v>
      </c>
      <c r="K552" s="76" t="s">
        <v>1165</v>
      </c>
      <c r="L552" s="77">
        <v>46240</v>
      </c>
      <c r="M552" s="76" t="s">
        <v>296</v>
      </c>
      <c r="N552">
        <v>3007058</v>
      </c>
      <c r="O552" s="76" t="s">
        <v>271</v>
      </c>
      <c r="P552" s="77">
        <v>46240</v>
      </c>
      <c r="Q552" s="43">
        <f t="shared" si="18"/>
        <v>379</v>
      </c>
      <c r="R552" s="43">
        <f t="shared" si="19"/>
        <v>385</v>
      </c>
      <c r="S552" s="41">
        <f>IF($Q552&lt;Parâmetros!$E$19,$G552-1,$G552)</f>
        <v>46239</v>
      </c>
    </row>
    <row r="553" spans="1:19" ht="15" customHeight="1" x14ac:dyDescent="0.25">
      <c r="A553" s="79">
        <v>12468</v>
      </c>
      <c r="B553" s="76" t="s">
        <v>1081</v>
      </c>
      <c r="C553" s="76" t="s">
        <v>443</v>
      </c>
      <c r="D553" s="77">
        <v>46240</v>
      </c>
      <c r="E553" s="78">
        <v>0.09</v>
      </c>
      <c r="F553" s="76" t="s">
        <v>266</v>
      </c>
      <c r="G553" s="77">
        <v>46240</v>
      </c>
      <c r="H553">
        <v>40494379</v>
      </c>
      <c r="I553">
        <v>10</v>
      </c>
      <c r="J553" s="76" t="s">
        <v>1166</v>
      </c>
      <c r="K553" s="76" t="s">
        <v>1167</v>
      </c>
      <c r="L553" s="77">
        <v>46240</v>
      </c>
      <c r="M553" s="76" t="s">
        <v>296</v>
      </c>
      <c r="N553">
        <v>3010114</v>
      </c>
      <c r="O553" s="76" t="s">
        <v>271</v>
      </c>
      <c r="P553" s="77">
        <v>46240</v>
      </c>
      <c r="Q553" s="43">
        <f t="shared" si="18"/>
        <v>385</v>
      </c>
      <c r="R553" s="43">
        <f t="shared" si="19"/>
        <v>391</v>
      </c>
      <c r="S553" s="41">
        <f>IF($Q553&lt;Parâmetros!$E$19,$G553-1,$G553)</f>
        <v>46239</v>
      </c>
    </row>
    <row r="554" spans="1:19" ht="15" customHeight="1" x14ac:dyDescent="0.25">
      <c r="A554" s="79">
        <v>12468</v>
      </c>
      <c r="B554" s="76" t="s">
        <v>1081</v>
      </c>
      <c r="C554" s="76" t="s">
        <v>443</v>
      </c>
      <c r="D554" s="77">
        <v>46240</v>
      </c>
      <c r="E554" s="78">
        <v>0.11</v>
      </c>
      <c r="F554" s="76" t="s">
        <v>266</v>
      </c>
      <c r="G554" s="77">
        <v>46240</v>
      </c>
      <c r="H554">
        <v>40494380</v>
      </c>
      <c r="I554">
        <v>10</v>
      </c>
      <c r="J554" s="76" t="s">
        <v>1168</v>
      </c>
      <c r="K554" s="76" t="s">
        <v>1169</v>
      </c>
      <c r="L554" s="77">
        <v>46240</v>
      </c>
      <c r="M554" s="76" t="s">
        <v>296</v>
      </c>
      <c r="N554">
        <v>3010116</v>
      </c>
      <c r="O554" s="76" t="s">
        <v>271</v>
      </c>
      <c r="P554" s="77">
        <v>46240</v>
      </c>
      <c r="Q554" s="43">
        <f t="shared" si="18"/>
        <v>391</v>
      </c>
      <c r="R554" s="43">
        <f t="shared" si="19"/>
        <v>398</v>
      </c>
      <c r="S554" s="41">
        <f>IF($Q554&lt;Parâmetros!$E$19,$G554-1,$G554)</f>
        <v>46239</v>
      </c>
    </row>
    <row r="555" spans="1:19" ht="15" customHeight="1" x14ac:dyDescent="0.25">
      <c r="A555" s="79">
        <v>12468</v>
      </c>
      <c r="B555" s="76" t="s">
        <v>1081</v>
      </c>
      <c r="C555" s="76" t="s">
        <v>443</v>
      </c>
      <c r="D555" s="77">
        <v>46242</v>
      </c>
      <c r="E555" s="78">
        <v>0.11</v>
      </c>
      <c r="F555" s="76" t="s">
        <v>266</v>
      </c>
      <c r="G555" s="77">
        <v>46241</v>
      </c>
      <c r="H555">
        <v>40494381</v>
      </c>
      <c r="I555">
        <v>10</v>
      </c>
      <c r="J555" s="76" t="s">
        <v>1170</v>
      </c>
      <c r="K555" s="76" t="s">
        <v>1171</v>
      </c>
      <c r="L555" s="77">
        <v>46242</v>
      </c>
      <c r="M555" s="76" t="s">
        <v>296</v>
      </c>
      <c r="N555">
        <v>3010118</v>
      </c>
      <c r="O555" s="76" t="s">
        <v>271</v>
      </c>
      <c r="P555" s="77">
        <v>46242</v>
      </c>
      <c r="Q555" s="43">
        <f t="shared" si="18"/>
        <v>1435</v>
      </c>
      <c r="R555" s="43">
        <f t="shared" si="19"/>
        <v>2</v>
      </c>
      <c r="S555" s="41">
        <f>IF($Q555&lt;Parâmetros!$E$19,$G555-1,$G555)</f>
        <v>46241</v>
      </c>
    </row>
    <row r="556" spans="1:19" ht="15" customHeight="1" x14ac:dyDescent="0.25">
      <c r="A556" s="79">
        <v>12468</v>
      </c>
      <c r="B556" s="76" t="s">
        <v>1081</v>
      </c>
      <c r="C556" s="76" t="s">
        <v>443</v>
      </c>
      <c r="D556" s="77">
        <v>46242</v>
      </c>
      <c r="E556" s="78">
        <v>0.2</v>
      </c>
      <c r="F556" s="76" t="s">
        <v>266</v>
      </c>
      <c r="G556" s="77">
        <v>46242</v>
      </c>
      <c r="H556">
        <v>40494393</v>
      </c>
      <c r="I556">
        <v>10</v>
      </c>
      <c r="J556" s="76" t="s">
        <v>1172</v>
      </c>
      <c r="K556" s="76" t="s">
        <v>1173</v>
      </c>
      <c r="L556" s="77">
        <v>46242</v>
      </c>
      <c r="M556" s="76" t="s">
        <v>296</v>
      </c>
      <c r="N556">
        <v>3010120</v>
      </c>
      <c r="O556" s="76" t="s">
        <v>271</v>
      </c>
      <c r="P556" s="77">
        <v>46242</v>
      </c>
      <c r="Q556" s="43">
        <f t="shared" si="18"/>
        <v>6</v>
      </c>
      <c r="R556" s="43">
        <f t="shared" si="19"/>
        <v>18</v>
      </c>
      <c r="S556" s="41">
        <f>IF($Q556&lt;Parâmetros!$E$19,$G556-1,$G556)</f>
        <v>46241</v>
      </c>
    </row>
    <row r="557" spans="1:19" ht="15" customHeight="1" x14ac:dyDescent="0.25">
      <c r="A557" s="79">
        <v>12468</v>
      </c>
      <c r="B557" s="76" t="s">
        <v>1081</v>
      </c>
      <c r="C557" s="76" t="s">
        <v>443</v>
      </c>
      <c r="D557" s="77">
        <v>46242</v>
      </c>
      <c r="E557" s="78">
        <v>0.21</v>
      </c>
      <c r="F557" s="76" t="s">
        <v>266</v>
      </c>
      <c r="G557" s="77">
        <v>46242</v>
      </c>
      <c r="H557">
        <v>40494405</v>
      </c>
      <c r="I557">
        <v>10</v>
      </c>
      <c r="J557" s="76" t="s">
        <v>1174</v>
      </c>
      <c r="K557" s="76" t="s">
        <v>1175</v>
      </c>
      <c r="L557" s="77">
        <v>46242</v>
      </c>
      <c r="M557" s="76" t="s">
        <v>296</v>
      </c>
      <c r="N557">
        <v>3010122</v>
      </c>
      <c r="O557" s="76" t="s">
        <v>271</v>
      </c>
      <c r="P557" s="77">
        <v>46242</v>
      </c>
      <c r="Q557" s="43">
        <f t="shared" si="18"/>
        <v>19</v>
      </c>
      <c r="R557" s="43">
        <f t="shared" si="19"/>
        <v>32</v>
      </c>
      <c r="S557" s="41">
        <f>IF($Q557&lt;Parâmetros!$E$19,$G557-1,$G557)</f>
        <v>46241</v>
      </c>
    </row>
    <row r="558" spans="1:19" ht="15" customHeight="1" x14ac:dyDescent="0.25">
      <c r="A558" s="79">
        <v>12468</v>
      </c>
      <c r="B558" s="76" t="s">
        <v>1081</v>
      </c>
      <c r="C558" s="76" t="s">
        <v>443</v>
      </c>
      <c r="D558" s="77">
        <v>46242</v>
      </c>
      <c r="E558" s="78">
        <v>0.3</v>
      </c>
      <c r="F558" s="76" t="s">
        <v>266</v>
      </c>
      <c r="G558" s="77">
        <v>46242</v>
      </c>
      <c r="H558">
        <v>40494406</v>
      </c>
      <c r="I558">
        <v>10</v>
      </c>
      <c r="J558" s="76" t="s">
        <v>1176</v>
      </c>
      <c r="K558" s="76" t="s">
        <v>1177</v>
      </c>
      <c r="L558" s="77">
        <v>46242</v>
      </c>
      <c r="M558" s="76" t="s">
        <v>296</v>
      </c>
      <c r="N558">
        <v>3010124</v>
      </c>
      <c r="O558" s="76" t="s">
        <v>271</v>
      </c>
      <c r="P558" s="77">
        <v>46242</v>
      </c>
      <c r="Q558" s="43">
        <f t="shared" si="18"/>
        <v>32</v>
      </c>
      <c r="R558" s="43">
        <f t="shared" si="19"/>
        <v>50</v>
      </c>
      <c r="S558" s="41">
        <f>IF($Q558&lt;Parâmetros!$E$19,$G558-1,$G558)</f>
        <v>46241</v>
      </c>
    </row>
    <row r="559" spans="1:19" ht="15" customHeight="1" x14ac:dyDescent="0.25">
      <c r="A559" s="79">
        <v>12468</v>
      </c>
      <c r="B559" s="76" t="s">
        <v>1081</v>
      </c>
      <c r="C559" s="76" t="s">
        <v>443</v>
      </c>
      <c r="D559" s="77">
        <v>46242</v>
      </c>
      <c r="E559" s="78">
        <v>0.38</v>
      </c>
      <c r="F559" s="76" t="s">
        <v>266</v>
      </c>
      <c r="G559" s="77">
        <v>46242</v>
      </c>
      <c r="H559">
        <v>40494407</v>
      </c>
      <c r="I559">
        <v>10</v>
      </c>
      <c r="J559" s="76" t="s">
        <v>1178</v>
      </c>
      <c r="K559" s="76" t="s">
        <v>1179</v>
      </c>
      <c r="L559" s="77">
        <v>46242</v>
      </c>
      <c r="M559" s="76" t="s">
        <v>296</v>
      </c>
      <c r="N559">
        <v>3010126</v>
      </c>
      <c r="O559" s="76" t="s">
        <v>271</v>
      </c>
      <c r="P559" s="77">
        <v>46242</v>
      </c>
      <c r="Q559" s="43">
        <f t="shared" si="18"/>
        <v>50</v>
      </c>
      <c r="R559" s="43">
        <f t="shared" si="19"/>
        <v>73</v>
      </c>
      <c r="S559" s="41">
        <f>IF($Q559&lt;Parâmetros!$E$19,$G559-1,$G559)</f>
        <v>46241</v>
      </c>
    </row>
    <row r="560" spans="1:19" ht="15" customHeight="1" x14ac:dyDescent="0.25">
      <c r="A560" s="79">
        <v>12468</v>
      </c>
      <c r="B560" s="76" t="s">
        <v>1081</v>
      </c>
      <c r="C560" s="76" t="s">
        <v>443</v>
      </c>
      <c r="D560" s="77">
        <v>46242</v>
      </c>
      <c r="E560" s="78">
        <v>1.45</v>
      </c>
      <c r="F560" s="76" t="s">
        <v>266</v>
      </c>
      <c r="G560" s="77">
        <v>46242</v>
      </c>
      <c r="H560">
        <v>40502131</v>
      </c>
      <c r="I560">
        <v>10</v>
      </c>
      <c r="J560" s="76" t="s">
        <v>1180</v>
      </c>
      <c r="K560" s="76" t="s">
        <v>1181</v>
      </c>
      <c r="L560" s="77">
        <v>46242</v>
      </c>
      <c r="M560" s="76" t="s">
        <v>269</v>
      </c>
      <c r="N560" s="76" t="s">
        <v>270</v>
      </c>
      <c r="O560" s="76" t="s">
        <v>271</v>
      </c>
      <c r="P560" s="77">
        <v>46242</v>
      </c>
      <c r="Q560" s="43">
        <f t="shared" si="18"/>
        <v>75</v>
      </c>
      <c r="R560" s="43">
        <f t="shared" si="19"/>
        <v>163</v>
      </c>
      <c r="S560" s="41">
        <f>IF($Q560&lt;Parâmetros!$E$19,$G560-1,$G560)</f>
        <v>46241</v>
      </c>
    </row>
    <row r="561" spans="1:19" ht="15" customHeight="1" x14ac:dyDescent="0.25">
      <c r="A561" s="79">
        <v>12468</v>
      </c>
      <c r="B561" s="76" t="s">
        <v>1081</v>
      </c>
      <c r="C561" s="76" t="s">
        <v>443</v>
      </c>
      <c r="D561" s="77">
        <v>46242</v>
      </c>
      <c r="E561" s="78">
        <v>0.31</v>
      </c>
      <c r="F561" s="76" t="s">
        <v>266</v>
      </c>
      <c r="G561" s="77">
        <v>46242</v>
      </c>
      <c r="H561">
        <v>40494408</v>
      </c>
      <c r="I561">
        <v>10</v>
      </c>
      <c r="J561" s="76" t="s">
        <v>1182</v>
      </c>
      <c r="K561" s="76" t="s">
        <v>1183</v>
      </c>
      <c r="L561" s="77">
        <v>46242</v>
      </c>
      <c r="M561" s="76" t="s">
        <v>296</v>
      </c>
      <c r="N561">
        <v>3010128</v>
      </c>
      <c r="O561" s="76" t="s">
        <v>271</v>
      </c>
      <c r="P561" s="77">
        <v>46242</v>
      </c>
      <c r="Q561" s="43">
        <f t="shared" si="18"/>
        <v>163</v>
      </c>
      <c r="R561" s="43">
        <f t="shared" si="19"/>
        <v>182</v>
      </c>
      <c r="S561" s="41">
        <f>IF($Q561&lt;Parâmetros!$E$19,$G561-1,$G561)</f>
        <v>46241</v>
      </c>
    </row>
    <row r="562" spans="1:19" ht="15" customHeight="1" x14ac:dyDescent="0.25">
      <c r="A562" s="79">
        <v>12468</v>
      </c>
      <c r="B562" s="76" t="s">
        <v>1081</v>
      </c>
      <c r="C562" s="76" t="s">
        <v>443</v>
      </c>
      <c r="D562" s="77">
        <v>46242</v>
      </c>
      <c r="E562" s="78">
        <v>0.05</v>
      </c>
      <c r="F562" s="76" t="s">
        <v>266</v>
      </c>
      <c r="G562" s="77">
        <v>46242</v>
      </c>
      <c r="H562">
        <v>40494409</v>
      </c>
      <c r="I562">
        <v>10</v>
      </c>
      <c r="J562" s="76" t="s">
        <v>1184</v>
      </c>
      <c r="K562" s="76" t="s">
        <v>1185</v>
      </c>
      <c r="L562" s="77">
        <v>46242</v>
      </c>
      <c r="M562" s="76" t="s">
        <v>296</v>
      </c>
      <c r="N562">
        <v>3010783</v>
      </c>
      <c r="O562" s="76" t="s">
        <v>271</v>
      </c>
      <c r="P562" s="77">
        <v>46242</v>
      </c>
      <c r="Q562" s="43">
        <f t="shared" si="18"/>
        <v>182</v>
      </c>
      <c r="R562" s="43">
        <f t="shared" si="19"/>
        <v>185</v>
      </c>
      <c r="S562" s="41">
        <f>IF($Q562&lt;Parâmetros!$E$19,$G562-1,$G562)</f>
        <v>46241</v>
      </c>
    </row>
    <row r="563" spans="1:19" ht="15" customHeight="1" x14ac:dyDescent="0.25">
      <c r="A563" s="79">
        <v>12468</v>
      </c>
      <c r="B563" s="76" t="s">
        <v>1081</v>
      </c>
      <c r="C563" s="76" t="s">
        <v>443</v>
      </c>
      <c r="D563" s="77">
        <v>46242</v>
      </c>
      <c r="E563" s="78">
        <v>0.08</v>
      </c>
      <c r="F563" s="76" t="s">
        <v>266</v>
      </c>
      <c r="G563" s="77">
        <v>46242</v>
      </c>
      <c r="H563">
        <v>40494411</v>
      </c>
      <c r="I563">
        <v>10</v>
      </c>
      <c r="J563" s="76" t="s">
        <v>1186</v>
      </c>
      <c r="K563" s="76" t="s">
        <v>1187</v>
      </c>
      <c r="L563" s="77">
        <v>46242</v>
      </c>
      <c r="M563" s="76" t="s">
        <v>296</v>
      </c>
      <c r="N563">
        <v>3003146</v>
      </c>
      <c r="O563" s="76" t="s">
        <v>271</v>
      </c>
      <c r="P563" s="77">
        <v>46242</v>
      </c>
      <c r="Q563" s="43">
        <f t="shared" si="18"/>
        <v>185</v>
      </c>
      <c r="R563" s="43">
        <f t="shared" si="19"/>
        <v>190</v>
      </c>
      <c r="S563" s="41">
        <f>IF($Q563&lt;Parâmetros!$E$19,$G563-1,$G563)</f>
        <v>46241</v>
      </c>
    </row>
    <row r="564" spans="1:19" ht="15" customHeight="1" x14ac:dyDescent="0.25">
      <c r="A564" s="79">
        <v>12468</v>
      </c>
      <c r="B564" s="76" t="s">
        <v>1081</v>
      </c>
      <c r="C564" s="76" t="s">
        <v>443</v>
      </c>
      <c r="D564" s="77">
        <v>46242</v>
      </c>
      <c r="E564" s="78">
        <v>0.06</v>
      </c>
      <c r="F564" s="76" t="s">
        <v>266</v>
      </c>
      <c r="G564" s="77">
        <v>46242</v>
      </c>
      <c r="H564">
        <v>40494412</v>
      </c>
      <c r="I564">
        <v>10</v>
      </c>
      <c r="J564" s="76" t="s">
        <v>1188</v>
      </c>
      <c r="K564" s="76" t="s">
        <v>1189</v>
      </c>
      <c r="L564" s="77">
        <v>46242</v>
      </c>
      <c r="M564" s="76" t="s">
        <v>296</v>
      </c>
      <c r="N564">
        <v>3006772</v>
      </c>
      <c r="O564" s="76" t="s">
        <v>271</v>
      </c>
      <c r="P564" s="77">
        <v>46242</v>
      </c>
      <c r="Q564" s="43">
        <f t="shared" si="18"/>
        <v>190</v>
      </c>
      <c r="R564" s="43">
        <f t="shared" si="19"/>
        <v>194</v>
      </c>
      <c r="S564" s="41">
        <f>IF($Q564&lt;Parâmetros!$E$19,$G564-1,$G564)</f>
        <v>46241</v>
      </c>
    </row>
    <row r="565" spans="1:19" ht="15" customHeight="1" x14ac:dyDescent="0.25">
      <c r="A565" s="79">
        <v>12468</v>
      </c>
      <c r="B565" s="76" t="s">
        <v>1081</v>
      </c>
      <c r="C565" s="76" t="s">
        <v>443</v>
      </c>
      <c r="D565" s="77">
        <v>46242</v>
      </c>
      <c r="E565" s="78">
        <v>0.52</v>
      </c>
      <c r="F565" s="76" t="s">
        <v>266</v>
      </c>
      <c r="G565" s="77">
        <v>46242</v>
      </c>
      <c r="H565">
        <v>40494413</v>
      </c>
      <c r="I565">
        <v>10</v>
      </c>
      <c r="J565" s="76" t="s">
        <v>1190</v>
      </c>
      <c r="K565" s="76" t="s">
        <v>1191</v>
      </c>
      <c r="L565" s="77">
        <v>46242</v>
      </c>
      <c r="M565" s="76" t="s">
        <v>296</v>
      </c>
      <c r="N565">
        <v>3010390</v>
      </c>
      <c r="O565" s="76" t="s">
        <v>271</v>
      </c>
      <c r="P565" s="77">
        <v>46242</v>
      </c>
      <c r="Q565" s="43">
        <f t="shared" si="18"/>
        <v>194</v>
      </c>
      <c r="R565" s="43">
        <f t="shared" si="19"/>
        <v>225</v>
      </c>
      <c r="S565" s="41">
        <f>IF($Q565&lt;Parâmetros!$E$19,$G565-1,$G565)</f>
        <v>46241</v>
      </c>
    </row>
    <row r="566" spans="1:19" ht="15" customHeight="1" x14ac:dyDescent="0.25">
      <c r="A566" s="79">
        <v>12468</v>
      </c>
      <c r="B566" s="76" t="s">
        <v>1081</v>
      </c>
      <c r="C566" s="76" t="s">
        <v>443</v>
      </c>
      <c r="D566" s="77">
        <v>46242</v>
      </c>
      <c r="E566" s="78">
        <v>0.05</v>
      </c>
      <c r="F566" s="76" t="s">
        <v>266</v>
      </c>
      <c r="G566" s="77">
        <v>46242</v>
      </c>
      <c r="H566">
        <v>40494414</v>
      </c>
      <c r="I566">
        <v>10</v>
      </c>
      <c r="J566" s="76" t="s">
        <v>1192</v>
      </c>
      <c r="K566" s="76" t="s">
        <v>1193</v>
      </c>
      <c r="L566" s="77">
        <v>46242</v>
      </c>
      <c r="M566" s="76" t="s">
        <v>296</v>
      </c>
      <c r="N566">
        <v>3010660</v>
      </c>
      <c r="O566" s="76" t="s">
        <v>271</v>
      </c>
      <c r="P566" s="77">
        <v>46242</v>
      </c>
      <c r="Q566" s="43">
        <f t="shared" si="18"/>
        <v>225</v>
      </c>
      <c r="R566" s="43">
        <f t="shared" si="19"/>
        <v>228</v>
      </c>
      <c r="S566" s="41">
        <f>IF($Q566&lt;Parâmetros!$E$19,$G566-1,$G566)</f>
        <v>46241</v>
      </c>
    </row>
    <row r="567" spans="1:19" ht="15" customHeight="1" x14ac:dyDescent="0.25">
      <c r="A567" s="79">
        <v>12468</v>
      </c>
      <c r="B567" s="76" t="s">
        <v>1081</v>
      </c>
      <c r="C567" s="76" t="s">
        <v>443</v>
      </c>
      <c r="D567" s="77">
        <v>46242</v>
      </c>
      <c r="E567" s="78">
        <v>0.49</v>
      </c>
      <c r="F567" s="76" t="s">
        <v>266</v>
      </c>
      <c r="G567" s="77">
        <v>46242</v>
      </c>
      <c r="H567">
        <v>40494415</v>
      </c>
      <c r="I567">
        <v>10</v>
      </c>
      <c r="J567" s="76" t="s">
        <v>1194</v>
      </c>
      <c r="K567" s="76" t="s">
        <v>1195</v>
      </c>
      <c r="L567" s="77">
        <v>46242</v>
      </c>
      <c r="M567" s="76" t="s">
        <v>296</v>
      </c>
      <c r="N567">
        <v>3010868</v>
      </c>
      <c r="O567" s="76" t="s">
        <v>271</v>
      </c>
      <c r="P567" s="77">
        <v>46242</v>
      </c>
      <c r="Q567" s="43">
        <f t="shared" si="18"/>
        <v>229</v>
      </c>
      <c r="R567" s="43">
        <f t="shared" si="19"/>
        <v>258</v>
      </c>
      <c r="S567" s="41">
        <f>IF($Q567&lt;Parâmetros!$E$19,$G567-1,$G567)</f>
        <v>46241</v>
      </c>
    </row>
    <row r="568" spans="1:19" ht="15" customHeight="1" x14ac:dyDescent="0.25">
      <c r="A568" s="79">
        <v>12468</v>
      </c>
      <c r="B568" s="76" t="s">
        <v>1081</v>
      </c>
      <c r="C568" s="76" t="s">
        <v>443</v>
      </c>
      <c r="D568" s="77">
        <v>46242</v>
      </c>
      <c r="E568" s="78">
        <v>0.08</v>
      </c>
      <c r="F568" s="76" t="s">
        <v>266</v>
      </c>
      <c r="G568" s="77">
        <v>46242</v>
      </c>
      <c r="H568">
        <v>40494416</v>
      </c>
      <c r="I568">
        <v>10</v>
      </c>
      <c r="J568" s="76" t="s">
        <v>1196</v>
      </c>
      <c r="K568" s="76" t="s">
        <v>1197</v>
      </c>
      <c r="L568" s="77">
        <v>46242</v>
      </c>
      <c r="M568" s="76" t="s">
        <v>296</v>
      </c>
      <c r="N568">
        <v>3010892</v>
      </c>
      <c r="O568" s="76" t="s">
        <v>271</v>
      </c>
      <c r="P568" s="77">
        <v>46242</v>
      </c>
      <c r="Q568" s="43">
        <f t="shared" si="18"/>
        <v>258</v>
      </c>
      <c r="R568" s="43">
        <f t="shared" si="19"/>
        <v>263</v>
      </c>
      <c r="S568" s="41">
        <f>IF($Q568&lt;Parâmetros!$E$19,$G568-1,$G568)</f>
        <v>46241</v>
      </c>
    </row>
    <row r="569" spans="1:19" ht="15" customHeight="1" x14ac:dyDescent="0.25">
      <c r="A569" s="79">
        <v>12468</v>
      </c>
      <c r="B569" s="76" t="s">
        <v>1081</v>
      </c>
      <c r="C569" s="76" t="s">
        <v>443</v>
      </c>
      <c r="D569" s="77">
        <v>46242</v>
      </c>
      <c r="E569" s="78">
        <v>0.08</v>
      </c>
      <c r="F569" s="76" t="s">
        <v>266</v>
      </c>
      <c r="G569" s="77">
        <v>46242</v>
      </c>
      <c r="H569">
        <v>40494474</v>
      </c>
      <c r="I569">
        <v>10</v>
      </c>
      <c r="J569" s="76" t="s">
        <v>1198</v>
      </c>
      <c r="K569" s="76" t="s">
        <v>1199</v>
      </c>
      <c r="L569" s="77">
        <v>46242</v>
      </c>
      <c r="M569" s="76" t="s">
        <v>296</v>
      </c>
      <c r="N569">
        <v>3010375</v>
      </c>
      <c r="O569" s="76" t="s">
        <v>271</v>
      </c>
      <c r="P569" s="77">
        <v>46242</v>
      </c>
      <c r="Q569" s="43">
        <f t="shared" si="18"/>
        <v>264</v>
      </c>
      <c r="R569" s="43">
        <f t="shared" si="19"/>
        <v>268</v>
      </c>
      <c r="S569" s="41">
        <f>IF($Q569&lt;Parâmetros!$E$19,$G569-1,$G569)</f>
        <v>46241</v>
      </c>
    </row>
    <row r="570" spans="1:19" ht="15" customHeight="1" x14ac:dyDescent="0.25">
      <c r="A570" s="79">
        <v>12468</v>
      </c>
      <c r="B570" s="76" t="s">
        <v>1081</v>
      </c>
      <c r="C570" s="76" t="s">
        <v>443</v>
      </c>
      <c r="D570" s="77">
        <v>46242</v>
      </c>
      <c r="E570" s="78">
        <v>0.26</v>
      </c>
      <c r="F570" s="76" t="s">
        <v>266</v>
      </c>
      <c r="G570" s="77">
        <v>46242</v>
      </c>
      <c r="H570">
        <v>40494480</v>
      </c>
      <c r="I570">
        <v>10</v>
      </c>
      <c r="J570" s="76" t="s">
        <v>1200</v>
      </c>
      <c r="K570" s="76" t="s">
        <v>1201</v>
      </c>
      <c r="L570" s="77">
        <v>46242</v>
      </c>
      <c r="M570" s="76" t="s">
        <v>296</v>
      </c>
      <c r="N570">
        <v>3010332</v>
      </c>
      <c r="O570" s="76" t="s">
        <v>271</v>
      </c>
      <c r="P570" s="77">
        <v>46242</v>
      </c>
      <c r="Q570" s="43">
        <f t="shared" si="18"/>
        <v>269</v>
      </c>
      <c r="R570" s="43">
        <f t="shared" si="19"/>
        <v>284</v>
      </c>
      <c r="S570" s="41">
        <f>IF($Q570&lt;Parâmetros!$E$19,$G570-1,$G570)</f>
        <v>46241</v>
      </c>
    </row>
    <row r="571" spans="1:19" ht="15" customHeight="1" x14ac:dyDescent="0.25">
      <c r="A571" s="79">
        <v>12468</v>
      </c>
      <c r="B571" s="76" t="s">
        <v>1081</v>
      </c>
      <c r="C571" s="76" t="s">
        <v>443</v>
      </c>
      <c r="D571" s="77">
        <v>46242</v>
      </c>
      <c r="E571" s="78">
        <v>0.36</v>
      </c>
      <c r="F571" s="76" t="s">
        <v>266</v>
      </c>
      <c r="G571" s="77">
        <v>46242</v>
      </c>
      <c r="H571">
        <v>40494486</v>
      </c>
      <c r="I571">
        <v>10</v>
      </c>
      <c r="J571" s="76" t="s">
        <v>1202</v>
      </c>
      <c r="K571" s="76" t="s">
        <v>1203</v>
      </c>
      <c r="L571" s="77">
        <v>46242</v>
      </c>
      <c r="M571" s="76" t="s">
        <v>296</v>
      </c>
      <c r="N571">
        <v>3010373</v>
      </c>
      <c r="O571" s="76" t="s">
        <v>271</v>
      </c>
      <c r="P571" s="77">
        <v>46242</v>
      </c>
      <c r="Q571" s="43">
        <f t="shared" si="18"/>
        <v>284</v>
      </c>
      <c r="R571" s="43">
        <f t="shared" si="19"/>
        <v>306</v>
      </c>
      <c r="S571" s="41">
        <f>IF($Q571&lt;Parâmetros!$E$19,$G571-1,$G571)</f>
        <v>46241</v>
      </c>
    </row>
    <row r="572" spans="1:19" ht="15" customHeight="1" x14ac:dyDescent="0.25">
      <c r="A572" s="79">
        <v>12468</v>
      </c>
      <c r="B572" s="76" t="s">
        <v>1081</v>
      </c>
      <c r="C572" s="76" t="s">
        <v>443</v>
      </c>
      <c r="D572" s="77">
        <v>46242</v>
      </c>
      <c r="E572" s="78">
        <v>0.14000000000000001</v>
      </c>
      <c r="F572" s="76" t="s">
        <v>266</v>
      </c>
      <c r="G572" s="77">
        <v>46242</v>
      </c>
      <c r="H572">
        <v>40494492</v>
      </c>
      <c r="I572">
        <v>10</v>
      </c>
      <c r="J572" s="76" t="s">
        <v>1204</v>
      </c>
      <c r="K572" s="76" t="s">
        <v>1205</v>
      </c>
      <c r="L572" s="77">
        <v>46242</v>
      </c>
      <c r="M572" s="76" t="s">
        <v>296</v>
      </c>
      <c r="N572">
        <v>3010331</v>
      </c>
      <c r="O572" s="76" t="s">
        <v>271</v>
      </c>
      <c r="P572" s="77">
        <v>46242</v>
      </c>
      <c r="Q572" s="43">
        <f t="shared" si="18"/>
        <v>306</v>
      </c>
      <c r="R572" s="43">
        <f t="shared" si="19"/>
        <v>314</v>
      </c>
      <c r="S572" s="41">
        <f>IF($Q572&lt;Parâmetros!$E$19,$G572-1,$G572)</f>
        <v>46241</v>
      </c>
    </row>
    <row r="573" spans="1:19" ht="15" customHeight="1" x14ac:dyDescent="0.25">
      <c r="A573" s="79">
        <v>12468</v>
      </c>
      <c r="B573" s="76" t="s">
        <v>1081</v>
      </c>
      <c r="C573" s="76" t="s">
        <v>443</v>
      </c>
      <c r="D573" s="77">
        <v>46242</v>
      </c>
      <c r="E573" s="78">
        <v>1.58</v>
      </c>
      <c r="F573" s="76" t="s">
        <v>266</v>
      </c>
      <c r="G573" s="77">
        <v>46242</v>
      </c>
      <c r="H573">
        <v>40502131</v>
      </c>
      <c r="I573">
        <v>10</v>
      </c>
      <c r="J573" s="76" t="s">
        <v>1206</v>
      </c>
      <c r="K573" s="76" t="s">
        <v>1207</v>
      </c>
      <c r="L573" s="77">
        <v>46242</v>
      </c>
      <c r="M573" s="76" t="s">
        <v>269</v>
      </c>
      <c r="N573" s="76" t="s">
        <v>270</v>
      </c>
      <c r="O573" s="76" t="s">
        <v>271</v>
      </c>
      <c r="P573" s="77">
        <v>46242</v>
      </c>
      <c r="Q573" s="43">
        <f t="shared" si="18"/>
        <v>315</v>
      </c>
      <c r="R573" s="43">
        <f t="shared" si="19"/>
        <v>410</v>
      </c>
      <c r="S573" s="41">
        <f>IF($Q573&lt;Parâmetros!$E$19,$G573-1,$G573)</f>
        <v>46241</v>
      </c>
    </row>
    <row r="574" spans="1:19" ht="15" customHeight="1" x14ac:dyDescent="0.25">
      <c r="A574" s="79">
        <v>12468</v>
      </c>
      <c r="B574" s="76" t="s">
        <v>1081</v>
      </c>
      <c r="C574" s="76" t="s">
        <v>443</v>
      </c>
      <c r="D574" s="77">
        <v>46243</v>
      </c>
      <c r="E574" s="78">
        <v>3.68</v>
      </c>
      <c r="F574" s="76" t="s">
        <v>266</v>
      </c>
      <c r="G574" s="77">
        <v>46242</v>
      </c>
      <c r="H574">
        <v>40502128</v>
      </c>
      <c r="I574">
        <v>20</v>
      </c>
      <c r="J574" s="76" t="s">
        <v>1208</v>
      </c>
      <c r="K574" s="76" t="s">
        <v>1209</v>
      </c>
      <c r="L574" s="77">
        <v>46243</v>
      </c>
      <c r="M574" s="76" t="s">
        <v>269</v>
      </c>
      <c r="N574" s="76" t="s">
        <v>270</v>
      </c>
      <c r="O574" s="76" t="s">
        <v>271</v>
      </c>
      <c r="P574" s="77">
        <v>46243</v>
      </c>
      <c r="Q574" s="43">
        <f t="shared" si="18"/>
        <v>1436</v>
      </c>
      <c r="R574" s="43">
        <f t="shared" si="19"/>
        <v>217</v>
      </c>
      <c r="S574" s="41">
        <f>IF($Q574&lt;Parâmetros!$E$19,$G574-1,$G574)</f>
        <v>46242</v>
      </c>
    </row>
    <row r="575" spans="1:19" ht="15" customHeight="1" x14ac:dyDescent="0.25">
      <c r="A575" s="79">
        <v>12468</v>
      </c>
      <c r="B575" s="76" t="s">
        <v>1081</v>
      </c>
      <c r="C575" s="76" t="s">
        <v>443</v>
      </c>
      <c r="D575" s="77">
        <v>46243</v>
      </c>
      <c r="E575" s="78">
        <v>0.09</v>
      </c>
      <c r="F575" s="76" t="s">
        <v>266</v>
      </c>
      <c r="G575" s="77">
        <v>46243</v>
      </c>
      <c r="H575">
        <v>40494499</v>
      </c>
      <c r="I575">
        <v>10</v>
      </c>
      <c r="J575" s="76" t="s">
        <v>1210</v>
      </c>
      <c r="K575" s="76" t="s">
        <v>1211</v>
      </c>
      <c r="L575" s="77">
        <v>46243</v>
      </c>
      <c r="M575" s="76" t="s">
        <v>296</v>
      </c>
      <c r="N575">
        <v>3007064</v>
      </c>
      <c r="O575" s="76" t="s">
        <v>271</v>
      </c>
      <c r="P575" s="77">
        <v>46243</v>
      </c>
      <c r="Q575" s="43">
        <f t="shared" si="18"/>
        <v>217</v>
      </c>
      <c r="R575" s="43">
        <f t="shared" si="19"/>
        <v>222</v>
      </c>
      <c r="S575" s="41">
        <f>IF($Q575&lt;Parâmetros!$E$19,$G575-1,$G575)</f>
        <v>46242</v>
      </c>
    </row>
    <row r="576" spans="1:19" ht="15" customHeight="1" x14ac:dyDescent="0.25">
      <c r="A576" s="79">
        <v>12468</v>
      </c>
      <c r="B576" s="76" t="s">
        <v>1081</v>
      </c>
      <c r="C576" s="76" t="s">
        <v>443</v>
      </c>
      <c r="D576" s="77">
        <v>46243</v>
      </c>
      <c r="E576" s="78">
        <v>0.66</v>
      </c>
      <c r="F576" s="76" t="s">
        <v>266</v>
      </c>
      <c r="G576" s="77">
        <v>46243</v>
      </c>
      <c r="H576">
        <v>40494500</v>
      </c>
      <c r="I576">
        <v>10</v>
      </c>
      <c r="J576" s="76" t="s">
        <v>1212</v>
      </c>
      <c r="K576" s="76" t="s">
        <v>1213</v>
      </c>
      <c r="L576" s="77">
        <v>46243</v>
      </c>
      <c r="M576" s="76" t="s">
        <v>296</v>
      </c>
      <c r="N576">
        <v>3007065</v>
      </c>
      <c r="O576" s="76" t="s">
        <v>271</v>
      </c>
      <c r="P576" s="77">
        <v>46243</v>
      </c>
      <c r="Q576" s="43">
        <f t="shared" si="18"/>
        <v>222</v>
      </c>
      <c r="R576" s="43">
        <f t="shared" si="19"/>
        <v>262</v>
      </c>
      <c r="S576" s="41">
        <f>IF($Q576&lt;Parâmetros!$E$19,$G576-1,$G576)</f>
        <v>46242</v>
      </c>
    </row>
    <row r="577" spans="1:19" ht="15" customHeight="1" x14ac:dyDescent="0.25">
      <c r="A577" s="79">
        <v>12468</v>
      </c>
      <c r="B577" s="76" t="s">
        <v>1081</v>
      </c>
      <c r="C577" s="76" t="s">
        <v>443</v>
      </c>
      <c r="D577" s="77">
        <v>46243</v>
      </c>
      <c r="E577" s="78">
        <v>0.06</v>
      </c>
      <c r="F577" s="76" t="s">
        <v>266</v>
      </c>
      <c r="G577" s="77">
        <v>46243</v>
      </c>
      <c r="H577">
        <v>40494501</v>
      </c>
      <c r="I577">
        <v>10</v>
      </c>
      <c r="J577" s="76" t="s">
        <v>1214</v>
      </c>
      <c r="K577" s="76" t="s">
        <v>1215</v>
      </c>
      <c r="L577" s="77">
        <v>46243</v>
      </c>
      <c r="M577" s="76" t="s">
        <v>296</v>
      </c>
      <c r="N577">
        <v>3007062</v>
      </c>
      <c r="O577" s="76" t="s">
        <v>271</v>
      </c>
      <c r="P577" s="77">
        <v>46243</v>
      </c>
      <c r="Q577" s="43">
        <f t="shared" si="18"/>
        <v>262</v>
      </c>
      <c r="R577" s="43">
        <f t="shared" si="19"/>
        <v>266</v>
      </c>
      <c r="S577" s="41">
        <f>IF($Q577&lt;Parâmetros!$E$19,$G577-1,$G577)</f>
        <v>46242</v>
      </c>
    </row>
    <row r="578" spans="1:19" ht="15" customHeight="1" x14ac:dyDescent="0.25">
      <c r="A578" s="79">
        <v>12468</v>
      </c>
      <c r="B578" s="76" t="s">
        <v>1081</v>
      </c>
      <c r="C578" s="76" t="s">
        <v>443</v>
      </c>
      <c r="D578" s="77">
        <v>46243</v>
      </c>
      <c r="E578" s="78">
        <v>0.06</v>
      </c>
      <c r="F578" s="76" t="s">
        <v>266</v>
      </c>
      <c r="G578" s="77">
        <v>46243</v>
      </c>
      <c r="H578">
        <v>40494502</v>
      </c>
      <c r="I578">
        <v>10</v>
      </c>
      <c r="J578" s="76" t="s">
        <v>1216</v>
      </c>
      <c r="K578" s="76" t="s">
        <v>1217</v>
      </c>
      <c r="L578" s="77">
        <v>46243</v>
      </c>
      <c r="M578" s="76" t="s">
        <v>296</v>
      </c>
      <c r="N578">
        <v>3007060</v>
      </c>
      <c r="O578" s="76" t="s">
        <v>271</v>
      </c>
      <c r="P578" s="77">
        <v>46243</v>
      </c>
      <c r="Q578" s="43">
        <f t="shared" si="18"/>
        <v>266</v>
      </c>
      <c r="R578" s="43">
        <f t="shared" si="19"/>
        <v>269</v>
      </c>
      <c r="S578" s="41">
        <f>IF($Q578&lt;Parâmetros!$E$19,$G578-1,$G578)</f>
        <v>46242</v>
      </c>
    </row>
    <row r="579" spans="1:19" ht="15" customHeight="1" x14ac:dyDescent="0.25">
      <c r="A579" s="79">
        <v>12468</v>
      </c>
      <c r="B579" s="76" t="s">
        <v>1081</v>
      </c>
      <c r="C579" s="76" t="s">
        <v>443</v>
      </c>
      <c r="D579" s="77">
        <v>46243</v>
      </c>
      <c r="E579" s="78">
        <v>0.11</v>
      </c>
      <c r="F579" s="76" t="s">
        <v>266</v>
      </c>
      <c r="G579" s="77">
        <v>46243</v>
      </c>
      <c r="H579">
        <v>40494503</v>
      </c>
      <c r="I579">
        <v>10</v>
      </c>
      <c r="J579" s="76" t="s">
        <v>1218</v>
      </c>
      <c r="K579" s="76" t="s">
        <v>1219</v>
      </c>
      <c r="L579" s="77">
        <v>46243</v>
      </c>
      <c r="M579" s="76" t="s">
        <v>296</v>
      </c>
      <c r="N579">
        <v>3007061</v>
      </c>
      <c r="O579" s="76" t="s">
        <v>271</v>
      </c>
      <c r="P579" s="77">
        <v>46243</v>
      </c>
      <c r="Q579" s="43">
        <f t="shared" si="18"/>
        <v>270</v>
      </c>
      <c r="R579" s="43">
        <f t="shared" si="19"/>
        <v>276</v>
      </c>
      <c r="S579" s="41">
        <f>IF($Q579&lt;Parâmetros!$E$19,$G579-1,$G579)</f>
        <v>46242</v>
      </c>
    </row>
    <row r="580" spans="1:19" ht="15" customHeight="1" x14ac:dyDescent="0.25">
      <c r="A580" s="79">
        <v>12468</v>
      </c>
      <c r="B580" s="76" t="s">
        <v>1081</v>
      </c>
      <c r="C580" s="76" t="s">
        <v>443</v>
      </c>
      <c r="D580" s="77">
        <v>46243</v>
      </c>
      <c r="E580" s="78">
        <v>0.3</v>
      </c>
      <c r="F580" s="76" t="s">
        <v>266</v>
      </c>
      <c r="G580" s="77">
        <v>46243</v>
      </c>
      <c r="H580">
        <v>40494504</v>
      </c>
      <c r="I580">
        <v>10</v>
      </c>
      <c r="J580" s="76" t="s">
        <v>1220</v>
      </c>
      <c r="K580" s="76" t="s">
        <v>1221</v>
      </c>
      <c r="L580" s="77">
        <v>46243</v>
      </c>
      <c r="M580" s="76" t="s">
        <v>296</v>
      </c>
      <c r="N580">
        <v>3007280</v>
      </c>
      <c r="O580" s="76" t="s">
        <v>271</v>
      </c>
      <c r="P580" s="77">
        <v>46243</v>
      </c>
      <c r="Q580" s="43">
        <f t="shared" si="18"/>
        <v>277</v>
      </c>
      <c r="R580" s="43">
        <f t="shared" si="19"/>
        <v>294</v>
      </c>
      <c r="S580" s="41">
        <f>IF($Q580&lt;Parâmetros!$E$19,$G580-1,$G580)</f>
        <v>46242</v>
      </c>
    </row>
    <row r="581" spans="1:19" ht="15" customHeight="1" x14ac:dyDescent="0.25">
      <c r="A581" s="79">
        <v>12468</v>
      </c>
      <c r="B581" s="76" t="s">
        <v>1081</v>
      </c>
      <c r="C581" s="76" t="s">
        <v>443</v>
      </c>
      <c r="D581" s="77">
        <v>46243</v>
      </c>
      <c r="E581" s="78">
        <v>0.38</v>
      </c>
      <c r="F581" s="76" t="s">
        <v>266</v>
      </c>
      <c r="G581" s="77">
        <v>46243</v>
      </c>
      <c r="H581">
        <v>40494505</v>
      </c>
      <c r="I581">
        <v>10</v>
      </c>
      <c r="J581" s="76" t="s">
        <v>1222</v>
      </c>
      <c r="K581" s="76" t="s">
        <v>1223</v>
      </c>
      <c r="L581" s="77">
        <v>46243</v>
      </c>
      <c r="M581" s="76" t="s">
        <v>296</v>
      </c>
      <c r="N581">
        <v>3007279</v>
      </c>
      <c r="O581" s="76" t="s">
        <v>271</v>
      </c>
      <c r="P581" s="77">
        <v>46243</v>
      </c>
      <c r="Q581" s="43">
        <f t="shared" si="18"/>
        <v>295</v>
      </c>
      <c r="R581" s="43">
        <f t="shared" si="19"/>
        <v>318</v>
      </c>
      <c r="S581" s="41">
        <f>IF($Q581&lt;Parâmetros!$E$19,$G581-1,$G581)</f>
        <v>46242</v>
      </c>
    </row>
    <row r="582" spans="1:19" ht="15" customHeight="1" x14ac:dyDescent="0.25">
      <c r="A582" s="79">
        <v>12468</v>
      </c>
      <c r="B582" s="76" t="s">
        <v>1081</v>
      </c>
      <c r="C582" s="76" t="s">
        <v>443</v>
      </c>
      <c r="D582" s="77">
        <v>46243</v>
      </c>
      <c r="E582" s="78">
        <v>0.08</v>
      </c>
      <c r="F582" s="76" t="s">
        <v>266</v>
      </c>
      <c r="G582" s="77">
        <v>46243</v>
      </c>
      <c r="H582">
        <v>40494506</v>
      </c>
      <c r="I582">
        <v>10</v>
      </c>
      <c r="J582" s="76" t="s">
        <v>1224</v>
      </c>
      <c r="K582" s="76" t="s">
        <v>1225</v>
      </c>
      <c r="L582" s="77">
        <v>46243</v>
      </c>
      <c r="M582" s="76" t="s">
        <v>296</v>
      </c>
      <c r="N582">
        <v>3007295</v>
      </c>
      <c r="O582" s="76" t="s">
        <v>271</v>
      </c>
      <c r="P582" s="77">
        <v>46243</v>
      </c>
      <c r="Q582" s="43">
        <f t="shared" si="18"/>
        <v>318</v>
      </c>
      <c r="R582" s="43">
        <f t="shared" si="19"/>
        <v>323</v>
      </c>
      <c r="S582" s="41">
        <f>IF($Q582&lt;Parâmetros!$E$19,$G582-1,$G582)</f>
        <v>46242</v>
      </c>
    </row>
    <row r="583" spans="1:19" ht="15" customHeight="1" x14ac:dyDescent="0.25">
      <c r="A583" s="79">
        <v>12468</v>
      </c>
      <c r="B583" s="76" t="s">
        <v>1081</v>
      </c>
      <c r="C583" s="76" t="s">
        <v>443</v>
      </c>
      <c r="D583" s="77">
        <v>46243</v>
      </c>
      <c r="E583" s="78">
        <v>0.06</v>
      </c>
      <c r="F583" s="76" t="s">
        <v>266</v>
      </c>
      <c r="G583" s="77">
        <v>46243</v>
      </c>
      <c r="H583">
        <v>40494507</v>
      </c>
      <c r="I583">
        <v>10</v>
      </c>
      <c r="J583" s="76" t="s">
        <v>1226</v>
      </c>
      <c r="K583" s="76" t="s">
        <v>1227</v>
      </c>
      <c r="L583" s="77">
        <v>46243</v>
      </c>
      <c r="M583" s="76" t="s">
        <v>296</v>
      </c>
      <c r="N583">
        <v>3007296</v>
      </c>
      <c r="O583" s="76" t="s">
        <v>271</v>
      </c>
      <c r="P583" s="77">
        <v>46243</v>
      </c>
      <c r="Q583" s="43">
        <f t="shared" si="18"/>
        <v>323</v>
      </c>
      <c r="R583" s="43">
        <f t="shared" si="19"/>
        <v>327</v>
      </c>
      <c r="S583" s="41">
        <f>IF($Q583&lt;Parâmetros!$E$19,$G583-1,$G583)</f>
        <v>46242</v>
      </c>
    </row>
    <row r="584" spans="1:19" ht="15" customHeight="1" x14ac:dyDescent="0.25">
      <c r="A584" s="79">
        <v>12468</v>
      </c>
      <c r="B584" s="76" t="s">
        <v>1081</v>
      </c>
      <c r="C584" s="76" t="s">
        <v>443</v>
      </c>
      <c r="D584" s="77">
        <v>46243</v>
      </c>
      <c r="E584" s="78">
        <v>0.37</v>
      </c>
      <c r="F584" s="76" t="s">
        <v>266</v>
      </c>
      <c r="G584" s="77">
        <v>46243</v>
      </c>
      <c r="H584">
        <v>40494508</v>
      </c>
      <c r="I584">
        <v>10</v>
      </c>
      <c r="J584" s="76" t="s">
        <v>1228</v>
      </c>
      <c r="K584" s="76" t="s">
        <v>1229</v>
      </c>
      <c r="L584" s="77">
        <v>46243</v>
      </c>
      <c r="M584" s="76" t="s">
        <v>296</v>
      </c>
      <c r="N584">
        <v>3007040</v>
      </c>
      <c r="O584" s="76" t="s">
        <v>271</v>
      </c>
      <c r="P584" s="77">
        <v>46243</v>
      </c>
      <c r="Q584" s="43">
        <f t="shared" si="18"/>
        <v>327</v>
      </c>
      <c r="R584" s="43">
        <f t="shared" si="19"/>
        <v>349</v>
      </c>
      <c r="S584" s="41">
        <f>IF($Q584&lt;Parâmetros!$E$19,$G584-1,$G584)</f>
        <v>46242</v>
      </c>
    </row>
    <row r="585" spans="1:19" ht="15" customHeight="1" x14ac:dyDescent="0.25">
      <c r="A585" s="79">
        <v>12468</v>
      </c>
      <c r="B585" s="76" t="s">
        <v>1081</v>
      </c>
      <c r="C585" s="76" t="s">
        <v>443</v>
      </c>
      <c r="D585" s="77">
        <v>46243</v>
      </c>
      <c r="E585" s="78">
        <v>0.92</v>
      </c>
      <c r="F585" s="76" t="s">
        <v>266</v>
      </c>
      <c r="G585" s="77">
        <v>46243</v>
      </c>
      <c r="H585">
        <v>40502131</v>
      </c>
      <c r="I585">
        <v>10</v>
      </c>
      <c r="J585" s="76" t="s">
        <v>1230</v>
      </c>
      <c r="K585" s="76" t="s">
        <v>1231</v>
      </c>
      <c r="L585" s="77">
        <v>46243</v>
      </c>
      <c r="M585" s="76" t="s">
        <v>269</v>
      </c>
      <c r="N585" s="76" t="s">
        <v>270</v>
      </c>
      <c r="O585" s="76" t="s">
        <v>271</v>
      </c>
      <c r="P585" s="77">
        <v>46243</v>
      </c>
      <c r="Q585" s="43">
        <f t="shared" si="18"/>
        <v>349</v>
      </c>
      <c r="R585" s="43">
        <f t="shared" si="19"/>
        <v>404</v>
      </c>
      <c r="S585" s="41">
        <f>IF($Q585&lt;Parâmetros!$E$19,$G585-1,$G585)</f>
        <v>46242</v>
      </c>
    </row>
    <row r="586" spans="1:19" ht="15" customHeight="1" x14ac:dyDescent="0.25">
      <c r="A586" s="79">
        <v>12468</v>
      </c>
      <c r="B586" s="76" t="s">
        <v>1081</v>
      </c>
      <c r="C586" s="76" t="s">
        <v>443</v>
      </c>
      <c r="D586" s="77">
        <v>46244</v>
      </c>
      <c r="E586" s="78">
        <v>0.21</v>
      </c>
      <c r="F586" s="76" t="s">
        <v>266</v>
      </c>
      <c r="G586" s="77">
        <v>46244</v>
      </c>
      <c r="H586">
        <v>40494509</v>
      </c>
      <c r="I586">
        <v>10</v>
      </c>
      <c r="J586" s="76" t="s">
        <v>1232</v>
      </c>
      <c r="K586" s="76" t="s">
        <v>1233</v>
      </c>
      <c r="L586" s="77">
        <v>46244</v>
      </c>
      <c r="M586" s="76" t="s">
        <v>296</v>
      </c>
      <c r="N586">
        <v>3007047</v>
      </c>
      <c r="O586" s="76" t="s">
        <v>271</v>
      </c>
      <c r="P586" s="77">
        <v>46244</v>
      </c>
      <c r="Q586" s="43">
        <f t="shared" si="18"/>
        <v>34</v>
      </c>
      <c r="R586" s="43">
        <f t="shared" si="19"/>
        <v>47</v>
      </c>
      <c r="S586" s="41">
        <f>IF($Q586&lt;Parâmetros!$E$19,$G586-1,$G586)</f>
        <v>46243</v>
      </c>
    </row>
    <row r="587" spans="1:19" ht="15" customHeight="1" x14ac:dyDescent="0.25">
      <c r="A587" s="79">
        <v>12468</v>
      </c>
      <c r="B587" s="76" t="s">
        <v>1081</v>
      </c>
      <c r="C587" s="76" t="s">
        <v>443</v>
      </c>
      <c r="D587" s="77">
        <v>46244</v>
      </c>
      <c r="E587" s="78">
        <v>0.27</v>
      </c>
      <c r="F587" s="76" t="s">
        <v>266</v>
      </c>
      <c r="G587" s="77">
        <v>46244</v>
      </c>
      <c r="H587">
        <v>40494510</v>
      </c>
      <c r="I587">
        <v>10</v>
      </c>
      <c r="J587" s="76" t="s">
        <v>1234</v>
      </c>
      <c r="K587" s="76" t="s">
        <v>1235</v>
      </c>
      <c r="L587" s="77">
        <v>46244</v>
      </c>
      <c r="M587" s="76" t="s">
        <v>296</v>
      </c>
      <c r="N587">
        <v>3007039</v>
      </c>
      <c r="O587" s="76" t="s">
        <v>271</v>
      </c>
      <c r="P587" s="77">
        <v>46244</v>
      </c>
      <c r="Q587" s="43">
        <f t="shared" si="18"/>
        <v>47</v>
      </c>
      <c r="R587" s="43">
        <f t="shared" si="19"/>
        <v>63</v>
      </c>
      <c r="S587" s="41">
        <f>IF($Q587&lt;Parâmetros!$E$19,$G587-1,$G587)</f>
        <v>46243</v>
      </c>
    </row>
    <row r="588" spans="1:19" ht="15" customHeight="1" x14ac:dyDescent="0.25">
      <c r="A588" s="79">
        <v>12468</v>
      </c>
      <c r="B588" s="76" t="s">
        <v>1081</v>
      </c>
      <c r="C588" s="76" t="s">
        <v>443</v>
      </c>
      <c r="D588" s="77">
        <v>46244</v>
      </c>
      <c r="E588" s="78">
        <v>0.19</v>
      </c>
      <c r="F588" s="76" t="s">
        <v>266</v>
      </c>
      <c r="G588" s="77">
        <v>46244</v>
      </c>
      <c r="H588">
        <v>40494545</v>
      </c>
      <c r="I588">
        <v>10</v>
      </c>
      <c r="J588" s="76" t="s">
        <v>1236</v>
      </c>
      <c r="K588" s="76" t="s">
        <v>1237</v>
      </c>
      <c r="L588" s="77">
        <v>46244</v>
      </c>
      <c r="M588" s="76" t="s">
        <v>296</v>
      </c>
      <c r="N588">
        <v>3011368</v>
      </c>
      <c r="O588" s="76" t="s">
        <v>271</v>
      </c>
      <c r="P588" s="77">
        <v>46244</v>
      </c>
      <c r="Q588" s="43">
        <f t="shared" si="18"/>
        <v>63</v>
      </c>
      <c r="R588" s="43">
        <f t="shared" si="19"/>
        <v>74</v>
      </c>
      <c r="S588" s="41">
        <f>IF($Q588&lt;Parâmetros!$E$19,$G588-1,$G588)</f>
        <v>46243</v>
      </c>
    </row>
    <row r="589" spans="1:19" ht="15" customHeight="1" x14ac:dyDescent="0.25">
      <c r="A589" s="79">
        <v>12468</v>
      </c>
      <c r="B589" s="76" t="s">
        <v>1081</v>
      </c>
      <c r="C589" s="76" t="s">
        <v>443</v>
      </c>
      <c r="D589" s="77">
        <v>46244</v>
      </c>
      <c r="E589" s="78">
        <v>0.11</v>
      </c>
      <c r="F589" s="76" t="s">
        <v>266</v>
      </c>
      <c r="G589" s="77">
        <v>46244</v>
      </c>
      <c r="H589">
        <v>40496859</v>
      </c>
      <c r="I589">
        <v>10</v>
      </c>
      <c r="J589" s="76" t="s">
        <v>1238</v>
      </c>
      <c r="K589" s="76" t="s">
        <v>1239</v>
      </c>
      <c r="L589" s="77">
        <v>46244</v>
      </c>
      <c r="M589" s="76" t="s">
        <v>296</v>
      </c>
      <c r="N589">
        <v>3002849</v>
      </c>
      <c r="O589" s="76" t="s">
        <v>271</v>
      </c>
      <c r="P589" s="77">
        <v>46244</v>
      </c>
      <c r="Q589" s="43">
        <f t="shared" si="18"/>
        <v>75</v>
      </c>
      <c r="R589" s="43">
        <f t="shared" si="19"/>
        <v>82</v>
      </c>
      <c r="S589" s="41">
        <f>IF($Q589&lt;Parâmetros!$E$19,$G589-1,$G589)</f>
        <v>46243</v>
      </c>
    </row>
    <row r="590" spans="1:19" ht="15" customHeight="1" x14ac:dyDescent="0.25">
      <c r="A590" s="79">
        <v>12468</v>
      </c>
      <c r="B590" s="76" t="s">
        <v>1081</v>
      </c>
      <c r="C590" s="76" t="s">
        <v>443</v>
      </c>
      <c r="D590" s="77">
        <v>46244</v>
      </c>
      <c r="E590" s="78">
        <v>0.18</v>
      </c>
      <c r="F590" s="76" t="s">
        <v>266</v>
      </c>
      <c r="G590" s="77">
        <v>46244</v>
      </c>
      <c r="H590">
        <v>40496862</v>
      </c>
      <c r="I590">
        <v>10</v>
      </c>
      <c r="J590" s="76" t="s">
        <v>1240</v>
      </c>
      <c r="K590" s="76" t="s">
        <v>1241</v>
      </c>
      <c r="L590" s="77">
        <v>46244</v>
      </c>
      <c r="M590" s="76" t="s">
        <v>296</v>
      </c>
      <c r="N590">
        <v>3002682</v>
      </c>
      <c r="O590" s="76" t="s">
        <v>271</v>
      </c>
      <c r="P590" s="77">
        <v>46244</v>
      </c>
      <c r="Q590" s="43">
        <f t="shared" si="18"/>
        <v>82</v>
      </c>
      <c r="R590" s="43">
        <f t="shared" si="19"/>
        <v>94</v>
      </c>
      <c r="S590" s="41">
        <f>IF($Q590&lt;Parâmetros!$E$19,$G590-1,$G590)</f>
        <v>46243</v>
      </c>
    </row>
    <row r="591" spans="1:19" ht="15" customHeight="1" x14ac:dyDescent="0.25">
      <c r="A591" s="79">
        <v>12468</v>
      </c>
      <c r="B591" s="76" t="s">
        <v>1081</v>
      </c>
      <c r="C591" s="76" t="s">
        <v>443</v>
      </c>
      <c r="D591" s="77">
        <v>46244</v>
      </c>
      <c r="E591" s="78">
        <v>5.17</v>
      </c>
      <c r="F591" s="76" t="s">
        <v>266</v>
      </c>
      <c r="G591" s="77">
        <v>46244</v>
      </c>
      <c r="H591">
        <v>40502128</v>
      </c>
      <c r="I591">
        <v>20</v>
      </c>
      <c r="J591" s="76" t="s">
        <v>1242</v>
      </c>
      <c r="K591" s="76" t="s">
        <v>1243</v>
      </c>
      <c r="L591" s="77">
        <v>46244</v>
      </c>
      <c r="M591" s="76" t="s">
        <v>269</v>
      </c>
      <c r="N591" s="76" t="s">
        <v>270</v>
      </c>
      <c r="O591" s="76" t="s">
        <v>271</v>
      </c>
      <c r="P591" s="77">
        <v>46244</v>
      </c>
      <c r="Q591" s="43">
        <f t="shared" si="18"/>
        <v>95</v>
      </c>
      <c r="R591" s="43">
        <f t="shared" si="19"/>
        <v>405</v>
      </c>
      <c r="S591" s="41">
        <f>IF($Q591&lt;Parâmetros!$E$19,$G591-1,$G591)</f>
        <v>46243</v>
      </c>
    </row>
    <row r="592" spans="1:19" ht="15" customHeight="1" x14ac:dyDescent="0.25">
      <c r="A592" s="79">
        <v>12468</v>
      </c>
      <c r="B592" s="76" t="s">
        <v>1081</v>
      </c>
      <c r="C592" s="76" t="s">
        <v>443</v>
      </c>
      <c r="D592" s="77">
        <v>46245</v>
      </c>
      <c r="E592" s="78">
        <v>1.73</v>
      </c>
      <c r="F592" s="76" t="s">
        <v>266</v>
      </c>
      <c r="G592" s="77">
        <v>46245</v>
      </c>
      <c r="H592">
        <v>40480868</v>
      </c>
      <c r="I592">
        <v>10</v>
      </c>
      <c r="J592" s="76" t="s">
        <v>1244</v>
      </c>
      <c r="K592" s="76" t="s">
        <v>1245</v>
      </c>
      <c r="L592" s="77">
        <v>46245</v>
      </c>
      <c r="M592" s="76" t="s">
        <v>269</v>
      </c>
      <c r="N592">
        <v>3007386</v>
      </c>
      <c r="O592" s="76" t="s">
        <v>271</v>
      </c>
      <c r="P592" s="77">
        <v>46245</v>
      </c>
      <c r="Q592" s="43">
        <f t="shared" si="18"/>
        <v>15</v>
      </c>
      <c r="R592" s="43">
        <f t="shared" si="19"/>
        <v>119</v>
      </c>
      <c r="S592" s="41">
        <f>IF($Q592&lt;Parâmetros!$E$19,$G592-1,$G592)</f>
        <v>46244</v>
      </c>
    </row>
    <row r="593" spans="1:19" ht="15" customHeight="1" x14ac:dyDescent="0.25">
      <c r="A593" s="79">
        <v>12468</v>
      </c>
      <c r="B593" s="76" t="s">
        <v>1081</v>
      </c>
      <c r="C593" s="76" t="s">
        <v>443</v>
      </c>
      <c r="D593" s="77">
        <v>46245</v>
      </c>
      <c r="E593" s="78">
        <v>4.59</v>
      </c>
      <c r="F593" s="76" t="s">
        <v>266</v>
      </c>
      <c r="G593" s="77">
        <v>46245</v>
      </c>
      <c r="H593">
        <v>40461376</v>
      </c>
      <c r="I593">
        <v>10</v>
      </c>
      <c r="J593" s="76" t="s">
        <v>1246</v>
      </c>
      <c r="K593" s="76" t="s">
        <v>1247</v>
      </c>
      <c r="L593" s="77">
        <v>46245</v>
      </c>
      <c r="M593" s="76" t="s">
        <v>269</v>
      </c>
      <c r="N593" s="76" t="s">
        <v>270</v>
      </c>
      <c r="O593" s="76" t="s">
        <v>271</v>
      </c>
      <c r="P593" s="77">
        <v>46245</v>
      </c>
      <c r="Q593" s="43">
        <f t="shared" si="18"/>
        <v>120</v>
      </c>
      <c r="R593" s="43">
        <f t="shared" si="19"/>
        <v>395</v>
      </c>
      <c r="S593" s="41">
        <f>IF($Q593&lt;Parâmetros!$E$19,$G593-1,$G593)</f>
        <v>46244</v>
      </c>
    </row>
    <row r="594" spans="1:19" ht="15" customHeight="1" x14ac:dyDescent="0.25">
      <c r="A594" s="79">
        <v>12468</v>
      </c>
      <c r="B594" s="76" t="s">
        <v>1081</v>
      </c>
      <c r="C594" s="76" t="s">
        <v>443</v>
      </c>
      <c r="D594" s="77">
        <v>46246</v>
      </c>
      <c r="E594" s="78">
        <v>2.42</v>
      </c>
      <c r="F594" s="76" t="s">
        <v>266</v>
      </c>
      <c r="G594" s="77">
        <v>46245</v>
      </c>
      <c r="H594">
        <v>40503034</v>
      </c>
      <c r="I594">
        <v>10</v>
      </c>
      <c r="J594" s="76" t="s">
        <v>1248</v>
      </c>
      <c r="K594" s="76" t="s">
        <v>1249</v>
      </c>
      <c r="L594" s="77">
        <v>46246</v>
      </c>
      <c r="M594" s="76" t="s">
        <v>269</v>
      </c>
      <c r="N594">
        <v>3012978</v>
      </c>
      <c r="O594" s="76" t="s">
        <v>271</v>
      </c>
      <c r="P594" s="77">
        <v>46246</v>
      </c>
      <c r="Q594" s="43">
        <f t="shared" si="18"/>
        <v>1418</v>
      </c>
      <c r="R594" s="43">
        <f t="shared" si="19"/>
        <v>124</v>
      </c>
      <c r="S594" s="41">
        <f>IF($Q594&lt;Parâmetros!$E$19,$G594-1,$G594)</f>
        <v>46245</v>
      </c>
    </row>
    <row r="595" spans="1:19" ht="15" customHeight="1" x14ac:dyDescent="0.25">
      <c r="A595" s="79">
        <v>12468</v>
      </c>
      <c r="B595" s="76" t="s">
        <v>1081</v>
      </c>
      <c r="C595" s="76" t="s">
        <v>443</v>
      </c>
      <c r="D595" s="77">
        <v>46246</v>
      </c>
      <c r="E595" s="78">
        <v>4.72</v>
      </c>
      <c r="F595" s="76" t="s">
        <v>266</v>
      </c>
      <c r="G595" s="77">
        <v>46246</v>
      </c>
      <c r="H595">
        <v>40503033</v>
      </c>
      <c r="I595">
        <v>10</v>
      </c>
      <c r="J595" s="76" t="s">
        <v>1250</v>
      </c>
      <c r="K595" s="76" t="s">
        <v>1251</v>
      </c>
      <c r="L595" s="77">
        <v>46246</v>
      </c>
      <c r="M595" s="76" t="s">
        <v>269</v>
      </c>
      <c r="N595">
        <v>3007290</v>
      </c>
      <c r="O595" s="76" t="s">
        <v>271</v>
      </c>
      <c r="P595" s="77">
        <v>46246</v>
      </c>
      <c r="Q595" s="43">
        <f t="shared" si="18"/>
        <v>124</v>
      </c>
      <c r="R595" s="43">
        <f t="shared" si="19"/>
        <v>408</v>
      </c>
      <c r="S595" s="41">
        <f>IF($Q595&lt;Parâmetros!$E$19,$G595-1,$G595)</f>
        <v>46245</v>
      </c>
    </row>
    <row r="596" spans="1:19" ht="15" customHeight="1" x14ac:dyDescent="0.25">
      <c r="A596" s="79">
        <v>12468</v>
      </c>
      <c r="B596" s="76" t="s">
        <v>1081</v>
      </c>
      <c r="C596" s="76" t="s">
        <v>443</v>
      </c>
      <c r="D596" s="77">
        <v>46248</v>
      </c>
      <c r="E596" s="78">
        <v>1.1599999999999999</v>
      </c>
      <c r="F596" s="76" t="s">
        <v>266</v>
      </c>
      <c r="G596" s="77">
        <v>46248</v>
      </c>
      <c r="H596">
        <v>40503032</v>
      </c>
      <c r="I596">
        <v>10</v>
      </c>
      <c r="J596" s="76" t="s">
        <v>1252</v>
      </c>
      <c r="K596" s="76" t="s">
        <v>1253</v>
      </c>
      <c r="L596" s="77">
        <v>46248</v>
      </c>
      <c r="M596" s="76" t="s">
        <v>269</v>
      </c>
      <c r="N596">
        <v>3004269</v>
      </c>
      <c r="O596" s="76" t="s">
        <v>271</v>
      </c>
      <c r="P596" s="77">
        <v>46248</v>
      </c>
      <c r="Q596" s="43">
        <f t="shared" si="18"/>
        <v>9</v>
      </c>
      <c r="R596" s="43">
        <f t="shared" si="19"/>
        <v>79</v>
      </c>
      <c r="S596" s="41">
        <f>IF($Q596&lt;Parâmetros!$E$19,$G596-1,$G596)</f>
        <v>46247</v>
      </c>
    </row>
    <row r="597" spans="1:19" ht="15" customHeight="1" x14ac:dyDescent="0.25">
      <c r="A597" s="79">
        <v>12468</v>
      </c>
      <c r="B597" s="76" t="s">
        <v>1081</v>
      </c>
      <c r="C597" s="76" t="s">
        <v>443</v>
      </c>
      <c r="D597" s="77">
        <v>46248</v>
      </c>
      <c r="E597" s="78">
        <v>1.67</v>
      </c>
      <c r="F597" s="76" t="s">
        <v>266</v>
      </c>
      <c r="G597" s="77">
        <v>46248</v>
      </c>
      <c r="H597">
        <v>40503032</v>
      </c>
      <c r="I597">
        <v>10</v>
      </c>
      <c r="J597" s="76" t="s">
        <v>1254</v>
      </c>
      <c r="K597" s="76" t="s">
        <v>1255</v>
      </c>
      <c r="L597" s="77">
        <v>46248</v>
      </c>
      <c r="M597" s="76" t="s">
        <v>269</v>
      </c>
      <c r="N597">
        <v>3004269</v>
      </c>
      <c r="O597" s="76" t="s">
        <v>271</v>
      </c>
      <c r="P597" s="77">
        <v>46248</v>
      </c>
      <c r="Q597" s="43">
        <f t="shared" si="18"/>
        <v>79</v>
      </c>
      <c r="R597" s="43">
        <f t="shared" si="19"/>
        <v>179</v>
      </c>
      <c r="S597" s="41">
        <f>IF($Q597&lt;Parâmetros!$E$19,$G597-1,$G597)</f>
        <v>46247</v>
      </c>
    </row>
    <row r="598" spans="1:19" ht="15" customHeight="1" x14ac:dyDescent="0.25">
      <c r="A598" s="79">
        <v>12468</v>
      </c>
      <c r="B598" s="76" t="s">
        <v>1081</v>
      </c>
      <c r="C598" s="76" t="s">
        <v>443</v>
      </c>
      <c r="D598" s="77">
        <v>46249</v>
      </c>
      <c r="E598" s="78">
        <v>3.82</v>
      </c>
      <c r="F598" s="76" t="s">
        <v>266</v>
      </c>
      <c r="G598" s="77">
        <v>46248</v>
      </c>
      <c r="H598">
        <v>40503022</v>
      </c>
      <c r="I598">
        <v>10</v>
      </c>
      <c r="J598" s="76" t="s">
        <v>1256</v>
      </c>
      <c r="K598" s="76" t="s">
        <v>1257</v>
      </c>
      <c r="L598" s="77">
        <v>46248</v>
      </c>
      <c r="M598" s="76" t="s">
        <v>269</v>
      </c>
      <c r="N598" s="76" t="s">
        <v>270</v>
      </c>
      <c r="O598" s="76" t="s">
        <v>271</v>
      </c>
      <c r="P598" s="77">
        <v>46249</v>
      </c>
      <c r="Q598" s="43">
        <f t="shared" si="18"/>
        <v>181</v>
      </c>
      <c r="R598" s="43">
        <f t="shared" si="19"/>
        <v>410</v>
      </c>
      <c r="S598" s="41">
        <f>IF($Q598&lt;Parâmetros!$E$19,$G598-1,$G598)</f>
        <v>46247</v>
      </c>
    </row>
    <row r="599" spans="1:19" ht="15" customHeight="1" x14ac:dyDescent="0.25">
      <c r="A599" s="79">
        <v>12468</v>
      </c>
      <c r="B599" s="76" t="s">
        <v>1081</v>
      </c>
      <c r="C599" s="76" t="s">
        <v>443</v>
      </c>
      <c r="D599" s="77">
        <v>46249</v>
      </c>
      <c r="E599" s="78">
        <v>5.7</v>
      </c>
      <c r="F599" s="76" t="s">
        <v>266</v>
      </c>
      <c r="G599" s="77">
        <v>46249</v>
      </c>
      <c r="H599">
        <v>40470808</v>
      </c>
      <c r="I599">
        <v>10</v>
      </c>
      <c r="J599" s="76" t="s">
        <v>1258</v>
      </c>
      <c r="K599" s="76" t="s">
        <v>1259</v>
      </c>
      <c r="L599" s="77">
        <v>46249</v>
      </c>
      <c r="M599" s="76" t="s">
        <v>269</v>
      </c>
      <c r="N599">
        <v>3013216</v>
      </c>
      <c r="O599" s="76" t="s">
        <v>271</v>
      </c>
      <c r="P599" s="77">
        <v>46249</v>
      </c>
      <c r="Q599" s="43">
        <f t="shared" si="18"/>
        <v>55</v>
      </c>
      <c r="R599" s="43">
        <f t="shared" si="19"/>
        <v>396</v>
      </c>
      <c r="S599" s="41">
        <f>IF($Q599&lt;Parâmetros!$E$19,$G599-1,$G599)</f>
        <v>46248</v>
      </c>
    </row>
    <row r="600" spans="1:19" ht="15" customHeight="1" x14ac:dyDescent="0.25">
      <c r="A600" s="79">
        <v>12468</v>
      </c>
      <c r="B600" s="76" t="s">
        <v>1081</v>
      </c>
      <c r="C600" s="76" t="s">
        <v>443</v>
      </c>
      <c r="D600" s="77">
        <v>46250</v>
      </c>
      <c r="E600" s="78">
        <v>5.34</v>
      </c>
      <c r="F600" s="76" t="s">
        <v>266</v>
      </c>
      <c r="G600" s="77">
        <v>46250</v>
      </c>
      <c r="H600">
        <v>40503014</v>
      </c>
      <c r="I600">
        <v>10</v>
      </c>
      <c r="J600" s="76" t="s">
        <v>1260</v>
      </c>
      <c r="K600" s="76" t="s">
        <v>1261</v>
      </c>
      <c r="L600" s="77">
        <v>46250</v>
      </c>
      <c r="M600" s="76" t="s">
        <v>269</v>
      </c>
      <c r="N600" s="76" t="s">
        <v>270</v>
      </c>
      <c r="O600" s="76" t="s">
        <v>271</v>
      </c>
      <c r="P600" s="77">
        <v>46250</v>
      </c>
      <c r="Q600" s="43">
        <f t="shared" si="18"/>
        <v>62</v>
      </c>
      <c r="R600" s="43">
        <f t="shared" si="19"/>
        <v>383</v>
      </c>
      <c r="S600" s="41">
        <f>IF($Q600&lt;Parâmetros!$E$19,$G600-1,$G600)</f>
        <v>46249</v>
      </c>
    </row>
    <row r="601" spans="1:19" ht="15" customHeight="1" x14ac:dyDescent="0.25">
      <c r="A601" s="79">
        <v>12468</v>
      </c>
      <c r="B601" s="76" t="s">
        <v>1081</v>
      </c>
      <c r="C601" s="76" t="s">
        <v>443</v>
      </c>
      <c r="D601" s="77">
        <v>46251</v>
      </c>
      <c r="E601" s="78">
        <v>4.97</v>
      </c>
      <c r="F601" s="76" t="s">
        <v>266</v>
      </c>
      <c r="G601" s="77">
        <v>46251</v>
      </c>
      <c r="H601">
        <v>40505036</v>
      </c>
      <c r="I601">
        <v>10</v>
      </c>
      <c r="J601" s="76" t="s">
        <v>1262</v>
      </c>
      <c r="K601" s="76" t="s">
        <v>1263</v>
      </c>
      <c r="L601" s="77">
        <v>46251</v>
      </c>
      <c r="M601" s="76" t="s">
        <v>269</v>
      </c>
      <c r="N601" s="76" t="s">
        <v>270</v>
      </c>
      <c r="O601" s="76" t="s">
        <v>271</v>
      </c>
      <c r="P601" s="77">
        <v>46251</v>
      </c>
      <c r="Q601" s="43">
        <f t="shared" si="18"/>
        <v>104</v>
      </c>
      <c r="R601" s="43">
        <f t="shared" si="19"/>
        <v>402</v>
      </c>
      <c r="S601" s="41">
        <f>IF($Q601&lt;Parâmetros!$E$19,$G601-1,$G601)</f>
        <v>46250</v>
      </c>
    </row>
    <row r="602" spans="1:19" ht="15" customHeight="1" x14ac:dyDescent="0.25">
      <c r="A602" s="79">
        <v>12468</v>
      </c>
      <c r="B602" s="76" t="s">
        <v>1081</v>
      </c>
      <c r="C602" s="76" t="s">
        <v>443</v>
      </c>
      <c r="D602" s="77">
        <v>46252</v>
      </c>
      <c r="E602" s="78">
        <v>5.34</v>
      </c>
      <c r="F602" s="76" t="s">
        <v>266</v>
      </c>
      <c r="G602" s="77">
        <v>46252</v>
      </c>
      <c r="H602">
        <v>40484969</v>
      </c>
      <c r="I602">
        <v>50</v>
      </c>
      <c r="J602" s="76" t="s">
        <v>1264</v>
      </c>
      <c r="K602" s="76" t="s">
        <v>1265</v>
      </c>
      <c r="L602" s="77">
        <v>46252</v>
      </c>
      <c r="M602" s="76" t="s">
        <v>269</v>
      </c>
      <c r="N602">
        <v>3011379</v>
      </c>
      <c r="O602" s="76" t="s">
        <v>271</v>
      </c>
      <c r="P602" s="77">
        <v>46252</v>
      </c>
      <c r="Q602" s="43">
        <f t="shared" si="18"/>
        <v>82</v>
      </c>
      <c r="R602" s="43">
        <f t="shared" si="19"/>
        <v>402</v>
      </c>
      <c r="S602" s="41">
        <f>IF($Q602&lt;Parâmetros!$E$19,$G602-1,$G602)</f>
        <v>46251</v>
      </c>
    </row>
    <row r="603" spans="1:19" ht="15" customHeight="1" x14ac:dyDescent="0.25">
      <c r="A603" s="79">
        <v>12468</v>
      </c>
      <c r="B603" s="76" t="s">
        <v>1081</v>
      </c>
      <c r="C603" s="76" t="s">
        <v>443</v>
      </c>
      <c r="D603" s="77">
        <v>46253</v>
      </c>
      <c r="E603" s="78">
        <v>1.71</v>
      </c>
      <c r="F603" s="76" t="s">
        <v>266</v>
      </c>
      <c r="G603" s="77">
        <v>46253</v>
      </c>
      <c r="H603">
        <v>40505318</v>
      </c>
      <c r="I603">
        <v>10</v>
      </c>
      <c r="J603" s="76" t="s">
        <v>4348</v>
      </c>
      <c r="K603" s="76" t="s">
        <v>4349</v>
      </c>
      <c r="L603" s="77">
        <v>46253</v>
      </c>
      <c r="M603" s="76" t="s">
        <v>269</v>
      </c>
      <c r="N603">
        <v>3013093</v>
      </c>
      <c r="O603" s="76" t="s">
        <v>271</v>
      </c>
      <c r="P603" s="77">
        <v>46253</v>
      </c>
      <c r="Q603" s="43">
        <f t="shared" si="18"/>
        <v>42</v>
      </c>
      <c r="R603" s="43">
        <f t="shared" si="19"/>
        <v>145</v>
      </c>
      <c r="S603" s="41">
        <f>IF($Q603&lt;Parâmetros!$E$19,$G603-1,$G603)</f>
        <v>46252</v>
      </c>
    </row>
    <row r="604" spans="1:19" ht="15" customHeight="1" x14ac:dyDescent="0.25">
      <c r="A604" s="79">
        <v>12468</v>
      </c>
      <c r="B604" s="76" t="s">
        <v>1081</v>
      </c>
      <c r="C604" s="76" t="s">
        <v>443</v>
      </c>
      <c r="D604" s="77">
        <v>46253</v>
      </c>
      <c r="E604" s="78">
        <v>3.21</v>
      </c>
      <c r="F604" s="76" t="s">
        <v>266</v>
      </c>
      <c r="G604" s="77">
        <v>46253</v>
      </c>
      <c r="H604">
        <v>40505317</v>
      </c>
      <c r="I604">
        <v>10</v>
      </c>
      <c r="J604" s="76" t="s">
        <v>4350</v>
      </c>
      <c r="K604" s="76" t="s">
        <v>4351</v>
      </c>
      <c r="L604" s="77">
        <v>46253</v>
      </c>
      <c r="M604" s="76" t="s">
        <v>269</v>
      </c>
      <c r="N604" s="76" t="s">
        <v>270</v>
      </c>
      <c r="O604" s="76" t="s">
        <v>271</v>
      </c>
      <c r="P604" s="77">
        <v>46253</v>
      </c>
      <c r="Q604" s="43">
        <f t="shared" si="18"/>
        <v>146</v>
      </c>
      <c r="R604" s="43">
        <f t="shared" si="19"/>
        <v>339</v>
      </c>
      <c r="S604" s="41">
        <f>IF($Q604&lt;Parâmetros!$E$19,$G604-1,$G604)</f>
        <v>46252</v>
      </c>
    </row>
    <row r="605" spans="1:19" ht="15" customHeight="1" x14ac:dyDescent="0.25">
      <c r="A605" s="79">
        <v>12468</v>
      </c>
      <c r="B605" s="76" t="s">
        <v>1081</v>
      </c>
      <c r="C605" s="76" t="s">
        <v>443</v>
      </c>
      <c r="D605" s="77">
        <v>46253</v>
      </c>
      <c r="E605" s="78">
        <v>0.12</v>
      </c>
      <c r="F605" s="76" t="s">
        <v>266</v>
      </c>
      <c r="G605" s="77">
        <v>46253</v>
      </c>
      <c r="H605">
        <v>40494299</v>
      </c>
      <c r="I605">
        <v>10</v>
      </c>
      <c r="J605" s="76" t="s">
        <v>4352</v>
      </c>
      <c r="K605" s="76" t="s">
        <v>4353</v>
      </c>
      <c r="L605" s="77">
        <v>46253</v>
      </c>
      <c r="M605" s="76" t="s">
        <v>296</v>
      </c>
      <c r="N605">
        <v>3002778</v>
      </c>
      <c r="O605" s="76" t="s">
        <v>271</v>
      </c>
      <c r="P605" s="77">
        <v>46253</v>
      </c>
      <c r="Q605" s="43">
        <f t="shared" si="18"/>
        <v>339</v>
      </c>
      <c r="R605" s="43">
        <f t="shared" si="19"/>
        <v>346</v>
      </c>
      <c r="S605" s="41">
        <f>IF($Q605&lt;Parâmetros!$E$19,$G605-1,$G605)</f>
        <v>46252</v>
      </c>
    </row>
    <row r="606" spans="1:19" ht="15" customHeight="1" x14ac:dyDescent="0.25">
      <c r="A606" s="79">
        <v>12468</v>
      </c>
      <c r="B606" s="76" t="s">
        <v>1081</v>
      </c>
      <c r="C606" s="76" t="s">
        <v>443</v>
      </c>
      <c r="D606" s="77">
        <v>46253</v>
      </c>
      <c r="E606" s="78">
        <v>0.24</v>
      </c>
      <c r="F606" s="76" t="s">
        <v>266</v>
      </c>
      <c r="G606" s="77">
        <v>46253</v>
      </c>
      <c r="H606">
        <v>40494298</v>
      </c>
      <c r="I606">
        <v>10</v>
      </c>
      <c r="J606" s="76" t="s">
        <v>4354</v>
      </c>
      <c r="K606" s="76" t="s">
        <v>4355</v>
      </c>
      <c r="L606" s="77">
        <v>46253</v>
      </c>
      <c r="M606" s="76" t="s">
        <v>296</v>
      </c>
      <c r="N606">
        <v>3010404</v>
      </c>
      <c r="O606" s="76" t="s">
        <v>271</v>
      </c>
      <c r="P606" s="77">
        <v>46253</v>
      </c>
      <c r="Q606" s="43">
        <f t="shared" si="18"/>
        <v>347</v>
      </c>
      <c r="R606" s="43">
        <f t="shared" si="19"/>
        <v>361</v>
      </c>
      <c r="S606" s="41">
        <f>IF($Q606&lt;Parâmetros!$E$19,$G606-1,$G606)</f>
        <v>46252</v>
      </c>
    </row>
    <row r="607" spans="1:19" ht="15" customHeight="1" x14ac:dyDescent="0.25">
      <c r="A607" s="79">
        <v>12468</v>
      </c>
      <c r="B607" s="76" t="s">
        <v>1081</v>
      </c>
      <c r="C607" s="76" t="s">
        <v>443</v>
      </c>
      <c r="D607" s="77">
        <v>46253</v>
      </c>
      <c r="E607" s="78">
        <v>0.49</v>
      </c>
      <c r="F607" s="76" t="s">
        <v>266</v>
      </c>
      <c r="G607" s="77">
        <v>46253</v>
      </c>
      <c r="H607">
        <v>40505317</v>
      </c>
      <c r="I607">
        <v>10</v>
      </c>
      <c r="J607" s="76" t="s">
        <v>4356</v>
      </c>
      <c r="K607" s="76" t="s">
        <v>4357</v>
      </c>
      <c r="L607" s="77">
        <v>46253</v>
      </c>
      <c r="M607" s="76" t="s">
        <v>269</v>
      </c>
      <c r="N607" s="76" t="s">
        <v>270</v>
      </c>
      <c r="O607" s="76" t="s">
        <v>271</v>
      </c>
      <c r="P607" s="77">
        <v>46253</v>
      </c>
      <c r="Q607" s="43">
        <f t="shared" si="18"/>
        <v>362</v>
      </c>
      <c r="R607" s="43">
        <f t="shared" si="19"/>
        <v>391</v>
      </c>
      <c r="S607" s="41">
        <f>IF($Q607&lt;Parâmetros!$E$19,$G607-1,$G607)</f>
        <v>46252</v>
      </c>
    </row>
    <row r="608" spans="1:19" ht="15" customHeight="1" x14ac:dyDescent="0.25">
      <c r="A608" s="79">
        <v>50636</v>
      </c>
      <c r="B608" s="76" t="s">
        <v>1266</v>
      </c>
      <c r="C608" s="76" t="s">
        <v>399</v>
      </c>
      <c r="D608" s="77">
        <v>46237</v>
      </c>
      <c r="E608" s="78">
        <v>4.32</v>
      </c>
      <c r="F608" s="76" t="s">
        <v>266</v>
      </c>
      <c r="G608" s="77">
        <v>46234</v>
      </c>
      <c r="H608">
        <v>40497555</v>
      </c>
      <c r="I608">
        <v>10</v>
      </c>
      <c r="J608" s="76" t="s">
        <v>400</v>
      </c>
      <c r="K608" s="76" t="s">
        <v>401</v>
      </c>
      <c r="L608" s="77">
        <v>46234</v>
      </c>
      <c r="M608" s="76" t="s">
        <v>269</v>
      </c>
      <c r="N608" s="76" t="s">
        <v>270</v>
      </c>
      <c r="O608" s="76" t="s">
        <v>271</v>
      </c>
      <c r="P608" s="77">
        <v>46237</v>
      </c>
      <c r="Q608" s="43">
        <f t="shared" si="18"/>
        <v>743</v>
      </c>
      <c r="R608" s="43">
        <f t="shared" si="19"/>
        <v>1002</v>
      </c>
      <c r="S608" s="41">
        <f>IF($Q608&lt;Parâmetros!$E$19,$G608-1,$G608)</f>
        <v>46234</v>
      </c>
    </row>
    <row r="609" spans="1:19" ht="15" customHeight="1" x14ac:dyDescent="0.25">
      <c r="A609" s="79">
        <v>50636</v>
      </c>
      <c r="B609" s="76" t="s">
        <v>1266</v>
      </c>
      <c r="C609" s="76" t="s">
        <v>399</v>
      </c>
      <c r="D609" s="77">
        <v>46237</v>
      </c>
      <c r="E609" s="78">
        <v>4.24</v>
      </c>
      <c r="F609" s="76" t="s">
        <v>266</v>
      </c>
      <c r="G609" s="77">
        <v>46236</v>
      </c>
      <c r="H609">
        <v>40501006</v>
      </c>
      <c r="I609">
        <v>10</v>
      </c>
      <c r="J609" s="76" t="s">
        <v>402</v>
      </c>
      <c r="K609" s="76" t="s">
        <v>403</v>
      </c>
      <c r="L609" s="77">
        <v>46236</v>
      </c>
      <c r="M609" s="76" t="s">
        <v>269</v>
      </c>
      <c r="N609" s="76" t="s">
        <v>270</v>
      </c>
      <c r="O609" s="76" t="s">
        <v>271</v>
      </c>
      <c r="P609" s="77">
        <v>46237</v>
      </c>
      <c r="Q609" s="43">
        <f t="shared" si="18"/>
        <v>435</v>
      </c>
      <c r="R609" s="43">
        <f t="shared" si="19"/>
        <v>689</v>
      </c>
      <c r="S609" s="41">
        <f>IF($Q609&lt;Parâmetros!$E$19,$G609-1,$G609)</f>
        <v>46236</v>
      </c>
    </row>
    <row r="610" spans="1:19" ht="15" customHeight="1" x14ac:dyDescent="0.25">
      <c r="A610" s="79">
        <v>50636</v>
      </c>
      <c r="B610" s="76" t="s">
        <v>1266</v>
      </c>
      <c r="C610" s="76" t="s">
        <v>399</v>
      </c>
      <c r="D610" s="77">
        <v>46237</v>
      </c>
      <c r="E610" s="78">
        <v>2.97</v>
      </c>
      <c r="F610" s="76" t="s">
        <v>266</v>
      </c>
      <c r="G610" s="77">
        <v>46236</v>
      </c>
      <c r="H610">
        <v>40501006</v>
      </c>
      <c r="I610">
        <v>10</v>
      </c>
      <c r="J610" s="76" t="s">
        <v>404</v>
      </c>
      <c r="K610" s="76" t="s">
        <v>405</v>
      </c>
      <c r="L610" s="77">
        <v>46236</v>
      </c>
      <c r="M610" s="76" t="s">
        <v>269</v>
      </c>
      <c r="N610" s="76" t="s">
        <v>270</v>
      </c>
      <c r="O610" s="76" t="s">
        <v>271</v>
      </c>
      <c r="P610" s="77">
        <v>46237</v>
      </c>
      <c r="Q610" s="43">
        <f t="shared" si="18"/>
        <v>751</v>
      </c>
      <c r="R610" s="43">
        <f t="shared" si="19"/>
        <v>929</v>
      </c>
      <c r="S610" s="41">
        <f>IF($Q610&lt;Parâmetros!$E$19,$G610-1,$G610)</f>
        <v>46236</v>
      </c>
    </row>
    <row r="611" spans="1:19" ht="15" customHeight="1" x14ac:dyDescent="0.25">
      <c r="A611" s="79">
        <v>50636</v>
      </c>
      <c r="B611" s="76" t="s">
        <v>1266</v>
      </c>
      <c r="C611" s="76" t="s">
        <v>399</v>
      </c>
      <c r="D611" s="77">
        <v>46238</v>
      </c>
      <c r="E611" s="78">
        <v>4.24</v>
      </c>
      <c r="F611" s="76" t="s">
        <v>266</v>
      </c>
      <c r="G611" s="77">
        <v>46237</v>
      </c>
      <c r="H611">
        <v>40497555</v>
      </c>
      <c r="I611">
        <v>10</v>
      </c>
      <c r="J611" s="76" t="s">
        <v>406</v>
      </c>
      <c r="K611" s="76" t="s">
        <v>407</v>
      </c>
      <c r="L611" s="77">
        <v>46237</v>
      </c>
      <c r="M611" s="76" t="s">
        <v>269</v>
      </c>
      <c r="N611" s="76" t="s">
        <v>270</v>
      </c>
      <c r="O611" s="76" t="s">
        <v>271</v>
      </c>
      <c r="P611" s="77">
        <v>46238</v>
      </c>
      <c r="Q611" s="43">
        <f t="shared" si="18"/>
        <v>435</v>
      </c>
      <c r="R611" s="43">
        <f t="shared" si="19"/>
        <v>689</v>
      </c>
      <c r="S611" s="41">
        <f>IF($Q611&lt;Parâmetros!$E$19,$G611-1,$G611)</f>
        <v>46237</v>
      </c>
    </row>
    <row r="612" spans="1:19" ht="15" customHeight="1" x14ac:dyDescent="0.25">
      <c r="A612" s="79">
        <v>50636</v>
      </c>
      <c r="B612" s="76" t="s">
        <v>1266</v>
      </c>
      <c r="C612" s="76" t="s">
        <v>399</v>
      </c>
      <c r="D612" s="77">
        <v>46238</v>
      </c>
      <c r="E612" s="78">
        <v>4.17</v>
      </c>
      <c r="F612" s="76" t="s">
        <v>266</v>
      </c>
      <c r="G612" s="77">
        <v>46237</v>
      </c>
      <c r="H612">
        <v>40497555</v>
      </c>
      <c r="I612">
        <v>10</v>
      </c>
      <c r="J612" s="76" t="s">
        <v>408</v>
      </c>
      <c r="K612" s="76" t="s">
        <v>409</v>
      </c>
      <c r="L612" s="77">
        <v>46237</v>
      </c>
      <c r="M612" s="76" t="s">
        <v>269</v>
      </c>
      <c r="N612" s="76" t="s">
        <v>270</v>
      </c>
      <c r="O612" s="76" t="s">
        <v>271</v>
      </c>
      <c r="P612" s="77">
        <v>46238</v>
      </c>
      <c r="Q612" s="43">
        <f t="shared" ref="Q612:Q675" si="20">IFERROR(VALUE(LEFT($J612,2))*60+VALUE(MID($J612,4,2)),9999)</f>
        <v>752</v>
      </c>
      <c r="R612" s="43">
        <f t="shared" ref="R612:R675" si="21">IFERROR(VALUE(LEFT($K612,2))*60+VALUE(MID($K612,4,2)),"")</f>
        <v>1002</v>
      </c>
      <c r="S612" s="41">
        <f>IF($Q612&lt;Parâmetros!$E$19,$G612-1,$G612)</f>
        <v>46237</v>
      </c>
    </row>
    <row r="613" spans="1:19" ht="15" customHeight="1" x14ac:dyDescent="0.25">
      <c r="A613" s="79">
        <v>50636</v>
      </c>
      <c r="B613" s="76" t="s">
        <v>1266</v>
      </c>
      <c r="C613" s="76" t="s">
        <v>399</v>
      </c>
      <c r="D613" s="77">
        <v>46238</v>
      </c>
      <c r="E613" s="78">
        <v>4.2</v>
      </c>
      <c r="F613" s="76" t="s">
        <v>266</v>
      </c>
      <c r="G613" s="77">
        <v>46238</v>
      </c>
      <c r="H613">
        <v>40478892</v>
      </c>
      <c r="I613">
        <v>10</v>
      </c>
      <c r="J613" s="76" t="s">
        <v>410</v>
      </c>
      <c r="K613" s="76" t="s">
        <v>411</v>
      </c>
      <c r="L613" s="77">
        <v>46238</v>
      </c>
      <c r="M613" s="76" t="s">
        <v>269</v>
      </c>
      <c r="N613" s="76" t="s">
        <v>270</v>
      </c>
      <c r="O613" s="76" t="s">
        <v>271</v>
      </c>
      <c r="P613" s="77">
        <v>46238</v>
      </c>
      <c r="Q613" s="43">
        <f t="shared" si="20"/>
        <v>437</v>
      </c>
      <c r="R613" s="43">
        <f t="shared" si="21"/>
        <v>689</v>
      </c>
      <c r="S613" s="41">
        <f>IF($Q613&lt;Parâmetros!$E$19,$G613-1,$G613)</f>
        <v>46238</v>
      </c>
    </row>
    <row r="614" spans="1:19" ht="15" customHeight="1" x14ac:dyDescent="0.25">
      <c r="A614" s="79">
        <v>50636</v>
      </c>
      <c r="B614" s="76" t="s">
        <v>1266</v>
      </c>
      <c r="C614" s="76" t="s">
        <v>399</v>
      </c>
      <c r="D614" s="77">
        <v>46239</v>
      </c>
      <c r="E614" s="78">
        <v>4.1900000000000004</v>
      </c>
      <c r="F614" s="76" t="s">
        <v>266</v>
      </c>
      <c r="G614" s="77">
        <v>46238</v>
      </c>
      <c r="H614">
        <v>40478892</v>
      </c>
      <c r="I614">
        <v>10</v>
      </c>
      <c r="J614" s="76" t="s">
        <v>412</v>
      </c>
      <c r="K614" s="76" t="s">
        <v>413</v>
      </c>
      <c r="L614" s="77">
        <v>46238</v>
      </c>
      <c r="M614" s="76" t="s">
        <v>269</v>
      </c>
      <c r="N614" s="76" t="s">
        <v>270</v>
      </c>
      <c r="O614" s="76" t="s">
        <v>271</v>
      </c>
      <c r="P614" s="77">
        <v>46239</v>
      </c>
      <c r="Q614" s="43">
        <f t="shared" si="20"/>
        <v>752</v>
      </c>
      <c r="R614" s="43">
        <f t="shared" si="21"/>
        <v>1003</v>
      </c>
      <c r="S614" s="41">
        <f>IF($Q614&lt;Parâmetros!$E$19,$G614-1,$G614)</f>
        <v>46238</v>
      </c>
    </row>
    <row r="615" spans="1:19" ht="15" customHeight="1" x14ac:dyDescent="0.25">
      <c r="A615" s="79">
        <v>50636</v>
      </c>
      <c r="B615" s="76" t="s">
        <v>1266</v>
      </c>
      <c r="C615" s="76" t="s">
        <v>399</v>
      </c>
      <c r="D615" s="77">
        <v>46240</v>
      </c>
      <c r="E615" s="78">
        <v>4.1500000000000004</v>
      </c>
      <c r="F615" s="76" t="s">
        <v>266</v>
      </c>
      <c r="G615" s="77">
        <v>46239</v>
      </c>
      <c r="H615">
        <v>40501586</v>
      </c>
      <c r="I615">
        <v>10</v>
      </c>
      <c r="J615" s="76" t="s">
        <v>414</v>
      </c>
      <c r="K615" s="76" t="s">
        <v>415</v>
      </c>
      <c r="L615" s="77">
        <v>46239</v>
      </c>
      <c r="M615" s="76" t="s">
        <v>269</v>
      </c>
      <c r="N615" s="76" t="s">
        <v>270</v>
      </c>
      <c r="O615" s="76" t="s">
        <v>271</v>
      </c>
      <c r="P615" s="77">
        <v>46240</v>
      </c>
      <c r="Q615" s="43">
        <f t="shared" si="20"/>
        <v>439</v>
      </c>
      <c r="R615" s="43">
        <f t="shared" si="21"/>
        <v>688</v>
      </c>
      <c r="S615" s="41">
        <f>IF($Q615&lt;Parâmetros!$E$19,$G615-1,$G615)</f>
        <v>46239</v>
      </c>
    </row>
    <row r="616" spans="1:19" ht="15" customHeight="1" x14ac:dyDescent="0.25">
      <c r="A616" s="79">
        <v>50636</v>
      </c>
      <c r="B616" s="76" t="s">
        <v>1266</v>
      </c>
      <c r="C616" s="76" t="s">
        <v>399</v>
      </c>
      <c r="D616" s="77">
        <v>46240</v>
      </c>
      <c r="E616" s="78">
        <v>4.17</v>
      </c>
      <c r="F616" s="76" t="s">
        <v>266</v>
      </c>
      <c r="G616" s="77">
        <v>46239</v>
      </c>
      <c r="H616">
        <v>40501586</v>
      </c>
      <c r="I616">
        <v>10</v>
      </c>
      <c r="J616" s="76" t="s">
        <v>416</v>
      </c>
      <c r="K616" s="76" t="s">
        <v>417</v>
      </c>
      <c r="L616" s="77">
        <v>46239</v>
      </c>
      <c r="M616" s="76" t="s">
        <v>269</v>
      </c>
      <c r="N616" s="76" t="s">
        <v>270</v>
      </c>
      <c r="O616" s="76" t="s">
        <v>271</v>
      </c>
      <c r="P616" s="77">
        <v>46240</v>
      </c>
      <c r="Q616" s="43">
        <f t="shared" si="20"/>
        <v>752</v>
      </c>
      <c r="R616" s="43">
        <f t="shared" si="21"/>
        <v>1002</v>
      </c>
      <c r="S616" s="41">
        <f>IF($Q616&lt;Parâmetros!$E$19,$G616-1,$G616)</f>
        <v>46239</v>
      </c>
    </row>
    <row r="617" spans="1:19" ht="15" customHeight="1" x14ac:dyDescent="0.25">
      <c r="A617" s="79">
        <v>50636</v>
      </c>
      <c r="B617" s="76" t="s">
        <v>1266</v>
      </c>
      <c r="C617" s="76" t="s">
        <v>399</v>
      </c>
      <c r="D617" s="77">
        <v>46240</v>
      </c>
      <c r="E617" s="78">
        <v>4.24</v>
      </c>
      <c r="F617" s="76" t="s">
        <v>266</v>
      </c>
      <c r="G617" s="77">
        <v>46240</v>
      </c>
      <c r="H617">
        <v>40478893</v>
      </c>
      <c r="I617">
        <v>20</v>
      </c>
      <c r="J617" s="76" t="s">
        <v>418</v>
      </c>
      <c r="K617" s="76" t="s">
        <v>419</v>
      </c>
      <c r="L617" s="77">
        <v>46240</v>
      </c>
      <c r="M617" s="76" t="s">
        <v>269</v>
      </c>
      <c r="N617" s="76" t="s">
        <v>270</v>
      </c>
      <c r="O617" s="76" t="s">
        <v>271</v>
      </c>
      <c r="P617" s="77">
        <v>46240</v>
      </c>
      <c r="Q617" s="43">
        <f t="shared" si="20"/>
        <v>435</v>
      </c>
      <c r="R617" s="43">
        <f t="shared" si="21"/>
        <v>689</v>
      </c>
      <c r="S617" s="41">
        <f>IF($Q617&lt;Parâmetros!$E$19,$G617-1,$G617)</f>
        <v>46240</v>
      </c>
    </row>
    <row r="618" spans="1:19" ht="15" customHeight="1" x14ac:dyDescent="0.25">
      <c r="A618" s="79">
        <v>50636</v>
      </c>
      <c r="B618" s="76" t="s">
        <v>1266</v>
      </c>
      <c r="C618" s="76" t="s">
        <v>399</v>
      </c>
      <c r="D618" s="77">
        <v>46244</v>
      </c>
      <c r="E618" s="78">
        <v>4.16</v>
      </c>
      <c r="F618" s="76" t="s">
        <v>266</v>
      </c>
      <c r="G618" s="77">
        <v>46240</v>
      </c>
      <c r="H618">
        <v>40501841</v>
      </c>
      <c r="I618">
        <v>40</v>
      </c>
      <c r="J618" s="76" t="s">
        <v>420</v>
      </c>
      <c r="K618" s="76" t="s">
        <v>421</v>
      </c>
      <c r="L618" s="77">
        <v>46240</v>
      </c>
      <c r="M618" s="76" t="s">
        <v>269</v>
      </c>
      <c r="N618" s="76" t="s">
        <v>270</v>
      </c>
      <c r="O618" s="76" t="s">
        <v>271</v>
      </c>
      <c r="P618" s="77">
        <v>46244</v>
      </c>
      <c r="Q618" s="43">
        <f t="shared" si="20"/>
        <v>751</v>
      </c>
      <c r="R618" s="43">
        <f t="shared" si="21"/>
        <v>1000</v>
      </c>
      <c r="S618" s="41">
        <f>IF($Q618&lt;Parâmetros!$E$19,$G618-1,$G618)</f>
        <v>46240</v>
      </c>
    </row>
    <row r="619" spans="1:19" ht="15" customHeight="1" x14ac:dyDescent="0.25">
      <c r="A619" s="79">
        <v>50636</v>
      </c>
      <c r="B619" s="76" t="s">
        <v>1266</v>
      </c>
      <c r="C619" s="76" t="s">
        <v>399</v>
      </c>
      <c r="D619" s="77">
        <v>46243</v>
      </c>
      <c r="E619" s="78">
        <v>4.17</v>
      </c>
      <c r="F619" s="76" t="s">
        <v>266</v>
      </c>
      <c r="G619" s="77">
        <v>46241</v>
      </c>
      <c r="H619">
        <v>40478892</v>
      </c>
      <c r="I619">
        <v>10</v>
      </c>
      <c r="J619" s="76" t="s">
        <v>422</v>
      </c>
      <c r="K619" s="76" t="s">
        <v>407</v>
      </c>
      <c r="L619" s="77">
        <v>46241</v>
      </c>
      <c r="M619" s="76" t="s">
        <v>269</v>
      </c>
      <c r="N619" s="76" t="s">
        <v>270</v>
      </c>
      <c r="O619" s="76" t="s">
        <v>271</v>
      </c>
      <c r="P619" s="77">
        <v>46243</v>
      </c>
      <c r="Q619" s="43">
        <f t="shared" si="20"/>
        <v>439</v>
      </c>
      <c r="R619" s="43">
        <f t="shared" si="21"/>
        <v>689</v>
      </c>
      <c r="S619" s="41">
        <f>IF($Q619&lt;Parâmetros!$E$19,$G619-1,$G619)</f>
        <v>46241</v>
      </c>
    </row>
    <row r="620" spans="1:19" ht="15" customHeight="1" x14ac:dyDescent="0.25">
      <c r="A620" s="79">
        <v>50636</v>
      </c>
      <c r="B620" s="76" t="s">
        <v>1266</v>
      </c>
      <c r="C620" s="76" t="s">
        <v>399</v>
      </c>
      <c r="D620" s="77">
        <v>46243</v>
      </c>
      <c r="E620" s="78">
        <v>-4.17</v>
      </c>
      <c r="F620" s="76" t="s">
        <v>266</v>
      </c>
      <c r="G620" s="77">
        <v>46241</v>
      </c>
      <c r="H620">
        <v>40478892</v>
      </c>
      <c r="I620">
        <v>10</v>
      </c>
      <c r="J620" s="76" t="s">
        <v>422</v>
      </c>
      <c r="K620" s="76" t="s">
        <v>407</v>
      </c>
      <c r="L620" s="77">
        <v>46241</v>
      </c>
      <c r="M620" s="76" t="s">
        <v>269</v>
      </c>
      <c r="N620" s="76" t="s">
        <v>270</v>
      </c>
      <c r="O620" s="76" t="s">
        <v>511</v>
      </c>
      <c r="P620" s="77">
        <v>46245</v>
      </c>
      <c r="Q620" s="43">
        <f t="shared" si="20"/>
        <v>439</v>
      </c>
      <c r="R620" s="43">
        <f t="shared" si="21"/>
        <v>689</v>
      </c>
      <c r="S620" s="41">
        <f>IF($Q620&lt;Parâmetros!$E$19,$G620-1,$G620)</f>
        <v>46241</v>
      </c>
    </row>
    <row r="621" spans="1:19" ht="15" customHeight="1" x14ac:dyDescent="0.25">
      <c r="A621" s="79">
        <v>50636</v>
      </c>
      <c r="B621" s="76" t="s">
        <v>1266</v>
      </c>
      <c r="C621" s="76" t="s">
        <v>399</v>
      </c>
      <c r="D621" s="77">
        <v>46244</v>
      </c>
      <c r="E621" s="78">
        <v>4.1500000000000004</v>
      </c>
      <c r="F621" s="76" t="s">
        <v>266</v>
      </c>
      <c r="G621" s="77">
        <v>46241</v>
      </c>
      <c r="H621">
        <v>40478892</v>
      </c>
      <c r="I621">
        <v>10</v>
      </c>
      <c r="J621" s="76" t="s">
        <v>1267</v>
      </c>
      <c r="K621" s="76" t="s">
        <v>1268</v>
      </c>
      <c r="L621" s="77">
        <v>46241</v>
      </c>
      <c r="M621" s="76" t="s">
        <v>269</v>
      </c>
      <c r="N621" s="76" t="s">
        <v>270</v>
      </c>
      <c r="O621" s="76" t="s">
        <v>271</v>
      </c>
      <c r="P621" s="77">
        <v>46244</v>
      </c>
      <c r="Q621" s="43">
        <f t="shared" si="20"/>
        <v>440</v>
      </c>
      <c r="R621" s="43">
        <f t="shared" si="21"/>
        <v>689</v>
      </c>
      <c r="S621" s="41">
        <f>IF($Q621&lt;Parâmetros!$E$19,$G621-1,$G621)</f>
        <v>46241</v>
      </c>
    </row>
    <row r="622" spans="1:19" ht="15" customHeight="1" x14ac:dyDescent="0.25">
      <c r="A622" s="79">
        <v>50636</v>
      </c>
      <c r="B622" s="76" t="s">
        <v>1266</v>
      </c>
      <c r="C622" s="76" t="s">
        <v>399</v>
      </c>
      <c r="D622" s="77">
        <v>46244</v>
      </c>
      <c r="E622" s="78">
        <v>-4.1500000000000004</v>
      </c>
      <c r="F622" s="76" t="s">
        <v>266</v>
      </c>
      <c r="G622" s="77">
        <v>46241</v>
      </c>
      <c r="H622">
        <v>40478892</v>
      </c>
      <c r="I622">
        <v>10</v>
      </c>
      <c r="J622" s="76" t="s">
        <v>1267</v>
      </c>
      <c r="K622" s="76" t="s">
        <v>1268</v>
      </c>
      <c r="L622" s="77">
        <v>46241</v>
      </c>
      <c r="M622" s="76" t="s">
        <v>269</v>
      </c>
      <c r="N622" s="76" t="s">
        <v>270</v>
      </c>
      <c r="O622" s="76" t="s">
        <v>511</v>
      </c>
      <c r="P622" s="77">
        <v>46245</v>
      </c>
      <c r="Q622" s="43">
        <f t="shared" si="20"/>
        <v>440</v>
      </c>
      <c r="R622" s="43">
        <f t="shared" si="21"/>
        <v>689</v>
      </c>
      <c r="S622" s="41">
        <f>IF($Q622&lt;Parâmetros!$E$19,$G622-1,$G622)</f>
        <v>46241</v>
      </c>
    </row>
    <row r="623" spans="1:19" ht="15" customHeight="1" x14ac:dyDescent="0.25">
      <c r="A623" s="79">
        <v>50636</v>
      </c>
      <c r="B623" s="76" t="s">
        <v>1266</v>
      </c>
      <c r="C623" s="76" t="s">
        <v>399</v>
      </c>
      <c r="D623" s="77">
        <v>46245</v>
      </c>
      <c r="E623" s="78">
        <v>4.0999999999999996</v>
      </c>
      <c r="F623" s="76" t="s">
        <v>266</v>
      </c>
      <c r="G623" s="77">
        <v>46241</v>
      </c>
      <c r="H623">
        <v>40478892</v>
      </c>
      <c r="I623">
        <v>10</v>
      </c>
      <c r="J623" s="76" t="s">
        <v>1267</v>
      </c>
      <c r="K623" s="76" t="s">
        <v>1268</v>
      </c>
      <c r="L623" s="77">
        <v>46241</v>
      </c>
      <c r="M623" s="76" t="s">
        <v>269</v>
      </c>
      <c r="N623" s="76" t="s">
        <v>270</v>
      </c>
      <c r="O623" s="76" t="s">
        <v>511</v>
      </c>
      <c r="P623" s="77">
        <v>46245</v>
      </c>
      <c r="Q623" s="43">
        <f t="shared" si="20"/>
        <v>440</v>
      </c>
      <c r="R623" s="43">
        <f t="shared" si="21"/>
        <v>689</v>
      </c>
      <c r="S623" s="41">
        <f>IF($Q623&lt;Parâmetros!$E$19,$G623-1,$G623)</f>
        <v>46241</v>
      </c>
    </row>
    <row r="624" spans="1:19" ht="15" customHeight="1" x14ac:dyDescent="0.25">
      <c r="A624" s="79">
        <v>50636</v>
      </c>
      <c r="B624" s="76" t="s">
        <v>1266</v>
      </c>
      <c r="C624" s="76" t="s">
        <v>399</v>
      </c>
      <c r="D624" s="77">
        <v>46244</v>
      </c>
      <c r="E624" s="78">
        <v>4.09</v>
      </c>
      <c r="F624" s="76" t="s">
        <v>266</v>
      </c>
      <c r="G624" s="77">
        <v>46241</v>
      </c>
      <c r="H624">
        <v>40500211</v>
      </c>
      <c r="I624">
        <v>80</v>
      </c>
      <c r="J624" s="76" t="s">
        <v>452</v>
      </c>
      <c r="K624" s="76" t="s">
        <v>1269</v>
      </c>
      <c r="L624" s="77">
        <v>46241</v>
      </c>
      <c r="M624" s="76" t="s">
        <v>269</v>
      </c>
      <c r="N624">
        <v>3011212</v>
      </c>
      <c r="O624" s="76" t="s">
        <v>271</v>
      </c>
      <c r="P624" s="77">
        <v>46244</v>
      </c>
      <c r="Q624" s="43">
        <f t="shared" si="20"/>
        <v>752</v>
      </c>
      <c r="R624" s="43">
        <f t="shared" si="21"/>
        <v>997</v>
      </c>
      <c r="S624" s="41">
        <f>IF($Q624&lt;Parâmetros!$E$19,$G624-1,$G624)</f>
        <v>46241</v>
      </c>
    </row>
    <row r="625" spans="1:19" ht="15" customHeight="1" x14ac:dyDescent="0.25">
      <c r="A625" s="79">
        <v>50636</v>
      </c>
      <c r="B625" s="76" t="s">
        <v>1266</v>
      </c>
      <c r="C625" s="76" t="s">
        <v>399</v>
      </c>
      <c r="D625" s="77">
        <v>46244</v>
      </c>
      <c r="E625" s="78">
        <v>4.1900000000000004</v>
      </c>
      <c r="F625" s="76" t="s">
        <v>266</v>
      </c>
      <c r="G625" s="77">
        <v>46243</v>
      </c>
      <c r="H625">
        <v>40501586</v>
      </c>
      <c r="I625">
        <v>20</v>
      </c>
      <c r="J625" s="76" t="s">
        <v>425</v>
      </c>
      <c r="K625" s="76" t="s">
        <v>426</v>
      </c>
      <c r="L625" s="77">
        <v>46243</v>
      </c>
      <c r="M625" s="76" t="s">
        <v>269</v>
      </c>
      <c r="N625" s="76" t="s">
        <v>270</v>
      </c>
      <c r="O625" s="76" t="s">
        <v>271</v>
      </c>
      <c r="P625" s="77">
        <v>46244</v>
      </c>
      <c r="Q625" s="43">
        <f t="shared" si="20"/>
        <v>437</v>
      </c>
      <c r="R625" s="43">
        <f t="shared" si="21"/>
        <v>688</v>
      </c>
      <c r="S625" s="41">
        <f>IF($Q625&lt;Parâmetros!$E$19,$G625-1,$G625)</f>
        <v>46243</v>
      </c>
    </row>
    <row r="626" spans="1:19" ht="15" customHeight="1" x14ac:dyDescent="0.25">
      <c r="A626" s="79">
        <v>50636</v>
      </c>
      <c r="B626" s="76" t="s">
        <v>1266</v>
      </c>
      <c r="C626" s="76" t="s">
        <v>399</v>
      </c>
      <c r="D626" s="77">
        <v>46244</v>
      </c>
      <c r="E626" s="78">
        <v>2.99</v>
      </c>
      <c r="F626" s="76" t="s">
        <v>266</v>
      </c>
      <c r="G626" s="77">
        <v>46243</v>
      </c>
      <c r="H626">
        <v>40501586</v>
      </c>
      <c r="I626">
        <v>20</v>
      </c>
      <c r="J626" s="76" t="s">
        <v>427</v>
      </c>
      <c r="K626" s="76" t="s">
        <v>428</v>
      </c>
      <c r="L626" s="77">
        <v>46243</v>
      </c>
      <c r="M626" s="76" t="s">
        <v>269</v>
      </c>
      <c r="N626" s="76" t="s">
        <v>270</v>
      </c>
      <c r="O626" s="76" t="s">
        <v>271</v>
      </c>
      <c r="P626" s="77">
        <v>46244</v>
      </c>
      <c r="Q626" s="43">
        <f t="shared" si="20"/>
        <v>752</v>
      </c>
      <c r="R626" s="43">
        <f t="shared" si="21"/>
        <v>931</v>
      </c>
      <c r="S626" s="41">
        <f>IF($Q626&lt;Parâmetros!$E$19,$G626-1,$G626)</f>
        <v>46243</v>
      </c>
    </row>
    <row r="627" spans="1:19" ht="15" customHeight="1" x14ac:dyDescent="0.25">
      <c r="A627" s="79">
        <v>50636</v>
      </c>
      <c r="B627" s="76" t="s">
        <v>1266</v>
      </c>
      <c r="C627" s="76" t="s">
        <v>399</v>
      </c>
      <c r="D627" s="77">
        <v>46245</v>
      </c>
      <c r="E627" s="78">
        <v>4.25</v>
      </c>
      <c r="F627" s="76" t="s">
        <v>266</v>
      </c>
      <c r="G627" s="77">
        <v>46244</v>
      </c>
      <c r="H627">
        <v>40501586</v>
      </c>
      <c r="I627">
        <v>20</v>
      </c>
      <c r="J627" s="76" t="s">
        <v>429</v>
      </c>
      <c r="K627" s="76" t="s">
        <v>430</v>
      </c>
      <c r="L627" s="77">
        <v>46244</v>
      </c>
      <c r="M627" s="76" t="s">
        <v>269</v>
      </c>
      <c r="N627" s="76" t="s">
        <v>270</v>
      </c>
      <c r="O627" s="76" t="s">
        <v>271</v>
      </c>
      <c r="P627" s="77">
        <v>46245</v>
      </c>
      <c r="Q627" s="43">
        <f t="shared" si="20"/>
        <v>434</v>
      </c>
      <c r="R627" s="43">
        <f t="shared" si="21"/>
        <v>689</v>
      </c>
      <c r="S627" s="41">
        <f>IF($Q627&lt;Parâmetros!$E$19,$G627-1,$G627)</f>
        <v>46244</v>
      </c>
    </row>
    <row r="628" spans="1:19" ht="15" customHeight="1" x14ac:dyDescent="0.25">
      <c r="A628" s="79">
        <v>50636</v>
      </c>
      <c r="B628" s="76" t="s">
        <v>1266</v>
      </c>
      <c r="C628" s="76" t="s">
        <v>399</v>
      </c>
      <c r="D628" s="77">
        <v>46245</v>
      </c>
      <c r="E628" s="78">
        <v>4.17</v>
      </c>
      <c r="F628" s="76" t="s">
        <v>266</v>
      </c>
      <c r="G628" s="77">
        <v>46244</v>
      </c>
      <c r="H628">
        <v>40501586</v>
      </c>
      <c r="I628">
        <v>20</v>
      </c>
      <c r="J628" s="76" t="s">
        <v>431</v>
      </c>
      <c r="K628" s="76" t="s">
        <v>432</v>
      </c>
      <c r="L628" s="77">
        <v>46244</v>
      </c>
      <c r="M628" s="76" t="s">
        <v>269</v>
      </c>
      <c r="N628" s="76" t="s">
        <v>270</v>
      </c>
      <c r="O628" s="76" t="s">
        <v>271</v>
      </c>
      <c r="P628" s="77">
        <v>46245</v>
      </c>
      <c r="Q628" s="43">
        <f t="shared" si="20"/>
        <v>752</v>
      </c>
      <c r="R628" s="43">
        <f t="shared" si="21"/>
        <v>1002</v>
      </c>
      <c r="S628" s="41">
        <f>IF($Q628&lt;Parâmetros!$E$19,$G628-1,$G628)</f>
        <v>46244</v>
      </c>
    </row>
    <row r="629" spans="1:19" ht="15" customHeight="1" x14ac:dyDescent="0.25">
      <c r="A629" s="79">
        <v>50636</v>
      </c>
      <c r="B629" s="76" t="s">
        <v>1266</v>
      </c>
      <c r="C629" s="76" t="s">
        <v>399</v>
      </c>
      <c r="D629" s="77">
        <v>46246</v>
      </c>
      <c r="E629" s="78">
        <v>4.32</v>
      </c>
      <c r="F629" s="76" t="s">
        <v>266</v>
      </c>
      <c r="G629" s="77">
        <v>46245</v>
      </c>
      <c r="H629">
        <v>40501586</v>
      </c>
      <c r="I629">
        <v>20</v>
      </c>
      <c r="J629" s="76" t="s">
        <v>433</v>
      </c>
      <c r="K629" s="76" t="s">
        <v>434</v>
      </c>
      <c r="L629" s="77">
        <v>46245</v>
      </c>
      <c r="M629" s="76" t="s">
        <v>269</v>
      </c>
      <c r="N629" s="76" t="s">
        <v>270</v>
      </c>
      <c r="O629" s="76" t="s">
        <v>271</v>
      </c>
      <c r="P629" s="77">
        <v>46246</v>
      </c>
      <c r="Q629" s="43">
        <f t="shared" si="20"/>
        <v>430</v>
      </c>
      <c r="R629" s="43">
        <f t="shared" si="21"/>
        <v>689</v>
      </c>
      <c r="S629" s="41">
        <f>IF($Q629&lt;Parâmetros!$E$19,$G629-1,$G629)</f>
        <v>46245</v>
      </c>
    </row>
    <row r="630" spans="1:19" ht="15" customHeight="1" x14ac:dyDescent="0.25">
      <c r="A630" s="79">
        <v>50636</v>
      </c>
      <c r="B630" s="76" t="s">
        <v>1266</v>
      </c>
      <c r="C630" s="76" t="s">
        <v>399</v>
      </c>
      <c r="D630" s="77">
        <v>46246</v>
      </c>
      <c r="E630" s="78">
        <v>4.22</v>
      </c>
      <c r="F630" s="76" t="s">
        <v>266</v>
      </c>
      <c r="G630" s="77">
        <v>46245</v>
      </c>
      <c r="H630">
        <v>40501586</v>
      </c>
      <c r="I630">
        <v>20</v>
      </c>
      <c r="J630" s="76" t="s">
        <v>435</v>
      </c>
      <c r="K630" s="76" t="s">
        <v>436</v>
      </c>
      <c r="L630" s="77">
        <v>46245</v>
      </c>
      <c r="M630" s="76" t="s">
        <v>269</v>
      </c>
      <c r="N630" s="76" t="s">
        <v>270</v>
      </c>
      <c r="O630" s="76" t="s">
        <v>271</v>
      </c>
      <c r="P630" s="77">
        <v>46246</v>
      </c>
      <c r="Q630" s="43">
        <f t="shared" si="20"/>
        <v>751</v>
      </c>
      <c r="R630" s="43">
        <f t="shared" si="21"/>
        <v>1004</v>
      </c>
      <c r="S630" s="41">
        <f>IF($Q630&lt;Parâmetros!$E$19,$G630-1,$G630)</f>
        <v>46245</v>
      </c>
    </row>
    <row r="631" spans="1:19" ht="15" customHeight="1" x14ac:dyDescent="0.25">
      <c r="A631" s="79">
        <v>50636</v>
      </c>
      <c r="B631" s="76" t="s">
        <v>1266</v>
      </c>
      <c r="C631" s="76" t="s">
        <v>399</v>
      </c>
      <c r="D631" s="77">
        <v>46246</v>
      </c>
      <c r="E631" s="78">
        <v>3.34</v>
      </c>
      <c r="F631" s="76" t="s">
        <v>266</v>
      </c>
      <c r="G631" s="77">
        <v>46246</v>
      </c>
      <c r="H631">
        <v>40496015</v>
      </c>
      <c r="I631">
        <v>10</v>
      </c>
      <c r="J631" s="76" t="s">
        <v>437</v>
      </c>
      <c r="K631" s="76" t="s">
        <v>438</v>
      </c>
      <c r="L631" s="77">
        <v>46246</v>
      </c>
      <c r="M631" s="76" t="s">
        <v>269</v>
      </c>
      <c r="N631" s="76" t="s">
        <v>270</v>
      </c>
      <c r="O631" s="76" t="s">
        <v>271</v>
      </c>
      <c r="P631" s="77">
        <v>46246</v>
      </c>
      <c r="Q631" s="43">
        <f t="shared" si="20"/>
        <v>430</v>
      </c>
      <c r="R631" s="43">
        <f t="shared" si="21"/>
        <v>630</v>
      </c>
      <c r="S631" s="41">
        <f>IF($Q631&lt;Parâmetros!$E$19,$G631-1,$G631)</f>
        <v>46246</v>
      </c>
    </row>
    <row r="632" spans="1:19" ht="15" customHeight="1" x14ac:dyDescent="0.25">
      <c r="A632" s="79">
        <v>50636</v>
      </c>
      <c r="B632" s="76" t="s">
        <v>1266</v>
      </c>
      <c r="C632" s="76" t="s">
        <v>399</v>
      </c>
      <c r="D632" s="77">
        <v>46246</v>
      </c>
      <c r="E632" s="78">
        <v>0.97</v>
      </c>
      <c r="F632" s="76" t="s">
        <v>266</v>
      </c>
      <c r="G632" s="77">
        <v>46246</v>
      </c>
      <c r="H632">
        <v>40493128</v>
      </c>
      <c r="I632">
        <v>40</v>
      </c>
      <c r="J632" s="76" t="s">
        <v>439</v>
      </c>
      <c r="K632" s="76" t="s">
        <v>440</v>
      </c>
      <c r="L632" s="77">
        <v>46246</v>
      </c>
      <c r="M632" s="76" t="s">
        <v>269</v>
      </c>
      <c r="N632" s="76" t="s">
        <v>270</v>
      </c>
      <c r="O632" s="76" t="s">
        <v>271</v>
      </c>
      <c r="P632" s="77">
        <v>46246</v>
      </c>
      <c r="Q632" s="43">
        <f t="shared" si="20"/>
        <v>631</v>
      </c>
      <c r="R632" s="43">
        <f t="shared" si="21"/>
        <v>689</v>
      </c>
      <c r="S632" s="41">
        <f>IF($Q632&lt;Parâmetros!$E$19,$G632-1,$G632)</f>
        <v>46246</v>
      </c>
    </row>
    <row r="633" spans="1:19" ht="15" customHeight="1" x14ac:dyDescent="0.25">
      <c r="A633" s="79">
        <v>50636</v>
      </c>
      <c r="B633" s="76" t="s">
        <v>1266</v>
      </c>
      <c r="C633" s="76" t="s">
        <v>399</v>
      </c>
      <c r="D633" s="77">
        <v>46247</v>
      </c>
      <c r="E633" s="78">
        <v>4.1500000000000004</v>
      </c>
      <c r="F633" s="76" t="s">
        <v>266</v>
      </c>
      <c r="G633" s="77">
        <v>46246</v>
      </c>
      <c r="H633">
        <v>40491633</v>
      </c>
      <c r="I633">
        <v>10</v>
      </c>
      <c r="J633" s="76" t="s">
        <v>441</v>
      </c>
      <c r="K633" s="76" t="s">
        <v>442</v>
      </c>
      <c r="L633" s="77">
        <v>46246</v>
      </c>
      <c r="M633" s="76" t="s">
        <v>269</v>
      </c>
      <c r="N633" s="76" t="s">
        <v>270</v>
      </c>
      <c r="O633" s="76" t="s">
        <v>271</v>
      </c>
      <c r="P633" s="77">
        <v>46247</v>
      </c>
      <c r="Q633" s="43">
        <f t="shared" si="20"/>
        <v>751</v>
      </c>
      <c r="R633" s="43">
        <f t="shared" si="21"/>
        <v>1000</v>
      </c>
      <c r="S633" s="41">
        <f>IF($Q633&lt;Parâmetros!$E$19,$G633-1,$G633)</f>
        <v>46246</v>
      </c>
    </row>
    <row r="634" spans="1:19" ht="15" customHeight="1" x14ac:dyDescent="0.25">
      <c r="A634" s="79">
        <v>50636</v>
      </c>
      <c r="B634" s="76" t="s">
        <v>1266</v>
      </c>
      <c r="C634" s="76" t="s">
        <v>399</v>
      </c>
      <c r="D634" s="77">
        <v>46247</v>
      </c>
      <c r="E634" s="78">
        <v>4.25</v>
      </c>
      <c r="F634" s="76" t="s">
        <v>266</v>
      </c>
      <c r="G634" s="77">
        <v>46247</v>
      </c>
      <c r="H634">
        <v>40491633</v>
      </c>
      <c r="I634">
        <v>10</v>
      </c>
      <c r="J634" s="76" t="s">
        <v>446</v>
      </c>
      <c r="K634" s="76" t="s">
        <v>447</v>
      </c>
      <c r="L634" s="77">
        <v>46247</v>
      </c>
      <c r="M634" s="76" t="s">
        <v>269</v>
      </c>
      <c r="N634" s="76" t="s">
        <v>270</v>
      </c>
      <c r="O634" s="76" t="s">
        <v>271</v>
      </c>
      <c r="P634" s="77">
        <v>46247</v>
      </c>
      <c r="Q634" s="43">
        <f t="shared" si="20"/>
        <v>434</v>
      </c>
      <c r="R634" s="43">
        <f t="shared" si="21"/>
        <v>689</v>
      </c>
      <c r="S634" s="41">
        <f>IF($Q634&lt;Parâmetros!$E$19,$G634-1,$G634)</f>
        <v>46247</v>
      </c>
    </row>
    <row r="635" spans="1:19" ht="15" customHeight="1" x14ac:dyDescent="0.25">
      <c r="A635" s="79">
        <v>50636</v>
      </c>
      <c r="B635" s="76" t="s">
        <v>1266</v>
      </c>
      <c r="C635" s="76" t="s">
        <v>399</v>
      </c>
      <c r="D635" s="77">
        <v>46248</v>
      </c>
      <c r="E635" s="78">
        <v>4.1500000000000004</v>
      </c>
      <c r="F635" s="76" t="s">
        <v>266</v>
      </c>
      <c r="G635" s="77">
        <v>46247</v>
      </c>
      <c r="H635">
        <v>40478895</v>
      </c>
      <c r="I635">
        <v>30</v>
      </c>
      <c r="J635" s="76" t="s">
        <v>448</v>
      </c>
      <c r="K635" s="76" t="s">
        <v>449</v>
      </c>
      <c r="L635" s="77">
        <v>46247</v>
      </c>
      <c r="M635" s="76" t="s">
        <v>269</v>
      </c>
      <c r="N635" s="76" t="s">
        <v>270</v>
      </c>
      <c r="O635" s="76" t="s">
        <v>271</v>
      </c>
      <c r="P635" s="77">
        <v>46248</v>
      </c>
      <c r="Q635" s="43">
        <f t="shared" si="20"/>
        <v>753</v>
      </c>
      <c r="R635" s="43">
        <f t="shared" si="21"/>
        <v>1002</v>
      </c>
      <c r="S635" s="41">
        <f>IF($Q635&lt;Parâmetros!$E$19,$G635-1,$G635)</f>
        <v>46247</v>
      </c>
    </row>
    <row r="636" spans="1:19" ht="15" customHeight="1" x14ac:dyDescent="0.25">
      <c r="A636" s="79">
        <v>50636</v>
      </c>
      <c r="B636" s="76" t="s">
        <v>1266</v>
      </c>
      <c r="C636" s="76" t="s">
        <v>399</v>
      </c>
      <c r="D636" s="77">
        <v>46248</v>
      </c>
      <c r="E636" s="78">
        <v>4.2</v>
      </c>
      <c r="F636" s="76" t="s">
        <v>266</v>
      </c>
      <c r="G636" s="77">
        <v>46248</v>
      </c>
      <c r="H636">
        <v>40501586</v>
      </c>
      <c r="I636">
        <v>20</v>
      </c>
      <c r="J636" s="76" t="s">
        <v>450</v>
      </c>
      <c r="K636" s="76" t="s">
        <v>451</v>
      </c>
      <c r="L636" s="77">
        <v>46248</v>
      </c>
      <c r="M636" s="76" t="s">
        <v>269</v>
      </c>
      <c r="N636" s="76" t="s">
        <v>270</v>
      </c>
      <c r="O636" s="76" t="s">
        <v>271</v>
      </c>
      <c r="P636" s="77">
        <v>46248</v>
      </c>
      <c r="Q636" s="43">
        <f t="shared" si="20"/>
        <v>435</v>
      </c>
      <c r="R636" s="43">
        <f t="shared" si="21"/>
        <v>688</v>
      </c>
      <c r="S636" s="41">
        <f>IF($Q636&lt;Parâmetros!$E$19,$G636-1,$G636)</f>
        <v>46248</v>
      </c>
    </row>
    <row r="637" spans="1:19" ht="15" customHeight="1" x14ac:dyDescent="0.25">
      <c r="A637" s="79">
        <v>50636</v>
      </c>
      <c r="B637" s="76" t="s">
        <v>1266</v>
      </c>
      <c r="C637" s="76" t="s">
        <v>399</v>
      </c>
      <c r="D637" s="77">
        <v>46251</v>
      </c>
      <c r="E637" s="78">
        <v>4.1900000000000004</v>
      </c>
      <c r="F637" s="76" t="s">
        <v>266</v>
      </c>
      <c r="G637" s="77">
        <v>46248</v>
      </c>
      <c r="H637">
        <v>40478895</v>
      </c>
      <c r="I637">
        <v>30</v>
      </c>
      <c r="J637" s="76" t="s">
        <v>452</v>
      </c>
      <c r="K637" s="76" t="s">
        <v>453</v>
      </c>
      <c r="L637" s="77">
        <v>46248</v>
      </c>
      <c r="M637" s="76" t="s">
        <v>269</v>
      </c>
      <c r="N637" s="76" t="s">
        <v>270</v>
      </c>
      <c r="O637" s="76" t="s">
        <v>271</v>
      </c>
      <c r="P637" s="77">
        <v>46251</v>
      </c>
      <c r="Q637" s="43">
        <f t="shared" si="20"/>
        <v>752</v>
      </c>
      <c r="R637" s="43">
        <f t="shared" si="21"/>
        <v>1003</v>
      </c>
      <c r="S637" s="41">
        <f>IF($Q637&lt;Parâmetros!$E$19,$G637-1,$G637)</f>
        <v>46248</v>
      </c>
    </row>
    <row r="638" spans="1:19" ht="15" customHeight="1" x14ac:dyDescent="0.25">
      <c r="A638" s="79">
        <v>50636</v>
      </c>
      <c r="B638" s="76" t="s">
        <v>1266</v>
      </c>
      <c r="C638" s="76" t="s">
        <v>399</v>
      </c>
      <c r="D638" s="77">
        <v>46248</v>
      </c>
      <c r="E638" s="78">
        <v>1.46</v>
      </c>
      <c r="F638" s="76" t="s">
        <v>266</v>
      </c>
      <c r="G638" s="77">
        <v>46248</v>
      </c>
      <c r="H638">
        <v>40504002</v>
      </c>
      <c r="I638">
        <v>30</v>
      </c>
      <c r="J638" s="76" t="s">
        <v>454</v>
      </c>
      <c r="K638" s="76" t="s">
        <v>455</v>
      </c>
      <c r="L638" s="77">
        <v>46248</v>
      </c>
      <c r="M638" s="76" t="s">
        <v>269</v>
      </c>
      <c r="N638" s="76" t="s">
        <v>270</v>
      </c>
      <c r="O638" s="76" t="s">
        <v>271</v>
      </c>
      <c r="P638" s="77">
        <v>46248</v>
      </c>
      <c r="Q638" s="43">
        <f t="shared" si="20"/>
        <v>752</v>
      </c>
      <c r="R638" s="43">
        <f t="shared" si="21"/>
        <v>840</v>
      </c>
      <c r="S638" s="41">
        <f>IF($Q638&lt;Parâmetros!$E$19,$G638-1,$G638)</f>
        <v>46248</v>
      </c>
    </row>
    <row r="639" spans="1:19" ht="15" customHeight="1" x14ac:dyDescent="0.25">
      <c r="A639" s="79">
        <v>50636</v>
      </c>
      <c r="B639" s="76" t="s">
        <v>1266</v>
      </c>
      <c r="C639" s="76" t="s">
        <v>399</v>
      </c>
      <c r="D639" s="77">
        <v>46252</v>
      </c>
      <c r="E639" s="78">
        <v>4.24</v>
      </c>
      <c r="F639" s="76" t="s">
        <v>266</v>
      </c>
      <c r="G639" s="77">
        <v>46251</v>
      </c>
      <c r="H639">
        <v>40504762</v>
      </c>
      <c r="I639">
        <v>20</v>
      </c>
      <c r="J639" s="76" t="s">
        <v>4340</v>
      </c>
      <c r="K639" s="76" t="s">
        <v>4341</v>
      </c>
      <c r="L639" s="77">
        <v>46251</v>
      </c>
      <c r="M639" s="76" t="s">
        <v>269</v>
      </c>
      <c r="N639">
        <v>3004299</v>
      </c>
      <c r="O639" s="76" t="s">
        <v>271</v>
      </c>
      <c r="P639" s="77">
        <v>46252</v>
      </c>
      <c r="Q639" s="43">
        <f t="shared" si="20"/>
        <v>435</v>
      </c>
      <c r="R639" s="43">
        <f t="shared" si="21"/>
        <v>689</v>
      </c>
      <c r="S639" s="41">
        <f>IF($Q639&lt;Parâmetros!$E$19,$G639-1,$G639)</f>
        <v>46251</v>
      </c>
    </row>
    <row r="640" spans="1:19" ht="15" customHeight="1" x14ac:dyDescent="0.25">
      <c r="A640" s="79">
        <v>50636</v>
      </c>
      <c r="B640" s="76" t="s">
        <v>1266</v>
      </c>
      <c r="C640" s="76" t="s">
        <v>399</v>
      </c>
      <c r="D640" s="77">
        <v>46252</v>
      </c>
      <c r="E640" s="78">
        <v>4.1399999999999997</v>
      </c>
      <c r="F640" s="76" t="s">
        <v>266</v>
      </c>
      <c r="G640" s="77">
        <v>46251</v>
      </c>
      <c r="H640">
        <v>40504762</v>
      </c>
      <c r="I640">
        <v>20</v>
      </c>
      <c r="J640" s="76" t="s">
        <v>452</v>
      </c>
      <c r="K640" s="76" t="s">
        <v>4342</v>
      </c>
      <c r="L640" s="77">
        <v>46251</v>
      </c>
      <c r="M640" s="76" t="s">
        <v>269</v>
      </c>
      <c r="N640">
        <v>3004299</v>
      </c>
      <c r="O640" s="76" t="s">
        <v>271</v>
      </c>
      <c r="P640" s="77">
        <v>46252</v>
      </c>
      <c r="Q640" s="43">
        <f t="shared" si="20"/>
        <v>752</v>
      </c>
      <c r="R640" s="43">
        <f t="shared" si="21"/>
        <v>1000</v>
      </c>
      <c r="S640" s="41">
        <f>IF($Q640&lt;Parâmetros!$E$19,$G640-1,$G640)</f>
        <v>46251</v>
      </c>
    </row>
    <row r="641" spans="1:19" ht="15" customHeight="1" x14ac:dyDescent="0.25">
      <c r="A641" s="79">
        <v>50636</v>
      </c>
      <c r="B641" s="76" t="s">
        <v>1266</v>
      </c>
      <c r="C641" s="76" t="s">
        <v>399</v>
      </c>
      <c r="D641" s="77">
        <v>46253</v>
      </c>
      <c r="E641" s="78">
        <v>4.24</v>
      </c>
      <c r="F641" s="76" t="s">
        <v>266</v>
      </c>
      <c r="G641" s="77">
        <v>46252</v>
      </c>
      <c r="H641">
        <v>40478895</v>
      </c>
      <c r="I641">
        <v>30</v>
      </c>
      <c r="J641" s="76" t="s">
        <v>4475</v>
      </c>
      <c r="K641" s="76" t="s">
        <v>4476</v>
      </c>
      <c r="L641" s="77">
        <v>46252</v>
      </c>
      <c r="M641" s="76" t="s">
        <v>269</v>
      </c>
      <c r="N641" s="76" t="s">
        <v>270</v>
      </c>
      <c r="O641" s="76" t="s">
        <v>271</v>
      </c>
      <c r="P641" s="77">
        <v>46253</v>
      </c>
      <c r="Q641" s="43">
        <f t="shared" si="20"/>
        <v>435</v>
      </c>
      <c r="R641" s="43">
        <f t="shared" si="21"/>
        <v>689</v>
      </c>
      <c r="S641" s="41">
        <f>IF($Q641&lt;Parâmetros!$E$19,$G641-1,$G641)</f>
        <v>46252</v>
      </c>
    </row>
    <row r="642" spans="1:19" ht="15" customHeight="1" x14ac:dyDescent="0.25">
      <c r="A642" s="79">
        <v>50636</v>
      </c>
      <c r="B642" s="76" t="s">
        <v>1266</v>
      </c>
      <c r="C642" s="76" t="s">
        <v>399</v>
      </c>
      <c r="D642" s="77">
        <v>46253</v>
      </c>
      <c r="E642" s="78">
        <v>4.17</v>
      </c>
      <c r="F642" s="76" t="s">
        <v>266</v>
      </c>
      <c r="G642" s="77">
        <v>46252</v>
      </c>
      <c r="H642">
        <v>40478895</v>
      </c>
      <c r="I642">
        <v>30</v>
      </c>
      <c r="J642" s="76" t="s">
        <v>928</v>
      </c>
      <c r="K642" s="76" t="s">
        <v>4477</v>
      </c>
      <c r="L642" s="77">
        <v>46252</v>
      </c>
      <c r="M642" s="76" t="s">
        <v>269</v>
      </c>
      <c r="N642" s="76" t="s">
        <v>270</v>
      </c>
      <c r="O642" s="76" t="s">
        <v>271</v>
      </c>
      <c r="P642" s="77">
        <v>46253</v>
      </c>
      <c r="Q642" s="43">
        <f t="shared" si="20"/>
        <v>751</v>
      </c>
      <c r="R642" s="43">
        <f t="shared" si="21"/>
        <v>1001</v>
      </c>
      <c r="S642" s="41">
        <f>IF($Q642&lt;Parâmetros!$E$19,$G642-1,$G642)</f>
        <v>46252</v>
      </c>
    </row>
    <row r="643" spans="1:19" ht="15" customHeight="1" x14ac:dyDescent="0.25">
      <c r="A643" s="79">
        <v>51428</v>
      </c>
      <c r="B643" s="76" t="s">
        <v>207</v>
      </c>
      <c r="C643" s="76" t="s">
        <v>265</v>
      </c>
      <c r="D643" s="77">
        <v>46237</v>
      </c>
      <c r="E643" s="78">
        <v>2.5299999999999998</v>
      </c>
      <c r="F643" s="76" t="s">
        <v>266</v>
      </c>
      <c r="G643" s="77">
        <v>46237</v>
      </c>
      <c r="H643">
        <v>40501003</v>
      </c>
      <c r="I643">
        <v>10</v>
      </c>
      <c r="J643" s="76" t="s">
        <v>1270</v>
      </c>
      <c r="K643" s="76" t="s">
        <v>1271</v>
      </c>
      <c r="L643" s="77">
        <v>46237</v>
      </c>
      <c r="M643" s="76" t="s">
        <v>269</v>
      </c>
      <c r="N643" s="76" t="s">
        <v>270</v>
      </c>
      <c r="O643" s="76" t="s">
        <v>271</v>
      </c>
      <c r="P643" s="77">
        <v>46237</v>
      </c>
      <c r="Q643" s="43">
        <f t="shared" si="20"/>
        <v>938</v>
      </c>
      <c r="R643" s="43">
        <f t="shared" si="21"/>
        <v>1089</v>
      </c>
      <c r="S643" s="41">
        <f>IF($Q643&lt;Parâmetros!$E$19,$G643-1,$G643)</f>
        <v>46237</v>
      </c>
    </row>
    <row r="644" spans="1:19" ht="15" customHeight="1" x14ac:dyDescent="0.25">
      <c r="A644" s="79">
        <v>51428</v>
      </c>
      <c r="B644" s="76" t="s">
        <v>207</v>
      </c>
      <c r="C644" s="76" t="s">
        <v>265</v>
      </c>
      <c r="D644" s="77">
        <v>46237</v>
      </c>
      <c r="E644" s="78">
        <v>1.89</v>
      </c>
      <c r="F644" s="76" t="s">
        <v>266</v>
      </c>
      <c r="G644" s="77">
        <v>46237</v>
      </c>
      <c r="H644">
        <v>40501011</v>
      </c>
      <c r="I644">
        <v>10</v>
      </c>
      <c r="J644" s="76" t="s">
        <v>1272</v>
      </c>
      <c r="K644" s="76" t="s">
        <v>1273</v>
      </c>
      <c r="L644" s="77">
        <v>46237</v>
      </c>
      <c r="M644" s="76" t="s">
        <v>269</v>
      </c>
      <c r="N644" s="76" t="s">
        <v>270</v>
      </c>
      <c r="O644" s="76" t="s">
        <v>271</v>
      </c>
      <c r="P644" s="77">
        <v>46237</v>
      </c>
      <c r="Q644" s="43">
        <f t="shared" si="20"/>
        <v>1090</v>
      </c>
      <c r="R644" s="43">
        <f t="shared" si="21"/>
        <v>1204</v>
      </c>
      <c r="S644" s="41">
        <f>IF($Q644&lt;Parâmetros!$E$19,$G644-1,$G644)</f>
        <v>46237</v>
      </c>
    </row>
    <row r="645" spans="1:19" ht="15" customHeight="1" x14ac:dyDescent="0.25">
      <c r="A645" s="79">
        <v>51428</v>
      </c>
      <c r="B645" s="76" t="s">
        <v>207</v>
      </c>
      <c r="C645" s="76" t="s">
        <v>399</v>
      </c>
      <c r="D645" s="77">
        <v>46237</v>
      </c>
      <c r="E645" s="78">
        <v>1.9</v>
      </c>
      <c r="F645" s="76" t="s">
        <v>266</v>
      </c>
      <c r="G645" s="77">
        <v>46237</v>
      </c>
      <c r="H645">
        <v>40501062</v>
      </c>
      <c r="I645">
        <v>10</v>
      </c>
      <c r="J645" s="76" t="s">
        <v>1274</v>
      </c>
      <c r="K645" s="76" t="s">
        <v>1275</v>
      </c>
      <c r="L645" s="77">
        <v>46237</v>
      </c>
      <c r="M645" s="76" t="s">
        <v>269</v>
      </c>
      <c r="N645" s="76" t="s">
        <v>270</v>
      </c>
      <c r="O645" s="76" t="s">
        <v>271</v>
      </c>
      <c r="P645" s="77">
        <v>46237</v>
      </c>
      <c r="Q645" s="43">
        <f t="shared" si="20"/>
        <v>1204</v>
      </c>
      <c r="R645" s="43">
        <f t="shared" si="21"/>
        <v>1318</v>
      </c>
      <c r="S645" s="41">
        <f>IF($Q645&lt;Parâmetros!$E$19,$G645-1,$G645)</f>
        <v>46237</v>
      </c>
    </row>
    <row r="646" spans="1:19" ht="15" customHeight="1" x14ac:dyDescent="0.25">
      <c r="A646" s="79">
        <v>51428</v>
      </c>
      <c r="B646" s="76" t="s">
        <v>207</v>
      </c>
      <c r="C646" s="76" t="s">
        <v>265</v>
      </c>
      <c r="D646" s="77">
        <v>46239</v>
      </c>
      <c r="E646" s="78">
        <v>2.83</v>
      </c>
      <c r="F646" s="76" t="s">
        <v>266</v>
      </c>
      <c r="G646" s="77">
        <v>46239</v>
      </c>
      <c r="H646">
        <v>40499403</v>
      </c>
      <c r="I646">
        <v>10</v>
      </c>
      <c r="J646" s="76" t="s">
        <v>1276</v>
      </c>
      <c r="K646" s="76" t="s">
        <v>1277</v>
      </c>
      <c r="L646" s="77">
        <v>46239</v>
      </c>
      <c r="M646" s="76" t="s">
        <v>269</v>
      </c>
      <c r="N646" s="76" t="s">
        <v>270</v>
      </c>
      <c r="O646" s="76" t="s">
        <v>271</v>
      </c>
      <c r="P646" s="77">
        <v>46239</v>
      </c>
      <c r="Q646" s="43">
        <f t="shared" si="20"/>
        <v>950</v>
      </c>
      <c r="R646" s="43">
        <f t="shared" si="21"/>
        <v>1119</v>
      </c>
      <c r="S646" s="41">
        <f>IF($Q646&lt;Parâmetros!$E$19,$G646-1,$G646)</f>
        <v>46239</v>
      </c>
    </row>
    <row r="647" spans="1:19" ht="15" customHeight="1" x14ac:dyDescent="0.25">
      <c r="A647" s="79">
        <v>51428</v>
      </c>
      <c r="B647" s="76" t="s">
        <v>207</v>
      </c>
      <c r="C647" s="76" t="s">
        <v>265</v>
      </c>
      <c r="D647" s="77">
        <v>46239</v>
      </c>
      <c r="E647" s="78">
        <v>1.4</v>
      </c>
      <c r="F647" s="76" t="s">
        <v>266</v>
      </c>
      <c r="G647" s="77">
        <v>46239</v>
      </c>
      <c r="H647">
        <v>40497110</v>
      </c>
      <c r="I647">
        <v>10</v>
      </c>
      <c r="J647" s="76" t="s">
        <v>1278</v>
      </c>
      <c r="K647" s="76" t="s">
        <v>1279</v>
      </c>
      <c r="L647" s="77">
        <v>46239</v>
      </c>
      <c r="M647" s="76" t="s">
        <v>296</v>
      </c>
      <c r="N647" s="76" t="s">
        <v>270</v>
      </c>
      <c r="O647" s="76" t="s">
        <v>271</v>
      </c>
      <c r="P647" s="77">
        <v>46239</v>
      </c>
      <c r="Q647" s="43">
        <f t="shared" si="20"/>
        <v>1120</v>
      </c>
      <c r="R647" s="43">
        <f t="shared" si="21"/>
        <v>1204</v>
      </c>
      <c r="S647" s="41">
        <f>IF($Q647&lt;Parâmetros!$E$19,$G647-1,$G647)</f>
        <v>46239</v>
      </c>
    </row>
    <row r="648" spans="1:19" ht="15" customHeight="1" x14ac:dyDescent="0.25">
      <c r="A648" s="79">
        <v>51428</v>
      </c>
      <c r="B648" s="76" t="s">
        <v>207</v>
      </c>
      <c r="C648" s="76" t="s">
        <v>265</v>
      </c>
      <c r="D648" s="77">
        <v>46239</v>
      </c>
      <c r="E648" s="78">
        <v>2.0699999999999998</v>
      </c>
      <c r="F648" s="76" t="s">
        <v>266</v>
      </c>
      <c r="G648" s="77">
        <v>46239</v>
      </c>
      <c r="H648">
        <v>40497111</v>
      </c>
      <c r="I648">
        <v>10</v>
      </c>
      <c r="J648" s="76" t="s">
        <v>1280</v>
      </c>
      <c r="K648" s="76" t="s">
        <v>1281</v>
      </c>
      <c r="L648" s="77">
        <v>46239</v>
      </c>
      <c r="M648" s="76" t="s">
        <v>296</v>
      </c>
      <c r="N648" s="76" t="s">
        <v>270</v>
      </c>
      <c r="O648" s="76" t="s">
        <v>271</v>
      </c>
      <c r="P648" s="77">
        <v>46239</v>
      </c>
      <c r="Q648" s="43">
        <f t="shared" si="20"/>
        <v>1255</v>
      </c>
      <c r="R648" s="43">
        <f t="shared" si="21"/>
        <v>1379</v>
      </c>
      <c r="S648" s="41">
        <f>IF($Q648&lt;Parâmetros!$E$19,$G648-1,$G648)</f>
        <v>46239</v>
      </c>
    </row>
    <row r="649" spans="1:19" ht="15" customHeight="1" x14ac:dyDescent="0.25">
      <c r="A649" s="79">
        <v>51428</v>
      </c>
      <c r="B649" s="76" t="s">
        <v>207</v>
      </c>
      <c r="C649" s="76" t="s">
        <v>265</v>
      </c>
      <c r="D649" s="77">
        <v>46240</v>
      </c>
      <c r="E649" s="78">
        <v>2.33</v>
      </c>
      <c r="F649" s="76" t="s">
        <v>266</v>
      </c>
      <c r="G649" s="77">
        <v>46240</v>
      </c>
      <c r="H649">
        <v>40501848</v>
      </c>
      <c r="I649">
        <v>10</v>
      </c>
      <c r="J649" s="76" t="s">
        <v>1282</v>
      </c>
      <c r="K649" s="76" t="s">
        <v>1283</v>
      </c>
      <c r="L649" s="77">
        <v>46240</v>
      </c>
      <c r="M649" s="76" t="s">
        <v>269</v>
      </c>
      <c r="N649" s="76" t="s">
        <v>270</v>
      </c>
      <c r="O649" s="76" t="s">
        <v>271</v>
      </c>
      <c r="P649" s="77">
        <v>46240</v>
      </c>
      <c r="Q649" s="43">
        <f t="shared" si="20"/>
        <v>926</v>
      </c>
      <c r="R649" s="43">
        <f t="shared" si="21"/>
        <v>1066</v>
      </c>
      <c r="S649" s="41">
        <f>IF($Q649&lt;Parâmetros!$E$19,$G649-1,$G649)</f>
        <v>46240</v>
      </c>
    </row>
    <row r="650" spans="1:19" ht="15" customHeight="1" x14ac:dyDescent="0.25">
      <c r="A650" s="79">
        <v>51428</v>
      </c>
      <c r="B650" s="76" t="s">
        <v>207</v>
      </c>
      <c r="C650" s="76" t="s">
        <v>265</v>
      </c>
      <c r="D650" s="77">
        <v>46240</v>
      </c>
      <c r="E650" s="78">
        <v>0.7</v>
      </c>
      <c r="F650" s="76" t="s">
        <v>266</v>
      </c>
      <c r="G650" s="77">
        <v>46240</v>
      </c>
      <c r="H650">
        <v>40501851</v>
      </c>
      <c r="I650">
        <v>10</v>
      </c>
      <c r="J650" s="76" t="s">
        <v>1284</v>
      </c>
      <c r="K650" s="76" t="s">
        <v>1285</v>
      </c>
      <c r="L650" s="77">
        <v>46240</v>
      </c>
      <c r="M650" s="76" t="s">
        <v>269</v>
      </c>
      <c r="N650" s="76" t="s">
        <v>270</v>
      </c>
      <c r="O650" s="76" t="s">
        <v>271</v>
      </c>
      <c r="P650" s="77">
        <v>46240</v>
      </c>
      <c r="Q650" s="43">
        <f t="shared" si="20"/>
        <v>1068</v>
      </c>
      <c r="R650" s="43">
        <f t="shared" si="21"/>
        <v>1110</v>
      </c>
      <c r="S650" s="41">
        <f>IF($Q650&lt;Parâmetros!$E$19,$G650-1,$G650)</f>
        <v>46240</v>
      </c>
    </row>
    <row r="651" spans="1:19" ht="15" customHeight="1" x14ac:dyDescent="0.25">
      <c r="A651" s="79">
        <v>51428</v>
      </c>
      <c r="B651" s="76" t="s">
        <v>207</v>
      </c>
      <c r="C651" s="76" t="s">
        <v>265</v>
      </c>
      <c r="D651" s="77">
        <v>46240</v>
      </c>
      <c r="E651" s="78">
        <v>1.92</v>
      </c>
      <c r="F651" s="76" t="s">
        <v>266</v>
      </c>
      <c r="G651" s="77">
        <v>46240</v>
      </c>
      <c r="H651">
        <v>40501852</v>
      </c>
      <c r="I651">
        <v>10</v>
      </c>
      <c r="J651" s="76" t="s">
        <v>1286</v>
      </c>
      <c r="K651" s="76" t="s">
        <v>1287</v>
      </c>
      <c r="L651" s="77">
        <v>46240</v>
      </c>
      <c r="M651" s="76" t="s">
        <v>269</v>
      </c>
      <c r="N651" s="76" t="s">
        <v>270</v>
      </c>
      <c r="O651" s="76" t="s">
        <v>271</v>
      </c>
      <c r="P651" s="77">
        <v>46240</v>
      </c>
      <c r="Q651" s="43">
        <f t="shared" si="20"/>
        <v>1111</v>
      </c>
      <c r="R651" s="43">
        <f t="shared" si="21"/>
        <v>1227</v>
      </c>
      <c r="S651" s="41">
        <f>IF($Q651&lt;Parâmetros!$E$19,$G651-1,$G651)</f>
        <v>46240</v>
      </c>
    </row>
    <row r="652" spans="1:19" ht="15" customHeight="1" x14ac:dyDescent="0.25">
      <c r="A652" s="79">
        <v>51428</v>
      </c>
      <c r="B652" s="76" t="s">
        <v>207</v>
      </c>
      <c r="C652" s="76" t="s">
        <v>265</v>
      </c>
      <c r="D652" s="77">
        <v>46240</v>
      </c>
      <c r="E652" s="78">
        <v>1.39</v>
      </c>
      <c r="F652" s="76" t="s">
        <v>266</v>
      </c>
      <c r="G652" s="77">
        <v>46240</v>
      </c>
      <c r="H652">
        <v>40474574</v>
      </c>
      <c r="I652">
        <v>10</v>
      </c>
      <c r="J652" s="76" t="s">
        <v>1288</v>
      </c>
      <c r="K652" s="76" t="s">
        <v>1289</v>
      </c>
      <c r="L652" s="77">
        <v>46240</v>
      </c>
      <c r="M652" s="76" t="s">
        <v>269</v>
      </c>
      <c r="N652" s="76" t="s">
        <v>270</v>
      </c>
      <c r="O652" s="76" t="s">
        <v>271</v>
      </c>
      <c r="P652" s="77">
        <v>46240</v>
      </c>
      <c r="Q652" s="43">
        <f t="shared" si="20"/>
        <v>1290</v>
      </c>
      <c r="R652" s="43">
        <f t="shared" si="21"/>
        <v>1373</v>
      </c>
      <c r="S652" s="41">
        <f>IF($Q652&lt;Parâmetros!$E$19,$G652-1,$G652)</f>
        <v>46240</v>
      </c>
    </row>
    <row r="653" spans="1:19" ht="15" customHeight="1" x14ac:dyDescent="0.25">
      <c r="A653" s="79">
        <v>51428</v>
      </c>
      <c r="B653" s="76" t="s">
        <v>207</v>
      </c>
      <c r="C653" s="76" t="s">
        <v>265</v>
      </c>
      <c r="D653" s="77">
        <v>46241</v>
      </c>
      <c r="E653" s="78">
        <v>3.45</v>
      </c>
      <c r="F653" s="76" t="s">
        <v>266</v>
      </c>
      <c r="G653" s="77">
        <v>46241</v>
      </c>
      <c r="H653">
        <v>40502115</v>
      </c>
      <c r="I653">
        <v>10</v>
      </c>
      <c r="J653" s="76" t="s">
        <v>1290</v>
      </c>
      <c r="K653" s="76" t="s">
        <v>1291</v>
      </c>
      <c r="L653" s="77">
        <v>46241</v>
      </c>
      <c r="M653" s="76" t="s">
        <v>269</v>
      </c>
      <c r="N653" s="76" t="s">
        <v>270</v>
      </c>
      <c r="O653" s="76" t="s">
        <v>271</v>
      </c>
      <c r="P653" s="77">
        <v>46241</v>
      </c>
      <c r="Q653" s="43">
        <f t="shared" si="20"/>
        <v>913</v>
      </c>
      <c r="R653" s="43">
        <f t="shared" si="21"/>
        <v>1120</v>
      </c>
      <c r="S653" s="41">
        <f>IF($Q653&lt;Parâmetros!$E$19,$G653-1,$G653)</f>
        <v>46241</v>
      </c>
    </row>
    <row r="654" spans="1:19" ht="15" customHeight="1" x14ac:dyDescent="0.25">
      <c r="A654" s="79">
        <v>51428</v>
      </c>
      <c r="B654" s="76" t="s">
        <v>207</v>
      </c>
      <c r="C654" s="76" t="s">
        <v>265</v>
      </c>
      <c r="D654" s="77">
        <v>46241</v>
      </c>
      <c r="E654" s="78">
        <v>1.34</v>
      </c>
      <c r="F654" s="76" t="s">
        <v>266</v>
      </c>
      <c r="G654" s="77">
        <v>46241</v>
      </c>
      <c r="H654">
        <v>40497117</v>
      </c>
      <c r="I654">
        <v>10</v>
      </c>
      <c r="J654" s="76" t="s">
        <v>1292</v>
      </c>
      <c r="K654" s="76" t="s">
        <v>1293</v>
      </c>
      <c r="L654" s="77">
        <v>46241</v>
      </c>
      <c r="M654" s="76" t="s">
        <v>296</v>
      </c>
      <c r="N654">
        <v>3010577</v>
      </c>
      <c r="O654" s="76" t="s">
        <v>271</v>
      </c>
      <c r="P654" s="77">
        <v>46241</v>
      </c>
      <c r="Q654" s="43">
        <f t="shared" si="20"/>
        <v>1120</v>
      </c>
      <c r="R654" s="43">
        <f t="shared" si="21"/>
        <v>1201</v>
      </c>
      <c r="S654" s="41">
        <f>IF($Q654&lt;Parâmetros!$E$19,$G654-1,$G654)</f>
        <v>46241</v>
      </c>
    </row>
    <row r="655" spans="1:19" ht="15" customHeight="1" x14ac:dyDescent="0.25">
      <c r="A655" s="79">
        <v>51428</v>
      </c>
      <c r="B655" s="76" t="s">
        <v>207</v>
      </c>
      <c r="C655" s="76" t="s">
        <v>265</v>
      </c>
      <c r="D655" s="77">
        <v>46241</v>
      </c>
      <c r="E655" s="78">
        <v>0.84</v>
      </c>
      <c r="F655" s="76" t="s">
        <v>266</v>
      </c>
      <c r="G655" s="77">
        <v>46241</v>
      </c>
      <c r="H655">
        <v>40497116</v>
      </c>
      <c r="I655">
        <v>10</v>
      </c>
      <c r="J655" s="76" t="s">
        <v>1294</v>
      </c>
      <c r="K655" s="76" t="s">
        <v>1295</v>
      </c>
      <c r="L655" s="77">
        <v>46241</v>
      </c>
      <c r="M655" s="76" t="s">
        <v>296</v>
      </c>
      <c r="N655">
        <v>3010186</v>
      </c>
      <c r="O655" s="76" t="s">
        <v>271</v>
      </c>
      <c r="P655" s="77">
        <v>46241</v>
      </c>
      <c r="Q655" s="43">
        <f t="shared" si="20"/>
        <v>1202</v>
      </c>
      <c r="R655" s="43">
        <f t="shared" si="21"/>
        <v>1252</v>
      </c>
      <c r="S655" s="41">
        <f>IF($Q655&lt;Parâmetros!$E$19,$G655-1,$G655)</f>
        <v>46241</v>
      </c>
    </row>
    <row r="656" spans="1:19" ht="15" customHeight="1" x14ac:dyDescent="0.25">
      <c r="A656" s="79">
        <v>51428</v>
      </c>
      <c r="B656" s="76" t="s">
        <v>207</v>
      </c>
      <c r="C656" s="76" t="s">
        <v>265</v>
      </c>
      <c r="D656" s="77">
        <v>46241</v>
      </c>
      <c r="E656" s="78">
        <v>1.21</v>
      </c>
      <c r="F656" s="76" t="s">
        <v>266</v>
      </c>
      <c r="G656" s="77">
        <v>46241</v>
      </c>
      <c r="H656">
        <v>40497115</v>
      </c>
      <c r="I656">
        <v>10</v>
      </c>
      <c r="J656" s="76" t="s">
        <v>1296</v>
      </c>
      <c r="K656" s="76" t="s">
        <v>1297</v>
      </c>
      <c r="L656" s="77">
        <v>46241</v>
      </c>
      <c r="M656" s="76" t="s">
        <v>296</v>
      </c>
      <c r="N656">
        <v>3002699</v>
      </c>
      <c r="O656" s="76" t="s">
        <v>271</v>
      </c>
      <c r="P656" s="77">
        <v>46241</v>
      </c>
      <c r="Q656" s="43">
        <f t="shared" si="20"/>
        <v>1255</v>
      </c>
      <c r="R656" s="43">
        <f t="shared" si="21"/>
        <v>1327</v>
      </c>
      <c r="S656" s="41">
        <f>IF($Q656&lt;Parâmetros!$E$19,$G656-1,$G656)</f>
        <v>46241</v>
      </c>
    </row>
    <row r="657" spans="1:19" ht="15" customHeight="1" x14ac:dyDescent="0.25">
      <c r="A657" s="79">
        <v>51428</v>
      </c>
      <c r="B657" s="76" t="s">
        <v>207</v>
      </c>
      <c r="C657" s="76" t="s">
        <v>265</v>
      </c>
      <c r="D657" s="77">
        <v>46241</v>
      </c>
      <c r="E657" s="78">
        <v>0.99</v>
      </c>
      <c r="F657" s="76" t="s">
        <v>266</v>
      </c>
      <c r="G657" s="77">
        <v>46241</v>
      </c>
      <c r="H657">
        <v>40497114</v>
      </c>
      <c r="I657">
        <v>10</v>
      </c>
      <c r="J657" s="76" t="s">
        <v>1298</v>
      </c>
      <c r="K657" s="76" t="s">
        <v>1299</v>
      </c>
      <c r="L657" s="77">
        <v>46241</v>
      </c>
      <c r="M657" s="76" t="s">
        <v>296</v>
      </c>
      <c r="N657" s="76" t="s">
        <v>270</v>
      </c>
      <c r="O657" s="76" t="s">
        <v>271</v>
      </c>
      <c r="P657" s="77">
        <v>46241</v>
      </c>
      <c r="Q657" s="43">
        <f t="shared" si="20"/>
        <v>1327</v>
      </c>
      <c r="R657" s="43">
        <f t="shared" si="21"/>
        <v>1387</v>
      </c>
      <c r="S657" s="41">
        <f>IF($Q657&lt;Parâmetros!$E$19,$G657-1,$G657)</f>
        <v>46241</v>
      </c>
    </row>
    <row r="658" spans="1:19" ht="15" customHeight="1" x14ac:dyDescent="0.25">
      <c r="A658" s="79">
        <v>51428</v>
      </c>
      <c r="B658" s="76" t="s">
        <v>207</v>
      </c>
      <c r="C658" s="76" t="s">
        <v>265</v>
      </c>
      <c r="D658" s="77">
        <v>46242</v>
      </c>
      <c r="E658" s="78">
        <v>2.2000000000000002</v>
      </c>
      <c r="F658" s="76" t="s">
        <v>266</v>
      </c>
      <c r="G658" s="77">
        <v>46242</v>
      </c>
      <c r="H658">
        <v>40496974</v>
      </c>
      <c r="I658">
        <v>10</v>
      </c>
      <c r="J658" s="76" t="s">
        <v>1074</v>
      </c>
      <c r="K658" s="76" t="s">
        <v>1300</v>
      </c>
      <c r="L658" s="77">
        <v>46242</v>
      </c>
      <c r="M658" s="76" t="s">
        <v>296</v>
      </c>
      <c r="N658">
        <v>3004988</v>
      </c>
      <c r="O658" s="76" t="s">
        <v>271</v>
      </c>
      <c r="P658" s="77">
        <v>46242</v>
      </c>
      <c r="Q658" s="43">
        <f t="shared" si="20"/>
        <v>902</v>
      </c>
      <c r="R658" s="43">
        <f t="shared" si="21"/>
        <v>1034</v>
      </c>
      <c r="S658" s="41">
        <f>IF($Q658&lt;Parâmetros!$E$19,$G658-1,$G658)</f>
        <v>46242</v>
      </c>
    </row>
    <row r="659" spans="1:19" ht="15" customHeight="1" x14ac:dyDescent="0.25">
      <c r="A659" s="79">
        <v>51428</v>
      </c>
      <c r="B659" s="76" t="s">
        <v>207</v>
      </c>
      <c r="C659" s="76" t="s">
        <v>265</v>
      </c>
      <c r="D659" s="77">
        <v>46242</v>
      </c>
      <c r="E659" s="78">
        <v>2.09</v>
      </c>
      <c r="F659" s="76" t="s">
        <v>266</v>
      </c>
      <c r="G659" s="77">
        <v>46242</v>
      </c>
      <c r="H659">
        <v>40496975</v>
      </c>
      <c r="I659">
        <v>10</v>
      </c>
      <c r="J659" s="76" t="s">
        <v>1301</v>
      </c>
      <c r="K659" s="76" t="s">
        <v>1302</v>
      </c>
      <c r="L659" s="77">
        <v>46242</v>
      </c>
      <c r="M659" s="76" t="s">
        <v>296</v>
      </c>
      <c r="N659">
        <v>3004989</v>
      </c>
      <c r="O659" s="76" t="s">
        <v>271</v>
      </c>
      <c r="P659" s="77">
        <v>46242</v>
      </c>
      <c r="Q659" s="43">
        <f t="shared" si="20"/>
        <v>1034</v>
      </c>
      <c r="R659" s="43">
        <f t="shared" si="21"/>
        <v>1159</v>
      </c>
      <c r="S659" s="41">
        <f>IF($Q659&lt;Parâmetros!$E$19,$G659-1,$G659)</f>
        <v>46242</v>
      </c>
    </row>
    <row r="660" spans="1:19" ht="15" customHeight="1" x14ac:dyDescent="0.25">
      <c r="A660" s="79">
        <v>51428</v>
      </c>
      <c r="B660" s="76" t="s">
        <v>207</v>
      </c>
      <c r="C660" s="76" t="s">
        <v>265</v>
      </c>
      <c r="D660" s="77">
        <v>46242</v>
      </c>
      <c r="E660" s="78">
        <v>0.89</v>
      </c>
      <c r="F660" s="76" t="s">
        <v>266</v>
      </c>
      <c r="G660" s="77">
        <v>46242</v>
      </c>
      <c r="H660">
        <v>40496976</v>
      </c>
      <c r="I660">
        <v>10</v>
      </c>
      <c r="J660" s="76" t="s">
        <v>1303</v>
      </c>
      <c r="K660" s="76" t="s">
        <v>1304</v>
      </c>
      <c r="L660" s="77">
        <v>46242</v>
      </c>
      <c r="M660" s="76" t="s">
        <v>296</v>
      </c>
      <c r="N660">
        <v>3010550</v>
      </c>
      <c r="O660" s="76" t="s">
        <v>271</v>
      </c>
      <c r="P660" s="77">
        <v>46242</v>
      </c>
      <c r="Q660" s="43">
        <f t="shared" si="20"/>
        <v>1159</v>
      </c>
      <c r="R660" s="43">
        <f t="shared" si="21"/>
        <v>1213</v>
      </c>
      <c r="S660" s="41">
        <f>IF($Q660&lt;Parâmetros!$E$19,$G660-1,$G660)</f>
        <v>46242</v>
      </c>
    </row>
    <row r="661" spans="1:19" ht="15" customHeight="1" x14ac:dyDescent="0.25">
      <c r="A661" s="79">
        <v>51428</v>
      </c>
      <c r="B661" s="76" t="s">
        <v>207</v>
      </c>
      <c r="C661" s="76" t="s">
        <v>265</v>
      </c>
      <c r="D661" s="77">
        <v>46242</v>
      </c>
      <c r="E661" s="78">
        <v>0.92</v>
      </c>
      <c r="F661" s="76" t="s">
        <v>266</v>
      </c>
      <c r="G661" s="77">
        <v>46242</v>
      </c>
      <c r="H661">
        <v>40497112</v>
      </c>
      <c r="I661">
        <v>10</v>
      </c>
      <c r="J661" s="76" t="s">
        <v>1305</v>
      </c>
      <c r="K661" s="76" t="s">
        <v>1306</v>
      </c>
      <c r="L661" s="77">
        <v>46242</v>
      </c>
      <c r="M661" s="76" t="s">
        <v>296</v>
      </c>
      <c r="N661" s="76" t="s">
        <v>270</v>
      </c>
      <c r="O661" s="76" t="s">
        <v>271</v>
      </c>
      <c r="P661" s="77">
        <v>46242</v>
      </c>
      <c r="Q661" s="43">
        <f t="shared" si="20"/>
        <v>1216</v>
      </c>
      <c r="R661" s="43">
        <f t="shared" si="21"/>
        <v>1271</v>
      </c>
      <c r="S661" s="41">
        <f>IF($Q661&lt;Parâmetros!$E$19,$G661-1,$G661)</f>
        <v>46242</v>
      </c>
    </row>
    <row r="662" spans="1:19" ht="15" customHeight="1" x14ac:dyDescent="0.25">
      <c r="A662" s="79">
        <v>51428</v>
      </c>
      <c r="B662" s="76" t="s">
        <v>207</v>
      </c>
      <c r="C662" s="76" t="s">
        <v>265</v>
      </c>
      <c r="D662" s="77">
        <v>46242</v>
      </c>
      <c r="E662" s="78">
        <v>2.58</v>
      </c>
      <c r="F662" s="76" t="s">
        <v>266</v>
      </c>
      <c r="G662" s="77">
        <v>46242</v>
      </c>
      <c r="H662">
        <v>40497112</v>
      </c>
      <c r="I662">
        <v>10</v>
      </c>
      <c r="J662" s="76" t="s">
        <v>1307</v>
      </c>
      <c r="K662" s="76" t="s">
        <v>1308</v>
      </c>
      <c r="L662" s="77">
        <v>46242</v>
      </c>
      <c r="M662" s="76" t="s">
        <v>296</v>
      </c>
      <c r="N662" s="76" t="s">
        <v>270</v>
      </c>
      <c r="O662" s="76" t="s">
        <v>271</v>
      </c>
      <c r="P662" s="77">
        <v>46242</v>
      </c>
      <c r="Q662" s="43">
        <f t="shared" si="20"/>
        <v>1216</v>
      </c>
      <c r="R662" s="43">
        <f t="shared" si="21"/>
        <v>1371</v>
      </c>
      <c r="S662" s="41">
        <f>IF($Q662&lt;Parâmetros!$E$19,$G662-1,$G662)</f>
        <v>46242</v>
      </c>
    </row>
    <row r="663" spans="1:19" ht="15" customHeight="1" x14ac:dyDescent="0.25">
      <c r="A663" s="79">
        <v>51428</v>
      </c>
      <c r="B663" s="76" t="s">
        <v>207</v>
      </c>
      <c r="C663" s="76" t="s">
        <v>265</v>
      </c>
      <c r="D663" s="77">
        <v>46242</v>
      </c>
      <c r="E663" s="78">
        <v>-2.58</v>
      </c>
      <c r="F663" s="76" t="s">
        <v>266</v>
      </c>
      <c r="G663" s="77">
        <v>46242</v>
      </c>
      <c r="H663">
        <v>40497112</v>
      </c>
      <c r="I663">
        <v>10</v>
      </c>
      <c r="J663" s="76" t="s">
        <v>1307</v>
      </c>
      <c r="K663" s="76" t="s">
        <v>1308</v>
      </c>
      <c r="L663" s="77">
        <v>46242</v>
      </c>
      <c r="M663" s="76" t="s">
        <v>296</v>
      </c>
      <c r="N663" s="76" t="s">
        <v>270</v>
      </c>
      <c r="O663" s="76" t="s">
        <v>271</v>
      </c>
      <c r="P663" s="77">
        <v>46242</v>
      </c>
      <c r="Q663" s="43">
        <f t="shared" si="20"/>
        <v>1216</v>
      </c>
      <c r="R663" s="43">
        <f t="shared" si="21"/>
        <v>1371</v>
      </c>
      <c r="S663" s="41">
        <f>IF($Q663&lt;Parâmetros!$E$19,$G663-1,$G663)</f>
        <v>46242</v>
      </c>
    </row>
    <row r="664" spans="1:19" ht="15" customHeight="1" x14ac:dyDescent="0.25">
      <c r="A664" s="79">
        <v>51428</v>
      </c>
      <c r="B664" s="76" t="s">
        <v>207</v>
      </c>
      <c r="C664" s="76" t="s">
        <v>265</v>
      </c>
      <c r="D664" s="77">
        <v>46242</v>
      </c>
      <c r="E664" s="78">
        <v>1.42</v>
      </c>
      <c r="F664" s="76" t="s">
        <v>266</v>
      </c>
      <c r="G664" s="77">
        <v>46242</v>
      </c>
      <c r="H664">
        <v>40497113</v>
      </c>
      <c r="I664">
        <v>10</v>
      </c>
      <c r="J664" s="76" t="s">
        <v>1309</v>
      </c>
      <c r="K664" s="76" t="s">
        <v>1310</v>
      </c>
      <c r="L664" s="77">
        <v>46242</v>
      </c>
      <c r="M664" s="76" t="s">
        <v>296</v>
      </c>
      <c r="N664" s="76" t="s">
        <v>270</v>
      </c>
      <c r="O664" s="76" t="s">
        <v>271</v>
      </c>
      <c r="P664" s="77">
        <v>46242</v>
      </c>
      <c r="Q664" s="43">
        <f t="shared" si="20"/>
        <v>1289</v>
      </c>
      <c r="R664" s="43">
        <f t="shared" si="21"/>
        <v>1374</v>
      </c>
      <c r="S664" s="41">
        <f>IF($Q664&lt;Parâmetros!$E$19,$G664-1,$G664)</f>
        <v>46242</v>
      </c>
    </row>
    <row r="665" spans="1:19" ht="15" customHeight="1" x14ac:dyDescent="0.25">
      <c r="A665" s="79">
        <v>51428</v>
      </c>
      <c r="B665" s="76" t="s">
        <v>207</v>
      </c>
      <c r="C665" s="76" t="s">
        <v>265</v>
      </c>
      <c r="D665" s="77">
        <v>46246</v>
      </c>
      <c r="E665" s="78">
        <v>2.23</v>
      </c>
      <c r="F665" s="76" t="s">
        <v>266</v>
      </c>
      <c r="G665" s="77">
        <v>46245</v>
      </c>
      <c r="H665">
        <v>40503678</v>
      </c>
      <c r="I665">
        <v>10</v>
      </c>
      <c r="J665" s="76" t="s">
        <v>493</v>
      </c>
      <c r="K665" s="76" t="s">
        <v>1311</v>
      </c>
      <c r="L665" s="77">
        <v>46245</v>
      </c>
      <c r="M665" s="76" t="s">
        <v>269</v>
      </c>
      <c r="N665" s="76" t="s">
        <v>270</v>
      </c>
      <c r="O665" s="76" t="s">
        <v>1312</v>
      </c>
      <c r="P665" s="77">
        <v>46246</v>
      </c>
      <c r="Q665" s="43">
        <f t="shared" si="20"/>
        <v>930</v>
      </c>
      <c r="R665" s="43">
        <f t="shared" si="21"/>
        <v>1065</v>
      </c>
      <c r="S665" s="41">
        <f>IF($Q665&lt;Parâmetros!$E$19,$G665-1,$G665)</f>
        <v>46245</v>
      </c>
    </row>
    <row r="666" spans="1:19" ht="15" customHeight="1" x14ac:dyDescent="0.25">
      <c r="A666" s="79">
        <v>51428</v>
      </c>
      <c r="B666" s="76" t="s">
        <v>207</v>
      </c>
      <c r="C666" s="76" t="s">
        <v>265</v>
      </c>
      <c r="D666" s="77">
        <v>46246</v>
      </c>
      <c r="E666" s="78">
        <v>2.23</v>
      </c>
      <c r="F666" s="76" t="s">
        <v>266</v>
      </c>
      <c r="G666" s="77">
        <v>46245</v>
      </c>
      <c r="H666">
        <v>40503678</v>
      </c>
      <c r="I666">
        <v>10</v>
      </c>
      <c r="J666" s="76" t="s">
        <v>493</v>
      </c>
      <c r="K666" s="76" t="s">
        <v>1311</v>
      </c>
      <c r="L666" s="77">
        <v>46245</v>
      </c>
      <c r="M666" s="76" t="s">
        <v>269</v>
      </c>
      <c r="N666" s="76" t="s">
        <v>270</v>
      </c>
      <c r="O666" s="76" t="s">
        <v>1312</v>
      </c>
      <c r="P666" s="77">
        <v>46246</v>
      </c>
      <c r="Q666" s="43">
        <f t="shared" si="20"/>
        <v>930</v>
      </c>
      <c r="R666" s="43">
        <f t="shared" si="21"/>
        <v>1065</v>
      </c>
      <c r="S666" s="41">
        <f>IF($Q666&lt;Parâmetros!$E$19,$G666-1,$G666)</f>
        <v>46245</v>
      </c>
    </row>
    <row r="667" spans="1:19" ht="15" customHeight="1" x14ac:dyDescent="0.25">
      <c r="A667" s="79">
        <v>51428</v>
      </c>
      <c r="B667" s="76" t="s">
        <v>207</v>
      </c>
      <c r="C667" s="76" t="s">
        <v>265</v>
      </c>
      <c r="D667" s="77">
        <v>46246</v>
      </c>
      <c r="E667" s="78">
        <v>-2.23</v>
      </c>
      <c r="F667" s="76" t="s">
        <v>266</v>
      </c>
      <c r="G667" s="77">
        <v>46245</v>
      </c>
      <c r="H667">
        <v>40503678</v>
      </c>
      <c r="I667">
        <v>10</v>
      </c>
      <c r="J667" s="76" t="s">
        <v>493</v>
      </c>
      <c r="K667" s="76" t="s">
        <v>1311</v>
      </c>
      <c r="L667" s="77">
        <v>46245</v>
      </c>
      <c r="M667" s="76" t="s">
        <v>269</v>
      </c>
      <c r="N667" s="76" t="s">
        <v>270</v>
      </c>
      <c r="O667" s="76" t="s">
        <v>1313</v>
      </c>
      <c r="P667" s="77">
        <v>46246</v>
      </c>
      <c r="Q667" s="43">
        <f t="shared" si="20"/>
        <v>930</v>
      </c>
      <c r="R667" s="43">
        <f t="shared" si="21"/>
        <v>1065</v>
      </c>
      <c r="S667" s="41">
        <f>IF($Q667&lt;Parâmetros!$E$19,$G667-1,$G667)</f>
        <v>46245</v>
      </c>
    </row>
    <row r="668" spans="1:19" ht="15" customHeight="1" x14ac:dyDescent="0.25">
      <c r="A668" s="79">
        <v>51428</v>
      </c>
      <c r="B668" s="76" t="s">
        <v>207</v>
      </c>
      <c r="C668" s="76" t="s">
        <v>265</v>
      </c>
      <c r="D668" s="77">
        <v>46245</v>
      </c>
      <c r="E668" s="78">
        <v>1.57</v>
      </c>
      <c r="F668" s="76" t="s">
        <v>266</v>
      </c>
      <c r="G668" s="77">
        <v>46245</v>
      </c>
      <c r="H668">
        <v>40502383</v>
      </c>
      <c r="I668">
        <v>10</v>
      </c>
      <c r="J668" s="76" t="s">
        <v>1314</v>
      </c>
      <c r="K668" s="76" t="s">
        <v>1315</v>
      </c>
      <c r="L668" s="77">
        <v>46245</v>
      </c>
      <c r="M668" s="76" t="s">
        <v>269</v>
      </c>
      <c r="N668" s="76" t="s">
        <v>270</v>
      </c>
      <c r="O668" s="76" t="s">
        <v>271</v>
      </c>
      <c r="P668" s="77">
        <v>46245</v>
      </c>
      <c r="Q668" s="43">
        <f t="shared" si="20"/>
        <v>1071</v>
      </c>
      <c r="R668" s="43">
        <f t="shared" si="21"/>
        <v>1165</v>
      </c>
      <c r="S668" s="41">
        <f>IF($Q668&lt;Parâmetros!$E$19,$G668-1,$G668)</f>
        <v>46245</v>
      </c>
    </row>
    <row r="669" spans="1:19" ht="15" customHeight="1" x14ac:dyDescent="0.25">
      <c r="A669" s="79">
        <v>51428</v>
      </c>
      <c r="B669" s="76" t="s">
        <v>207</v>
      </c>
      <c r="C669" s="76" t="s">
        <v>265</v>
      </c>
      <c r="D669" s="77">
        <v>46245</v>
      </c>
      <c r="E669" s="78">
        <v>0.87</v>
      </c>
      <c r="F669" s="76" t="s">
        <v>266</v>
      </c>
      <c r="G669" s="77">
        <v>46245</v>
      </c>
      <c r="H669">
        <v>40503424</v>
      </c>
      <c r="I669">
        <v>10</v>
      </c>
      <c r="J669" s="76" t="s">
        <v>1316</v>
      </c>
      <c r="K669" s="76" t="s">
        <v>1317</v>
      </c>
      <c r="L669" s="77">
        <v>46245</v>
      </c>
      <c r="M669" s="76" t="s">
        <v>269</v>
      </c>
      <c r="N669" s="76" t="s">
        <v>270</v>
      </c>
      <c r="O669" s="76" t="s">
        <v>271</v>
      </c>
      <c r="P669" s="77">
        <v>46245</v>
      </c>
      <c r="Q669" s="43">
        <f t="shared" si="20"/>
        <v>1223</v>
      </c>
      <c r="R669" s="43">
        <f t="shared" si="21"/>
        <v>1276</v>
      </c>
      <c r="S669" s="41">
        <f>IF($Q669&lt;Parâmetros!$E$19,$G669-1,$G669)</f>
        <v>46245</v>
      </c>
    </row>
    <row r="670" spans="1:19" ht="15" customHeight="1" x14ac:dyDescent="0.25">
      <c r="A670" s="79">
        <v>51428</v>
      </c>
      <c r="B670" s="76" t="s">
        <v>207</v>
      </c>
      <c r="C670" s="76" t="s">
        <v>265</v>
      </c>
      <c r="D670" s="77">
        <v>46245</v>
      </c>
      <c r="E670" s="78">
        <v>0.9</v>
      </c>
      <c r="F670" s="76" t="s">
        <v>266</v>
      </c>
      <c r="G670" s="77">
        <v>46245</v>
      </c>
      <c r="H670">
        <v>40499950</v>
      </c>
      <c r="I670">
        <v>10</v>
      </c>
      <c r="J670" s="76" t="s">
        <v>1318</v>
      </c>
      <c r="K670" s="76" t="s">
        <v>1319</v>
      </c>
      <c r="L670" s="77">
        <v>46245</v>
      </c>
      <c r="M670" s="76" t="s">
        <v>269</v>
      </c>
      <c r="N670" s="76" t="s">
        <v>270</v>
      </c>
      <c r="O670" s="76" t="s">
        <v>271</v>
      </c>
      <c r="P670" s="77">
        <v>46245</v>
      </c>
      <c r="Q670" s="43">
        <f t="shared" si="20"/>
        <v>1277</v>
      </c>
      <c r="R670" s="43">
        <f t="shared" si="21"/>
        <v>1331</v>
      </c>
      <c r="S670" s="41">
        <f>IF($Q670&lt;Parâmetros!$E$19,$G670-1,$G670)</f>
        <v>46245</v>
      </c>
    </row>
    <row r="671" spans="1:19" ht="15" customHeight="1" x14ac:dyDescent="0.25">
      <c r="A671" s="79">
        <v>51428</v>
      </c>
      <c r="B671" s="76" t="s">
        <v>207</v>
      </c>
      <c r="C671" s="76" t="s">
        <v>265</v>
      </c>
      <c r="D671" s="77">
        <v>46245</v>
      </c>
      <c r="E671" s="78">
        <v>0.83</v>
      </c>
      <c r="F671" s="76" t="s">
        <v>266</v>
      </c>
      <c r="G671" s="77">
        <v>46245</v>
      </c>
      <c r="H671">
        <v>40497278</v>
      </c>
      <c r="I671">
        <v>10</v>
      </c>
      <c r="J671" s="76" t="s">
        <v>1320</v>
      </c>
      <c r="K671" s="76" t="s">
        <v>1321</v>
      </c>
      <c r="L671" s="77">
        <v>46245</v>
      </c>
      <c r="M671" s="76" t="s">
        <v>269</v>
      </c>
      <c r="N671" s="76" t="s">
        <v>270</v>
      </c>
      <c r="O671" s="76" t="s">
        <v>271</v>
      </c>
      <c r="P671" s="77">
        <v>46245</v>
      </c>
      <c r="Q671" s="43">
        <f t="shared" si="20"/>
        <v>1331</v>
      </c>
      <c r="R671" s="43">
        <f t="shared" si="21"/>
        <v>1381</v>
      </c>
      <c r="S671" s="41">
        <f>IF($Q671&lt;Parâmetros!$E$19,$G671-1,$G671)</f>
        <v>46245</v>
      </c>
    </row>
    <row r="672" spans="1:19" ht="15" customHeight="1" x14ac:dyDescent="0.25">
      <c r="A672" s="79">
        <v>51428</v>
      </c>
      <c r="B672" s="76" t="s">
        <v>207</v>
      </c>
      <c r="C672" s="76" t="s">
        <v>265</v>
      </c>
      <c r="D672" s="77">
        <v>46248</v>
      </c>
      <c r="E672" s="78">
        <v>0.79</v>
      </c>
      <c r="F672" s="76" t="s">
        <v>266</v>
      </c>
      <c r="G672" s="77">
        <v>46246</v>
      </c>
      <c r="H672">
        <v>40497172</v>
      </c>
      <c r="I672">
        <v>10</v>
      </c>
      <c r="J672" s="76" t="s">
        <v>1322</v>
      </c>
      <c r="K672" s="76" t="s">
        <v>1323</v>
      </c>
      <c r="L672" s="77">
        <v>46246</v>
      </c>
      <c r="M672" s="76" t="s">
        <v>296</v>
      </c>
      <c r="N672">
        <v>3007176</v>
      </c>
      <c r="O672" s="76" t="s">
        <v>271</v>
      </c>
      <c r="P672" s="77">
        <v>46248</v>
      </c>
      <c r="Q672" s="43">
        <f t="shared" si="20"/>
        <v>932</v>
      </c>
      <c r="R672" s="43">
        <f t="shared" si="21"/>
        <v>979</v>
      </c>
      <c r="S672" s="41">
        <f>IF($Q672&lt;Parâmetros!$E$19,$G672-1,$G672)</f>
        <v>46246</v>
      </c>
    </row>
    <row r="673" spans="1:19" ht="15" customHeight="1" x14ac:dyDescent="0.25">
      <c r="A673" s="79">
        <v>51428</v>
      </c>
      <c r="B673" s="76" t="s">
        <v>207</v>
      </c>
      <c r="C673" s="76" t="s">
        <v>265</v>
      </c>
      <c r="D673" s="77">
        <v>46246</v>
      </c>
      <c r="E673" s="78">
        <v>1.4</v>
      </c>
      <c r="F673" s="76" t="s">
        <v>266</v>
      </c>
      <c r="G673" s="77">
        <v>46246</v>
      </c>
      <c r="H673">
        <v>40503680</v>
      </c>
      <c r="I673">
        <v>10</v>
      </c>
      <c r="J673" s="76" t="s">
        <v>1324</v>
      </c>
      <c r="K673" s="76" t="s">
        <v>1325</v>
      </c>
      <c r="L673" s="77">
        <v>46246</v>
      </c>
      <c r="M673" s="76" t="s">
        <v>269</v>
      </c>
      <c r="N673" s="76" t="s">
        <v>270</v>
      </c>
      <c r="O673" s="76" t="s">
        <v>271</v>
      </c>
      <c r="P673" s="77">
        <v>46246</v>
      </c>
      <c r="Q673" s="43">
        <f t="shared" si="20"/>
        <v>981</v>
      </c>
      <c r="R673" s="43">
        <f t="shared" si="21"/>
        <v>1065</v>
      </c>
      <c r="S673" s="41">
        <f>IF($Q673&lt;Parâmetros!$E$19,$G673-1,$G673)</f>
        <v>46246</v>
      </c>
    </row>
    <row r="674" spans="1:19" ht="15" customHeight="1" x14ac:dyDescent="0.25">
      <c r="A674" s="79">
        <v>51428</v>
      </c>
      <c r="B674" s="76" t="s">
        <v>207</v>
      </c>
      <c r="C674" s="76" t="s">
        <v>265</v>
      </c>
      <c r="D674" s="77">
        <v>46246</v>
      </c>
      <c r="E674" s="78">
        <v>2</v>
      </c>
      <c r="F674" s="76" t="s">
        <v>266</v>
      </c>
      <c r="G674" s="77">
        <v>46246</v>
      </c>
      <c r="H674">
        <v>40503681</v>
      </c>
      <c r="I674">
        <v>10</v>
      </c>
      <c r="J674" s="76" t="s">
        <v>1326</v>
      </c>
      <c r="K674" s="76" t="s">
        <v>1327</v>
      </c>
      <c r="L674" s="77">
        <v>46246</v>
      </c>
      <c r="M674" s="76" t="s">
        <v>269</v>
      </c>
      <c r="N674" s="76" t="s">
        <v>270</v>
      </c>
      <c r="O674" s="76" t="s">
        <v>271</v>
      </c>
      <c r="P674" s="77">
        <v>46246</v>
      </c>
      <c r="Q674" s="43">
        <f t="shared" si="20"/>
        <v>1066</v>
      </c>
      <c r="R674" s="43">
        <f t="shared" si="21"/>
        <v>1185</v>
      </c>
      <c r="S674" s="41">
        <f>IF($Q674&lt;Parâmetros!$E$19,$G674-1,$G674)</f>
        <v>46246</v>
      </c>
    </row>
    <row r="675" spans="1:19" ht="15" customHeight="1" x14ac:dyDescent="0.25">
      <c r="A675" s="79">
        <v>51428</v>
      </c>
      <c r="B675" s="76" t="s">
        <v>207</v>
      </c>
      <c r="C675" s="76" t="s">
        <v>265</v>
      </c>
      <c r="D675" s="77">
        <v>46246</v>
      </c>
      <c r="E675" s="78">
        <v>1.0900000000000001</v>
      </c>
      <c r="F675" s="76" t="s">
        <v>266</v>
      </c>
      <c r="G675" s="77">
        <v>46246</v>
      </c>
      <c r="H675">
        <v>40497056</v>
      </c>
      <c r="I675">
        <v>10</v>
      </c>
      <c r="J675" s="76" t="s">
        <v>1328</v>
      </c>
      <c r="K675" s="76" t="s">
        <v>1329</v>
      </c>
      <c r="L675" s="77">
        <v>46246</v>
      </c>
      <c r="M675" s="76" t="s">
        <v>296</v>
      </c>
      <c r="N675">
        <v>3012115</v>
      </c>
      <c r="O675" s="76" t="s">
        <v>271</v>
      </c>
      <c r="P675" s="77">
        <v>46246</v>
      </c>
      <c r="Q675" s="43">
        <f t="shared" si="20"/>
        <v>1246</v>
      </c>
      <c r="R675" s="43">
        <f t="shared" si="21"/>
        <v>1312</v>
      </c>
      <c r="S675" s="41">
        <f>IF($Q675&lt;Parâmetros!$E$19,$G675-1,$G675)</f>
        <v>46246</v>
      </c>
    </row>
    <row r="676" spans="1:19" ht="15" customHeight="1" x14ac:dyDescent="0.25">
      <c r="A676" s="79">
        <v>51428</v>
      </c>
      <c r="B676" s="76" t="s">
        <v>207</v>
      </c>
      <c r="C676" s="76" t="s">
        <v>265</v>
      </c>
      <c r="D676" s="77">
        <v>46246</v>
      </c>
      <c r="E676" s="78">
        <v>0.87</v>
      </c>
      <c r="F676" s="76" t="s">
        <v>266</v>
      </c>
      <c r="G676" s="77">
        <v>46246</v>
      </c>
      <c r="H676">
        <v>40503682</v>
      </c>
      <c r="I676">
        <v>10</v>
      </c>
      <c r="J676" s="76" t="s">
        <v>1330</v>
      </c>
      <c r="K676" s="76" t="s">
        <v>1331</v>
      </c>
      <c r="L676" s="77">
        <v>46246</v>
      </c>
      <c r="M676" s="76" t="s">
        <v>269</v>
      </c>
      <c r="N676" s="76" t="s">
        <v>270</v>
      </c>
      <c r="O676" s="76" t="s">
        <v>271</v>
      </c>
      <c r="P676" s="77">
        <v>46246</v>
      </c>
      <c r="Q676" s="43">
        <f t="shared" ref="Q676:Q739" si="22">IFERROR(VALUE(LEFT($J676,2))*60+VALUE(MID($J676,4,2)),9999)</f>
        <v>1313</v>
      </c>
      <c r="R676" s="43">
        <f t="shared" ref="R676:R739" si="23">IFERROR(VALUE(LEFT($K676,2))*60+VALUE(MID($K676,4,2)),"")</f>
        <v>1366</v>
      </c>
      <c r="S676" s="41">
        <f>IF($Q676&lt;Parâmetros!$E$19,$G676-1,$G676)</f>
        <v>46246</v>
      </c>
    </row>
    <row r="677" spans="1:19" ht="15" customHeight="1" x14ac:dyDescent="0.25">
      <c r="A677" s="79">
        <v>51428</v>
      </c>
      <c r="B677" s="76" t="s">
        <v>207</v>
      </c>
      <c r="C677" s="76" t="s">
        <v>265</v>
      </c>
      <c r="D677" s="77">
        <v>46248</v>
      </c>
      <c r="E677" s="78">
        <v>0.49</v>
      </c>
      <c r="F677" s="76" t="s">
        <v>266</v>
      </c>
      <c r="G677" s="77">
        <v>46246</v>
      </c>
      <c r="H677">
        <v>40497172</v>
      </c>
      <c r="I677">
        <v>10</v>
      </c>
      <c r="J677" s="76" t="s">
        <v>1332</v>
      </c>
      <c r="K677" s="76" t="s">
        <v>1333</v>
      </c>
      <c r="L677" s="77">
        <v>46246</v>
      </c>
      <c r="M677" s="76" t="s">
        <v>296</v>
      </c>
      <c r="N677">
        <v>3007176</v>
      </c>
      <c r="O677" s="76" t="s">
        <v>271</v>
      </c>
      <c r="P677" s="77">
        <v>46248</v>
      </c>
      <c r="Q677" s="43">
        <f t="shared" si="22"/>
        <v>1366</v>
      </c>
      <c r="R677" s="43">
        <f t="shared" si="23"/>
        <v>1395</v>
      </c>
      <c r="S677" s="41">
        <f>IF($Q677&lt;Parâmetros!$E$19,$G677-1,$G677)</f>
        <v>46246</v>
      </c>
    </row>
    <row r="678" spans="1:19" ht="15" customHeight="1" x14ac:dyDescent="0.25">
      <c r="A678" s="79">
        <v>51428</v>
      </c>
      <c r="B678" s="76" t="s">
        <v>207</v>
      </c>
      <c r="C678" s="76" t="s">
        <v>265</v>
      </c>
      <c r="D678" s="77">
        <v>46247</v>
      </c>
      <c r="E678" s="78">
        <v>2.66</v>
      </c>
      <c r="F678" s="76" t="s">
        <v>266</v>
      </c>
      <c r="G678" s="77">
        <v>46247</v>
      </c>
      <c r="H678">
        <v>40497057</v>
      </c>
      <c r="I678">
        <v>10</v>
      </c>
      <c r="J678" s="76" t="s">
        <v>1334</v>
      </c>
      <c r="K678" s="76" t="s">
        <v>1335</v>
      </c>
      <c r="L678" s="77">
        <v>46247</v>
      </c>
      <c r="M678" s="76" t="s">
        <v>296</v>
      </c>
      <c r="N678">
        <v>3012114</v>
      </c>
      <c r="O678" s="76" t="s">
        <v>271</v>
      </c>
      <c r="P678" s="77">
        <v>46247</v>
      </c>
      <c r="Q678" s="43">
        <f t="shared" si="22"/>
        <v>942</v>
      </c>
      <c r="R678" s="43">
        <f t="shared" si="23"/>
        <v>1102</v>
      </c>
      <c r="S678" s="41">
        <f>IF($Q678&lt;Parâmetros!$E$19,$G678-1,$G678)</f>
        <v>46247</v>
      </c>
    </row>
    <row r="679" spans="1:19" ht="15" customHeight="1" x14ac:dyDescent="0.25">
      <c r="A679" s="79">
        <v>51428</v>
      </c>
      <c r="B679" s="76" t="s">
        <v>207</v>
      </c>
      <c r="C679" s="76" t="s">
        <v>265</v>
      </c>
      <c r="D679" s="77">
        <v>46247</v>
      </c>
      <c r="E679" s="78">
        <v>1.05</v>
      </c>
      <c r="F679" s="76" t="s">
        <v>266</v>
      </c>
      <c r="G679" s="77">
        <v>46247</v>
      </c>
      <c r="H679">
        <v>40503994</v>
      </c>
      <c r="I679">
        <v>10</v>
      </c>
      <c r="J679" s="76" t="s">
        <v>1336</v>
      </c>
      <c r="K679" s="76" t="s">
        <v>1337</v>
      </c>
      <c r="L679" s="77">
        <v>46247</v>
      </c>
      <c r="M679" s="76" t="s">
        <v>269</v>
      </c>
      <c r="N679" s="76" t="s">
        <v>270</v>
      </c>
      <c r="O679" s="76" t="s">
        <v>271</v>
      </c>
      <c r="P679" s="77">
        <v>46247</v>
      </c>
      <c r="Q679" s="43">
        <f t="shared" si="22"/>
        <v>1107</v>
      </c>
      <c r="R679" s="43">
        <f t="shared" si="23"/>
        <v>1170</v>
      </c>
      <c r="S679" s="41">
        <f>IF($Q679&lt;Parâmetros!$E$19,$G679-1,$G679)</f>
        <v>46247</v>
      </c>
    </row>
    <row r="680" spans="1:19" ht="15" customHeight="1" x14ac:dyDescent="0.25">
      <c r="A680" s="79">
        <v>51428</v>
      </c>
      <c r="B680" s="76" t="s">
        <v>207</v>
      </c>
      <c r="C680" s="76" t="s">
        <v>265</v>
      </c>
      <c r="D680" s="77">
        <v>46247</v>
      </c>
      <c r="E680" s="78">
        <v>3.67</v>
      </c>
      <c r="F680" s="76" t="s">
        <v>266</v>
      </c>
      <c r="G680" s="77">
        <v>46247</v>
      </c>
      <c r="H680">
        <v>40503994</v>
      </c>
      <c r="I680">
        <v>10</v>
      </c>
      <c r="J680" s="76" t="s">
        <v>1338</v>
      </c>
      <c r="K680" s="76" t="s">
        <v>1339</v>
      </c>
      <c r="L680" s="77">
        <v>46247</v>
      </c>
      <c r="M680" s="76" t="s">
        <v>269</v>
      </c>
      <c r="N680" s="76" t="s">
        <v>270</v>
      </c>
      <c r="O680" s="76" t="s">
        <v>271</v>
      </c>
      <c r="P680" s="77">
        <v>46247</v>
      </c>
      <c r="Q680" s="43">
        <f t="shared" si="22"/>
        <v>1107</v>
      </c>
      <c r="R680" s="43">
        <f t="shared" si="23"/>
        <v>1328</v>
      </c>
      <c r="S680" s="41">
        <f>IF($Q680&lt;Parâmetros!$E$19,$G680-1,$G680)</f>
        <v>46247</v>
      </c>
    </row>
    <row r="681" spans="1:19" ht="15" customHeight="1" x14ac:dyDescent="0.25">
      <c r="A681" s="79">
        <v>51428</v>
      </c>
      <c r="B681" s="76" t="s">
        <v>207</v>
      </c>
      <c r="C681" s="76" t="s">
        <v>265</v>
      </c>
      <c r="D681" s="77">
        <v>46247</v>
      </c>
      <c r="E681" s="78">
        <v>-3.67</v>
      </c>
      <c r="F681" s="76" t="s">
        <v>266</v>
      </c>
      <c r="G681" s="77">
        <v>46247</v>
      </c>
      <c r="H681">
        <v>40503994</v>
      </c>
      <c r="I681">
        <v>10</v>
      </c>
      <c r="J681" s="76" t="s">
        <v>1338</v>
      </c>
      <c r="K681" s="76" t="s">
        <v>1339</v>
      </c>
      <c r="L681" s="77">
        <v>46247</v>
      </c>
      <c r="M681" s="76" t="s">
        <v>269</v>
      </c>
      <c r="N681" s="76" t="s">
        <v>270</v>
      </c>
      <c r="O681" s="76" t="s">
        <v>271</v>
      </c>
      <c r="P681" s="77">
        <v>46247</v>
      </c>
      <c r="Q681" s="43">
        <f t="shared" si="22"/>
        <v>1107</v>
      </c>
      <c r="R681" s="43">
        <f t="shared" si="23"/>
        <v>1328</v>
      </c>
      <c r="S681" s="41">
        <f>IF($Q681&lt;Parâmetros!$E$19,$G681-1,$G681)</f>
        <v>46247</v>
      </c>
    </row>
    <row r="682" spans="1:19" ht="15" customHeight="1" x14ac:dyDescent="0.25">
      <c r="A682" s="79">
        <v>51428</v>
      </c>
      <c r="B682" s="76" t="s">
        <v>207</v>
      </c>
      <c r="C682" s="76" t="s">
        <v>265</v>
      </c>
      <c r="D682" s="77">
        <v>46247</v>
      </c>
      <c r="E682" s="78">
        <v>2.9</v>
      </c>
      <c r="F682" s="76" t="s">
        <v>266</v>
      </c>
      <c r="G682" s="77">
        <v>46247</v>
      </c>
      <c r="H682">
        <v>40503995</v>
      </c>
      <c r="I682">
        <v>10</v>
      </c>
      <c r="J682" s="76" t="s">
        <v>1340</v>
      </c>
      <c r="K682" s="76" t="s">
        <v>1341</v>
      </c>
      <c r="L682" s="77">
        <v>46247</v>
      </c>
      <c r="M682" s="76" t="s">
        <v>269</v>
      </c>
      <c r="N682" s="76" t="s">
        <v>270</v>
      </c>
      <c r="O682" s="76" t="s">
        <v>271</v>
      </c>
      <c r="P682" s="77">
        <v>46247</v>
      </c>
      <c r="Q682" s="43">
        <f t="shared" si="22"/>
        <v>1172</v>
      </c>
      <c r="R682" s="43">
        <f t="shared" si="23"/>
        <v>1346</v>
      </c>
      <c r="S682" s="41">
        <f>IF($Q682&lt;Parâmetros!$E$19,$G682-1,$G682)</f>
        <v>46247</v>
      </c>
    </row>
    <row r="683" spans="1:19" ht="15" customHeight="1" x14ac:dyDescent="0.25">
      <c r="A683" s="79">
        <v>51428</v>
      </c>
      <c r="B683" s="76" t="s">
        <v>207</v>
      </c>
      <c r="C683" s="76" t="s">
        <v>265</v>
      </c>
      <c r="D683" s="77">
        <v>46248</v>
      </c>
      <c r="E683" s="78">
        <v>4.05</v>
      </c>
      <c r="F683" s="76" t="s">
        <v>266</v>
      </c>
      <c r="G683" s="77">
        <v>46248</v>
      </c>
      <c r="H683">
        <v>40497168</v>
      </c>
      <c r="I683">
        <v>10</v>
      </c>
      <c r="J683" s="76" t="s">
        <v>1342</v>
      </c>
      <c r="K683" s="76" t="s">
        <v>1343</v>
      </c>
      <c r="L683" s="77">
        <v>46248</v>
      </c>
      <c r="M683" s="76" t="s">
        <v>296</v>
      </c>
      <c r="N683">
        <v>3007173</v>
      </c>
      <c r="O683" s="76" t="s">
        <v>271</v>
      </c>
      <c r="P683" s="77">
        <v>46248</v>
      </c>
      <c r="Q683" s="43">
        <f t="shared" si="22"/>
        <v>917</v>
      </c>
      <c r="R683" s="43">
        <f t="shared" si="23"/>
        <v>1160</v>
      </c>
      <c r="S683" s="41">
        <f>IF($Q683&lt;Parâmetros!$E$19,$G683-1,$G683)</f>
        <v>46248</v>
      </c>
    </row>
    <row r="684" spans="1:19" ht="15" customHeight="1" x14ac:dyDescent="0.25">
      <c r="A684" s="79">
        <v>51428</v>
      </c>
      <c r="B684" s="76" t="s">
        <v>207</v>
      </c>
      <c r="C684" s="76" t="s">
        <v>265</v>
      </c>
      <c r="D684" s="77">
        <v>46248</v>
      </c>
      <c r="E684" s="78">
        <v>2.41</v>
      </c>
      <c r="F684" s="76" t="s">
        <v>266</v>
      </c>
      <c r="G684" s="77">
        <v>46248</v>
      </c>
      <c r="H684">
        <v>40504296</v>
      </c>
      <c r="I684">
        <v>10</v>
      </c>
      <c r="J684" s="76" t="s">
        <v>1344</v>
      </c>
      <c r="K684" s="76" t="s">
        <v>1345</v>
      </c>
      <c r="L684" s="77">
        <v>46248</v>
      </c>
      <c r="M684" s="76" t="s">
        <v>269</v>
      </c>
      <c r="N684">
        <v>3008401</v>
      </c>
      <c r="O684" s="76" t="s">
        <v>271</v>
      </c>
      <c r="P684" s="77">
        <v>46248</v>
      </c>
      <c r="Q684" s="43">
        <f t="shared" si="22"/>
        <v>1234</v>
      </c>
      <c r="R684" s="43">
        <f t="shared" si="23"/>
        <v>1379</v>
      </c>
      <c r="S684" s="41">
        <f>IF($Q684&lt;Parâmetros!$E$19,$G684-1,$G684)</f>
        <v>46248</v>
      </c>
    </row>
    <row r="685" spans="1:19" ht="15" customHeight="1" x14ac:dyDescent="0.25">
      <c r="A685" s="79">
        <v>51428</v>
      </c>
      <c r="B685" s="76" t="s">
        <v>207</v>
      </c>
      <c r="C685" s="76" t="s">
        <v>265</v>
      </c>
      <c r="D685" s="77">
        <v>46249</v>
      </c>
      <c r="E685" s="78">
        <v>4.97</v>
      </c>
      <c r="F685" s="76" t="s">
        <v>266</v>
      </c>
      <c r="G685" s="77">
        <v>46249</v>
      </c>
      <c r="H685">
        <v>40497169</v>
      </c>
      <c r="I685">
        <v>10</v>
      </c>
      <c r="J685" s="76" t="s">
        <v>1346</v>
      </c>
      <c r="K685" s="76" t="s">
        <v>1347</v>
      </c>
      <c r="L685" s="77">
        <v>46249</v>
      </c>
      <c r="M685" s="76" t="s">
        <v>296</v>
      </c>
      <c r="N685">
        <v>3007174</v>
      </c>
      <c r="O685" s="76" t="s">
        <v>271</v>
      </c>
      <c r="P685" s="77">
        <v>46249</v>
      </c>
      <c r="Q685" s="43">
        <f t="shared" si="22"/>
        <v>923</v>
      </c>
      <c r="R685" s="43">
        <f t="shared" si="23"/>
        <v>1222</v>
      </c>
      <c r="S685" s="41">
        <f>IF($Q685&lt;Parâmetros!$E$19,$G685-1,$G685)</f>
        <v>46249</v>
      </c>
    </row>
    <row r="686" spans="1:19" ht="15" customHeight="1" x14ac:dyDescent="0.25">
      <c r="A686" s="79">
        <v>51428</v>
      </c>
      <c r="B686" s="76" t="s">
        <v>207</v>
      </c>
      <c r="C686" s="76" t="s">
        <v>265</v>
      </c>
      <c r="D686" s="77">
        <v>46249</v>
      </c>
      <c r="E686" s="78">
        <v>1.52</v>
      </c>
      <c r="F686" s="76" t="s">
        <v>266</v>
      </c>
      <c r="G686" s="77">
        <v>46249</v>
      </c>
      <c r="H686">
        <v>40504767</v>
      </c>
      <c r="I686">
        <v>10</v>
      </c>
      <c r="J686" s="76" t="s">
        <v>1348</v>
      </c>
      <c r="K686" s="76" t="s">
        <v>1349</v>
      </c>
      <c r="L686" s="77">
        <v>46249</v>
      </c>
      <c r="M686" s="76" t="s">
        <v>269</v>
      </c>
      <c r="N686" s="76" t="s">
        <v>270</v>
      </c>
      <c r="O686" s="76" t="s">
        <v>271</v>
      </c>
      <c r="P686" s="77">
        <v>46249</v>
      </c>
      <c r="Q686" s="43">
        <f t="shared" si="22"/>
        <v>1228</v>
      </c>
      <c r="R686" s="43">
        <f t="shared" si="23"/>
        <v>1319</v>
      </c>
      <c r="S686" s="41">
        <f>IF($Q686&lt;Parâmetros!$E$19,$G686-1,$G686)</f>
        <v>46249</v>
      </c>
    </row>
    <row r="687" spans="1:19" ht="15" customHeight="1" x14ac:dyDescent="0.25">
      <c r="A687" s="79">
        <v>51428</v>
      </c>
      <c r="B687" s="76" t="s">
        <v>207</v>
      </c>
      <c r="C687" s="76" t="s">
        <v>265</v>
      </c>
      <c r="D687" s="77">
        <v>46249</v>
      </c>
      <c r="E687" s="78">
        <v>1.22</v>
      </c>
      <c r="F687" s="76" t="s">
        <v>266</v>
      </c>
      <c r="G687" s="77">
        <v>46249</v>
      </c>
      <c r="H687">
        <v>40497170</v>
      </c>
      <c r="I687">
        <v>10</v>
      </c>
      <c r="J687" s="76" t="s">
        <v>1350</v>
      </c>
      <c r="K687" s="76" t="s">
        <v>1351</v>
      </c>
      <c r="L687" s="77">
        <v>46249</v>
      </c>
      <c r="M687" s="76" t="s">
        <v>296</v>
      </c>
      <c r="N687">
        <v>3007175</v>
      </c>
      <c r="O687" s="76" t="s">
        <v>271</v>
      </c>
      <c r="P687" s="77">
        <v>46249</v>
      </c>
      <c r="Q687" s="43">
        <f t="shared" si="22"/>
        <v>1319</v>
      </c>
      <c r="R687" s="43">
        <f t="shared" si="23"/>
        <v>1392</v>
      </c>
      <c r="S687" s="41">
        <f>IF($Q687&lt;Parâmetros!$E$19,$G687-1,$G687)</f>
        <v>46249</v>
      </c>
    </row>
    <row r="688" spans="1:19" ht="15" customHeight="1" x14ac:dyDescent="0.25">
      <c r="A688" s="79">
        <v>51428</v>
      </c>
      <c r="B688" s="76" t="s">
        <v>207</v>
      </c>
      <c r="C688" s="76" t="s">
        <v>265</v>
      </c>
      <c r="D688" s="77">
        <v>46251</v>
      </c>
      <c r="E688" s="78">
        <v>2.31</v>
      </c>
      <c r="F688" s="76" t="s">
        <v>266</v>
      </c>
      <c r="G688" s="77">
        <v>46251</v>
      </c>
      <c r="H688">
        <v>40497090</v>
      </c>
      <c r="I688">
        <v>10</v>
      </c>
      <c r="J688" s="76" t="s">
        <v>1352</v>
      </c>
      <c r="K688" s="76" t="s">
        <v>1353</v>
      </c>
      <c r="L688" s="77">
        <v>46251</v>
      </c>
      <c r="M688" s="76" t="s">
        <v>296</v>
      </c>
      <c r="N688" s="76" t="s">
        <v>270</v>
      </c>
      <c r="O688" s="76" t="s">
        <v>271</v>
      </c>
      <c r="P688" s="77">
        <v>46251</v>
      </c>
      <c r="Q688" s="43">
        <f t="shared" si="22"/>
        <v>944</v>
      </c>
      <c r="R688" s="43">
        <f t="shared" si="23"/>
        <v>1082</v>
      </c>
      <c r="S688" s="41">
        <f>IF($Q688&lt;Parâmetros!$E$19,$G688-1,$G688)</f>
        <v>46251</v>
      </c>
    </row>
    <row r="689" spans="1:19" ht="15" customHeight="1" x14ac:dyDescent="0.25">
      <c r="A689" s="79">
        <v>51428</v>
      </c>
      <c r="B689" s="76" t="s">
        <v>207</v>
      </c>
      <c r="C689" s="76" t="s">
        <v>265</v>
      </c>
      <c r="D689" s="77">
        <v>46251</v>
      </c>
      <c r="E689" s="78">
        <v>1.77</v>
      </c>
      <c r="F689" s="76" t="s">
        <v>266</v>
      </c>
      <c r="G689" s="77">
        <v>46251</v>
      </c>
      <c r="H689">
        <v>40505333</v>
      </c>
      <c r="I689">
        <v>10</v>
      </c>
      <c r="J689" s="76" t="s">
        <v>1354</v>
      </c>
      <c r="K689" s="76" t="s">
        <v>1355</v>
      </c>
      <c r="L689" s="77">
        <v>46251</v>
      </c>
      <c r="M689" s="76" t="s">
        <v>269</v>
      </c>
      <c r="N689" s="76" t="s">
        <v>270</v>
      </c>
      <c r="O689" s="76" t="s">
        <v>271</v>
      </c>
      <c r="P689" s="77">
        <v>46251</v>
      </c>
      <c r="Q689" s="43">
        <f t="shared" si="22"/>
        <v>1086</v>
      </c>
      <c r="R689" s="43">
        <f t="shared" si="23"/>
        <v>1193</v>
      </c>
      <c r="S689" s="41">
        <f>IF($Q689&lt;Parâmetros!$E$19,$G689-1,$G689)</f>
        <v>46251</v>
      </c>
    </row>
    <row r="690" spans="1:19" ht="15" customHeight="1" x14ac:dyDescent="0.25">
      <c r="A690" s="79">
        <v>51428</v>
      </c>
      <c r="B690" s="76" t="s">
        <v>207</v>
      </c>
      <c r="C690" s="76" t="s">
        <v>265</v>
      </c>
      <c r="D690" s="77">
        <v>46251</v>
      </c>
      <c r="E690" s="78">
        <v>1.9</v>
      </c>
      <c r="F690" s="76" t="s">
        <v>266</v>
      </c>
      <c r="G690" s="77">
        <v>46251</v>
      </c>
      <c r="H690">
        <v>40497091</v>
      </c>
      <c r="I690">
        <v>10</v>
      </c>
      <c r="J690" s="76" t="s">
        <v>1356</v>
      </c>
      <c r="K690" s="76" t="s">
        <v>1357</v>
      </c>
      <c r="L690" s="77">
        <v>46251</v>
      </c>
      <c r="M690" s="76" t="s">
        <v>296</v>
      </c>
      <c r="N690" s="76" t="s">
        <v>270</v>
      </c>
      <c r="O690" s="76" t="s">
        <v>271</v>
      </c>
      <c r="P690" s="77">
        <v>46251</v>
      </c>
      <c r="Q690" s="43">
        <f t="shared" si="22"/>
        <v>1253</v>
      </c>
      <c r="R690" s="43">
        <f t="shared" si="23"/>
        <v>1367</v>
      </c>
      <c r="S690" s="41">
        <f>IF($Q690&lt;Parâmetros!$E$19,$G690-1,$G690)</f>
        <v>46251</v>
      </c>
    </row>
    <row r="691" spans="1:19" ht="15" customHeight="1" x14ac:dyDescent="0.25">
      <c r="A691" s="79">
        <v>51428</v>
      </c>
      <c r="B691" s="76" t="s">
        <v>207</v>
      </c>
      <c r="C691" s="76" t="s">
        <v>265</v>
      </c>
      <c r="D691" s="77">
        <v>46251</v>
      </c>
      <c r="E691" s="78">
        <v>0.39</v>
      </c>
      <c r="F691" s="76" t="s">
        <v>266</v>
      </c>
      <c r="G691" s="77">
        <v>46251</v>
      </c>
      <c r="H691">
        <v>40505337</v>
      </c>
      <c r="I691">
        <v>10</v>
      </c>
      <c r="J691" s="76" t="s">
        <v>1358</v>
      </c>
      <c r="K691" s="76" t="s">
        <v>1359</v>
      </c>
      <c r="L691" s="77">
        <v>46251</v>
      </c>
      <c r="M691" s="76" t="s">
        <v>269</v>
      </c>
      <c r="N691" s="76" t="s">
        <v>270</v>
      </c>
      <c r="O691" s="76" t="s">
        <v>271</v>
      </c>
      <c r="P691" s="77">
        <v>46251</v>
      </c>
      <c r="Q691" s="43">
        <f t="shared" si="22"/>
        <v>1370</v>
      </c>
      <c r="R691" s="43">
        <f t="shared" si="23"/>
        <v>1394</v>
      </c>
      <c r="S691" s="41">
        <f>IF($Q691&lt;Parâmetros!$E$19,$G691-1,$G691)</f>
        <v>46251</v>
      </c>
    </row>
    <row r="692" spans="1:19" ht="15" customHeight="1" x14ac:dyDescent="0.25">
      <c r="A692" s="79">
        <v>51428</v>
      </c>
      <c r="B692" s="76" t="s">
        <v>207</v>
      </c>
      <c r="C692" s="76" t="s">
        <v>265</v>
      </c>
      <c r="D692" s="77">
        <v>46252</v>
      </c>
      <c r="E692" s="78">
        <v>2.52</v>
      </c>
      <c r="F692" s="76" t="s">
        <v>266</v>
      </c>
      <c r="G692" s="77">
        <v>46252</v>
      </c>
      <c r="H692">
        <v>40505618</v>
      </c>
      <c r="I692">
        <v>10</v>
      </c>
      <c r="J692" s="76" t="s">
        <v>4347</v>
      </c>
      <c r="K692" s="76" t="s">
        <v>4358</v>
      </c>
      <c r="L692" s="77">
        <v>46252</v>
      </c>
      <c r="M692" s="76" t="s">
        <v>269</v>
      </c>
      <c r="N692">
        <v>3003004</v>
      </c>
      <c r="O692" s="76" t="s">
        <v>271</v>
      </c>
      <c r="P692" s="77">
        <v>46252</v>
      </c>
      <c r="Q692" s="43">
        <f t="shared" si="22"/>
        <v>912</v>
      </c>
      <c r="R692" s="43">
        <f t="shared" si="23"/>
        <v>1063</v>
      </c>
      <c r="S692" s="41">
        <f>IF($Q692&lt;Parâmetros!$E$19,$G692-1,$G692)</f>
        <v>46252</v>
      </c>
    </row>
    <row r="693" spans="1:19" ht="15" customHeight="1" x14ac:dyDescent="0.25">
      <c r="A693" s="79">
        <v>51428</v>
      </c>
      <c r="B693" s="76" t="s">
        <v>207</v>
      </c>
      <c r="C693" s="76" t="s">
        <v>265</v>
      </c>
      <c r="D693" s="77">
        <v>46252</v>
      </c>
      <c r="E693" s="78">
        <v>1.64</v>
      </c>
      <c r="F693" s="76" t="s">
        <v>266</v>
      </c>
      <c r="G693" s="77">
        <v>46252</v>
      </c>
      <c r="H693">
        <v>40505623</v>
      </c>
      <c r="I693">
        <v>10</v>
      </c>
      <c r="J693" s="76" t="s">
        <v>4359</v>
      </c>
      <c r="K693" s="76" t="s">
        <v>4360</v>
      </c>
      <c r="L693" s="77">
        <v>46252</v>
      </c>
      <c r="M693" s="76" t="s">
        <v>269</v>
      </c>
      <c r="N693" s="76" t="s">
        <v>270</v>
      </c>
      <c r="O693" s="76" t="s">
        <v>271</v>
      </c>
      <c r="P693" s="77">
        <v>46252</v>
      </c>
      <c r="Q693" s="43">
        <f t="shared" si="22"/>
        <v>1068</v>
      </c>
      <c r="R693" s="43">
        <f t="shared" si="23"/>
        <v>1166</v>
      </c>
      <c r="S693" s="41">
        <f>IF($Q693&lt;Parâmetros!$E$19,$G693-1,$G693)</f>
        <v>46252</v>
      </c>
    </row>
    <row r="694" spans="1:19" ht="15" customHeight="1" x14ac:dyDescent="0.25">
      <c r="A694" s="79">
        <v>51428</v>
      </c>
      <c r="B694" s="76" t="s">
        <v>207</v>
      </c>
      <c r="C694" s="76" t="s">
        <v>265</v>
      </c>
      <c r="D694" s="77">
        <v>46252</v>
      </c>
      <c r="E694" s="78">
        <v>1.25</v>
      </c>
      <c r="F694" s="76" t="s">
        <v>266</v>
      </c>
      <c r="G694" s="77">
        <v>46252</v>
      </c>
      <c r="H694">
        <v>40497089</v>
      </c>
      <c r="I694">
        <v>10</v>
      </c>
      <c r="J694" s="76" t="s">
        <v>4361</v>
      </c>
      <c r="K694" s="76" t="s">
        <v>4362</v>
      </c>
      <c r="L694" s="77">
        <v>46252</v>
      </c>
      <c r="M694" s="76" t="s">
        <v>296</v>
      </c>
      <c r="N694">
        <v>3009240</v>
      </c>
      <c r="O694" s="76" t="s">
        <v>271</v>
      </c>
      <c r="P694" s="77">
        <v>46252</v>
      </c>
      <c r="Q694" s="43">
        <f t="shared" si="22"/>
        <v>1224</v>
      </c>
      <c r="R694" s="43">
        <f t="shared" si="23"/>
        <v>1299</v>
      </c>
      <c r="S694" s="41">
        <f>IF($Q694&lt;Parâmetros!$E$19,$G694-1,$G694)</f>
        <v>46252</v>
      </c>
    </row>
    <row r="695" spans="1:19" ht="15" customHeight="1" x14ac:dyDescent="0.25">
      <c r="A695" s="79">
        <v>51428</v>
      </c>
      <c r="B695" s="76" t="s">
        <v>207</v>
      </c>
      <c r="C695" s="76" t="s">
        <v>265</v>
      </c>
      <c r="D695" s="77">
        <v>46252</v>
      </c>
      <c r="E695" s="78">
        <v>1.53</v>
      </c>
      <c r="F695" s="76" t="s">
        <v>266</v>
      </c>
      <c r="G695" s="77">
        <v>46252</v>
      </c>
      <c r="H695">
        <v>40497092</v>
      </c>
      <c r="I695">
        <v>10</v>
      </c>
      <c r="J695" s="76" t="s">
        <v>4363</v>
      </c>
      <c r="K695" s="76" t="s">
        <v>4364</v>
      </c>
      <c r="L695" s="77">
        <v>46252</v>
      </c>
      <c r="M695" s="76" t="s">
        <v>296</v>
      </c>
      <c r="N695" s="76" t="s">
        <v>270</v>
      </c>
      <c r="O695" s="76" t="s">
        <v>271</v>
      </c>
      <c r="P695" s="77">
        <v>46252</v>
      </c>
      <c r="Q695" s="43">
        <f t="shared" si="22"/>
        <v>1303</v>
      </c>
      <c r="R695" s="43">
        <f t="shared" si="23"/>
        <v>1395</v>
      </c>
      <c r="S695" s="41">
        <f>IF($Q695&lt;Parâmetros!$E$19,$G695-1,$G695)</f>
        <v>46252</v>
      </c>
    </row>
    <row r="696" spans="1:19" ht="15" customHeight="1" x14ac:dyDescent="0.25">
      <c r="A696" s="79">
        <v>52351</v>
      </c>
      <c r="B696" s="76" t="s">
        <v>1360</v>
      </c>
      <c r="C696" s="76" t="s">
        <v>712</v>
      </c>
      <c r="D696" s="77">
        <v>46237</v>
      </c>
      <c r="E696" s="78">
        <v>1.67</v>
      </c>
      <c r="F696" s="76" t="s">
        <v>266</v>
      </c>
      <c r="G696" s="77">
        <v>46237</v>
      </c>
      <c r="H696">
        <v>40500262</v>
      </c>
      <c r="I696">
        <v>10</v>
      </c>
      <c r="J696" s="76" t="s">
        <v>1361</v>
      </c>
      <c r="K696" s="76" t="s">
        <v>1362</v>
      </c>
      <c r="L696" s="77">
        <v>46237</v>
      </c>
      <c r="M696" s="76" t="s">
        <v>296</v>
      </c>
      <c r="N696" s="76" t="s">
        <v>270</v>
      </c>
      <c r="O696" s="76" t="s">
        <v>271</v>
      </c>
      <c r="P696" s="77">
        <v>46237</v>
      </c>
      <c r="Q696" s="43">
        <f t="shared" si="22"/>
        <v>440</v>
      </c>
      <c r="R696" s="43">
        <f t="shared" si="23"/>
        <v>540</v>
      </c>
      <c r="S696" s="41">
        <f>IF($Q696&lt;Parâmetros!$E$19,$G696-1,$G696)</f>
        <v>46237</v>
      </c>
    </row>
    <row r="697" spans="1:19" ht="15" customHeight="1" x14ac:dyDescent="0.25">
      <c r="A697" s="79">
        <v>52351</v>
      </c>
      <c r="B697" s="76" t="s">
        <v>1360</v>
      </c>
      <c r="C697" s="76" t="s">
        <v>712</v>
      </c>
      <c r="D697" s="77">
        <v>46237</v>
      </c>
      <c r="E697" s="78">
        <v>0.32</v>
      </c>
      <c r="F697" s="76" t="s">
        <v>266</v>
      </c>
      <c r="G697" s="77">
        <v>46237</v>
      </c>
      <c r="H697">
        <v>40500326</v>
      </c>
      <c r="I697">
        <v>10</v>
      </c>
      <c r="J697" s="76" t="s">
        <v>1363</v>
      </c>
      <c r="K697" s="76" t="s">
        <v>1364</v>
      </c>
      <c r="L697" s="77">
        <v>46237</v>
      </c>
      <c r="M697" s="76" t="s">
        <v>296</v>
      </c>
      <c r="N697" s="76" t="s">
        <v>270</v>
      </c>
      <c r="O697" s="76" t="s">
        <v>271</v>
      </c>
      <c r="P697" s="77">
        <v>46237</v>
      </c>
      <c r="Q697" s="43">
        <f t="shared" si="22"/>
        <v>541</v>
      </c>
      <c r="R697" s="43">
        <f t="shared" si="23"/>
        <v>560</v>
      </c>
      <c r="S697" s="41">
        <f>IF($Q697&lt;Parâmetros!$E$19,$G697-1,$G697)</f>
        <v>46237</v>
      </c>
    </row>
    <row r="698" spans="1:19" ht="15" customHeight="1" x14ac:dyDescent="0.25">
      <c r="A698" s="79">
        <v>52351</v>
      </c>
      <c r="B698" s="76" t="s">
        <v>1360</v>
      </c>
      <c r="C698" s="76" t="s">
        <v>712</v>
      </c>
      <c r="D698" s="77">
        <v>46237</v>
      </c>
      <c r="E698" s="78">
        <v>0.49</v>
      </c>
      <c r="F698" s="76" t="s">
        <v>266</v>
      </c>
      <c r="G698" s="77">
        <v>46237</v>
      </c>
      <c r="H698">
        <v>40500327</v>
      </c>
      <c r="I698">
        <v>10</v>
      </c>
      <c r="J698" s="76" t="s">
        <v>1365</v>
      </c>
      <c r="K698" s="76" t="s">
        <v>1366</v>
      </c>
      <c r="L698" s="77">
        <v>46237</v>
      </c>
      <c r="M698" s="76" t="s">
        <v>296</v>
      </c>
      <c r="N698" s="76" t="s">
        <v>270</v>
      </c>
      <c r="O698" s="76" t="s">
        <v>271</v>
      </c>
      <c r="P698" s="77">
        <v>46237</v>
      </c>
      <c r="Q698" s="43">
        <f t="shared" si="22"/>
        <v>571</v>
      </c>
      <c r="R698" s="43">
        <f t="shared" si="23"/>
        <v>600</v>
      </c>
      <c r="S698" s="41">
        <f>IF($Q698&lt;Parâmetros!$E$19,$G698-1,$G698)</f>
        <v>46237</v>
      </c>
    </row>
    <row r="699" spans="1:19" ht="15" customHeight="1" x14ac:dyDescent="0.25">
      <c r="A699" s="79">
        <v>52351</v>
      </c>
      <c r="B699" s="76" t="s">
        <v>1360</v>
      </c>
      <c r="C699" s="76" t="s">
        <v>712</v>
      </c>
      <c r="D699" s="77">
        <v>46237</v>
      </c>
      <c r="E699" s="78">
        <v>0.49</v>
      </c>
      <c r="F699" s="76" t="s">
        <v>266</v>
      </c>
      <c r="G699" s="77">
        <v>46237</v>
      </c>
      <c r="H699">
        <v>40500328</v>
      </c>
      <c r="I699">
        <v>10</v>
      </c>
      <c r="J699" s="76" t="s">
        <v>1367</v>
      </c>
      <c r="K699" s="76" t="s">
        <v>1368</v>
      </c>
      <c r="L699" s="77">
        <v>46237</v>
      </c>
      <c r="M699" s="76" t="s">
        <v>296</v>
      </c>
      <c r="N699" s="76" t="s">
        <v>270</v>
      </c>
      <c r="O699" s="76" t="s">
        <v>271</v>
      </c>
      <c r="P699" s="77">
        <v>46237</v>
      </c>
      <c r="Q699" s="43">
        <f t="shared" si="22"/>
        <v>601</v>
      </c>
      <c r="R699" s="43">
        <f t="shared" si="23"/>
        <v>630</v>
      </c>
      <c r="S699" s="41">
        <f>IF($Q699&lt;Parâmetros!$E$19,$G699-1,$G699)</f>
        <v>46237</v>
      </c>
    </row>
    <row r="700" spans="1:19" ht="15" customHeight="1" x14ac:dyDescent="0.25">
      <c r="A700" s="79">
        <v>52351</v>
      </c>
      <c r="B700" s="76" t="s">
        <v>1360</v>
      </c>
      <c r="C700" s="76" t="s">
        <v>712</v>
      </c>
      <c r="D700" s="77">
        <v>46237</v>
      </c>
      <c r="E700" s="78">
        <v>0.47</v>
      </c>
      <c r="F700" s="76" t="s">
        <v>266</v>
      </c>
      <c r="G700" s="77">
        <v>46237</v>
      </c>
      <c r="H700">
        <v>40500290</v>
      </c>
      <c r="I700">
        <v>10</v>
      </c>
      <c r="J700" s="76" t="s">
        <v>1369</v>
      </c>
      <c r="K700" s="76" t="s">
        <v>458</v>
      </c>
      <c r="L700" s="77">
        <v>46237</v>
      </c>
      <c r="M700" s="76" t="s">
        <v>296</v>
      </c>
      <c r="N700" s="76" t="s">
        <v>270</v>
      </c>
      <c r="O700" s="76" t="s">
        <v>271</v>
      </c>
      <c r="P700" s="77">
        <v>46237</v>
      </c>
      <c r="Q700" s="43">
        <f t="shared" si="22"/>
        <v>631</v>
      </c>
      <c r="R700" s="43">
        <f t="shared" si="23"/>
        <v>660</v>
      </c>
      <c r="S700" s="41">
        <f>IF($Q700&lt;Parâmetros!$E$19,$G700-1,$G700)</f>
        <v>46237</v>
      </c>
    </row>
    <row r="701" spans="1:19" ht="15" customHeight="1" x14ac:dyDescent="0.25">
      <c r="A701" s="79">
        <v>52351</v>
      </c>
      <c r="B701" s="76" t="s">
        <v>1360</v>
      </c>
      <c r="C701" s="76" t="s">
        <v>712</v>
      </c>
      <c r="D701" s="77">
        <v>46237</v>
      </c>
      <c r="E701" s="78">
        <v>0.49</v>
      </c>
      <c r="F701" s="76" t="s">
        <v>266</v>
      </c>
      <c r="G701" s="77">
        <v>46237</v>
      </c>
      <c r="H701">
        <v>40500291</v>
      </c>
      <c r="I701">
        <v>10</v>
      </c>
      <c r="J701" s="76" t="s">
        <v>1370</v>
      </c>
      <c r="K701" s="76" t="s">
        <v>1371</v>
      </c>
      <c r="L701" s="77">
        <v>46237</v>
      </c>
      <c r="M701" s="76" t="s">
        <v>296</v>
      </c>
      <c r="N701" s="76" t="s">
        <v>270</v>
      </c>
      <c r="O701" s="76" t="s">
        <v>271</v>
      </c>
      <c r="P701" s="77">
        <v>46237</v>
      </c>
      <c r="Q701" s="43">
        <f t="shared" si="22"/>
        <v>661</v>
      </c>
      <c r="R701" s="43">
        <f t="shared" si="23"/>
        <v>690</v>
      </c>
      <c r="S701" s="41">
        <f>IF($Q701&lt;Parâmetros!$E$19,$G701-1,$G701)</f>
        <v>46237</v>
      </c>
    </row>
    <row r="702" spans="1:19" ht="15" customHeight="1" x14ac:dyDescent="0.25">
      <c r="A702" s="79">
        <v>52351</v>
      </c>
      <c r="B702" s="76" t="s">
        <v>1360</v>
      </c>
      <c r="C702" s="76" t="s">
        <v>712</v>
      </c>
      <c r="D702" s="77">
        <v>46237</v>
      </c>
      <c r="E702" s="78">
        <v>0.49</v>
      </c>
      <c r="F702" s="76" t="s">
        <v>266</v>
      </c>
      <c r="G702" s="77">
        <v>46237</v>
      </c>
      <c r="H702">
        <v>40500292</v>
      </c>
      <c r="I702">
        <v>10</v>
      </c>
      <c r="J702" s="76" t="s">
        <v>1372</v>
      </c>
      <c r="K702" s="76" t="s">
        <v>1373</v>
      </c>
      <c r="L702" s="77">
        <v>46237</v>
      </c>
      <c r="M702" s="76" t="s">
        <v>296</v>
      </c>
      <c r="N702" s="76" t="s">
        <v>270</v>
      </c>
      <c r="O702" s="76" t="s">
        <v>271</v>
      </c>
      <c r="P702" s="77">
        <v>46237</v>
      </c>
      <c r="Q702" s="43">
        <f t="shared" si="22"/>
        <v>750</v>
      </c>
      <c r="R702" s="43">
        <f t="shared" si="23"/>
        <v>780</v>
      </c>
      <c r="S702" s="41">
        <f>IF($Q702&lt;Parâmetros!$E$19,$G702-1,$G702)</f>
        <v>46237</v>
      </c>
    </row>
    <row r="703" spans="1:19" ht="15" customHeight="1" x14ac:dyDescent="0.25">
      <c r="A703" s="79">
        <v>52351</v>
      </c>
      <c r="B703" s="76" t="s">
        <v>1360</v>
      </c>
      <c r="C703" s="76" t="s">
        <v>712</v>
      </c>
      <c r="D703" s="77">
        <v>46237</v>
      </c>
      <c r="E703" s="78">
        <v>0.47</v>
      </c>
      <c r="F703" s="76" t="s">
        <v>266</v>
      </c>
      <c r="G703" s="77">
        <v>46237</v>
      </c>
      <c r="H703">
        <v>40500293</v>
      </c>
      <c r="I703">
        <v>10</v>
      </c>
      <c r="J703" s="76" t="s">
        <v>1374</v>
      </c>
      <c r="K703" s="76" t="s">
        <v>1375</v>
      </c>
      <c r="L703" s="77">
        <v>46237</v>
      </c>
      <c r="M703" s="76" t="s">
        <v>296</v>
      </c>
      <c r="N703" s="76" t="s">
        <v>270</v>
      </c>
      <c r="O703" s="76" t="s">
        <v>271</v>
      </c>
      <c r="P703" s="77">
        <v>46237</v>
      </c>
      <c r="Q703" s="43">
        <f t="shared" si="22"/>
        <v>781</v>
      </c>
      <c r="R703" s="43">
        <f t="shared" si="23"/>
        <v>810</v>
      </c>
      <c r="S703" s="41">
        <f>IF($Q703&lt;Parâmetros!$E$19,$G703-1,$G703)</f>
        <v>46237</v>
      </c>
    </row>
    <row r="704" spans="1:19" ht="15" customHeight="1" x14ac:dyDescent="0.25">
      <c r="A704" s="79">
        <v>52351</v>
      </c>
      <c r="B704" s="76" t="s">
        <v>1360</v>
      </c>
      <c r="C704" s="76" t="s">
        <v>712</v>
      </c>
      <c r="D704" s="77">
        <v>46237</v>
      </c>
      <c r="E704" s="78">
        <v>0.49</v>
      </c>
      <c r="F704" s="76" t="s">
        <v>266</v>
      </c>
      <c r="G704" s="77">
        <v>46237</v>
      </c>
      <c r="H704">
        <v>40500294</v>
      </c>
      <c r="I704">
        <v>10</v>
      </c>
      <c r="J704" s="76" t="s">
        <v>1376</v>
      </c>
      <c r="K704" s="76" t="s">
        <v>1377</v>
      </c>
      <c r="L704" s="77">
        <v>46237</v>
      </c>
      <c r="M704" s="76" t="s">
        <v>296</v>
      </c>
      <c r="N704" s="76" t="s">
        <v>270</v>
      </c>
      <c r="O704" s="76" t="s">
        <v>271</v>
      </c>
      <c r="P704" s="77">
        <v>46237</v>
      </c>
      <c r="Q704" s="43">
        <f t="shared" si="22"/>
        <v>811</v>
      </c>
      <c r="R704" s="43">
        <f t="shared" si="23"/>
        <v>840</v>
      </c>
      <c r="S704" s="41">
        <f>IF($Q704&lt;Parâmetros!$E$19,$G704-1,$G704)</f>
        <v>46237</v>
      </c>
    </row>
    <row r="705" spans="1:19" ht="15" customHeight="1" x14ac:dyDescent="0.25">
      <c r="A705" s="79">
        <v>52351</v>
      </c>
      <c r="B705" s="76" t="s">
        <v>1360</v>
      </c>
      <c r="C705" s="76" t="s">
        <v>712</v>
      </c>
      <c r="D705" s="77">
        <v>46237</v>
      </c>
      <c r="E705" s="78">
        <v>1.32</v>
      </c>
      <c r="F705" s="76" t="s">
        <v>266</v>
      </c>
      <c r="G705" s="77">
        <v>46237</v>
      </c>
      <c r="H705">
        <v>40501039</v>
      </c>
      <c r="I705">
        <v>10</v>
      </c>
      <c r="J705" s="76" t="s">
        <v>1378</v>
      </c>
      <c r="K705" s="76" t="s">
        <v>1379</v>
      </c>
      <c r="L705" s="77">
        <v>46237</v>
      </c>
      <c r="M705" s="76" t="s">
        <v>269</v>
      </c>
      <c r="N705" s="76" t="s">
        <v>270</v>
      </c>
      <c r="O705" s="76" t="s">
        <v>271</v>
      </c>
      <c r="P705" s="77">
        <v>46237</v>
      </c>
      <c r="Q705" s="43">
        <f t="shared" si="22"/>
        <v>901</v>
      </c>
      <c r="R705" s="43">
        <f t="shared" si="23"/>
        <v>980</v>
      </c>
      <c r="S705" s="41">
        <f>IF($Q705&lt;Parâmetros!$E$19,$G705-1,$G705)</f>
        <v>46237</v>
      </c>
    </row>
    <row r="706" spans="1:19" ht="15" customHeight="1" x14ac:dyDescent="0.25">
      <c r="A706" s="79">
        <v>52351</v>
      </c>
      <c r="B706" s="76" t="s">
        <v>1360</v>
      </c>
      <c r="C706" s="76" t="s">
        <v>712</v>
      </c>
      <c r="D706" s="77">
        <v>46238</v>
      </c>
      <c r="E706" s="78">
        <v>0.67</v>
      </c>
      <c r="F706" s="76" t="s">
        <v>266</v>
      </c>
      <c r="G706" s="77">
        <v>46238</v>
      </c>
      <c r="H706">
        <v>40501299</v>
      </c>
      <c r="I706">
        <v>10</v>
      </c>
      <c r="J706" s="76" t="s">
        <v>1380</v>
      </c>
      <c r="K706" s="76" t="s">
        <v>1381</v>
      </c>
      <c r="L706" s="77">
        <v>46238</v>
      </c>
      <c r="M706" s="76" t="s">
        <v>269</v>
      </c>
      <c r="N706" s="76" t="s">
        <v>270</v>
      </c>
      <c r="O706" s="76" t="s">
        <v>271</v>
      </c>
      <c r="P706" s="77">
        <v>46238</v>
      </c>
      <c r="Q706" s="43">
        <f t="shared" si="22"/>
        <v>440</v>
      </c>
      <c r="R706" s="43">
        <f t="shared" si="23"/>
        <v>480</v>
      </c>
      <c r="S706" s="41">
        <f>IF($Q706&lt;Parâmetros!$E$19,$G706-1,$G706)</f>
        <v>46238</v>
      </c>
    </row>
    <row r="707" spans="1:19" ht="15" customHeight="1" x14ac:dyDescent="0.25">
      <c r="A707" s="79">
        <v>52351</v>
      </c>
      <c r="B707" s="76" t="s">
        <v>1360</v>
      </c>
      <c r="C707" s="76" t="s">
        <v>712</v>
      </c>
      <c r="D707" s="77">
        <v>46238</v>
      </c>
      <c r="E707" s="78">
        <v>0.49</v>
      </c>
      <c r="F707" s="76" t="s">
        <v>266</v>
      </c>
      <c r="G707" s="77">
        <v>46238</v>
      </c>
      <c r="H707">
        <v>40500295</v>
      </c>
      <c r="I707">
        <v>10</v>
      </c>
      <c r="J707" s="76" t="s">
        <v>300</v>
      </c>
      <c r="K707" s="76" t="s">
        <v>1382</v>
      </c>
      <c r="L707" s="77">
        <v>46238</v>
      </c>
      <c r="M707" s="76" t="s">
        <v>296</v>
      </c>
      <c r="N707" s="76" t="s">
        <v>270</v>
      </c>
      <c r="O707" s="76" t="s">
        <v>271</v>
      </c>
      <c r="P707" s="77">
        <v>46238</v>
      </c>
      <c r="Q707" s="43">
        <f t="shared" si="22"/>
        <v>481</v>
      </c>
      <c r="R707" s="43">
        <f t="shared" si="23"/>
        <v>510</v>
      </c>
      <c r="S707" s="41">
        <f>IF($Q707&lt;Parâmetros!$E$19,$G707-1,$G707)</f>
        <v>46238</v>
      </c>
    </row>
    <row r="708" spans="1:19" ht="15" customHeight="1" x14ac:dyDescent="0.25">
      <c r="A708" s="79">
        <v>52351</v>
      </c>
      <c r="B708" s="76" t="s">
        <v>1360</v>
      </c>
      <c r="C708" s="76" t="s">
        <v>712</v>
      </c>
      <c r="D708" s="77">
        <v>46238</v>
      </c>
      <c r="E708" s="78">
        <v>0.49</v>
      </c>
      <c r="F708" s="76" t="s">
        <v>266</v>
      </c>
      <c r="G708" s="77">
        <v>46238</v>
      </c>
      <c r="H708">
        <v>40500296</v>
      </c>
      <c r="I708">
        <v>10</v>
      </c>
      <c r="J708" s="76" t="s">
        <v>1383</v>
      </c>
      <c r="K708" s="76" t="s">
        <v>1384</v>
      </c>
      <c r="L708" s="77">
        <v>46238</v>
      </c>
      <c r="M708" s="76" t="s">
        <v>296</v>
      </c>
      <c r="N708" s="76" t="s">
        <v>270</v>
      </c>
      <c r="O708" s="76" t="s">
        <v>271</v>
      </c>
      <c r="P708" s="77">
        <v>46238</v>
      </c>
      <c r="Q708" s="43">
        <f t="shared" si="22"/>
        <v>511</v>
      </c>
      <c r="R708" s="43">
        <f t="shared" si="23"/>
        <v>540</v>
      </c>
      <c r="S708" s="41">
        <f>IF($Q708&lt;Parâmetros!$E$19,$G708-1,$G708)</f>
        <v>46238</v>
      </c>
    </row>
    <row r="709" spans="1:19" ht="15" customHeight="1" x14ac:dyDescent="0.25">
      <c r="A709" s="79">
        <v>52351</v>
      </c>
      <c r="B709" s="76" t="s">
        <v>1360</v>
      </c>
      <c r="C709" s="76" t="s">
        <v>712</v>
      </c>
      <c r="D709" s="77">
        <v>46238</v>
      </c>
      <c r="E709" s="78">
        <v>0.49</v>
      </c>
      <c r="F709" s="76" t="s">
        <v>266</v>
      </c>
      <c r="G709" s="77">
        <v>46238</v>
      </c>
      <c r="H709">
        <v>40500298</v>
      </c>
      <c r="I709">
        <v>10</v>
      </c>
      <c r="J709" s="76" t="s">
        <v>1385</v>
      </c>
      <c r="K709" s="76" t="s">
        <v>1386</v>
      </c>
      <c r="L709" s="77">
        <v>46238</v>
      </c>
      <c r="M709" s="76" t="s">
        <v>296</v>
      </c>
      <c r="N709" s="76" t="s">
        <v>270</v>
      </c>
      <c r="O709" s="76" t="s">
        <v>271</v>
      </c>
      <c r="P709" s="77">
        <v>46238</v>
      </c>
      <c r="Q709" s="43">
        <f t="shared" si="22"/>
        <v>541</v>
      </c>
      <c r="R709" s="43">
        <f t="shared" si="23"/>
        <v>570</v>
      </c>
      <c r="S709" s="41">
        <f>IF($Q709&lt;Parâmetros!$E$19,$G709-1,$G709)</f>
        <v>46238</v>
      </c>
    </row>
    <row r="710" spans="1:19" ht="15" customHeight="1" x14ac:dyDescent="0.25">
      <c r="A710" s="79">
        <v>52351</v>
      </c>
      <c r="B710" s="76" t="s">
        <v>1360</v>
      </c>
      <c r="C710" s="76" t="s">
        <v>712</v>
      </c>
      <c r="D710" s="77">
        <v>46238</v>
      </c>
      <c r="E710" s="78">
        <v>0.49</v>
      </c>
      <c r="F710" s="76" t="s">
        <v>266</v>
      </c>
      <c r="G710" s="77">
        <v>46238</v>
      </c>
      <c r="H710">
        <v>40500299</v>
      </c>
      <c r="I710">
        <v>10</v>
      </c>
      <c r="J710" s="76" t="s">
        <v>1387</v>
      </c>
      <c r="K710" s="76" t="s">
        <v>535</v>
      </c>
      <c r="L710" s="77">
        <v>46238</v>
      </c>
      <c r="M710" s="76" t="s">
        <v>296</v>
      </c>
      <c r="N710" s="76" t="s">
        <v>270</v>
      </c>
      <c r="O710" s="76" t="s">
        <v>271</v>
      </c>
      <c r="P710" s="77">
        <v>46238</v>
      </c>
      <c r="Q710" s="43">
        <f t="shared" si="22"/>
        <v>571</v>
      </c>
      <c r="R710" s="43">
        <f t="shared" si="23"/>
        <v>600</v>
      </c>
      <c r="S710" s="41">
        <f>IF($Q710&lt;Parâmetros!$E$19,$G710-1,$G710)</f>
        <v>46238</v>
      </c>
    </row>
    <row r="711" spans="1:19" ht="15" customHeight="1" x14ac:dyDescent="0.25">
      <c r="A711" s="79">
        <v>52351</v>
      </c>
      <c r="B711" s="76" t="s">
        <v>1360</v>
      </c>
      <c r="C711" s="76" t="s">
        <v>712</v>
      </c>
      <c r="D711" s="77">
        <v>46238</v>
      </c>
      <c r="E711" s="78">
        <v>0.32</v>
      </c>
      <c r="F711" s="76" t="s">
        <v>266</v>
      </c>
      <c r="G711" s="77">
        <v>46238</v>
      </c>
      <c r="H711">
        <v>40500329</v>
      </c>
      <c r="I711">
        <v>10</v>
      </c>
      <c r="J711" s="76" t="s">
        <v>1367</v>
      </c>
      <c r="K711" s="76" t="s">
        <v>1388</v>
      </c>
      <c r="L711" s="77">
        <v>46238</v>
      </c>
      <c r="M711" s="76" t="s">
        <v>296</v>
      </c>
      <c r="N711" s="76" t="s">
        <v>270</v>
      </c>
      <c r="O711" s="76" t="s">
        <v>271</v>
      </c>
      <c r="P711" s="77">
        <v>46238</v>
      </c>
      <c r="Q711" s="43">
        <f t="shared" si="22"/>
        <v>601</v>
      </c>
      <c r="R711" s="43">
        <f t="shared" si="23"/>
        <v>620</v>
      </c>
      <c r="S711" s="41">
        <f>IF($Q711&lt;Parâmetros!$E$19,$G711-1,$G711)</f>
        <v>46238</v>
      </c>
    </row>
    <row r="712" spans="1:19" ht="15" customHeight="1" x14ac:dyDescent="0.25">
      <c r="A712" s="79">
        <v>52351</v>
      </c>
      <c r="B712" s="76" t="s">
        <v>1360</v>
      </c>
      <c r="C712" s="76" t="s">
        <v>712</v>
      </c>
      <c r="D712" s="77">
        <v>46238</v>
      </c>
      <c r="E712" s="78">
        <v>0.3</v>
      </c>
      <c r="F712" s="76" t="s">
        <v>266</v>
      </c>
      <c r="G712" s="77">
        <v>46238</v>
      </c>
      <c r="H712">
        <v>40500330</v>
      </c>
      <c r="I712">
        <v>10</v>
      </c>
      <c r="J712" s="76" t="s">
        <v>1389</v>
      </c>
      <c r="K712" s="76" t="s">
        <v>1390</v>
      </c>
      <c r="L712" s="77">
        <v>46238</v>
      </c>
      <c r="M712" s="76" t="s">
        <v>296</v>
      </c>
      <c r="N712" s="76" t="s">
        <v>270</v>
      </c>
      <c r="O712" s="76" t="s">
        <v>271</v>
      </c>
      <c r="P712" s="77">
        <v>46238</v>
      </c>
      <c r="Q712" s="43">
        <f t="shared" si="22"/>
        <v>621</v>
      </c>
      <c r="R712" s="43">
        <f t="shared" si="23"/>
        <v>640</v>
      </c>
      <c r="S712" s="41">
        <f>IF($Q712&lt;Parâmetros!$E$19,$G712-1,$G712)</f>
        <v>46238</v>
      </c>
    </row>
    <row r="713" spans="1:19" ht="15" customHeight="1" x14ac:dyDescent="0.25">
      <c r="A713" s="79">
        <v>52351</v>
      </c>
      <c r="B713" s="76" t="s">
        <v>1360</v>
      </c>
      <c r="C713" s="76" t="s">
        <v>712</v>
      </c>
      <c r="D713" s="77">
        <v>46238</v>
      </c>
      <c r="E713" s="78">
        <v>0.31</v>
      </c>
      <c r="F713" s="76" t="s">
        <v>266</v>
      </c>
      <c r="G713" s="77">
        <v>46238</v>
      </c>
      <c r="H713">
        <v>40500331</v>
      </c>
      <c r="I713">
        <v>10</v>
      </c>
      <c r="J713" s="76" t="s">
        <v>1391</v>
      </c>
      <c r="K713" s="76" t="s">
        <v>553</v>
      </c>
      <c r="L713" s="77">
        <v>46238</v>
      </c>
      <c r="M713" s="76" t="s">
        <v>296</v>
      </c>
      <c r="N713" s="76" t="s">
        <v>270</v>
      </c>
      <c r="O713" s="76" t="s">
        <v>271</v>
      </c>
      <c r="P713" s="77">
        <v>46238</v>
      </c>
      <c r="Q713" s="43">
        <f t="shared" si="22"/>
        <v>641</v>
      </c>
      <c r="R713" s="43">
        <f t="shared" si="23"/>
        <v>660</v>
      </c>
      <c r="S713" s="41">
        <f>IF($Q713&lt;Parâmetros!$E$19,$G713-1,$G713)</f>
        <v>46238</v>
      </c>
    </row>
    <row r="714" spans="1:19" ht="15" customHeight="1" x14ac:dyDescent="0.25">
      <c r="A714" s="79">
        <v>52351</v>
      </c>
      <c r="B714" s="76" t="s">
        <v>1360</v>
      </c>
      <c r="C714" s="76" t="s">
        <v>712</v>
      </c>
      <c r="D714" s="77">
        <v>46238</v>
      </c>
      <c r="E714" s="78">
        <v>0.49</v>
      </c>
      <c r="F714" s="76" t="s">
        <v>266</v>
      </c>
      <c r="G714" s="77">
        <v>46238</v>
      </c>
      <c r="H714">
        <v>40500332</v>
      </c>
      <c r="I714">
        <v>10</v>
      </c>
      <c r="J714" s="76" t="s">
        <v>1392</v>
      </c>
      <c r="K714" s="76" t="s">
        <v>1393</v>
      </c>
      <c r="L714" s="77">
        <v>46238</v>
      </c>
      <c r="M714" s="76" t="s">
        <v>296</v>
      </c>
      <c r="N714" s="76" t="s">
        <v>270</v>
      </c>
      <c r="O714" s="76" t="s">
        <v>271</v>
      </c>
      <c r="P714" s="77">
        <v>46238</v>
      </c>
      <c r="Q714" s="43">
        <f t="shared" si="22"/>
        <v>661</v>
      </c>
      <c r="R714" s="43">
        <f t="shared" si="23"/>
        <v>690</v>
      </c>
      <c r="S714" s="41">
        <f>IF($Q714&lt;Parâmetros!$E$19,$G714-1,$G714)</f>
        <v>46238</v>
      </c>
    </row>
    <row r="715" spans="1:19" ht="15" customHeight="1" x14ac:dyDescent="0.25">
      <c r="A715" s="79">
        <v>52351</v>
      </c>
      <c r="B715" s="76" t="s">
        <v>1360</v>
      </c>
      <c r="C715" s="76" t="s">
        <v>712</v>
      </c>
      <c r="D715" s="77">
        <v>46238</v>
      </c>
      <c r="E715" s="78">
        <v>0.5</v>
      </c>
      <c r="F715" s="76" t="s">
        <v>266</v>
      </c>
      <c r="G715" s="77">
        <v>46238</v>
      </c>
      <c r="H715">
        <v>40500333</v>
      </c>
      <c r="I715">
        <v>10</v>
      </c>
      <c r="J715" s="76" t="s">
        <v>1394</v>
      </c>
      <c r="K715" s="76" t="s">
        <v>1395</v>
      </c>
      <c r="L715" s="77">
        <v>46238</v>
      </c>
      <c r="M715" s="76" t="s">
        <v>296</v>
      </c>
      <c r="N715" s="76" t="s">
        <v>270</v>
      </c>
      <c r="O715" s="76" t="s">
        <v>271</v>
      </c>
      <c r="P715" s="77">
        <v>46238</v>
      </c>
      <c r="Q715" s="43">
        <f t="shared" si="22"/>
        <v>750</v>
      </c>
      <c r="R715" s="43">
        <f t="shared" si="23"/>
        <v>780</v>
      </c>
      <c r="S715" s="41">
        <f>IF($Q715&lt;Parâmetros!$E$19,$G715-1,$G715)</f>
        <v>46238</v>
      </c>
    </row>
    <row r="716" spans="1:19" ht="15" customHeight="1" x14ac:dyDescent="0.25">
      <c r="A716" s="79">
        <v>52351</v>
      </c>
      <c r="B716" s="76" t="s">
        <v>1360</v>
      </c>
      <c r="C716" s="76" t="s">
        <v>712</v>
      </c>
      <c r="D716" s="77">
        <v>46238</v>
      </c>
      <c r="E716" s="78">
        <v>0.32</v>
      </c>
      <c r="F716" s="76" t="s">
        <v>266</v>
      </c>
      <c r="G716" s="77">
        <v>46238</v>
      </c>
      <c r="H716">
        <v>40500334</v>
      </c>
      <c r="I716">
        <v>10</v>
      </c>
      <c r="J716" s="76" t="s">
        <v>1396</v>
      </c>
      <c r="K716" s="76" t="s">
        <v>1397</v>
      </c>
      <c r="L716" s="77">
        <v>46238</v>
      </c>
      <c r="M716" s="76" t="s">
        <v>296</v>
      </c>
      <c r="N716" s="76" t="s">
        <v>270</v>
      </c>
      <c r="O716" s="76" t="s">
        <v>271</v>
      </c>
      <c r="P716" s="77">
        <v>46238</v>
      </c>
      <c r="Q716" s="43">
        <f t="shared" si="22"/>
        <v>781</v>
      </c>
      <c r="R716" s="43">
        <f t="shared" si="23"/>
        <v>800</v>
      </c>
      <c r="S716" s="41">
        <f>IF($Q716&lt;Parâmetros!$E$19,$G716-1,$G716)</f>
        <v>46238</v>
      </c>
    </row>
    <row r="717" spans="1:19" ht="15" customHeight="1" x14ac:dyDescent="0.25">
      <c r="A717" s="79">
        <v>52351</v>
      </c>
      <c r="B717" s="76" t="s">
        <v>1360</v>
      </c>
      <c r="C717" s="76" t="s">
        <v>712</v>
      </c>
      <c r="D717" s="77">
        <v>46238</v>
      </c>
      <c r="E717" s="78">
        <v>0.31</v>
      </c>
      <c r="F717" s="76" t="s">
        <v>266</v>
      </c>
      <c r="G717" s="77">
        <v>46238</v>
      </c>
      <c r="H717">
        <v>40500335</v>
      </c>
      <c r="I717">
        <v>10</v>
      </c>
      <c r="J717" s="76" t="s">
        <v>1398</v>
      </c>
      <c r="K717" s="76" t="s">
        <v>1399</v>
      </c>
      <c r="L717" s="77">
        <v>46238</v>
      </c>
      <c r="M717" s="76" t="s">
        <v>296</v>
      </c>
      <c r="N717" s="76" t="s">
        <v>270</v>
      </c>
      <c r="O717" s="76" t="s">
        <v>271</v>
      </c>
      <c r="P717" s="77">
        <v>46238</v>
      </c>
      <c r="Q717" s="43">
        <f t="shared" si="22"/>
        <v>801</v>
      </c>
      <c r="R717" s="43">
        <f t="shared" si="23"/>
        <v>820</v>
      </c>
      <c r="S717" s="41">
        <f>IF($Q717&lt;Parâmetros!$E$19,$G717-1,$G717)</f>
        <v>46238</v>
      </c>
    </row>
    <row r="718" spans="1:19" ht="15" customHeight="1" x14ac:dyDescent="0.25">
      <c r="A718" s="79">
        <v>52351</v>
      </c>
      <c r="B718" s="76" t="s">
        <v>1360</v>
      </c>
      <c r="C718" s="76" t="s">
        <v>712</v>
      </c>
      <c r="D718" s="77">
        <v>46238</v>
      </c>
      <c r="E718" s="78">
        <v>0.32</v>
      </c>
      <c r="F718" s="76" t="s">
        <v>266</v>
      </c>
      <c r="G718" s="77">
        <v>46238</v>
      </c>
      <c r="H718">
        <v>40500336</v>
      </c>
      <c r="I718">
        <v>10</v>
      </c>
      <c r="J718" s="76" t="s">
        <v>1400</v>
      </c>
      <c r="K718" s="76" t="s">
        <v>1401</v>
      </c>
      <c r="L718" s="77">
        <v>46238</v>
      </c>
      <c r="M718" s="76" t="s">
        <v>296</v>
      </c>
      <c r="N718" s="76" t="s">
        <v>270</v>
      </c>
      <c r="O718" s="76" t="s">
        <v>271</v>
      </c>
      <c r="P718" s="77">
        <v>46238</v>
      </c>
      <c r="Q718" s="43">
        <f t="shared" si="22"/>
        <v>821</v>
      </c>
      <c r="R718" s="43">
        <f t="shared" si="23"/>
        <v>840</v>
      </c>
      <c r="S718" s="41">
        <f>IF($Q718&lt;Parâmetros!$E$19,$G718-1,$G718)</f>
        <v>46238</v>
      </c>
    </row>
    <row r="719" spans="1:19" ht="15" customHeight="1" x14ac:dyDescent="0.25">
      <c r="A719" s="79">
        <v>52351</v>
      </c>
      <c r="B719" s="76" t="s">
        <v>1360</v>
      </c>
      <c r="C719" s="76" t="s">
        <v>712</v>
      </c>
      <c r="D719" s="77">
        <v>46238</v>
      </c>
      <c r="E719" s="78">
        <v>0.99</v>
      </c>
      <c r="F719" s="76" t="s">
        <v>266</v>
      </c>
      <c r="G719" s="77">
        <v>46238</v>
      </c>
      <c r="H719">
        <v>40501312</v>
      </c>
      <c r="I719">
        <v>10</v>
      </c>
      <c r="J719" s="76" t="s">
        <v>1402</v>
      </c>
      <c r="K719" s="76" t="s">
        <v>1403</v>
      </c>
      <c r="L719" s="77">
        <v>46238</v>
      </c>
      <c r="M719" s="76" t="s">
        <v>269</v>
      </c>
      <c r="N719">
        <v>3013330</v>
      </c>
      <c r="O719" s="76" t="s">
        <v>271</v>
      </c>
      <c r="P719" s="77">
        <v>46238</v>
      </c>
      <c r="Q719" s="43">
        <f t="shared" si="22"/>
        <v>841</v>
      </c>
      <c r="R719" s="43">
        <f t="shared" si="23"/>
        <v>900</v>
      </c>
      <c r="S719" s="41">
        <f>IF($Q719&lt;Parâmetros!$E$19,$G719-1,$G719)</f>
        <v>46238</v>
      </c>
    </row>
    <row r="720" spans="1:19" ht="15" customHeight="1" x14ac:dyDescent="0.25">
      <c r="A720" s="79">
        <v>52351</v>
      </c>
      <c r="B720" s="76" t="s">
        <v>1360</v>
      </c>
      <c r="C720" s="76" t="s">
        <v>712</v>
      </c>
      <c r="D720" s="77">
        <v>46238</v>
      </c>
      <c r="E720" s="78">
        <v>1.26</v>
      </c>
      <c r="F720" s="76" t="s">
        <v>266</v>
      </c>
      <c r="G720" s="77">
        <v>46238</v>
      </c>
      <c r="H720">
        <v>40501313</v>
      </c>
      <c r="I720">
        <v>10</v>
      </c>
      <c r="J720" s="76" t="s">
        <v>1404</v>
      </c>
      <c r="K720" s="76" t="s">
        <v>1405</v>
      </c>
      <c r="L720" s="77">
        <v>46238</v>
      </c>
      <c r="M720" s="76" t="s">
        <v>269</v>
      </c>
      <c r="N720">
        <v>3006608</v>
      </c>
      <c r="O720" s="76" t="s">
        <v>271</v>
      </c>
      <c r="P720" s="77">
        <v>46238</v>
      </c>
      <c r="Q720" s="43">
        <f t="shared" si="22"/>
        <v>901</v>
      </c>
      <c r="R720" s="43">
        <f t="shared" si="23"/>
        <v>977</v>
      </c>
      <c r="S720" s="41">
        <f>IF($Q720&lt;Parâmetros!$E$19,$G720-1,$G720)</f>
        <v>46238</v>
      </c>
    </row>
    <row r="721" spans="1:19" ht="15" customHeight="1" x14ac:dyDescent="0.25">
      <c r="A721" s="79">
        <v>52351</v>
      </c>
      <c r="B721" s="76" t="s">
        <v>1360</v>
      </c>
      <c r="C721" s="76" t="s">
        <v>712</v>
      </c>
      <c r="D721" s="77">
        <v>46239</v>
      </c>
      <c r="E721" s="78">
        <v>0.67</v>
      </c>
      <c r="F721" s="76" t="s">
        <v>266</v>
      </c>
      <c r="G721" s="77">
        <v>46239</v>
      </c>
      <c r="H721">
        <v>40500297</v>
      </c>
      <c r="I721">
        <v>10</v>
      </c>
      <c r="J721" s="76" t="s">
        <v>613</v>
      </c>
      <c r="K721" s="76" t="s">
        <v>1406</v>
      </c>
      <c r="L721" s="77">
        <v>46239</v>
      </c>
      <c r="M721" s="76" t="s">
        <v>296</v>
      </c>
      <c r="N721" s="76" t="s">
        <v>270</v>
      </c>
      <c r="O721" s="76" t="s">
        <v>271</v>
      </c>
      <c r="P721" s="77">
        <v>46239</v>
      </c>
      <c r="Q721" s="43">
        <f t="shared" si="22"/>
        <v>440</v>
      </c>
      <c r="R721" s="43">
        <f t="shared" si="23"/>
        <v>480</v>
      </c>
      <c r="S721" s="41">
        <f>IF($Q721&lt;Parâmetros!$E$19,$G721-1,$G721)</f>
        <v>46239</v>
      </c>
    </row>
    <row r="722" spans="1:19" ht="15" customHeight="1" x14ac:dyDescent="0.25">
      <c r="A722" s="79">
        <v>52351</v>
      </c>
      <c r="B722" s="76" t="s">
        <v>1360</v>
      </c>
      <c r="C722" s="76" t="s">
        <v>712</v>
      </c>
      <c r="D722" s="77">
        <v>46239</v>
      </c>
      <c r="E722" s="78">
        <v>0.83</v>
      </c>
      <c r="F722" s="76" t="s">
        <v>266</v>
      </c>
      <c r="G722" s="77">
        <v>46239</v>
      </c>
      <c r="H722">
        <v>40500301</v>
      </c>
      <c r="I722">
        <v>10</v>
      </c>
      <c r="J722" s="76" t="s">
        <v>1407</v>
      </c>
      <c r="K722" s="76" t="s">
        <v>1408</v>
      </c>
      <c r="L722" s="77">
        <v>46239</v>
      </c>
      <c r="M722" s="76" t="s">
        <v>296</v>
      </c>
      <c r="N722" s="76" t="s">
        <v>270</v>
      </c>
      <c r="O722" s="76" t="s">
        <v>271</v>
      </c>
      <c r="P722" s="77">
        <v>46239</v>
      </c>
      <c r="Q722" s="43">
        <f t="shared" si="22"/>
        <v>481</v>
      </c>
      <c r="R722" s="43">
        <f t="shared" si="23"/>
        <v>531</v>
      </c>
      <c r="S722" s="41">
        <f>IF($Q722&lt;Parâmetros!$E$19,$G722-1,$G722)</f>
        <v>46239</v>
      </c>
    </row>
    <row r="723" spans="1:19" ht="15" customHeight="1" x14ac:dyDescent="0.25">
      <c r="A723" s="79">
        <v>52351</v>
      </c>
      <c r="B723" s="76" t="s">
        <v>1360</v>
      </c>
      <c r="C723" s="76" t="s">
        <v>712</v>
      </c>
      <c r="D723" s="77">
        <v>46239</v>
      </c>
      <c r="E723" s="78">
        <v>0.32</v>
      </c>
      <c r="F723" s="76" t="s">
        <v>266</v>
      </c>
      <c r="G723" s="77">
        <v>46239</v>
      </c>
      <c r="H723">
        <v>40500337</v>
      </c>
      <c r="I723">
        <v>10</v>
      </c>
      <c r="J723" s="76" t="s">
        <v>1409</v>
      </c>
      <c r="K723" s="76" t="s">
        <v>1410</v>
      </c>
      <c r="L723" s="77">
        <v>46239</v>
      </c>
      <c r="M723" s="76" t="s">
        <v>296</v>
      </c>
      <c r="N723" s="76" t="s">
        <v>270</v>
      </c>
      <c r="O723" s="76" t="s">
        <v>271</v>
      </c>
      <c r="P723" s="77">
        <v>46239</v>
      </c>
      <c r="Q723" s="43">
        <f t="shared" si="22"/>
        <v>531</v>
      </c>
      <c r="R723" s="43">
        <f t="shared" si="23"/>
        <v>550</v>
      </c>
      <c r="S723" s="41">
        <f>IF($Q723&lt;Parâmetros!$E$19,$G723-1,$G723)</f>
        <v>46239</v>
      </c>
    </row>
    <row r="724" spans="1:19" ht="15" customHeight="1" x14ac:dyDescent="0.25">
      <c r="A724" s="79">
        <v>52351</v>
      </c>
      <c r="B724" s="76" t="s">
        <v>1360</v>
      </c>
      <c r="C724" s="76" t="s">
        <v>712</v>
      </c>
      <c r="D724" s="77">
        <v>46239</v>
      </c>
      <c r="E724" s="78">
        <v>0.34</v>
      </c>
      <c r="F724" s="76" t="s">
        <v>266</v>
      </c>
      <c r="G724" s="77">
        <v>46239</v>
      </c>
      <c r="H724">
        <v>40500338</v>
      </c>
      <c r="I724">
        <v>10</v>
      </c>
      <c r="J724" s="76" t="s">
        <v>1411</v>
      </c>
      <c r="K724" s="76" t="s">
        <v>1412</v>
      </c>
      <c r="L724" s="77">
        <v>46239</v>
      </c>
      <c r="M724" s="76" t="s">
        <v>296</v>
      </c>
      <c r="N724" s="76" t="s">
        <v>270</v>
      </c>
      <c r="O724" s="76" t="s">
        <v>271</v>
      </c>
      <c r="P724" s="77">
        <v>46239</v>
      </c>
      <c r="Q724" s="43">
        <f t="shared" si="22"/>
        <v>551</v>
      </c>
      <c r="R724" s="43">
        <f t="shared" si="23"/>
        <v>571</v>
      </c>
      <c r="S724" s="41">
        <f>IF($Q724&lt;Parâmetros!$E$19,$G724-1,$G724)</f>
        <v>46239</v>
      </c>
    </row>
    <row r="725" spans="1:19" ht="15" customHeight="1" x14ac:dyDescent="0.25">
      <c r="A725" s="79">
        <v>52351</v>
      </c>
      <c r="B725" s="76" t="s">
        <v>1360</v>
      </c>
      <c r="C725" s="76" t="s">
        <v>712</v>
      </c>
      <c r="D725" s="77">
        <v>46239</v>
      </c>
      <c r="E725" s="78">
        <v>0.47</v>
      </c>
      <c r="F725" s="76" t="s">
        <v>266</v>
      </c>
      <c r="G725" s="77">
        <v>46239</v>
      </c>
      <c r="H725">
        <v>40500339</v>
      </c>
      <c r="I725">
        <v>10</v>
      </c>
      <c r="J725" s="76" t="s">
        <v>1413</v>
      </c>
      <c r="K725" s="76" t="s">
        <v>1414</v>
      </c>
      <c r="L725" s="77">
        <v>46239</v>
      </c>
      <c r="M725" s="76" t="s">
        <v>296</v>
      </c>
      <c r="N725" s="76" t="s">
        <v>270</v>
      </c>
      <c r="O725" s="76" t="s">
        <v>271</v>
      </c>
      <c r="P725" s="77">
        <v>46239</v>
      </c>
      <c r="Q725" s="43">
        <f t="shared" si="22"/>
        <v>572</v>
      </c>
      <c r="R725" s="43">
        <f t="shared" si="23"/>
        <v>600</v>
      </c>
      <c r="S725" s="41">
        <f>IF($Q725&lt;Parâmetros!$E$19,$G725-1,$G725)</f>
        <v>46239</v>
      </c>
    </row>
    <row r="726" spans="1:19" ht="15" customHeight="1" x14ac:dyDescent="0.25">
      <c r="A726" s="79">
        <v>52351</v>
      </c>
      <c r="B726" s="76" t="s">
        <v>1360</v>
      </c>
      <c r="C726" s="76" t="s">
        <v>712</v>
      </c>
      <c r="D726" s="77">
        <v>46239</v>
      </c>
      <c r="E726" s="78">
        <v>0.31</v>
      </c>
      <c r="F726" s="76" t="s">
        <v>266</v>
      </c>
      <c r="G726" s="77">
        <v>46239</v>
      </c>
      <c r="H726">
        <v>40500340</v>
      </c>
      <c r="I726">
        <v>10</v>
      </c>
      <c r="J726" s="76" t="s">
        <v>1415</v>
      </c>
      <c r="K726" s="76" t="s">
        <v>1416</v>
      </c>
      <c r="L726" s="77">
        <v>46239</v>
      </c>
      <c r="M726" s="76" t="s">
        <v>296</v>
      </c>
      <c r="N726" s="76" t="s">
        <v>270</v>
      </c>
      <c r="O726" s="76" t="s">
        <v>271</v>
      </c>
      <c r="P726" s="77">
        <v>46239</v>
      </c>
      <c r="Q726" s="43">
        <f t="shared" si="22"/>
        <v>601</v>
      </c>
      <c r="R726" s="43">
        <f t="shared" si="23"/>
        <v>620</v>
      </c>
      <c r="S726" s="41">
        <f>IF($Q726&lt;Parâmetros!$E$19,$G726-1,$G726)</f>
        <v>46239</v>
      </c>
    </row>
    <row r="727" spans="1:19" ht="15" customHeight="1" x14ac:dyDescent="0.25">
      <c r="A727" s="79">
        <v>52351</v>
      </c>
      <c r="B727" s="76" t="s">
        <v>1360</v>
      </c>
      <c r="C727" s="76" t="s">
        <v>712</v>
      </c>
      <c r="D727" s="77">
        <v>46239</v>
      </c>
      <c r="E727" s="78">
        <v>0.31</v>
      </c>
      <c r="F727" s="76" t="s">
        <v>266</v>
      </c>
      <c r="G727" s="77">
        <v>46239</v>
      </c>
      <c r="H727">
        <v>40500341</v>
      </c>
      <c r="I727">
        <v>10</v>
      </c>
      <c r="J727" s="76" t="s">
        <v>1389</v>
      </c>
      <c r="K727" s="76" t="s">
        <v>1417</v>
      </c>
      <c r="L727" s="77">
        <v>46239</v>
      </c>
      <c r="M727" s="76" t="s">
        <v>296</v>
      </c>
      <c r="N727" s="76" t="s">
        <v>270</v>
      </c>
      <c r="O727" s="76" t="s">
        <v>271</v>
      </c>
      <c r="P727" s="77">
        <v>46239</v>
      </c>
      <c r="Q727" s="43">
        <f t="shared" si="22"/>
        <v>621</v>
      </c>
      <c r="R727" s="43">
        <f t="shared" si="23"/>
        <v>640</v>
      </c>
      <c r="S727" s="41">
        <f>IF($Q727&lt;Parâmetros!$E$19,$G727-1,$G727)</f>
        <v>46239</v>
      </c>
    </row>
    <row r="728" spans="1:19" ht="15" customHeight="1" x14ac:dyDescent="0.25">
      <c r="A728" s="79">
        <v>52351</v>
      </c>
      <c r="B728" s="76" t="s">
        <v>1360</v>
      </c>
      <c r="C728" s="76" t="s">
        <v>712</v>
      </c>
      <c r="D728" s="77">
        <v>46239</v>
      </c>
      <c r="E728" s="78">
        <v>0.31</v>
      </c>
      <c r="F728" s="76" t="s">
        <v>266</v>
      </c>
      <c r="G728" s="77">
        <v>46239</v>
      </c>
      <c r="H728">
        <v>40500342</v>
      </c>
      <c r="I728">
        <v>10</v>
      </c>
      <c r="J728" s="76" t="s">
        <v>1418</v>
      </c>
      <c r="K728" s="76" t="s">
        <v>458</v>
      </c>
      <c r="L728" s="77">
        <v>46239</v>
      </c>
      <c r="M728" s="76" t="s">
        <v>296</v>
      </c>
      <c r="N728" s="76" t="s">
        <v>270</v>
      </c>
      <c r="O728" s="76" t="s">
        <v>271</v>
      </c>
      <c r="P728" s="77">
        <v>46239</v>
      </c>
      <c r="Q728" s="43">
        <f t="shared" si="22"/>
        <v>641</v>
      </c>
      <c r="R728" s="43">
        <f t="shared" si="23"/>
        <v>660</v>
      </c>
      <c r="S728" s="41">
        <f>IF($Q728&lt;Parâmetros!$E$19,$G728-1,$G728)</f>
        <v>46239</v>
      </c>
    </row>
    <row r="729" spans="1:19" ht="15" customHeight="1" x14ac:dyDescent="0.25">
      <c r="A729" s="79">
        <v>52351</v>
      </c>
      <c r="B729" s="76" t="s">
        <v>1360</v>
      </c>
      <c r="C729" s="76" t="s">
        <v>712</v>
      </c>
      <c r="D729" s="77">
        <v>46239</v>
      </c>
      <c r="E729" s="78">
        <v>0.32</v>
      </c>
      <c r="F729" s="76" t="s">
        <v>266</v>
      </c>
      <c r="G729" s="77">
        <v>46239</v>
      </c>
      <c r="H729">
        <v>40500343</v>
      </c>
      <c r="I729">
        <v>10</v>
      </c>
      <c r="J729" s="76" t="s">
        <v>1419</v>
      </c>
      <c r="K729" s="76" t="s">
        <v>1420</v>
      </c>
      <c r="L729" s="77">
        <v>46239</v>
      </c>
      <c r="M729" s="76" t="s">
        <v>296</v>
      </c>
      <c r="N729" s="76" t="s">
        <v>270</v>
      </c>
      <c r="O729" s="76" t="s">
        <v>271</v>
      </c>
      <c r="P729" s="77">
        <v>46239</v>
      </c>
      <c r="Q729" s="43">
        <f t="shared" si="22"/>
        <v>661</v>
      </c>
      <c r="R729" s="43">
        <f t="shared" si="23"/>
        <v>680</v>
      </c>
      <c r="S729" s="41">
        <f>IF($Q729&lt;Parâmetros!$E$19,$G729-1,$G729)</f>
        <v>46239</v>
      </c>
    </row>
    <row r="730" spans="1:19" ht="15" customHeight="1" x14ac:dyDescent="0.25">
      <c r="A730" s="79">
        <v>52351</v>
      </c>
      <c r="B730" s="76" t="s">
        <v>1360</v>
      </c>
      <c r="C730" s="76" t="s">
        <v>712</v>
      </c>
      <c r="D730" s="77">
        <v>46239</v>
      </c>
      <c r="E730" s="78">
        <v>0.15</v>
      </c>
      <c r="F730" s="76" t="s">
        <v>266</v>
      </c>
      <c r="G730" s="77">
        <v>46239</v>
      </c>
      <c r="H730">
        <v>40500344</v>
      </c>
      <c r="I730">
        <v>10</v>
      </c>
      <c r="J730" s="76" t="s">
        <v>1421</v>
      </c>
      <c r="K730" s="76" t="s">
        <v>1422</v>
      </c>
      <c r="L730" s="77">
        <v>46239</v>
      </c>
      <c r="M730" s="76" t="s">
        <v>296</v>
      </c>
      <c r="N730" s="76" t="s">
        <v>270</v>
      </c>
      <c r="O730" s="76" t="s">
        <v>271</v>
      </c>
      <c r="P730" s="77">
        <v>46239</v>
      </c>
      <c r="Q730" s="43">
        <f t="shared" si="22"/>
        <v>681</v>
      </c>
      <c r="R730" s="43">
        <f t="shared" si="23"/>
        <v>690</v>
      </c>
      <c r="S730" s="41">
        <f>IF($Q730&lt;Parâmetros!$E$19,$G730-1,$G730)</f>
        <v>46239</v>
      </c>
    </row>
    <row r="731" spans="1:19" ht="15" customHeight="1" x14ac:dyDescent="0.25">
      <c r="A731" s="79">
        <v>52351</v>
      </c>
      <c r="B731" s="76" t="s">
        <v>1360</v>
      </c>
      <c r="C731" s="76" t="s">
        <v>712</v>
      </c>
      <c r="D731" s="77">
        <v>46239</v>
      </c>
      <c r="E731" s="78">
        <v>0.66</v>
      </c>
      <c r="F731" s="76" t="s">
        <v>266</v>
      </c>
      <c r="G731" s="77">
        <v>46239</v>
      </c>
      <c r="H731">
        <v>40500345</v>
      </c>
      <c r="I731">
        <v>10</v>
      </c>
      <c r="J731" s="76" t="s">
        <v>1423</v>
      </c>
      <c r="K731" s="76" t="s">
        <v>1424</v>
      </c>
      <c r="L731" s="77">
        <v>46239</v>
      </c>
      <c r="M731" s="76" t="s">
        <v>296</v>
      </c>
      <c r="N731" s="76" t="s">
        <v>270</v>
      </c>
      <c r="O731" s="76" t="s">
        <v>271</v>
      </c>
      <c r="P731" s="77">
        <v>46239</v>
      </c>
      <c r="Q731" s="43">
        <f t="shared" si="22"/>
        <v>750</v>
      </c>
      <c r="R731" s="43">
        <f t="shared" si="23"/>
        <v>790</v>
      </c>
      <c r="S731" s="41">
        <f>IF($Q731&lt;Parâmetros!$E$19,$G731-1,$G731)</f>
        <v>46239</v>
      </c>
    </row>
    <row r="732" spans="1:19" ht="15" customHeight="1" x14ac:dyDescent="0.25">
      <c r="A732" s="79">
        <v>52351</v>
      </c>
      <c r="B732" s="76" t="s">
        <v>1360</v>
      </c>
      <c r="C732" s="76" t="s">
        <v>712</v>
      </c>
      <c r="D732" s="77">
        <v>46239</v>
      </c>
      <c r="E732" s="78">
        <v>0.31</v>
      </c>
      <c r="F732" s="76" t="s">
        <v>266</v>
      </c>
      <c r="G732" s="77">
        <v>46239</v>
      </c>
      <c r="H732">
        <v>40500346</v>
      </c>
      <c r="I732">
        <v>10</v>
      </c>
      <c r="J732" s="76" t="s">
        <v>1425</v>
      </c>
      <c r="K732" s="76" t="s">
        <v>1426</v>
      </c>
      <c r="L732" s="77">
        <v>46239</v>
      </c>
      <c r="M732" s="76" t="s">
        <v>296</v>
      </c>
      <c r="N732" s="76" t="s">
        <v>270</v>
      </c>
      <c r="O732" s="76" t="s">
        <v>271</v>
      </c>
      <c r="P732" s="77">
        <v>46239</v>
      </c>
      <c r="Q732" s="43">
        <f t="shared" si="22"/>
        <v>791</v>
      </c>
      <c r="R732" s="43">
        <f t="shared" si="23"/>
        <v>810</v>
      </c>
      <c r="S732" s="41">
        <f>IF($Q732&lt;Parâmetros!$E$19,$G732-1,$G732)</f>
        <v>46239</v>
      </c>
    </row>
    <row r="733" spans="1:19" ht="15" customHeight="1" x14ac:dyDescent="0.25">
      <c r="A733" s="79">
        <v>52351</v>
      </c>
      <c r="B733" s="76" t="s">
        <v>1360</v>
      </c>
      <c r="C733" s="76" t="s">
        <v>712</v>
      </c>
      <c r="D733" s="77">
        <v>46239</v>
      </c>
      <c r="E733" s="78">
        <v>0.31</v>
      </c>
      <c r="F733" s="76" t="s">
        <v>266</v>
      </c>
      <c r="G733" s="77">
        <v>46239</v>
      </c>
      <c r="H733">
        <v>40500347</v>
      </c>
      <c r="I733">
        <v>10</v>
      </c>
      <c r="J733" s="76" t="s">
        <v>1427</v>
      </c>
      <c r="K733" s="76" t="s">
        <v>1428</v>
      </c>
      <c r="L733" s="77">
        <v>46239</v>
      </c>
      <c r="M733" s="76" t="s">
        <v>296</v>
      </c>
      <c r="N733" s="76" t="s">
        <v>270</v>
      </c>
      <c r="O733" s="76" t="s">
        <v>271</v>
      </c>
      <c r="P733" s="77">
        <v>46239</v>
      </c>
      <c r="Q733" s="43">
        <f t="shared" si="22"/>
        <v>811</v>
      </c>
      <c r="R733" s="43">
        <f t="shared" si="23"/>
        <v>830</v>
      </c>
      <c r="S733" s="41">
        <f>IF($Q733&lt;Parâmetros!$E$19,$G733-1,$G733)</f>
        <v>46239</v>
      </c>
    </row>
    <row r="734" spans="1:19" ht="15" customHeight="1" x14ac:dyDescent="0.25">
      <c r="A734" s="79">
        <v>52351</v>
      </c>
      <c r="B734" s="76" t="s">
        <v>1360</v>
      </c>
      <c r="C734" s="76" t="s">
        <v>712</v>
      </c>
      <c r="D734" s="77">
        <v>46239</v>
      </c>
      <c r="E734" s="78">
        <v>0.14000000000000001</v>
      </c>
      <c r="F734" s="76" t="s">
        <v>266</v>
      </c>
      <c r="G734" s="77">
        <v>46239</v>
      </c>
      <c r="H734">
        <v>40500352</v>
      </c>
      <c r="I734">
        <v>10</v>
      </c>
      <c r="J734" s="76" t="s">
        <v>1429</v>
      </c>
      <c r="K734" s="76" t="s">
        <v>1430</v>
      </c>
      <c r="L734" s="77">
        <v>46239</v>
      </c>
      <c r="M734" s="76" t="s">
        <v>296</v>
      </c>
      <c r="N734" s="76" t="s">
        <v>270</v>
      </c>
      <c r="O734" s="76" t="s">
        <v>271</v>
      </c>
      <c r="P734" s="77">
        <v>46239</v>
      </c>
      <c r="Q734" s="43">
        <f t="shared" si="22"/>
        <v>831</v>
      </c>
      <c r="R734" s="43">
        <f t="shared" si="23"/>
        <v>840</v>
      </c>
      <c r="S734" s="41">
        <f>IF($Q734&lt;Parâmetros!$E$19,$G734-1,$G734)</f>
        <v>46239</v>
      </c>
    </row>
    <row r="735" spans="1:19" ht="15" customHeight="1" x14ac:dyDescent="0.25">
      <c r="A735" s="79">
        <v>52351</v>
      </c>
      <c r="B735" s="76" t="s">
        <v>1360</v>
      </c>
      <c r="C735" s="76" t="s">
        <v>712</v>
      </c>
      <c r="D735" s="77">
        <v>46239</v>
      </c>
      <c r="E735" s="78">
        <v>0.31</v>
      </c>
      <c r="F735" s="76" t="s">
        <v>266</v>
      </c>
      <c r="G735" s="77">
        <v>46239</v>
      </c>
      <c r="H735">
        <v>40500353</v>
      </c>
      <c r="I735">
        <v>10</v>
      </c>
      <c r="J735" s="76" t="s">
        <v>1431</v>
      </c>
      <c r="K735" s="76" t="s">
        <v>1432</v>
      </c>
      <c r="L735" s="77">
        <v>46239</v>
      </c>
      <c r="M735" s="76" t="s">
        <v>296</v>
      </c>
      <c r="N735" s="76" t="s">
        <v>270</v>
      </c>
      <c r="O735" s="76" t="s">
        <v>271</v>
      </c>
      <c r="P735" s="77">
        <v>46239</v>
      </c>
      <c r="Q735" s="43">
        <f t="shared" si="22"/>
        <v>841</v>
      </c>
      <c r="R735" s="43">
        <f t="shared" si="23"/>
        <v>860</v>
      </c>
      <c r="S735" s="41">
        <f>IF($Q735&lt;Parâmetros!$E$19,$G735-1,$G735)</f>
        <v>46239</v>
      </c>
    </row>
    <row r="736" spans="1:19" ht="15" customHeight="1" x14ac:dyDescent="0.25">
      <c r="A736" s="79">
        <v>52351</v>
      </c>
      <c r="B736" s="76" t="s">
        <v>1360</v>
      </c>
      <c r="C736" s="76" t="s">
        <v>712</v>
      </c>
      <c r="D736" s="77">
        <v>46239</v>
      </c>
      <c r="E736" s="78">
        <v>0.32</v>
      </c>
      <c r="F736" s="76" t="s">
        <v>266</v>
      </c>
      <c r="G736" s="77">
        <v>46239</v>
      </c>
      <c r="H736">
        <v>40500354</v>
      </c>
      <c r="I736">
        <v>10</v>
      </c>
      <c r="J736" s="76" t="s">
        <v>1433</v>
      </c>
      <c r="K736" s="76" t="s">
        <v>1434</v>
      </c>
      <c r="L736" s="77">
        <v>46239</v>
      </c>
      <c r="M736" s="76" t="s">
        <v>296</v>
      </c>
      <c r="N736" s="76" t="s">
        <v>270</v>
      </c>
      <c r="O736" s="76" t="s">
        <v>271</v>
      </c>
      <c r="P736" s="77">
        <v>46239</v>
      </c>
      <c r="Q736" s="43">
        <f t="shared" si="22"/>
        <v>861</v>
      </c>
      <c r="R736" s="43">
        <f t="shared" si="23"/>
        <v>880</v>
      </c>
      <c r="S736" s="41">
        <f>IF($Q736&lt;Parâmetros!$E$19,$G736-1,$G736)</f>
        <v>46239</v>
      </c>
    </row>
    <row r="737" spans="1:19" ht="15" customHeight="1" x14ac:dyDescent="0.25">
      <c r="A737" s="79">
        <v>52351</v>
      </c>
      <c r="B737" s="76" t="s">
        <v>1360</v>
      </c>
      <c r="C737" s="76" t="s">
        <v>712</v>
      </c>
      <c r="D737" s="77">
        <v>46239</v>
      </c>
      <c r="E737" s="78">
        <v>0.32</v>
      </c>
      <c r="F737" s="76" t="s">
        <v>266</v>
      </c>
      <c r="G737" s="77">
        <v>46239</v>
      </c>
      <c r="H737">
        <v>40500355</v>
      </c>
      <c r="I737">
        <v>10</v>
      </c>
      <c r="J737" s="76" t="s">
        <v>1435</v>
      </c>
      <c r="K737" s="76" t="s">
        <v>1436</v>
      </c>
      <c r="L737" s="77">
        <v>46239</v>
      </c>
      <c r="M737" s="76" t="s">
        <v>296</v>
      </c>
      <c r="N737" s="76" t="s">
        <v>270</v>
      </c>
      <c r="O737" s="76" t="s">
        <v>271</v>
      </c>
      <c r="P737" s="77">
        <v>46239</v>
      </c>
      <c r="Q737" s="43">
        <f t="shared" si="22"/>
        <v>881</v>
      </c>
      <c r="R737" s="43">
        <f t="shared" si="23"/>
        <v>900</v>
      </c>
      <c r="S737" s="41">
        <f>IF($Q737&lt;Parâmetros!$E$19,$G737-1,$G737)</f>
        <v>46239</v>
      </c>
    </row>
    <row r="738" spans="1:19" ht="15" customHeight="1" x14ac:dyDescent="0.25">
      <c r="A738" s="79">
        <v>52351</v>
      </c>
      <c r="B738" s="76" t="s">
        <v>1360</v>
      </c>
      <c r="C738" s="76" t="s">
        <v>712</v>
      </c>
      <c r="D738" s="77">
        <v>46239</v>
      </c>
      <c r="E738" s="78">
        <v>0.32</v>
      </c>
      <c r="F738" s="76" t="s">
        <v>266</v>
      </c>
      <c r="G738" s="77">
        <v>46239</v>
      </c>
      <c r="H738">
        <v>40500356</v>
      </c>
      <c r="I738">
        <v>10</v>
      </c>
      <c r="J738" s="76" t="s">
        <v>1437</v>
      </c>
      <c r="K738" s="76" t="s">
        <v>1438</v>
      </c>
      <c r="L738" s="77">
        <v>46239</v>
      </c>
      <c r="M738" s="76" t="s">
        <v>296</v>
      </c>
      <c r="N738" s="76" t="s">
        <v>270</v>
      </c>
      <c r="O738" s="76" t="s">
        <v>271</v>
      </c>
      <c r="P738" s="77">
        <v>46239</v>
      </c>
      <c r="Q738" s="43">
        <f t="shared" si="22"/>
        <v>901</v>
      </c>
      <c r="R738" s="43">
        <f t="shared" si="23"/>
        <v>920</v>
      </c>
      <c r="S738" s="41">
        <f>IF($Q738&lt;Parâmetros!$E$19,$G738-1,$G738)</f>
        <v>46239</v>
      </c>
    </row>
    <row r="739" spans="1:19" ht="15" customHeight="1" x14ac:dyDescent="0.25">
      <c r="A739" s="79">
        <v>52351</v>
      </c>
      <c r="B739" s="76" t="s">
        <v>1360</v>
      </c>
      <c r="C739" s="76" t="s">
        <v>712</v>
      </c>
      <c r="D739" s="77">
        <v>46239</v>
      </c>
      <c r="E739" s="78">
        <v>0.15</v>
      </c>
      <c r="F739" s="76" t="s">
        <v>266</v>
      </c>
      <c r="G739" s="77">
        <v>46239</v>
      </c>
      <c r="H739">
        <v>40500357</v>
      </c>
      <c r="I739">
        <v>10</v>
      </c>
      <c r="J739" s="76" t="s">
        <v>1439</v>
      </c>
      <c r="K739" s="76" t="s">
        <v>1440</v>
      </c>
      <c r="L739" s="77">
        <v>46239</v>
      </c>
      <c r="M739" s="76" t="s">
        <v>296</v>
      </c>
      <c r="N739" s="76" t="s">
        <v>270</v>
      </c>
      <c r="O739" s="76" t="s">
        <v>271</v>
      </c>
      <c r="P739" s="77">
        <v>46239</v>
      </c>
      <c r="Q739" s="43">
        <f t="shared" si="22"/>
        <v>921</v>
      </c>
      <c r="R739" s="43">
        <f t="shared" si="23"/>
        <v>930</v>
      </c>
      <c r="S739" s="41">
        <f>IF($Q739&lt;Parâmetros!$E$19,$G739-1,$G739)</f>
        <v>46239</v>
      </c>
    </row>
    <row r="740" spans="1:19" ht="15" customHeight="1" x14ac:dyDescent="0.25">
      <c r="A740" s="79">
        <v>52351</v>
      </c>
      <c r="B740" s="76" t="s">
        <v>1360</v>
      </c>
      <c r="C740" s="76" t="s">
        <v>712</v>
      </c>
      <c r="D740" s="77">
        <v>46239</v>
      </c>
      <c r="E740" s="78">
        <v>0.49</v>
      </c>
      <c r="F740" s="76" t="s">
        <v>266</v>
      </c>
      <c r="G740" s="77">
        <v>46239</v>
      </c>
      <c r="H740">
        <v>40500358</v>
      </c>
      <c r="I740">
        <v>10</v>
      </c>
      <c r="J740" s="76" t="s">
        <v>1441</v>
      </c>
      <c r="K740" s="76" t="s">
        <v>1442</v>
      </c>
      <c r="L740" s="77">
        <v>46239</v>
      </c>
      <c r="M740" s="76" t="s">
        <v>296</v>
      </c>
      <c r="N740" s="76" t="s">
        <v>270</v>
      </c>
      <c r="O740" s="76" t="s">
        <v>271</v>
      </c>
      <c r="P740" s="77">
        <v>46239</v>
      </c>
      <c r="Q740" s="43">
        <f t="shared" ref="Q740:Q803" si="24">IFERROR(VALUE(LEFT($J740,2))*60+VALUE(MID($J740,4,2)),9999)</f>
        <v>931</v>
      </c>
      <c r="R740" s="43">
        <f t="shared" ref="R740:R803" si="25">IFERROR(VALUE(LEFT($K740,2))*60+VALUE(MID($K740,4,2)),"")</f>
        <v>960</v>
      </c>
      <c r="S740" s="41">
        <f>IF($Q740&lt;Parâmetros!$E$19,$G740-1,$G740)</f>
        <v>46239</v>
      </c>
    </row>
    <row r="741" spans="1:19" ht="15" customHeight="1" x14ac:dyDescent="0.25">
      <c r="A741" s="79">
        <v>52351</v>
      </c>
      <c r="B741" s="76" t="s">
        <v>1360</v>
      </c>
      <c r="C741" s="76" t="s">
        <v>712</v>
      </c>
      <c r="D741" s="77">
        <v>46239</v>
      </c>
      <c r="E741" s="78">
        <v>0.32</v>
      </c>
      <c r="F741" s="76" t="s">
        <v>266</v>
      </c>
      <c r="G741" s="77">
        <v>46239</v>
      </c>
      <c r="H741">
        <v>40500359</v>
      </c>
      <c r="I741">
        <v>10</v>
      </c>
      <c r="J741" s="76" t="s">
        <v>1443</v>
      </c>
      <c r="K741" s="76" t="s">
        <v>1444</v>
      </c>
      <c r="L741" s="77">
        <v>46239</v>
      </c>
      <c r="M741" s="76" t="s">
        <v>296</v>
      </c>
      <c r="N741" s="76" t="s">
        <v>270</v>
      </c>
      <c r="O741" s="76" t="s">
        <v>271</v>
      </c>
      <c r="P741" s="77">
        <v>46239</v>
      </c>
      <c r="Q741" s="43">
        <f t="shared" si="24"/>
        <v>961</v>
      </c>
      <c r="R741" s="43">
        <f t="shared" si="25"/>
        <v>980</v>
      </c>
      <c r="S741" s="41">
        <f>IF($Q741&lt;Parâmetros!$E$19,$G741-1,$G741)</f>
        <v>46239</v>
      </c>
    </row>
    <row r="742" spans="1:19" ht="15" customHeight="1" x14ac:dyDescent="0.25">
      <c r="A742" s="79">
        <v>52351</v>
      </c>
      <c r="B742" s="76" t="s">
        <v>1360</v>
      </c>
      <c r="C742" s="76" t="s">
        <v>712</v>
      </c>
      <c r="D742" s="77">
        <v>46241</v>
      </c>
      <c r="E742" s="78">
        <v>4.67</v>
      </c>
      <c r="F742" s="76" t="s">
        <v>266</v>
      </c>
      <c r="G742" s="77">
        <v>46240</v>
      </c>
      <c r="H742">
        <v>40501841</v>
      </c>
      <c r="I742">
        <v>10</v>
      </c>
      <c r="J742" s="76" t="s">
        <v>1445</v>
      </c>
      <c r="K742" s="76" t="s">
        <v>1446</v>
      </c>
      <c r="L742" s="77">
        <v>46240</v>
      </c>
      <c r="M742" s="76" t="s">
        <v>269</v>
      </c>
      <c r="N742" s="76" t="s">
        <v>270</v>
      </c>
      <c r="O742" s="76" t="s">
        <v>271</v>
      </c>
      <c r="P742" s="77">
        <v>46241</v>
      </c>
      <c r="Q742" s="43">
        <f t="shared" si="24"/>
        <v>440</v>
      </c>
      <c r="R742" s="43">
        <f t="shared" si="25"/>
        <v>720</v>
      </c>
      <c r="S742" s="41">
        <f>IF($Q742&lt;Parâmetros!$E$19,$G742-1,$G742)</f>
        <v>46240</v>
      </c>
    </row>
    <row r="743" spans="1:19" ht="15" customHeight="1" x14ac:dyDescent="0.25">
      <c r="A743" s="79">
        <v>52351</v>
      </c>
      <c r="B743" s="76" t="s">
        <v>1360</v>
      </c>
      <c r="C743" s="76" t="s">
        <v>712</v>
      </c>
      <c r="D743" s="77">
        <v>46241</v>
      </c>
      <c r="E743" s="78">
        <v>3.34</v>
      </c>
      <c r="F743" s="76" t="s">
        <v>266</v>
      </c>
      <c r="G743" s="77">
        <v>46240</v>
      </c>
      <c r="H743">
        <v>40501841</v>
      </c>
      <c r="I743">
        <v>10</v>
      </c>
      <c r="J743" s="76" t="s">
        <v>1447</v>
      </c>
      <c r="K743" s="76" t="s">
        <v>1448</v>
      </c>
      <c r="L743" s="77">
        <v>46240</v>
      </c>
      <c r="M743" s="76" t="s">
        <v>269</v>
      </c>
      <c r="N743" s="76" t="s">
        <v>270</v>
      </c>
      <c r="O743" s="76" t="s">
        <v>271</v>
      </c>
      <c r="P743" s="77">
        <v>46241</v>
      </c>
      <c r="Q743" s="43">
        <f t="shared" si="24"/>
        <v>780</v>
      </c>
      <c r="R743" s="43">
        <f t="shared" si="25"/>
        <v>980</v>
      </c>
      <c r="S743" s="41">
        <f>IF($Q743&lt;Parâmetros!$E$19,$G743-1,$G743)</f>
        <v>46240</v>
      </c>
    </row>
    <row r="744" spans="1:19" ht="15" customHeight="1" x14ac:dyDescent="0.25">
      <c r="A744" s="79">
        <v>52351</v>
      </c>
      <c r="B744" s="76" t="s">
        <v>1360</v>
      </c>
      <c r="C744" s="76" t="s">
        <v>712</v>
      </c>
      <c r="D744" s="77">
        <v>46241</v>
      </c>
      <c r="E744" s="78">
        <v>1.67</v>
      </c>
      <c r="F744" s="76" t="s">
        <v>266</v>
      </c>
      <c r="G744" s="77">
        <v>46241</v>
      </c>
      <c r="H744">
        <v>40500261</v>
      </c>
      <c r="I744">
        <v>10</v>
      </c>
      <c r="J744" s="76" t="s">
        <v>1449</v>
      </c>
      <c r="K744" s="76" t="s">
        <v>1384</v>
      </c>
      <c r="L744" s="77">
        <v>46241</v>
      </c>
      <c r="M744" s="76" t="s">
        <v>296</v>
      </c>
      <c r="N744" s="76" t="s">
        <v>270</v>
      </c>
      <c r="O744" s="76" t="s">
        <v>271</v>
      </c>
      <c r="P744" s="77">
        <v>46241</v>
      </c>
      <c r="Q744" s="43">
        <f t="shared" si="24"/>
        <v>440</v>
      </c>
      <c r="R744" s="43">
        <f t="shared" si="25"/>
        <v>540</v>
      </c>
      <c r="S744" s="41">
        <f>IF($Q744&lt;Parâmetros!$E$19,$G744-1,$G744)</f>
        <v>46241</v>
      </c>
    </row>
    <row r="745" spans="1:19" ht="15" customHeight="1" x14ac:dyDescent="0.25">
      <c r="A745" s="79">
        <v>52351</v>
      </c>
      <c r="B745" s="76" t="s">
        <v>1360</v>
      </c>
      <c r="C745" s="76" t="s">
        <v>712</v>
      </c>
      <c r="D745" s="77">
        <v>46241</v>
      </c>
      <c r="E745" s="78">
        <v>2.4900000000000002</v>
      </c>
      <c r="F745" s="76" t="s">
        <v>266</v>
      </c>
      <c r="G745" s="77">
        <v>46241</v>
      </c>
      <c r="H745">
        <v>40500262</v>
      </c>
      <c r="I745">
        <v>10</v>
      </c>
      <c r="J745" s="76" t="s">
        <v>1450</v>
      </c>
      <c r="K745" s="76" t="s">
        <v>1451</v>
      </c>
      <c r="L745" s="77">
        <v>46241</v>
      </c>
      <c r="M745" s="76" t="s">
        <v>296</v>
      </c>
      <c r="N745" s="76" t="s">
        <v>270</v>
      </c>
      <c r="O745" s="76" t="s">
        <v>271</v>
      </c>
      <c r="P745" s="77">
        <v>46241</v>
      </c>
      <c r="Q745" s="43">
        <f t="shared" si="24"/>
        <v>541</v>
      </c>
      <c r="R745" s="43">
        <f t="shared" si="25"/>
        <v>690</v>
      </c>
      <c r="S745" s="41">
        <f>IF($Q745&lt;Parâmetros!$E$19,$G745-1,$G745)</f>
        <v>46241</v>
      </c>
    </row>
    <row r="746" spans="1:19" ht="15" customHeight="1" x14ac:dyDescent="0.25">
      <c r="A746" s="79">
        <v>52351</v>
      </c>
      <c r="B746" s="76" t="s">
        <v>1360</v>
      </c>
      <c r="C746" s="76" t="s">
        <v>712</v>
      </c>
      <c r="D746" s="77">
        <v>46241</v>
      </c>
      <c r="E746" s="78">
        <v>0.49</v>
      </c>
      <c r="F746" s="76" t="s">
        <v>266</v>
      </c>
      <c r="G746" s="77">
        <v>46241</v>
      </c>
      <c r="H746">
        <v>40500480</v>
      </c>
      <c r="I746">
        <v>10</v>
      </c>
      <c r="J746" s="76" t="s">
        <v>1452</v>
      </c>
      <c r="K746" s="76" t="s">
        <v>1453</v>
      </c>
      <c r="L746" s="77">
        <v>46241</v>
      </c>
      <c r="M746" s="76" t="s">
        <v>296</v>
      </c>
      <c r="N746" s="76" t="s">
        <v>270</v>
      </c>
      <c r="O746" s="76" t="s">
        <v>271</v>
      </c>
      <c r="P746" s="77">
        <v>46241</v>
      </c>
      <c r="Q746" s="43">
        <f t="shared" si="24"/>
        <v>750</v>
      </c>
      <c r="R746" s="43">
        <f t="shared" si="25"/>
        <v>780</v>
      </c>
      <c r="S746" s="41">
        <f>IF($Q746&lt;Parâmetros!$E$19,$G746-1,$G746)</f>
        <v>46241</v>
      </c>
    </row>
    <row r="747" spans="1:19" ht="15" customHeight="1" x14ac:dyDescent="0.25">
      <c r="A747" s="79">
        <v>52351</v>
      </c>
      <c r="B747" s="76" t="s">
        <v>1360</v>
      </c>
      <c r="C747" s="76" t="s">
        <v>712</v>
      </c>
      <c r="D747" s="77">
        <v>46241</v>
      </c>
      <c r="E747" s="78">
        <v>0.99</v>
      </c>
      <c r="F747" s="76" t="s">
        <v>266</v>
      </c>
      <c r="G747" s="77">
        <v>46241</v>
      </c>
      <c r="H747">
        <v>40501574</v>
      </c>
      <c r="I747">
        <v>10</v>
      </c>
      <c r="J747" s="76" t="s">
        <v>1454</v>
      </c>
      <c r="K747" s="76" t="s">
        <v>467</v>
      </c>
      <c r="L747" s="77">
        <v>46241</v>
      </c>
      <c r="M747" s="76" t="s">
        <v>269</v>
      </c>
      <c r="N747">
        <v>3011689</v>
      </c>
      <c r="O747" s="76" t="s">
        <v>271</v>
      </c>
      <c r="P747" s="77">
        <v>46241</v>
      </c>
      <c r="Q747" s="43">
        <f t="shared" si="24"/>
        <v>781</v>
      </c>
      <c r="R747" s="43">
        <f t="shared" si="25"/>
        <v>840</v>
      </c>
      <c r="S747" s="41">
        <f>IF($Q747&lt;Parâmetros!$E$19,$G747-1,$G747)</f>
        <v>46241</v>
      </c>
    </row>
    <row r="748" spans="1:19" ht="15" customHeight="1" x14ac:dyDescent="0.25">
      <c r="A748" s="79">
        <v>52351</v>
      </c>
      <c r="B748" s="76" t="s">
        <v>1360</v>
      </c>
      <c r="C748" s="76" t="s">
        <v>712</v>
      </c>
      <c r="D748" s="77">
        <v>46241</v>
      </c>
      <c r="E748" s="78">
        <v>0.99</v>
      </c>
      <c r="F748" s="76" t="s">
        <v>266</v>
      </c>
      <c r="G748" s="77">
        <v>46241</v>
      </c>
      <c r="H748">
        <v>40501584</v>
      </c>
      <c r="I748">
        <v>10</v>
      </c>
      <c r="J748" s="76" t="s">
        <v>1455</v>
      </c>
      <c r="K748" s="76" t="s">
        <v>1456</v>
      </c>
      <c r="L748" s="77">
        <v>46241</v>
      </c>
      <c r="M748" s="76" t="s">
        <v>269</v>
      </c>
      <c r="N748">
        <v>3003574</v>
      </c>
      <c r="O748" s="76" t="s">
        <v>271</v>
      </c>
      <c r="P748" s="77">
        <v>46241</v>
      </c>
      <c r="Q748" s="43">
        <f t="shared" si="24"/>
        <v>841</v>
      </c>
      <c r="R748" s="43">
        <f t="shared" si="25"/>
        <v>900</v>
      </c>
      <c r="S748" s="41">
        <f>IF($Q748&lt;Parâmetros!$E$19,$G748-1,$G748)</f>
        <v>46241</v>
      </c>
    </row>
    <row r="749" spans="1:19" ht="15" customHeight="1" x14ac:dyDescent="0.25">
      <c r="A749" s="79">
        <v>52351</v>
      </c>
      <c r="B749" s="76" t="s">
        <v>1360</v>
      </c>
      <c r="C749" s="76" t="s">
        <v>712</v>
      </c>
      <c r="D749" s="77">
        <v>46242</v>
      </c>
      <c r="E749" s="78">
        <v>1.32</v>
      </c>
      <c r="F749" s="76" t="s">
        <v>266</v>
      </c>
      <c r="G749" s="77">
        <v>46241</v>
      </c>
      <c r="H749">
        <v>40500300</v>
      </c>
      <c r="I749">
        <v>10</v>
      </c>
      <c r="J749" s="76" t="s">
        <v>1457</v>
      </c>
      <c r="K749" s="76" t="s">
        <v>1448</v>
      </c>
      <c r="L749" s="77">
        <v>46241</v>
      </c>
      <c r="M749" s="76" t="s">
        <v>296</v>
      </c>
      <c r="N749" s="76" t="s">
        <v>270</v>
      </c>
      <c r="O749" s="76" t="s">
        <v>271</v>
      </c>
      <c r="P749" s="77">
        <v>46242</v>
      </c>
      <c r="Q749" s="43">
        <f t="shared" si="24"/>
        <v>901</v>
      </c>
      <c r="R749" s="43">
        <f t="shared" si="25"/>
        <v>980</v>
      </c>
      <c r="S749" s="41">
        <f>IF($Q749&lt;Parâmetros!$E$19,$G749-1,$G749)</f>
        <v>46241</v>
      </c>
    </row>
    <row r="750" spans="1:19" ht="15" customHeight="1" x14ac:dyDescent="0.25">
      <c r="A750" s="79">
        <v>52351</v>
      </c>
      <c r="B750" s="76" t="s">
        <v>1360</v>
      </c>
      <c r="C750" s="76" t="s">
        <v>712</v>
      </c>
      <c r="D750" s="77">
        <v>46242</v>
      </c>
      <c r="E750" s="78">
        <v>1.17</v>
      </c>
      <c r="F750" s="76" t="s">
        <v>266</v>
      </c>
      <c r="G750" s="77">
        <v>46242</v>
      </c>
      <c r="H750">
        <v>40498452</v>
      </c>
      <c r="I750">
        <v>10</v>
      </c>
      <c r="J750" s="76" t="s">
        <v>1458</v>
      </c>
      <c r="K750" s="76" t="s">
        <v>1459</v>
      </c>
      <c r="L750" s="77">
        <v>46242</v>
      </c>
      <c r="M750" s="76" t="s">
        <v>296</v>
      </c>
      <c r="N750" s="76" t="s">
        <v>270</v>
      </c>
      <c r="O750" s="76" t="s">
        <v>271</v>
      </c>
      <c r="P750" s="77">
        <v>46242</v>
      </c>
      <c r="Q750" s="43">
        <f t="shared" si="24"/>
        <v>440</v>
      </c>
      <c r="R750" s="43">
        <f t="shared" si="25"/>
        <v>510</v>
      </c>
      <c r="S750" s="41">
        <f>IF($Q750&lt;Parâmetros!$E$19,$G750-1,$G750)</f>
        <v>46242</v>
      </c>
    </row>
    <row r="751" spans="1:19" ht="15" customHeight="1" x14ac:dyDescent="0.25">
      <c r="A751" s="79">
        <v>52351</v>
      </c>
      <c r="B751" s="76" t="s">
        <v>1360</v>
      </c>
      <c r="C751" s="76" t="s">
        <v>712</v>
      </c>
      <c r="D751" s="77">
        <v>46242</v>
      </c>
      <c r="E751" s="78">
        <v>0.8</v>
      </c>
      <c r="F751" s="76" t="s">
        <v>266</v>
      </c>
      <c r="G751" s="77">
        <v>46242</v>
      </c>
      <c r="H751">
        <v>40498463</v>
      </c>
      <c r="I751">
        <v>10</v>
      </c>
      <c r="J751" s="76" t="s">
        <v>1460</v>
      </c>
      <c r="K751" s="76" t="s">
        <v>1461</v>
      </c>
      <c r="L751" s="77">
        <v>46242</v>
      </c>
      <c r="M751" s="76" t="s">
        <v>296</v>
      </c>
      <c r="N751" s="76" t="s">
        <v>270</v>
      </c>
      <c r="O751" s="76" t="s">
        <v>271</v>
      </c>
      <c r="P751" s="77">
        <v>46242</v>
      </c>
      <c r="Q751" s="43">
        <f t="shared" si="24"/>
        <v>511</v>
      </c>
      <c r="R751" s="43">
        <f t="shared" si="25"/>
        <v>560</v>
      </c>
      <c r="S751" s="41">
        <f>IF($Q751&lt;Parâmetros!$E$19,$G751-1,$G751)</f>
        <v>46242</v>
      </c>
    </row>
    <row r="752" spans="1:19" ht="15" customHeight="1" x14ac:dyDescent="0.25">
      <c r="A752" s="79">
        <v>52351</v>
      </c>
      <c r="B752" s="76" t="s">
        <v>1360</v>
      </c>
      <c r="C752" s="76" t="s">
        <v>712</v>
      </c>
      <c r="D752" s="77">
        <v>46242</v>
      </c>
      <c r="E752" s="78">
        <v>0.32</v>
      </c>
      <c r="F752" s="76" t="s">
        <v>266</v>
      </c>
      <c r="G752" s="77">
        <v>46242</v>
      </c>
      <c r="H752">
        <v>40500360</v>
      </c>
      <c r="I752">
        <v>10</v>
      </c>
      <c r="J752" s="76" t="s">
        <v>1462</v>
      </c>
      <c r="K752" s="76" t="s">
        <v>1463</v>
      </c>
      <c r="L752" s="77">
        <v>46242</v>
      </c>
      <c r="M752" s="76" t="s">
        <v>296</v>
      </c>
      <c r="N752" s="76" t="s">
        <v>270</v>
      </c>
      <c r="O752" s="76" t="s">
        <v>271</v>
      </c>
      <c r="P752" s="77">
        <v>46242</v>
      </c>
      <c r="Q752" s="43">
        <f t="shared" si="24"/>
        <v>561</v>
      </c>
      <c r="R752" s="43">
        <f t="shared" si="25"/>
        <v>580</v>
      </c>
      <c r="S752" s="41">
        <f>IF($Q752&lt;Parâmetros!$E$19,$G752-1,$G752)</f>
        <v>46242</v>
      </c>
    </row>
    <row r="753" spans="1:19" ht="15" customHeight="1" x14ac:dyDescent="0.25">
      <c r="A753" s="79">
        <v>52351</v>
      </c>
      <c r="B753" s="76" t="s">
        <v>1360</v>
      </c>
      <c r="C753" s="76" t="s">
        <v>712</v>
      </c>
      <c r="D753" s="77">
        <v>46242</v>
      </c>
      <c r="E753" s="78">
        <v>0.32</v>
      </c>
      <c r="F753" s="76" t="s">
        <v>266</v>
      </c>
      <c r="G753" s="77">
        <v>46242</v>
      </c>
      <c r="H753">
        <v>40500361</v>
      </c>
      <c r="I753">
        <v>10</v>
      </c>
      <c r="J753" s="76" t="s">
        <v>1464</v>
      </c>
      <c r="K753" s="76" t="s">
        <v>1465</v>
      </c>
      <c r="L753" s="77">
        <v>46242</v>
      </c>
      <c r="M753" s="76" t="s">
        <v>296</v>
      </c>
      <c r="N753" s="76" t="s">
        <v>270</v>
      </c>
      <c r="O753" s="76" t="s">
        <v>271</v>
      </c>
      <c r="P753" s="77">
        <v>46242</v>
      </c>
      <c r="Q753" s="43">
        <f t="shared" si="24"/>
        <v>581</v>
      </c>
      <c r="R753" s="43">
        <f t="shared" si="25"/>
        <v>600</v>
      </c>
      <c r="S753" s="41">
        <f>IF($Q753&lt;Parâmetros!$E$19,$G753-1,$G753)</f>
        <v>46242</v>
      </c>
    </row>
    <row r="754" spans="1:19" ht="15" customHeight="1" x14ac:dyDescent="0.25">
      <c r="A754" s="79">
        <v>52351</v>
      </c>
      <c r="B754" s="76" t="s">
        <v>1360</v>
      </c>
      <c r="C754" s="76" t="s">
        <v>712</v>
      </c>
      <c r="D754" s="77">
        <v>46242</v>
      </c>
      <c r="E754" s="78">
        <v>0.32</v>
      </c>
      <c r="F754" s="76" t="s">
        <v>266</v>
      </c>
      <c r="G754" s="77">
        <v>46242</v>
      </c>
      <c r="H754">
        <v>40500362</v>
      </c>
      <c r="I754">
        <v>10</v>
      </c>
      <c r="J754" s="76" t="s">
        <v>1466</v>
      </c>
      <c r="K754" s="76" t="s">
        <v>1467</v>
      </c>
      <c r="L754" s="77">
        <v>46242</v>
      </c>
      <c r="M754" s="76" t="s">
        <v>296</v>
      </c>
      <c r="N754" s="76" t="s">
        <v>270</v>
      </c>
      <c r="O754" s="76" t="s">
        <v>271</v>
      </c>
      <c r="P754" s="77">
        <v>46242</v>
      </c>
      <c r="Q754" s="43">
        <f t="shared" si="24"/>
        <v>601</v>
      </c>
      <c r="R754" s="43">
        <f t="shared" si="25"/>
        <v>620</v>
      </c>
      <c r="S754" s="41">
        <f>IF($Q754&lt;Parâmetros!$E$19,$G754-1,$G754)</f>
        <v>46242</v>
      </c>
    </row>
    <row r="755" spans="1:19" ht="15" customHeight="1" x14ac:dyDescent="0.25">
      <c r="A755" s="79">
        <v>52351</v>
      </c>
      <c r="B755" s="76" t="s">
        <v>1360</v>
      </c>
      <c r="C755" s="76" t="s">
        <v>712</v>
      </c>
      <c r="D755" s="77">
        <v>46242</v>
      </c>
      <c r="E755" s="78">
        <v>0.32</v>
      </c>
      <c r="F755" s="76" t="s">
        <v>266</v>
      </c>
      <c r="G755" s="77">
        <v>46242</v>
      </c>
      <c r="H755">
        <v>40500363</v>
      </c>
      <c r="I755">
        <v>10</v>
      </c>
      <c r="J755" s="76" t="s">
        <v>1468</v>
      </c>
      <c r="K755" s="76" t="s">
        <v>1469</v>
      </c>
      <c r="L755" s="77">
        <v>46242</v>
      </c>
      <c r="M755" s="76" t="s">
        <v>296</v>
      </c>
      <c r="N755" s="76" t="s">
        <v>270</v>
      </c>
      <c r="O755" s="76" t="s">
        <v>271</v>
      </c>
      <c r="P755" s="77">
        <v>46242</v>
      </c>
      <c r="Q755" s="43">
        <f t="shared" si="24"/>
        <v>621</v>
      </c>
      <c r="R755" s="43">
        <f t="shared" si="25"/>
        <v>640</v>
      </c>
      <c r="S755" s="41">
        <f>IF($Q755&lt;Parâmetros!$E$19,$G755-1,$G755)</f>
        <v>46242</v>
      </c>
    </row>
    <row r="756" spans="1:19" ht="15" customHeight="1" x14ac:dyDescent="0.25">
      <c r="A756" s="79">
        <v>52351</v>
      </c>
      <c r="B756" s="76" t="s">
        <v>1360</v>
      </c>
      <c r="C756" s="76" t="s">
        <v>712</v>
      </c>
      <c r="D756" s="77">
        <v>46242</v>
      </c>
      <c r="E756" s="78">
        <v>0.32</v>
      </c>
      <c r="F756" s="76" t="s">
        <v>266</v>
      </c>
      <c r="G756" s="77">
        <v>46242</v>
      </c>
      <c r="H756">
        <v>40500364</v>
      </c>
      <c r="I756">
        <v>10</v>
      </c>
      <c r="J756" s="76" t="s">
        <v>1470</v>
      </c>
      <c r="K756" s="76" t="s">
        <v>1471</v>
      </c>
      <c r="L756" s="77">
        <v>46242</v>
      </c>
      <c r="M756" s="76" t="s">
        <v>296</v>
      </c>
      <c r="N756" s="76" t="s">
        <v>270</v>
      </c>
      <c r="O756" s="76" t="s">
        <v>271</v>
      </c>
      <c r="P756" s="77">
        <v>46242</v>
      </c>
      <c r="Q756" s="43">
        <f t="shared" si="24"/>
        <v>641</v>
      </c>
      <c r="R756" s="43">
        <f t="shared" si="25"/>
        <v>660</v>
      </c>
      <c r="S756" s="41">
        <f>IF($Q756&lt;Parâmetros!$E$19,$G756-1,$G756)</f>
        <v>46242</v>
      </c>
    </row>
    <row r="757" spans="1:19" ht="15" customHeight="1" x14ac:dyDescent="0.25">
      <c r="A757" s="79">
        <v>52351</v>
      </c>
      <c r="B757" s="76" t="s">
        <v>1360</v>
      </c>
      <c r="C757" s="76" t="s">
        <v>712</v>
      </c>
      <c r="D757" s="77">
        <v>46242</v>
      </c>
      <c r="E757" s="78">
        <v>7.0000000000000007E-2</v>
      </c>
      <c r="F757" s="76" t="s">
        <v>266</v>
      </c>
      <c r="G757" s="77">
        <v>46242</v>
      </c>
      <c r="H757">
        <v>40500365</v>
      </c>
      <c r="I757">
        <v>10</v>
      </c>
      <c r="J757" s="76" t="s">
        <v>1472</v>
      </c>
      <c r="K757" s="76" t="s">
        <v>1473</v>
      </c>
      <c r="L757" s="77">
        <v>46242</v>
      </c>
      <c r="M757" s="76" t="s">
        <v>296</v>
      </c>
      <c r="N757" s="76" t="s">
        <v>270</v>
      </c>
      <c r="O757" s="76" t="s">
        <v>271</v>
      </c>
      <c r="P757" s="77">
        <v>46242</v>
      </c>
      <c r="Q757" s="43">
        <f t="shared" si="24"/>
        <v>671</v>
      </c>
      <c r="R757" s="43">
        <f t="shared" si="25"/>
        <v>675</v>
      </c>
      <c r="S757" s="41">
        <f>IF($Q757&lt;Parâmetros!$E$19,$G757-1,$G757)</f>
        <v>46242</v>
      </c>
    </row>
    <row r="758" spans="1:19" ht="15" customHeight="1" x14ac:dyDescent="0.25">
      <c r="A758" s="79">
        <v>52351</v>
      </c>
      <c r="B758" s="76" t="s">
        <v>1360</v>
      </c>
      <c r="C758" s="76" t="s">
        <v>712</v>
      </c>
      <c r="D758" s="77">
        <v>46242</v>
      </c>
      <c r="E758" s="78">
        <v>0.22</v>
      </c>
      <c r="F758" s="76" t="s">
        <v>266</v>
      </c>
      <c r="G758" s="77">
        <v>46242</v>
      </c>
      <c r="H758">
        <v>40500366</v>
      </c>
      <c r="I758">
        <v>10</v>
      </c>
      <c r="J758" s="76" t="s">
        <v>1474</v>
      </c>
      <c r="K758" s="76" t="s">
        <v>1475</v>
      </c>
      <c r="L758" s="77">
        <v>46242</v>
      </c>
      <c r="M758" s="76" t="s">
        <v>296</v>
      </c>
      <c r="N758" s="76" t="s">
        <v>270</v>
      </c>
      <c r="O758" s="76" t="s">
        <v>271</v>
      </c>
      <c r="P758" s="77">
        <v>46242</v>
      </c>
      <c r="Q758" s="43">
        <f t="shared" si="24"/>
        <v>676</v>
      </c>
      <c r="R758" s="43">
        <f t="shared" si="25"/>
        <v>690</v>
      </c>
      <c r="S758" s="41">
        <f>IF($Q758&lt;Parâmetros!$E$19,$G758-1,$G758)</f>
        <v>46242</v>
      </c>
    </row>
    <row r="759" spans="1:19" ht="15" customHeight="1" x14ac:dyDescent="0.25">
      <c r="A759" s="79">
        <v>52351</v>
      </c>
      <c r="B759" s="76" t="s">
        <v>1360</v>
      </c>
      <c r="C759" s="76" t="s">
        <v>712</v>
      </c>
      <c r="D759" s="77">
        <v>46242</v>
      </c>
      <c r="E759" s="78">
        <v>0.5</v>
      </c>
      <c r="F759" s="76" t="s">
        <v>266</v>
      </c>
      <c r="G759" s="77">
        <v>46242</v>
      </c>
      <c r="H759">
        <v>40500367</v>
      </c>
      <c r="I759">
        <v>10</v>
      </c>
      <c r="J759" s="76" t="s">
        <v>1476</v>
      </c>
      <c r="K759" s="76" t="s">
        <v>1477</v>
      </c>
      <c r="L759" s="77">
        <v>46242</v>
      </c>
      <c r="M759" s="76" t="s">
        <v>296</v>
      </c>
      <c r="N759" s="76" t="s">
        <v>270</v>
      </c>
      <c r="O759" s="76" t="s">
        <v>271</v>
      </c>
      <c r="P759" s="77">
        <v>46242</v>
      </c>
      <c r="Q759" s="43">
        <f t="shared" si="24"/>
        <v>750</v>
      </c>
      <c r="R759" s="43">
        <f t="shared" si="25"/>
        <v>780</v>
      </c>
      <c r="S759" s="41">
        <f>IF($Q759&lt;Parâmetros!$E$19,$G759-1,$G759)</f>
        <v>46242</v>
      </c>
    </row>
    <row r="760" spans="1:19" ht="15" customHeight="1" x14ac:dyDescent="0.25">
      <c r="A760" s="79">
        <v>52351</v>
      </c>
      <c r="B760" s="76" t="s">
        <v>1360</v>
      </c>
      <c r="C760" s="76" t="s">
        <v>712</v>
      </c>
      <c r="D760" s="77">
        <v>46242</v>
      </c>
      <c r="E760" s="78">
        <v>0.32</v>
      </c>
      <c r="F760" s="76" t="s">
        <v>266</v>
      </c>
      <c r="G760" s="77">
        <v>46242</v>
      </c>
      <c r="H760">
        <v>40500368</v>
      </c>
      <c r="I760">
        <v>10</v>
      </c>
      <c r="J760" s="76" t="s">
        <v>1478</v>
      </c>
      <c r="K760" s="76" t="s">
        <v>1479</v>
      </c>
      <c r="L760" s="77">
        <v>46242</v>
      </c>
      <c r="M760" s="76" t="s">
        <v>296</v>
      </c>
      <c r="N760" s="76" t="s">
        <v>270</v>
      </c>
      <c r="O760" s="76" t="s">
        <v>271</v>
      </c>
      <c r="P760" s="77">
        <v>46242</v>
      </c>
      <c r="Q760" s="43">
        <f t="shared" si="24"/>
        <v>781</v>
      </c>
      <c r="R760" s="43">
        <f t="shared" si="25"/>
        <v>800</v>
      </c>
      <c r="S760" s="41">
        <f>IF($Q760&lt;Parâmetros!$E$19,$G760-1,$G760)</f>
        <v>46242</v>
      </c>
    </row>
    <row r="761" spans="1:19" ht="15" customHeight="1" x14ac:dyDescent="0.25">
      <c r="A761" s="79">
        <v>52351</v>
      </c>
      <c r="B761" s="76" t="s">
        <v>1360</v>
      </c>
      <c r="C761" s="76" t="s">
        <v>712</v>
      </c>
      <c r="D761" s="77">
        <v>46242</v>
      </c>
      <c r="E761" s="78">
        <v>0.31</v>
      </c>
      <c r="F761" s="76" t="s">
        <v>266</v>
      </c>
      <c r="G761" s="77">
        <v>46242</v>
      </c>
      <c r="H761">
        <v>40500369</v>
      </c>
      <c r="I761">
        <v>10</v>
      </c>
      <c r="J761" s="76" t="s">
        <v>1480</v>
      </c>
      <c r="K761" s="76" t="s">
        <v>1481</v>
      </c>
      <c r="L761" s="77">
        <v>46242</v>
      </c>
      <c r="M761" s="76" t="s">
        <v>296</v>
      </c>
      <c r="N761" s="76" t="s">
        <v>270</v>
      </c>
      <c r="O761" s="76" t="s">
        <v>271</v>
      </c>
      <c r="P761" s="77">
        <v>46242</v>
      </c>
      <c r="Q761" s="43">
        <f t="shared" si="24"/>
        <v>801</v>
      </c>
      <c r="R761" s="43">
        <f t="shared" si="25"/>
        <v>820</v>
      </c>
      <c r="S761" s="41">
        <f>IF($Q761&lt;Parâmetros!$E$19,$G761-1,$G761)</f>
        <v>46242</v>
      </c>
    </row>
    <row r="762" spans="1:19" ht="15" customHeight="1" x14ac:dyDescent="0.25">
      <c r="A762" s="79">
        <v>52351</v>
      </c>
      <c r="B762" s="76" t="s">
        <v>1360</v>
      </c>
      <c r="C762" s="76" t="s">
        <v>712</v>
      </c>
      <c r="D762" s="77">
        <v>46242</v>
      </c>
      <c r="E762" s="78">
        <v>0.32</v>
      </c>
      <c r="F762" s="76" t="s">
        <v>266</v>
      </c>
      <c r="G762" s="77">
        <v>46242</v>
      </c>
      <c r="H762">
        <v>40500477</v>
      </c>
      <c r="I762">
        <v>10</v>
      </c>
      <c r="J762" s="76" t="s">
        <v>1482</v>
      </c>
      <c r="K762" s="76" t="s">
        <v>1483</v>
      </c>
      <c r="L762" s="77">
        <v>46242</v>
      </c>
      <c r="M762" s="76" t="s">
        <v>296</v>
      </c>
      <c r="N762" s="76" t="s">
        <v>270</v>
      </c>
      <c r="O762" s="76" t="s">
        <v>271</v>
      </c>
      <c r="P762" s="77">
        <v>46242</v>
      </c>
      <c r="Q762" s="43">
        <f t="shared" si="24"/>
        <v>821</v>
      </c>
      <c r="R762" s="43">
        <f t="shared" si="25"/>
        <v>840</v>
      </c>
      <c r="S762" s="41">
        <f>IF($Q762&lt;Parâmetros!$E$19,$G762-1,$G762)</f>
        <v>46242</v>
      </c>
    </row>
    <row r="763" spans="1:19" ht="15" customHeight="1" x14ac:dyDescent="0.25">
      <c r="A763" s="79">
        <v>52351</v>
      </c>
      <c r="B763" s="76" t="s">
        <v>1360</v>
      </c>
      <c r="C763" s="76" t="s">
        <v>712</v>
      </c>
      <c r="D763" s="77">
        <v>46242</v>
      </c>
      <c r="E763" s="78">
        <v>0.83</v>
      </c>
      <c r="F763" s="76" t="s">
        <v>266</v>
      </c>
      <c r="G763" s="77">
        <v>46242</v>
      </c>
      <c r="H763">
        <v>40502374</v>
      </c>
      <c r="I763">
        <v>10</v>
      </c>
      <c r="J763" s="76" t="s">
        <v>1484</v>
      </c>
      <c r="K763" s="76" t="s">
        <v>1485</v>
      </c>
      <c r="L763" s="77">
        <v>46242</v>
      </c>
      <c r="M763" s="76" t="s">
        <v>269</v>
      </c>
      <c r="N763" s="76" t="s">
        <v>270</v>
      </c>
      <c r="O763" s="76" t="s">
        <v>271</v>
      </c>
      <c r="P763" s="77">
        <v>46242</v>
      </c>
      <c r="Q763" s="43">
        <f t="shared" si="24"/>
        <v>850</v>
      </c>
      <c r="R763" s="43">
        <f t="shared" si="25"/>
        <v>900</v>
      </c>
      <c r="S763" s="41">
        <f>IF($Q763&lt;Parâmetros!$E$19,$G763-1,$G763)</f>
        <v>46242</v>
      </c>
    </row>
    <row r="764" spans="1:19" ht="15" customHeight="1" x14ac:dyDescent="0.25">
      <c r="A764" s="79">
        <v>52351</v>
      </c>
      <c r="B764" s="76" t="s">
        <v>1360</v>
      </c>
      <c r="C764" s="76" t="s">
        <v>712</v>
      </c>
      <c r="D764" s="77">
        <v>46244</v>
      </c>
      <c r="E764" s="78">
        <v>0.83</v>
      </c>
      <c r="F764" s="76" t="s">
        <v>266</v>
      </c>
      <c r="G764" s="77">
        <v>46244</v>
      </c>
      <c r="H764">
        <v>40500302</v>
      </c>
      <c r="I764">
        <v>10</v>
      </c>
      <c r="J764" s="76" t="s">
        <v>1486</v>
      </c>
      <c r="K764" s="76" t="s">
        <v>1487</v>
      </c>
      <c r="L764" s="77">
        <v>46244</v>
      </c>
      <c r="M764" s="76" t="s">
        <v>296</v>
      </c>
      <c r="N764" s="76" t="s">
        <v>270</v>
      </c>
      <c r="O764" s="76" t="s">
        <v>271</v>
      </c>
      <c r="P764" s="77">
        <v>46244</v>
      </c>
      <c r="Q764" s="43">
        <f t="shared" si="24"/>
        <v>430</v>
      </c>
      <c r="R764" s="43">
        <f t="shared" si="25"/>
        <v>480</v>
      </c>
      <c r="S764" s="41">
        <f>IF($Q764&lt;Parâmetros!$E$19,$G764-1,$G764)</f>
        <v>46244</v>
      </c>
    </row>
    <row r="765" spans="1:19" ht="15" customHeight="1" x14ac:dyDescent="0.25">
      <c r="A765" s="79">
        <v>52351</v>
      </c>
      <c r="B765" s="76" t="s">
        <v>1360</v>
      </c>
      <c r="C765" s="76" t="s">
        <v>712</v>
      </c>
      <c r="D765" s="77">
        <v>46244</v>
      </c>
      <c r="E765" s="78">
        <v>0.82</v>
      </c>
      <c r="F765" s="76" t="s">
        <v>266</v>
      </c>
      <c r="G765" s="77">
        <v>46244</v>
      </c>
      <c r="H765">
        <v>40500303</v>
      </c>
      <c r="I765">
        <v>10</v>
      </c>
      <c r="J765" s="76" t="s">
        <v>1488</v>
      </c>
      <c r="K765" s="76" t="s">
        <v>1489</v>
      </c>
      <c r="L765" s="77">
        <v>46244</v>
      </c>
      <c r="M765" s="76" t="s">
        <v>296</v>
      </c>
      <c r="N765" s="76" t="s">
        <v>270</v>
      </c>
      <c r="O765" s="76" t="s">
        <v>271</v>
      </c>
      <c r="P765" s="77">
        <v>46244</v>
      </c>
      <c r="Q765" s="43">
        <f t="shared" si="24"/>
        <v>481</v>
      </c>
      <c r="R765" s="43">
        <f t="shared" si="25"/>
        <v>530</v>
      </c>
      <c r="S765" s="41">
        <f>IF($Q765&lt;Parâmetros!$E$19,$G765-1,$G765)</f>
        <v>46244</v>
      </c>
    </row>
    <row r="766" spans="1:19" ht="15" customHeight="1" x14ac:dyDescent="0.25">
      <c r="A766" s="79">
        <v>52351</v>
      </c>
      <c r="B766" s="76" t="s">
        <v>1360</v>
      </c>
      <c r="C766" s="76" t="s">
        <v>712</v>
      </c>
      <c r="D766" s="77">
        <v>46244</v>
      </c>
      <c r="E766" s="78">
        <v>0.65</v>
      </c>
      <c r="F766" s="76" t="s">
        <v>266</v>
      </c>
      <c r="G766" s="77">
        <v>46244</v>
      </c>
      <c r="H766">
        <v>40500304</v>
      </c>
      <c r="I766">
        <v>10</v>
      </c>
      <c r="J766" s="76" t="s">
        <v>1490</v>
      </c>
      <c r="K766" s="76" t="s">
        <v>1491</v>
      </c>
      <c r="L766" s="77">
        <v>46244</v>
      </c>
      <c r="M766" s="76" t="s">
        <v>296</v>
      </c>
      <c r="N766" s="76" t="s">
        <v>270</v>
      </c>
      <c r="O766" s="76" t="s">
        <v>271</v>
      </c>
      <c r="P766" s="77">
        <v>46244</v>
      </c>
      <c r="Q766" s="43">
        <f t="shared" si="24"/>
        <v>531</v>
      </c>
      <c r="R766" s="43">
        <f t="shared" si="25"/>
        <v>570</v>
      </c>
      <c r="S766" s="41">
        <f>IF($Q766&lt;Parâmetros!$E$19,$G766-1,$G766)</f>
        <v>46244</v>
      </c>
    </row>
    <row r="767" spans="1:19" ht="15" customHeight="1" x14ac:dyDescent="0.25">
      <c r="A767" s="79">
        <v>52351</v>
      </c>
      <c r="B767" s="76" t="s">
        <v>1360</v>
      </c>
      <c r="C767" s="76" t="s">
        <v>712</v>
      </c>
      <c r="D767" s="77">
        <v>46244</v>
      </c>
      <c r="E767" s="78">
        <v>0.65</v>
      </c>
      <c r="F767" s="76" t="s">
        <v>266</v>
      </c>
      <c r="G767" s="77">
        <v>46244</v>
      </c>
      <c r="H767">
        <v>40500305</v>
      </c>
      <c r="I767">
        <v>10</v>
      </c>
      <c r="J767" s="76" t="s">
        <v>1492</v>
      </c>
      <c r="K767" s="76" t="s">
        <v>1493</v>
      </c>
      <c r="L767" s="77">
        <v>46244</v>
      </c>
      <c r="M767" s="76" t="s">
        <v>296</v>
      </c>
      <c r="N767" s="76" t="s">
        <v>270</v>
      </c>
      <c r="O767" s="76" t="s">
        <v>271</v>
      </c>
      <c r="P767" s="77">
        <v>46244</v>
      </c>
      <c r="Q767" s="43">
        <f t="shared" si="24"/>
        <v>571</v>
      </c>
      <c r="R767" s="43">
        <f t="shared" si="25"/>
        <v>610</v>
      </c>
      <c r="S767" s="41">
        <f>IF($Q767&lt;Parâmetros!$E$19,$G767-1,$G767)</f>
        <v>46244</v>
      </c>
    </row>
    <row r="768" spans="1:19" ht="15" customHeight="1" x14ac:dyDescent="0.25">
      <c r="A768" s="79">
        <v>52351</v>
      </c>
      <c r="B768" s="76" t="s">
        <v>1360</v>
      </c>
      <c r="C768" s="76" t="s">
        <v>712</v>
      </c>
      <c r="D768" s="77">
        <v>46244</v>
      </c>
      <c r="E768" s="78">
        <v>0.82</v>
      </c>
      <c r="F768" s="76" t="s">
        <v>266</v>
      </c>
      <c r="G768" s="77">
        <v>46244</v>
      </c>
      <c r="H768">
        <v>40500306</v>
      </c>
      <c r="I768">
        <v>10</v>
      </c>
      <c r="J768" s="76" t="s">
        <v>1494</v>
      </c>
      <c r="K768" s="76" t="s">
        <v>458</v>
      </c>
      <c r="L768" s="77">
        <v>46244</v>
      </c>
      <c r="M768" s="76" t="s">
        <v>296</v>
      </c>
      <c r="N768" s="76" t="s">
        <v>270</v>
      </c>
      <c r="O768" s="76" t="s">
        <v>271</v>
      </c>
      <c r="P768" s="77">
        <v>46244</v>
      </c>
      <c r="Q768" s="43">
        <f t="shared" si="24"/>
        <v>611</v>
      </c>
      <c r="R768" s="43">
        <f t="shared" si="25"/>
        <v>660</v>
      </c>
      <c r="S768" s="41">
        <f>IF($Q768&lt;Parâmetros!$E$19,$G768-1,$G768)</f>
        <v>46244</v>
      </c>
    </row>
    <row r="769" spans="1:19" ht="15" customHeight="1" x14ac:dyDescent="0.25">
      <c r="A769" s="79">
        <v>52351</v>
      </c>
      <c r="B769" s="76" t="s">
        <v>1360</v>
      </c>
      <c r="C769" s="76" t="s">
        <v>712</v>
      </c>
      <c r="D769" s="77">
        <v>46244</v>
      </c>
      <c r="E769" s="78">
        <v>0.49</v>
      </c>
      <c r="F769" s="76" t="s">
        <v>266</v>
      </c>
      <c r="G769" s="77">
        <v>46244</v>
      </c>
      <c r="H769">
        <v>40500311</v>
      </c>
      <c r="I769">
        <v>10</v>
      </c>
      <c r="J769" s="76" t="s">
        <v>1495</v>
      </c>
      <c r="K769" s="76" t="s">
        <v>1496</v>
      </c>
      <c r="L769" s="77">
        <v>46244</v>
      </c>
      <c r="M769" s="76" t="s">
        <v>296</v>
      </c>
      <c r="N769" s="76" t="s">
        <v>270</v>
      </c>
      <c r="O769" s="76" t="s">
        <v>271</v>
      </c>
      <c r="P769" s="77">
        <v>46244</v>
      </c>
      <c r="Q769" s="43">
        <f t="shared" si="24"/>
        <v>661</v>
      </c>
      <c r="R769" s="43">
        <f t="shared" si="25"/>
        <v>690</v>
      </c>
      <c r="S769" s="41">
        <f>IF($Q769&lt;Parâmetros!$E$19,$G769-1,$G769)</f>
        <v>46244</v>
      </c>
    </row>
    <row r="770" spans="1:19" ht="15" customHeight="1" x14ac:dyDescent="0.25">
      <c r="A770" s="79">
        <v>52351</v>
      </c>
      <c r="B770" s="76" t="s">
        <v>1360</v>
      </c>
      <c r="C770" s="76" t="s">
        <v>712</v>
      </c>
      <c r="D770" s="77">
        <v>46244</v>
      </c>
      <c r="E770" s="78">
        <v>1</v>
      </c>
      <c r="F770" s="76" t="s">
        <v>266</v>
      </c>
      <c r="G770" s="77">
        <v>46244</v>
      </c>
      <c r="H770">
        <v>40500312</v>
      </c>
      <c r="I770">
        <v>10</v>
      </c>
      <c r="J770" s="76" t="s">
        <v>1497</v>
      </c>
      <c r="K770" s="76" t="s">
        <v>1498</v>
      </c>
      <c r="L770" s="77">
        <v>46244</v>
      </c>
      <c r="M770" s="76" t="s">
        <v>296</v>
      </c>
      <c r="N770" s="76" t="s">
        <v>270</v>
      </c>
      <c r="O770" s="76" t="s">
        <v>271</v>
      </c>
      <c r="P770" s="77">
        <v>46244</v>
      </c>
      <c r="Q770" s="43">
        <f t="shared" si="24"/>
        <v>720</v>
      </c>
      <c r="R770" s="43">
        <f t="shared" si="25"/>
        <v>780</v>
      </c>
      <c r="S770" s="41">
        <f>IF($Q770&lt;Parâmetros!$E$19,$G770-1,$G770)</f>
        <v>46244</v>
      </c>
    </row>
    <row r="771" spans="1:19" ht="15" customHeight="1" x14ac:dyDescent="0.25">
      <c r="A771" s="79">
        <v>52351</v>
      </c>
      <c r="B771" s="76" t="s">
        <v>1360</v>
      </c>
      <c r="C771" s="76" t="s">
        <v>712</v>
      </c>
      <c r="D771" s="77">
        <v>46244</v>
      </c>
      <c r="E771" s="78">
        <v>0.65</v>
      </c>
      <c r="F771" s="76" t="s">
        <v>266</v>
      </c>
      <c r="G771" s="77">
        <v>46244</v>
      </c>
      <c r="H771">
        <v>40500313</v>
      </c>
      <c r="I771">
        <v>10</v>
      </c>
      <c r="J771" s="76" t="s">
        <v>1499</v>
      </c>
      <c r="K771" s="76" t="s">
        <v>1500</v>
      </c>
      <c r="L771" s="77">
        <v>46244</v>
      </c>
      <c r="M771" s="76" t="s">
        <v>296</v>
      </c>
      <c r="N771" s="76" t="s">
        <v>270</v>
      </c>
      <c r="O771" s="76" t="s">
        <v>271</v>
      </c>
      <c r="P771" s="77">
        <v>46244</v>
      </c>
      <c r="Q771" s="43">
        <f t="shared" si="24"/>
        <v>781</v>
      </c>
      <c r="R771" s="43">
        <f t="shared" si="25"/>
        <v>820</v>
      </c>
      <c r="S771" s="41">
        <f>IF($Q771&lt;Parâmetros!$E$19,$G771-1,$G771)</f>
        <v>46244</v>
      </c>
    </row>
    <row r="772" spans="1:19" ht="15" customHeight="1" x14ac:dyDescent="0.25">
      <c r="A772" s="79">
        <v>52351</v>
      </c>
      <c r="B772" s="76" t="s">
        <v>1360</v>
      </c>
      <c r="C772" s="76" t="s">
        <v>712</v>
      </c>
      <c r="D772" s="77">
        <v>46244</v>
      </c>
      <c r="E772" s="78">
        <v>0.82</v>
      </c>
      <c r="F772" s="76" t="s">
        <v>266</v>
      </c>
      <c r="G772" s="77">
        <v>46244</v>
      </c>
      <c r="H772">
        <v>40500314</v>
      </c>
      <c r="I772">
        <v>10</v>
      </c>
      <c r="J772" s="76" t="s">
        <v>1501</v>
      </c>
      <c r="K772" s="76" t="s">
        <v>1502</v>
      </c>
      <c r="L772" s="77">
        <v>46244</v>
      </c>
      <c r="M772" s="76" t="s">
        <v>296</v>
      </c>
      <c r="N772" s="76" t="s">
        <v>270</v>
      </c>
      <c r="O772" s="76" t="s">
        <v>271</v>
      </c>
      <c r="P772" s="77">
        <v>46244</v>
      </c>
      <c r="Q772" s="43">
        <f t="shared" si="24"/>
        <v>821</v>
      </c>
      <c r="R772" s="43">
        <f t="shared" si="25"/>
        <v>870</v>
      </c>
      <c r="S772" s="41">
        <f>IF($Q772&lt;Parâmetros!$E$19,$G772-1,$G772)</f>
        <v>46244</v>
      </c>
    </row>
    <row r="773" spans="1:19" ht="15" customHeight="1" x14ac:dyDescent="0.25">
      <c r="A773" s="79">
        <v>52351</v>
      </c>
      <c r="B773" s="76" t="s">
        <v>1360</v>
      </c>
      <c r="C773" s="76" t="s">
        <v>712</v>
      </c>
      <c r="D773" s="77">
        <v>46244</v>
      </c>
      <c r="E773" s="78">
        <v>0.48</v>
      </c>
      <c r="F773" s="76" t="s">
        <v>266</v>
      </c>
      <c r="G773" s="77">
        <v>46244</v>
      </c>
      <c r="H773">
        <v>40500315</v>
      </c>
      <c r="I773">
        <v>10</v>
      </c>
      <c r="J773" s="76" t="s">
        <v>1503</v>
      </c>
      <c r="K773" s="76" t="s">
        <v>1504</v>
      </c>
      <c r="L773" s="77">
        <v>46244</v>
      </c>
      <c r="M773" s="76" t="s">
        <v>296</v>
      </c>
      <c r="N773" s="76" t="s">
        <v>270</v>
      </c>
      <c r="O773" s="76" t="s">
        <v>271</v>
      </c>
      <c r="P773" s="77">
        <v>46244</v>
      </c>
      <c r="Q773" s="43">
        <f t="shared" si="24"/>
        <v>871</v>
      </c>
      <c r="R773" s="43">
        <f t="shared" si="25"/>
        <v>900</v>
      </c>
      <c r="S773" s="41">
        <f>IF($Q773&lt;Parâmetros!$E$19,$G773-1,$G773)</f>
        <v>46244</v>
      </c>
    </row>
    <row r="774" spans="1:19" ht="15" customHeight="1" x14ac:dyDescent="0.25">
      <c r="A774" s="79">
        <v>52351</v>
      </c>
      <c r="B774" s="76" t="s">
        <v>1360</v>
      </c>
      <c r="C774" s="76" t="s">
        <v>712</v>
      </c>
      <c r="D774" s="77">
        <v>46244</v>
      </c>
      <c r="E774" s="78">
        <v>0.49</v>
      </c>
      <c r="F774" s="76" t="s">
        <v>266</v>
      </c>
      <c r="G774" s="77">
        <v>46244</v>
      </c>
      <c r="H774">
        <v>40500315</v>
      </c>
      <c r="I774">
        <v>10</v>
      </c>
      <c r="J774" s="76" t="s">
        <v>1505</v>
      </c>
      <c r="K774" s="76" t="s">
        <v>1506</v>
      </c>
      <c r="L774" s="77">
        <v>46244</v>
      </c>
      <c r="M774" s="76" t="s">
        <v>296</v>
      </c>
      <c r="N774" s="76" t="s">
        <v>270</v>
      </c>
      <c r="O774" s="76" t="s">
        <v>271</v>
      </c>
      <c r="P774" s="77">
        <v>46244</v>
      </c>
      <c r="Q774" s="43">
        <f t="shared" si="24"/>
        <v>901</v>
      </c>
      <c r="R774" s="43">
        <f t="shared" si="25"/>
        <v>930</v>
      </c>
      <c r="S774" s="41">
        <f>IF($Q774&lt;Parâmetros!$E$19,$G774-1,$G774)</f>
        <v>46244</v>
      </c>
    </row>
    <row r="775" spans="1:19" ht="15" customHeight="1" x14ac:dyDescent="0.25">
      <c r="A775" s="79">
        <v>52351</v>
      </c>
      <c r="B775" s="76" t="s">
        <v>1360</v>
      </c>
      <c r="C775" s="76" t="s">
        <v>712</v>
      </c>
      <c r="D775" s="77">
        <v>46246</v>
      </c>
      <c r="E775" s="78">
        <v>0.67</v>
      </c>
      <c r="F775" s="76" t="s">
        <v>266</v>
      </c>
      <c r="G775" s="77">
        <v>46245</v>
      </c>
      <c r="H775">
        <v>40500307</v>
      </c>
      <c r="I775">
        <v>10</v>
      </c>
      <c r="J775" s="76" t="s">
        <v>1507</v>
      </c>
      <c r="K775" s="76" t="s">
        <v>1508</v>
      </c>
      <c r="L775" s="77">
        <v>46245</v>
      </c>
      <c r="M775" s="76" t="s">
        <v>296</v>
      </c>
      <c r="N775" s="76" t="s">
        <v>270</v>
      </c>
      <c r="O775" s="76" t="s">
        <v>271</v>
      </c>
      <c r="P775" s="77">
        <v>46246</v>
      </c>
      <c r="Q775" s="43">
        <f t="shared" si="24"/>
        <v>440</v>
      </c>
      <c r="R775" s="43">
        <f t="shared" si="25"/>
        <v>480</v>
      </c>
      <c r="S775" s="41">
        <f>IF($Q775&lt;Parâmetros!$E$19,$G775-1,$G775)</f>
        <v>46245</v>
      </c>
    </row>
    <row r="776" spans="1:19" ht="15" customHeight="1" x14ac:dyDescent="0.25">
      <c r="A776" s="79">
        <v>52351</v>
      </c>
      <c r="B776" s="76" t="s">
        <v>1360</v>
      </c>
      <c r="C776" s="76" t="s">
        <v>712</v>
      </c>
      <c r="D776" s="77">
        <v>46246</v>
      </c>
      <c r="E776" s="78">
        <v>0.82</v>
      </c>
      <c r="F776" s="76" t="s">
        <v>266</v>
      </c>
      <c r="G776" s="77">
        <v>46245</v>
      </c>
      <c r="H776">
        <v>40500308</v>
      </c>
      <c r="I776">
        <v>10</v>
      </c>
      <c r="J776" s="76" t="s">
        <v>1509</v>
      </c>
      <c r="K776" s="76" t="s">
        <v>1510</v>
      </c>
      <c r="L776" s="77">
        <v>46245</v>
      </c>
      <c r="M776" s="76" t="s">
        <v>296</v>
      </c>
      <c r="N776" s="76" t="s">
        <v>270</v>
      </c>
      <c r="O776" s="76" t="s">
        <v>271</v>
      </c>
      <c r="P776" s="77">
        <v>46246</v>
      </c>
      <c r="Q776" s="43">
        <f t="shared" si="24"/>
        <v>481</v>
      </c>
      <c r="R776" s="43">
        <f t="shared" si="25"/>
        <v>530</v>
      </c>
      <c r="S776" s="41">
        <f>IF($Q776&lt;Parâmetros!$E$19,$G776-1,$G776)</f>
        <v>46245</v>
      </c>
    </row>
    <row r="777" spans="1:19" ht="15" customHeight="1" x14ac:dyDescent="0.25">
      <c r="A777" s="79">
        <v>52351</v>
      </c>
      <c r="B777" s="76" t="s">
        <v>1360</v>
      </c>
      <c r="C777" s="76" t="s">
        <v>712</v>
      </c>
      <c r="D777" s="77">
        <v>46246</v>
      </c>
      <c r="E777" s="78">
        <v>0.65</v>
      </c>
      <c r="F777" s="76" t="s">
        <v>266</v>
      </c>
      <c r="G777" s="77">
        <v>46245</v>
      </c>
      <c r="H777">
        <v>40500309</v>
      </c>
      <c r="I777">
        <v>10</v>
      </c>
      <c r="J777" s="76" t="s">
        <v>1511</v>
      </c>
      <c r="K777" s="76" t="s">
        <v>1512</v>
      </c>
      <c r="L777" s="77">
        <v>46245</v>
      </c>
      <c r="M777" s="76" t="s">
        <v>296</v>
      </c>
      <c r="N777" s="76" t="s">
        <v>270</v>
      </c>
      <c r="O777" s="76" t="s">
        <v>271</v>
      </c>
      <c r="P777" s="77">
        <v>46246</v>
      </c>
      <c r="Q777" s="43">
        <f t="shared" si="24"/>
        <v>531</v>
      </c>
      <c r="R777" s="43">
        <f t="shared" si="25"/>
        <v>570</v>
      </c>
      <c r="S777" s="41">
        <f>IF($Q777&lt;Parâmetros!$E$19,$G777-1,$G777)</f>
        <v>46245</v>
      </c>
    </row>
    <row r="778" spans="1:19" ht="15" customHeight="1" x14ac:dyDescent="0.25">
      <c r="A778" s="79">
        <v>52351</v>
      </c>
      <c r="B778" s="76" t="s">
        <v>1360</v>
      </c>
      <c r="C778" s="76" t="s">
        <v>712</v>
      </c>
      <c r="D778" s="77">
        <v>46246</v>
      </c>
      <c r="E778" s="78">
        <v>0.82</v>
      </c>
      <c r="F778" s="76" t="s">
        <v>266</v>
      </c>
      <c r="G778" s="77">
        <v>46245</v>
      </c>
      <c r="H778">
        <v>40500310</v>
      </c>
      <c r="I778">
        <v>10</v>
      </c>
      <c r="J778" s="76" t="s">
        <v>1513</v>
      </c>
      <c r="K778" s="76" t="s">
        <v>1514</v>
      </c>
      <c r="L778" s="77">
        <v>46245</v>
      </c>
      <c r="M778" s="76" t="s">
        <v>296</v>
      </c>
      <c r="N778" s="76" t="s">
        <v>270</v>
      </c>
      <c r="O778" s="76" t="s">
        <v>271</v>
      </c>
      <c r="P778" s="77">
        <v>46246</v>
      </c>
      <c r="Q778" s="43">
        <f t="shared" si="24"/>
        <v>571</v>
      </c>
      <c r="R778" s="43">
        <f t="shared" si="25"/>
        <v>620</v>
      </c>
      <c r="S778" s="41">
        <f>IF($Q778&lt;Parâmetros!$E$19,$G778-1,$G778)</f>
        <v>46245</v>
      </c>
    </row>
    <row r="779" spans="1:19" ht="15" customHeight="1" x14ac:dyDescent="0.25">
      <c r="A779" s="79">
        <v>52351</v>
      </c>
      <c r="B779" s="76" t="s">
        <v>1360</v>
      </c>
      <c r="C779" s="76" t="s">
        <v>712</v>
      </c>
      <c r="D779" s="77">
        <v>46246</v>
      </c>
      <c r="E779" s="78">
        <v>0.65</v>
      </c>
      <c r="F779" s="76" t="s">
        <v>266</v>
      </c>
      <c r="G779" s="77">
        <v>46245</v>
      </c>
      <c r="H779">
        <v>40500316</v>
      </c>
      <c r="I779">
        <v>10</v>
      </c>
      <c r="J779" s="76" t="s">
        <v>1515</v>
      </c>
      <c r="K779" s="76" t="s">
        <v>1516</v>
      </c>
      <c r="L779" s="77">
        <v>46245</v>
      </c>
      <c r="M779" s="76" t="s">
        <v>296</v>
      </c>
      <c r="N779" s="76" t="s">
        <v>270</v>
      </c>
      <c r="O779" s="76" t="s">
        <v>271</v>
      </c>
      <c r="P779" s="77">
        <v>46246</v>
      </c>
      <c r="Q779" s="43">
        <f t="shared" si="24"/>
        <v>621</v>
      </c>
      <c r="R779" s="43">
        <f t="shared" si="25"/>
        <v>660</v>
      </c>
      <c r="S779" s="41">
        <f>IF($Q779&lt;Parâmetros!$E$19,$G779-1,$G779)</f>
        <v>46245</v>
      </c>
    </row>
    <row r="780" spans="1:19" ht="15" customHeight="1" x14ac:dyDescent="0.25">
      <c r="A780" s="79">
        <v>52351</v>
      </c>
      <c r="B780" s="76" t="s">
        <v>1360</v>
      </c>
      <c r="C780" s="76" t="s">
        <v>712</v>
      </c>
      <c r="D780" s="77">
        <v>46246</v>
      </c>
      <c r="E780" s="78">
        <v>0.49</v>
      </c>
      <c r="F780" s="76" t="s">
        <v>266</v>
      </c>
      <c r="G780" s="77">
        <v>46245</v>
      </c>
      <c r="H780">
        <v>40500322</v>
      </c>
      <c r="I780">
        <v>10</v>
      </c>
      <c r="J780" s="76" t="s">
        <v>1517</v>
      </c>
      <c r="K780" s="76" t="s">
        <v>1518</v>
      </c>
      <c r="L780" s="77">
        <v>46245</v>
      </c>
      <c r="M780" s="76" t="s">
        <v>296</v>
      </c>
      <c r="N780" s="76" t="s">
        <v>270</v>
      </c>
      <c r="O780" s="76" t="s">
        <v>271</v>
      </c>
      <c r="P780" s="77">
        <v>46246</v>
      </c>
      <c r="Q780" s="43">
        <f t="shared" si="24"/>
        <v>661</v>
      </c>
      <c r="R780" s="43">
        <f t="shared" si="25"/>
        <v>690</v>
      </c>
      <c r="S780" s="41">
        <f>IF($Q780&lt;Parâmetros!$E$19,$G780-1,$G780)</f>
        <v>46245</v>
      </c>
    </row>
    <row r="781" spans="1:19" ht="15" customHeight="1" x14ac:dyDescent="0.25">
      <c r="A781" s="79">
        <v>52351</v>
      </c>
      <c r="B781" s="76" t="s">
        <v>1360</v>
      </c>
      <c r="C781" s="76" t="s">
        <v>712</v>
      </c>
      <c r="D781" s="77">
        <v>46246</v>
      </c>
      <c r="E781" s="78">
        <v>0.49</v>
      </c>
      <c r="F781" s="76" t="s">
        <v>266</v>
      </c>
      <c r="G781" s="77">
        <v>46245</v>
      </c>
      <c r="H781">
        <v>40500323</v>
      </c>
      <c r="I781">
        <v>10</v>
      </c>
      <c r="J781" s="76" t="s">
        <v>1519</v>
      </c>
      <c r="K781" s="76" t="s">
        <v>1520</v>
      </c>
      <c r="L781" s="77">
        <v>46245</v>
      </c>
      <c r="M781" s="76" t="s">
        <v>296</v>
      </c>
      <c r="N781" s="76" t="s">
        <v>270</v>
      </c>
      <c r="O781" s="76" t="s">
        <v>271</v>
      </c>
      <c r="P781" s="77">
        <v>46246</v>
      </c>
      <c r="Q781" s="43">
        <f t="shared" si="24"/>
        <v>750</v>
      </c>
      <c r="R781" s="43">
        <f t="shared" si="25"/>
        <v>780</v>
      </c>
      <c r="S781" s="41">
        <f>IF($Q781&lt;Parâmetros!$E$19,$G781-1,$G781)</f>
        <v>46245</v>
      </c>
    </row>
    <row r="782" spans="1:19" ht="15" customHeight="1" x14ac:dyDescent="0.25">
      <c r="A782" s="79">
        <v>52351</v>
      </c>
      <c r="B782" s="76" t="s">
        <v>1360</v>
      </c>
      <c r="C782" s="76" t="s">
        <v>712</v>
      </c>
      <c r="D782" s="77">
        <v>46246</v>
      </c>
      <c r="E782" s="78">
        <v>0.98</v>
      </c>
      <c r="F782" s="76" t="s">
        <v>266</v>
      </c>
      <c r="G782" s="77">
        <v>46245</v>
      </c>
      <c r="H782">
        <v>40500324</v>
      </c>
      <c r="I782">
        <v>10</v>
      </c>
      <c r="J782" s="76" t="s">
        <v>1521</v>
      </c>
      <c r="K782" s="76" t="s">
        <v>1522</v>
      </c>
      <c r="L782" s="77">
        <v>46245</v>
      </c>
      <c r="M782" s="76" t="s">
        <v>296</v>
      </c>
      <c r="N782" s="76" t="s">
        <v>270</v>
      </c>
      <c r="O782" s="76" t="s">
        <v>271</v>
      </c>
      <c r="P782" s="77">
        <v>46246</v>
      </c>
      <c r="Q782" s="43">
        <f t="shared" si="24"/>
        <v>781</v>
      </c>
      <c r="R782" s="43">
        <f t="shared" si="25"/>
        <v>840</v>
      </c>
      <c r="S782" s="41">
        <f>IF($Q782&lt;Parâmetros!$E$19,$G782-1,$G782)</f>
        <v>46245</v>
      </c>
    </row>
    <row r="783" spans="1:19" ht="15" customHeight="1" x14ac:dyDescent="0.25">
      <c r="A783" s="79">
        <v>52351</v>
      </c>
      <c r="B783" s="76" t="s">
        <v>1360</v>
      </c>
      <c r="C783" s="76" t="s">
        <v>712</v>
      </c>
      <c r="D783" s="77">
        <v>46246</v>
      </c>
      <c r="E783" s="78">
        <v>0.82</v>
      </c>
      <c r="F783" s="76" t="s">
        <v>266</v>
      </c>
      <c r="G783" s="77">
        <v>46245</v>
      </c>
      <c r="H783">
        <v>40500325</v>
      </c>
      <c r="I783">
        <v>10</v>
      </c>
      <c r="J783" s="76" t="s">
        <v>1523</v>
      </c>
      <c r="K783" s="76" t="s">
        <v>1524</v>
      </c>
      <c r="L783" s="77">
        <v>46245</v>
      </c>
      <c r="M783" s="76" t="s">
        <v>296</v>
      </c>
      <c r="N783" s="76" t="s">
        <v>270</v>
      </c>
      <c r="O783" s="76" t="s">
        <v>271</v>
      </c>
      <c r="P783" s="77">
        <v>46246</v>
      </c>
      <c r="Q783" s="43">
        <f t="shared" si="24"/>
        <v>841</v>
      </c>
      <c r="R783" s="43">
        <f t="shared" si="25"/>
        <v>890</v>
      </c>
      <c r="S783" s="41">
        <f>IF($Q783&lt;Parâmetros!$E$19,$G783-1,$G783)</f>
        <v>46245</v>
      </c>
    </row>
    <row r="784" spans="1:19" ht="15" customHeight="1" x14ac:dyDescent="0.25">
      <c r="A784" s="79">
        <v>52351</v>
      </c>
      <c r="B784" s="76" t="s">
        <v>1360</v>
      </c>
      <c r="C784" s="76" t="s">
        <v>712</v>
      </c>
      <c r="D784" s="77">
        <v>46246</v>
      </c>
      <c r="E784" s="78">
        <v>0.01</v>
      </c>
      <c r="F784" s="76" t="s">
        <v>266</v>
      </c>
      <c r="G784" s="77">
        <v>46245</v>
      </c>
      <c r="H784">
        <v>40502408</v>
      </c>
      <c r="I784">
        <v>10</v>
      </c>
      <c r="J784" s="76" t="s">
        <v>1525</v>
      </c>
      <c r="K784" s="76" t="s">
        <v>1526</v>
      </c>
      <c r="L784" s="77">
        <v>46245</v>
      </c>
      <c r="M784" s="76" t="s">
        <v>296</v>
      </c>
      <c r="N784" s="76" t="s">
        <v>270</v>
      </c>
      <c r="O784" s="76" t="s">
        <v>271</v>
      </c>
      <c r="P784" s="77">
        <v>46246</v>
      </c>
      <c r="Q784" s="43">
        <f t="shared" si="24"/>
        <v>891</v>
      </c>
      <c r="R784" s="43">
        <f t="shared" si="25"/>
        <v>891</v>
      </c>
      <c r="S784" s="41">
        <f>IF($Q784&lt;Parâmetros!$E$19,$G784-1,$G784)</f>
        <v>46245</v>
      </c>
    </row>
    <row r="785" spans="1:19" ht="15" customHeight="1" x14ac:dyDescent="0.25">
      <c r="A785" s="79">
        <v>52351</v>
      </c>
      <c r="B785" s="76" t="s">
        <v>1360</v>
      </c>
      <c r="C785" s="76" t="s">
        <v>712</v>
      </c>
      <c r="D785" s="77">
        <v>46246</v>
      </c>
      <c r="E785" s="78">
        <v>1.32</v>
      </c>
      <c r="F785" s="76" t="s">
        <v>266</v>
      </c>
      <c r="G785" s="77">
        <v>46245</v>
      </c>
      <c r="H785">
        <v>40502408</v>
      </c>
      <c r="I785">
        <v>10</v>
      </c>
      <c r="J785" s="76" t="s">
        <v>1527</v>
      </c>
      <c r="K785" s="76" t="s">
        <v>1528</v>
      </c>
      <c r="L785" s="77">
        <v>46245</v>
      </c>
      <c r="M785" s="76" t="s">
        <v>296</v>
      </c>
      <c r="N785" s="76" t="s">
        <v>270</v>
      </c>
      <c r="O785" s="76" t="s">
        <v>271</v>
      </c>
      <c r="P785" s="77">
        <v>46246</v>
      </c>
      <c r="Q785" s="43">
        <f t="shared" si="24"/>
        <v>901</v>
      </c>
      <c r="R785" s="43">
        <f t="shared" si="25"/>
        <v>980</v>
      </c>
      <c r="S785" s="41">
        <f>IF($Q785&lt;Parâmetros!$E$19,$G785-1,$G785)</f>
        <v>46245</v>
      </c>
    </row>
    <row r="786" spans="1:19" ht="15" customHeight="1" x14ac:dyDescent="0.25">
      <c r="A786" s="79">
        <v>52351</v>
      </c>
      <c r="B786" s="76" t="s">
        <v>1360</v>
      </c>
      <c r="C786" s="76" t="s">
        <v>712</v>
      </c>
      <c r="D786" s="77">
        <v>46247</v>
      </c>
      <c r="E786" s="78">
        <v>0.67</v>
      </c>
      <c r="F786" s="76" t="s">
        <v>266</v>
      </c>
      <c r="G786" s="77">
        <v>46246</v>
      </c>
      <c r="H786">
        <v>40500325</v>
      </c>
      <c r="I786">
        <v>10</v>
      </c>
      <c r="J786" s="76" t="s">
        <v>1529</v>
      </c>
      <c r="K786" s="76" t="s">
        <v>1530</v>
      </c>
      <c r="L786" s="77">
        <v>46246</v>
      </c>
      <c r="M786" s="76" t="s">
        <v>296</v>
      </c>
      <c r="N786" s="76" t="s">
        <v>270</v>
      </c>
      <c r="O786" s="76" t="s">
        <v>271</v>
      </c>
      <c r="P786" s="77">
        <v>46247</v>
      </c>
      <c r="Q786" s="43">
        <f t="shared" si="24"/>
        <v>440</v>
      </c>
      <c r="R786" s="43">
        <f t="shared" si="25"/>
        <v>480</v>
      </c>
      <c r="S786" s="41">
        <f>IF($Q786&lt;Parâmetros!$E$19,$G786-1,$G786)</f>
        <v>46246</v>
      </c>
    </row>
    <row r="787" spans="1:19" ht="15" customHeight="1" x14ac:dyDescent="0.25">
      <c r="A787" s="79">
        <v>52351</v>
      </c>
      <c r="B787" s="76" t="s">
        <v>1360</v>
      </c>
      <c r="C787" s="76" t="s">
        <v>712</v>
      </c>
      <c r="D787" s="77">
        <v>46247</v>
      </c>
      <c r="E787" s="78">
        <v>0.98</v>
      </c>
      <c r="F787" s="76" t="s">
        <v>266</v>
      </c>
      <c r="G787" s="77">
        <v>46246</v>
      </c>
      <c r="H787">
        <v>40502403</v>
      </c>
      <c r="I787">
        <v>10</v>
      </c>
      <c r="J787" s="76" t="s">
        <v>1531</v>
      </c>
      <c r="K787" s="76" t="s">
        <v>1532</v>
      </c>
      <c r="L787" s="77">
        <v>46246</v>
      </c>
      <c r="M787" s="76" t="s">
        <v>296</v>
      </c>
      <c r="N787" s="76" t="s">
        <v>270</v>
      </c>
      <c r="O787" s="76" t="s">
        <v>271</v>
      </c>
      <c r="P787" s="77">
        <v>46247</v>
      </c>
      <c r="Q787" s="43">
        <f t="shared" si="24"/>
        <v>481</v>
      </c>
      <c r="R787" s="43">
        <f t="shared" si="25"/>
        <v>540</v>
      </c>
      <c r="S787" s="41">
        <f>IF($Q787&lt;Parâmetros!$E$19,$G787-1,$G787)</f>
        <v>46246</v>
      </c>
    </row>
    <row r="788" spans="1:19" ht="15" customHeight="1" x14ac:dyDescent="0.25">
      <c r="A788" s="79">
        <v>52351</v>
      </c>
      <c r="B788" s="76" t="s">
        <v>1360</v>
      </c>
      <c r="C788" s="76" t="s">
        <v>712</v>
      </c>
      <c r="D788" s="77">
        <v>46247</v>
      </c>
      <c r="E788" s="78">
        <v>0.99</v>
      </c>
      <c r="F788" s="76" t="s">
        <v>266</v>
      </c>
      <c r="G788" s="77">
        <v>46246</v>
      </c>
      <c r="H788">
        <v>40502404</v>
      </c>
      <c r="I788">
        <v>10</v>
      </c>
      <c r="J788" s="76" t="s">
        <v>1533</v>
      </c>
      <c r="K788" s="76" t="s">
        <v>1534</v>
      </c>
      <c r="L788" s="77">
        <v>46246</v>
      </c>
      <c r="M788" s="76" t="s">
        <v>296</v>
      </c>
      <c r="N788" s="76" t="s">
        <v>270</v>
      </c>
      <c r="O788" s="76" t="s">
        <v>271</v>
      </c>
      <c r="P788" s="77">
        <v>46247</v>
      </c>
      <c r="Q788" s="43">
        <f t="shared" si="24"/>
        <v>541</v>
      </c>
      <c r="R788" s="43">
        <f t="shared" si="25"/>
        <v>600</v>
      </c>
      <c r="S788" s="41">
        <f>IF($Q788&lt;Parâmetros!$E$19,$G788-1,$G788)</f>
        <v>46246</v>
      </c>
    </row>
    <row r="789" spans="1:19" ht="15" customHeight="1" x14ac:dyDescent="0.25">
      <c r="A789" s="79">
        <v>52351</v>
      </c>
      <c r="B789" s="76" t="s">
        <v>1360</v>
      </c>
      <c r="C789" s="76" t="s">
        <v>712</v>
      </c>
      <c r="D789" s="77">
        <v>46247</v>
      </c>
      <c r="E789" s="78">
        <v>0.99</v>
      </c>
      <c r="F789" s="76" t="s">
        <v>266</v>
      </c>
      <c r="G789" s="77">
        <v>46246</v>
      </c>
      <c r="H789">
        <v>40502405</v>
      </c>
      <c r="I789">
        <v>10</v>
      </c>
      <c r="J789" s="76" t="s">
        <v>1535</v>
      </c>
      <c r="K789" s="76" t="s">
        <v>921</v>
      </c>
      <c r="L789" s="77">
        <v>46246</v>
      </c>
      <c r="M789" s="76" t="s">
        <v>296</v>
      </c>
      <c r="N789" s="76" t="s">
        <v>270</v>
      </c>
      <c r="O789" s="76" t="s">
        <v>271</v>
      </c>
      <c r="P789" s="77">
        <v>46247</v>
      </c>
      <c r="Q789" s="43">
        <f t="shared" si="24"/>
        <v>601</v>
      </c>
      <c r="R789" s="43">
        <f t="shared" si="25"/>
        <v>660</v>
      </c>
      <c r="S789" s="41">
        <f>IF($Q789&lt;Parâmetros!$E$19,$G789-1,$G789)</f>
        <v>46246</v>
      </c>
    </row>
    <row r="790" spans="1:19" ht="15" customHeight="1" x14ac:dyDescent="0.25">
      <c r="A790" s="79">
        <v>52351</v>
      </c>
      <c r="B790" s="76" t="s">
        <v>1360</v>
      </c>
      <c r="C790" s="76" t="s">
        <v>712</v>
      </c>
      <c r="D790" s="77">
        <v>46247</v>
      </c>
      <c r="E790" s="78">
        <v>0.49</v>
      </c>
      <c r="F790" s="76" t="s">
        <v>266</v>
      </c>
      <c r="G790" s="77">
        <v>46246</v>
      </c>
      <c r="H790">
        <v>40502416</v>
      </c>
      <c r="I790">
        <v>10</v>
      </c>
      <c r="J790" s="76" t="s">
        <v>1536</v>
      </c>
      <c r="K790" s="76" t="s">
        <v>1537</v>
      </c>
      <c r="L790" s="77">
        <v>46246</v>
      </c>
      <c r="M790" s="76" t="s">
        <v>1538</v>
      </c>
      <c r="N790" s="76" t="s">
        <v>270</v>
      </c>
      <c r="O790" s="76" t="s">
        <v>271</v>
      </c>
      <c r="P790" s="77">
        <v>46247</v>
      </c>
      <c r="Q790" s="43">
        <f t="shared" si="24"/>
        <v>661</v>
      </c>
      <c r="R790" s="43">
        <f t="shared" si="25"/>
        <v>690</v>
      </c>
      <c r="S790" s="41">
        <f>IF($Q790&lt;Parâmetros!$E$19,$G790-1,$G790)</f>
        <v>46246</v>
      </c>
    </row>
    <row r="791" spans="1:19" ht="15" customHeight="1" x14ac:dyDescent="0.25">
      <c r="A791" s="79">
        <v>52351</v>
      </c>
      <c r="B791" s="76" t="s">
        <v>1360</v>
      </c>
      <c r="C791" s="76" t="s">
        <v>712</v>
      </c>
      <c r="D791" s="77">
        <v>46247</v>
      </c>
      <c r="E791" s="78">
        <v>0.49</v>
      </c>
      <c r="F791" s="76" t="s">
        <v>266</v>
      </c>
      <c r="G791" s="77">
        <v>46246</v>
      </c>
      <c r="H791">
        <v>40502417</v>
      </c>
      <c r="I791">
        <v>10</v>
      </c>
      <c r="J791" s="76" t="s">
        <v>1539</v>
      </c>
      <c r="K791" s="76" t="s">
        <v>1540</v>
      </c>
      <c r="L791" s="77">
        <v>46246</v>
      </c>
      <c r="M791" s="76" t="s">
        <v>1538</v>
      </c>
      <c r="N791" s="76" t="s">
        <v>270</v>
      </c>
      <c r="O791" s="76" t="s">
        <v>271</v>
      </c>
      <c r="P791" s="77">
        <v>46247</v>
      </c>
      <c r="Q791" s="43">
        <f t="shared" si="24"/>
        <v>750</v>
      </c>
      <c r="R791" s="43">
        <f t="shared" si="25"/>
        <v>780</v>
      </c>
      <c r="S791" s="41">
        <f>IF($Q791&lt;Parâmetros!$E$19,$G791-1,$G791)</f>
        <v>46246</v>
      </c>
    </row>
    <row r="792" spans="1:19" ht="15" customHeight="1" x14ac:dyDescent="0.25">
      <c r="A792" s="79">
        <v>52351</v>
      </c>
      <c r="B792" s="76" t="s">
        <v>1360</v>
      </c>
      <c r="C792" s="76" t="s">
        <v>712</v>
      </c>
      <c r="D792" s="77">
        <v>46247</v>
      </c>
      <c r="E792" s="78">
        <v>0.65</v>
      </c>
      <c r="F792" s="76" t="s">
        <v>266</v>
      </c>
      <c r="G792" s="77">
        <v>46246</v>
      </c>
      <c r="H792">
        <v>40502418</v>
      </c>
      <c r="I792">
        <v>10</v>
      </c>
      <c r="J792" s="76" t="s">
        <v>1541</v>
      </c>
      <c r="K792" s="76" t="s">
        <v>1542</v>
      </c>
      <c r="L792" s="77">
        <v>46246</v>
      </c>
      <c r="M792" s="76" t="s">
        <v>296</v>
      </c>
      <c r="N792" s="76" t="s">
        <v>270</v>
      </c>
      <c r="O792" s="76" t="s">
        <v>271</v>
      </c>
      <c r="P792" s="77">
        <v>46247</v>
      </c>
      <c r="Q792" s="43">
        <f t="shared" si="24"/>
        <v>781</v>
      </c>
      <c r="R792" s="43">
        <f t="shared" si="25"/>
        <v>820</v>
      </c>
      <c r="S792" s="41">
        <f>IF($Q792&lt;Parâmetros!$E$19,$G792-1,$G792)</f>
        <v>46246</v>
      </c>
    </row>
    <row r="793" spans="1:19" ht="15" customHeight="1" x14ac:dyDescent="0.25">
      <c r="A793" s="79">
        <v>52351</v>
      </c>
      <c r="B793" s="76" t="s">
        <v>1360</v>
      </c>
      <c r="C793" s="76" t="s">
        <v>712</v>
      </c>
      <c r="D793" s="77">
        <v>46247</v>
      </c>
      <c r="E793" s="78">
        <v>0.82</v>
      </c>
      <c r="F793" s="76" t="s">
        <v>266</v>
      </c>
      <c r="G793" s="77">
        <v>46246</v>
      </c>
      <c r="H793">
        <v>40502419</v>
      </c>
      <c r="I793">
        <v>10</v>
      </c>
      <c r="J793" s="76" t="s">
        <v>1543</v>
      </c>
      <c r="K793" s="76" t="s">
        <v>1544</v>
      </c>
      <c r="L793" s="77">
        <v>46246</v>
      </c>
      <c r="M793" s="76" t="s">
        <v>296</v>
      </c>
      <c r="N793" s="76" t="s">
        <v>270</v>
      </c>
      <c r="O793" s="76" t="s">
        <v>271</v>
      </c>
      <c r="P793" s="77">
        <v>46247</v>
      </c>
      <c r="Q793" s="43">
        <f t="shared" si="24"/>
        <v>821</v>
      </c>
      <c r="R793" s="43">
        <f t="shared" si="25"/>
        <v>870</v>
      </c>
      <c r="S793" s="41">
        <f>IF($Q793&lt;Parâmetros!$E$19,$G793-1,$G793)</f>
        <v>46246</v>
      </c>
    </row>
    <row r="794" spans="1:19" ht="15" customHeight="1" x14ac:dyDescent="0.25">
      <c r="A794" s="79">
        <v>52351</v>
      </c>
      <c r="B794" s="76" t="s">
        <v>1360</v>
      </c>
      <c r="C794" s="76" t="s">
        <v>712</v>
      </c>
      <c r="D794" s="77">
        <v>46247</v>
      </c>
      <c r="E794" s="78">
        <v>0.49</v>
      </c>
      <c r="F794" s="76" t="s">
        <v>266</v>
      </c>
      <c r="G794" s="77">
        <v>46246</v>
      </c>
      <c r="H794">
        <v>40502420</v>
      </c>
      <c r="I794">
        <v>10</v>
      </c>
      <c r="J794" s="76" t="s">
        <v>1503</v>
      </c>
      <c r="K794" s="76" t="s">
        <v>1545</v>
      </c>
      <c r="L794" s="77">
        <v>46246</v>
      </c>
      <c r="M794" s="76" t="s">
        <v>296</v>
      </c>
      <c r="N794" s="76" t="s">
        <v>270</v>
      </c>
      <c r="O794" s="76" t="s">
        <v>271</v>
      </c>
      <c r="P794" s="77">
        <v>46247</v>
      </c>
      <c r="Q794" s="43">
        <f t="shared" si="24"/>
        <v>871</v>
      </c>
      <c r="R794" s="43">
        <f t="shared" si="25"/>
        <v>900</v>
      </c>
      <c r="S794" s="41">
        <f>IF($Q794&lt;Parâmetros!$E$19,$G794-1,$G794)</f>
        <v>46246</v>
      </c>
    </row>
    <row r="795" spans="1:19" ht="15" customHeight="1" x14ac:dyDescent="0.25">
      <c r="A795" s="79">
        <v>52351</v>
      </c>
      <c r="B795" s="76" t="s">
        <v>1360</v>
      </c>
      <c r="C795" s="76" t="s">
        <v>712</v>
      </c>
      <c r="D795" s="77">
        <v>46247</v>
      </c>
      <c r="E795" s="78">
        <v>0.65</v>
      </c>
      <c r="F795" s="76" t="s">
        <v>266</v>
      </c>
      <c r="G795" s="77">
        <v>46246</v>
      </c>
      <c r="H795">
        <v>40502421</v>
      </c>
      <c r="I795">
        <v>10</v>
      </c>
      <c r="J795" s="76" t="s">
        <v>1457</v>
      </c>
      <c r="K795" s="76" t="s">
        <v>1546</v>
      </c>
      <c r="L795" s="77">
        <v>46246</v>
      </c>
      <c r="M795" s="76" t="s">
        <v>296</v>
      </c>
      <c r="N795" s="76" t="s">
        <v>270</v>
      </c>
      <c r="O795" s="76" t="s">
        <v>271</v>
      </c>
      <c r="P795" s="77">
        <v>46247</v>
      </c>
      <c r="Q795" s="43">
        <f t="shared" si="24"/>
        <v>901</v>
      </c>
      <c r="R795" s="43">
        <f t="shared" si="25"/>
        <v>940</v>
      </c>
      <c r="S795" s="41">
        <f>IF($Q795&lt;Parâmetros!$E$19,$G795-1,$G795)</f>
        <v>46246</v>
      </c>
    </row>
    <row r="796" spans="1:19" ht="15" customHeight="1" x14ac:dyDescent="0.25">
      <c r="A796" s="79">
        <v>52351</v>
      </c>
      <c r="B796" s="76" t="s">
        <v>1360</v>
      </c>
      <c r="C796" s="76" t="s">
        <v>712</v>
      </c>
      <c r="D796" s="77">
        <v>46247</v>
      </c>
      <c r="E796" s="78">
        <v>0.64</v>
      </c>
      <c r="F796" s="76" t="s">
        <v>266</v>
      </c>
      <c r="G796" s="77">
        <v>46246</v>
      </c>
      <c r="H796">
        <v>40502422</v>
      </c>
      <c r="I796">
        <v>10</v>
      </c>
      <c r="J796" s="76" t="s">
        <v>1547</v>
      </c>
      <c r="K796" s="76" t="s">
        <v>1548</v>
      </c>
      <c r="L796" s="77">
        <v>46246</v>
      </c>
      <c r="M796" s="76" t="s">
        <v>296</v>
      </c>
      <c r="N796" s="76" t="s">
        <v>270</v>
      </c>
      <c r="O796" s="76" t="s">
        <v>271</v>
      </c>
      <c r="P796" s="77">
        <v>46247</v>
      </c>
      <c r="Q796" s="43">
        <f t="shared" si="24"/>
        <v>941</v>
      </c>
      <c r="R796" s="43">
        <f t="shared" si="25"/>
        <v>980</v>
      </c>
      <c r="S796" s="41">
        <f>IF($Q796&lt;Parâmetros!$E$19,$G796-1,$G796)</f>
        <v>46246</v>
      </c>
    </row>
    <row r="797" spans="1:19" ht="15" customHeight="1" x14ac:dyDescent="0.25">
      <c r="A797" s="79">
        <v>52351</v>
      </c>
      <c r="B797" s="76" t="s">
        <v>1360</v>
      </c>
      <c r="C797" s="76" t="s">
        <v>712</v>
      </c>
      <c r="D797" s="77">
        <v>46247</v>
      </c>
      <c r="E797" s="78">
        <v>2.67</v>
      </c>
      <c r="F797" s="76" t="s">
        <v>266</v>
      </c>
      <c r="G797" s="77">
        <v>46247</v>
      </c>
      <c r="H797">
        <v>40502392</v>
      </c>
      <c r="I797">
        <v>10</v>
      </c>
      <c r="J797" s="76" t="s">
        <v>1549</v>
      </c>
      <c r="K797" s="76" t="s">
        <v>1550</v>
      </c>
      <c r="L797" s="77">
        <v>46247</v>
      </c>
      <c r="M797" s="76" t="s">
        <v>296</v>
      </c>
      <c r="N797" s="76" t="s">
        <v>270</v>
      </c>
      <c r="O797" s="76" t="s">
        <v>271</v>
      </c>
      <c r="P797" s="77">
        <v>46247</v>
      </c>
      <c r="Q797" s="43">
        <f t="shared" si="24"/>
        <v>440</v>
      </c>
      <c r="R797" s="43">
        <f t="shared" si="25"/>
        <v>600</v>
      </c>
      <c r="S797" s="41">
        <f>IF($Q797&lt;Parâmetros!$E$19,$G797-1,$G797)</f>
        <v>46247</v>
      </c>
    </row>
    <row r="798" spans="1:19" ht="15" customHeight="1" x14ac:dyDescent="0.25">
      <c r="A798" s="79">
        <v>52351</v>
      </c>
      <c r="B798" s="76" t="s">
        <v>1360</v>
      </c>
      <c r="C798" s="76" t="s">
        <v>712</v>
      </c>
      <c r="D798" s="77">
        <v>46247</v>
      </c>
      <c r="E798" s="78">
        <v>0.83</v>
      </c>
      <c r="F798" s="76" t="s">
        <v>266</v>
      </c>
      <c r="G798" s="77">
        <v>46247</v>
      </c>
      <c r="H798">
        <v>40502409</v>
      </c>
      <c r="I798">
        <v>10</v>
      </c>
      <c r="J798" s="76" t="s">
        <v>1551</v>
      </c>
      <c r="K798" s="76" t="s">
        <v>1552</v>
      </c>
      <c r="L798" s="77">
        <v>46247</v>
      </c>
      <c r="M798" s="76" t="s">
        <v>1538</v>
      </c>
      <c r="N798" s="76" t="s">
        <v>270</v>
      </c>
      <c r="O798" s="76" t="s">
        <v>271</v>
      </c>
      <c r="P798" s="77">
        <v>46247</v>
      </c>
      <c r="Q798" s="43">
        <f t="shared" si="24"/>
        <v>601</v>
      </c>
      <c r="R798" s="43">
        <f t="shared" si="25"/>
        <v>650</v>
      </c>
      <c r="S798" s="41">
        <f>IF($Q798&lt;Parâmetros!$E$19,$G798-1,$G798)</f>
        <v>46247</v>
      </c>
    </row>
    <row r="799" spans="1:19" ht="15" customHeight="1" x14ac:dyDescent="0.25">
      <c r="A799" s="79">
        <v>52351</v>
      </c>
      <c r="B799" s="76" t="s">
        <v>1360</v>
      </c>
      <c r="C799" s="76" t="s">
        <v>712</v>
      </c>
      <c r="D799" s="77">
        <v>46247</v>
      </c>
      <c r="E799" s="78">
        <v>0.64</v>
      </c>
      <c r="F799" s="76" t="s">
        <v>266</v>
      </c>
      <c r="G799" s="77">
        <v>46247</v>
      </c>
      <c r="H799">
        <v>40502410</v>
      </c>
      <c r="I799">
        <v>10</v>
      </c>
      <c r="J799" s="76" t="s">
        <v>1553</v>
      </c>
      <c r="K799" s="76" t="s">
        <v>1554</v>
      </c>
      <c r="L799" s="77">
        <v>46247</v>
      </c>
      <c r="M799" s="76" t="s">
        <v>296</v>
      </c>
      <c r="N799" s="76" t="s">
        <v>270</v>
      </c>
      <c r="O799" s="76" t="s">
        <v>271</v>
      </c>
      <c r="P799" s="77">
        <v>46247</v>
      </c>
      <c r="Q799" s="43">
        <f t="shared" si="24"/>
        <v>651</v>
      </c>
      <c r="R799" s="43">
        <f t="shared" si="25"/>
        <v>690</v>
      </c>
      <c r="S799" s="41">
        <f>IF($Q799&lt;Parâmetros!$E$19,$G799-1,$G799)</f>
        <v>46247</v>
      </c>
    </row>
    <row r="800" spans="1:19" ht="15" customHeight="1" x14ac:dyDescent="0.25">
      <c r="A800" s="79">
        <v>52351</v>
      </c>
      <c r="B800" s="76" t="s">
        <v>1360</v>
      </c>
      <c r="C800" s="76" t="s">
        <v>712</v>
      </c>
      <c r="D800" s="77">
        <v>46247</v>
      </c>
      <c r="E800" s="78">
        <v>0.51</v>
      </c>
      <c r="F800" s="76" t="s">
        <v>266</v>
      </c>
      <c r="G800" s="77">
        <v>46247</v>
      </c>
      <c r="H800">
        <v>40502411</v>
      </c>
      <c r="I800">
        <v>10</v>
      </c>
      <c r="J800" s="76" t="s">
        <v>1555</v>
      </c>
      <c r="K800" s="76" t="s">
        <v>515</v>
      </c>
      <c r="L800" s="77">
        <v>46247</v>
      </c>
      <c r="M800" s="76" t="s">
        <v>296</v>
      </c>
      <c r="N800" s="76" t="s">
        <v>270</v>
      </c>
      <c r="O800" s="76" t="s">
        <v>271</v>
      </c>
      <c r="P800" s="77">
        <v>46247</v>
      </c>
      <c r="Q800" s="43">
        <f t="shared" si="24"/>
        <v>750</v>
      </c>
      <c r="R800" s="43">
        <f t="shared" si="25"/>
        <v>780</v>
      </c>
      <c r="S800" s="41">
        <f>IF($Q800&lt;Parâmetros!$E$19,$G800-1,$G800)</f>
        <v>46247</v>
      </c>
    </row>
    <row r="801" spans="1:19" ht="15" customHeight="1" x14ac:dyDescent="0.25">
      <c r="A801" s="79">
        <v>52351</v>
      </c>
      <c r="B801" s="76" t="s">
        <v>1360</v>
      </c>
      <c r="C801" s="76" t="s">
        <v>712</v>
      </c>
      <c r="D801" s="77">
        <v>46247</v>
      </c>
      <c r="E801" s="78">
        <v>0.99</v>
      </c>
      <c r="F801" s="76" t="s">
        <v>266</v>
      </c>
      <c r="G801" s="77">
        <v>46247</v>
      </c>
      <c r="H801">
        <v>40502412</v>
      </c>
      <c r="I801">
        <v>10</v>
      </c>
      <c r="J801" s="76" t="s">
        <v>1556</v>
      </c>
      <c r="K801" s="76" t="s">
        <v>1557</v>
      </c>
      <c r="L801" s="77">
        <v>46247</v>
      </c>
      <c r="M801" s="76" t="s">
        <v>296</v>
      </c>
      <c r="N801" s="76" t="s">
        <v>270</v>
      </c>
      <c r="O801" s="76" t="s">
        <v>271</v>
      </c>
      <c r="P801" s="77">
        <v>46247</v>
      </c>
      <c r="Q801" s="43">
        <f t="shared" si="24"/>
        <v>781</v>
      </c>
      <c r="R801" s="43">
        <f t="shared" si="25"/>
        <v>840</v>
      </c>
      <c r="S801" s="41">
        <f>IF($Q801&lt;Parâmetros!$E$19,$G801-1,$G801)</f>
        <v>46247</v>
      </c>
    </row>
    <row r="802" spans="1:19" ht="15" customHeight="1" x14ac:dyDescent="0.25">
      <c r="A802" s="79">
        <v>52351</v>
      </c>
      <c r="B802" s="76" t="s">
        <v>1360</v>
      </c>
      <c r="C802" s="76" t="s">
        <v>712</v>
      </c>
      <c r="D802" s="77">
        <v>46247</v>
      </c>
      <c r="E802" s="78">
        <v>0.49</v>
      </c>
      <c r="F802" s="76" t="s">
        <v>266</v>
      </c>
      <c r="G802" s="77">
        <v>46247</v>
      </c>
      <c r="H802">
        <v>40502413</v>
      </c>
      <c r="I802">
        <v>10</v>
      </c>
      <c r="J802" s="76" t="s">
        <v>1558</v>
      </c>
      <c r="K802" s="76" t="s">
        <v>1559</v>
      </c>
      <c r="L802" s="77">
        <v>46247</v>
      </c>
      <c r="M802" s="76" t="s">
        <v>296</v>
      </c>
      <c r="N802" s="76" t="s">
        <v>270</v>
      </c>
      <c r="O802" s="76" t="s">
        <v>271</v>
      </c>
      <c r="P802" s="77">
        <v>46247</v>
      </c>
      <c r="Q802" s="43">
        <f t="shared" si="24"/>
        <v>841</v>
      </c>
      <c r="R802" s="43">
        <f t="shared" si="25"/>
        <v>870</v>
      </c>
      <c r="S802" s="41">
        <f>IF($Q802&lt;Parâmetros!$E$19,$G802-1,$G802)</f>
        <v>46247</v>
      </c>
    </row>
    <row r="803" spans="1:19" ht="15" customHeight="1" x14ac:dyDescent="0.25">
      <c r="A803" s="79">
        <v>52351</v>
      </c>
      <c r="B803" s="76" t="s">
        <v>1360</v>
      </c>
      <c r="C803" s="76" t="s">
        <v>712</v>
      </c>
      <c r="D803" s="77">
        <v>46247</v>
      </c>
      <c r="E803" s="78">
        <v>0.82</v>
      </c>
      <c r="F803" s="76" t="s">
        <v>266</v>
      </c>
      <c r="G803" s="77">
        <v>46247</v>
      </c>
      <c r="H803">
        <v>40502414</v>
      </c>
      <c r="I803">
        <v>10</v>
      </c>
      <c r="J803" s="76" t="s">
        <v>1560</v>
      </c>
      <c r="K803" s="76" t="s">
        <v>1561</v>
      </c>
      <c r="L803" s="77">
        <v>46247</v>
      </c>
      <c r="M803" s="76" t="s">
        <v>296</v>
      </c>
      <c r="N803" s="76" t="s">
        <v>270</v>
      </c>
      <c r="O803" s="76" t="s">
        <v>271</v>
      </c>
      <c r="P803" s="77">
        <v>46247</v>
      </c>
      <c r="Q803" s="43">
        <f t="shared" si="24"/>
        <v>871</v>
      </c>
      <c r="R803" s="43">
        <f t="shared" si="25"/>
        <v>920</v>
      </c>
      <c r="S803" s="41">
        <f>IF($Q803&lt;Parâmetros!$E$19,$G803-1,$G803)</f>
        <v>46247</v>
      </c>
    </row>
    <row r="804" spans="1:19" ht="15" customHeight="1" x14ac:dyDescent="0.25">
      <c r="A804" s="79">
        <v>52351</v>
      </c>
      <c r="B804" s="76" t="s">
        <v>1360</v>
      </c>
      <c r="C804" s="76" t="s">
        <v>712</v>
      </c>
      <c r="D804" s="77">
        <v>46247</v>
      </c>
      <c r="E804" s="78">
        <v>0.65</v>
      </c>
      <c r="F804" s="76" t="s">
        <v>266</v>
      </c>
      <c r="G804" s="77">
        <v>46247</v>
      </c>
      <c r="H804">
        <v>40502428</v>
      </c>
      <c r="I804">
        <v>10</v>
      </c>
      <c r="J804" s="76" t="s">
        <v>1562</v>
      </c>
      <c r="K804" s="76" t="s">
        <v>1563</v>
      </c>
      <c r="L804" s="77">
        <v>46247</v>
      </c>
      <c r="M804" s="76" t="s">
        <v>296</v>
      </c>
      <c r="N804" s="76" t="s">
        <v>270</v>
      </c>
      <c r="O804" s="76" t="s">
        <v>271</v>
      </c>
      <c r="P804" s="77">
        <v>46247</v>
      </c>
      <c r="Q804" s="43">
        <f t="shared" ref="Q804:Q867" si="26">IFERROR(VALUE(LEFT($J804,2))*60+VALUE(MID($J804,4,2)),9999)</f>
        <v>921</v>
      </c>
      <c r="R804" s="43">
        <f t="shared" ref="R804:R867" si="27">IFERROR(VALUE(LEFT($K804,2))*60+VALUE(MID($K804,4,2)),"")</f>
        <v>960</v>
      </c>
      <c r="S804" s="41">
        <f>IF($Q804&lt;Parâmetros!$E$19,$G804-1,$G804)</f>
        <v>46247</v>
      </c>
    </row>
    <row r="805" spans="1:19" ht="15" customHeight="1" x14ac:dyDescent="0.25">
      <c r="A805" s="79">
        <v>52351</v>
      </c>
      <c r="B805" s="76" t="s">
        <v>1360</v>
      </c>
      <c r="C805" s="76" t="s">
        <v>712</v>
      </c>
      <c r="D805" s="77">
        <v>46247</v>
      </c>
      <c r="E805" s="78">
        <v>0.27</v>
      </c>
      <c r="F805" s="76" t="s">
        <v>266</v>
      </c>
      <c r="G805" s="77">
        <v>46247</v>
      </c>
      <c r="H805">
        <v>40502429</v>
      </c>
      <c r="I805">
        <v>10</v>
      </c>
      <c r="J805" s="76" t="s">
        <v>1564</v>
      </c>
      <c r="K805" s="76" t="s">
        <v>1565</v>
      </c>
      <c r="L805" s="77">
        <v>46247</v>
      </c>
      <c r="M805" s="76" t="s">
        <v>296</v>
      </c>
      <c r="N805" s="76" t="s">
        <v>270</v>
      </c>
      <c r="O805" s="76" t="s">
        <v>271</v>
      </c>
      <c r="P805" s="77">
        <v>46247</v>
      </c>
      <c r="Q805" s="43">
        <f t="shared" si="26"/>
        <v>963</v>
      </c>
      <c r="R805" s="43">
        <f t="shared" si="27"/>
        <v>980</v>
      </c>
      <c r="S805" s="41">
        <f>IF($Q805&lt;Parâmetros!$E$19,$G805-1,$G805)</f>
        <v>46247</v>
      </c>
    </row>
    <row r="806" spans="1:19" ht="15" customHeight="1" x14ac:dyDescent="0.25">
      <c r="A806" s="79">
        <v>52351</v>
      </c>
      <c r="B806" s="76" t="s">
        <v>1360</v>
      </c>
      <c r="C806" s="76" t="s">
        <v>712</v>
      </c>
      <c r="D806" s="77">
        <v>46248</v>
      </c>
      <c r="E806" s="78">
        <v>0.67</v>
      </c>
      <c r="F806" s="76" t="s">
        <v>266</v>
      </c>
      <c r="G806" s="77">
        <v>46248</v>
      </c>
      <c r="H806">
        <v>40502415</v>
      </c>
      <c r="I806">
        <v>10</v>
      </c>
      <c r="J806" s="76" t="s">
        <v>1566</v>
      </c>
      <c r="K806" s="76" t="s">
        <v>1567</v>
      </c>
      <c r="L806" s="77">
        <v>46248</v>
      </c>
      <c r="M806" s="76" t="s">
        <v>296</v>
      </c>
      <c r="N806" s="76" t="s">
        <v>270</v>
      </c>
      <c r="O806" s="76" t="s">
        <v>271</v>
      </c>
      <c r="P806" s="77">
        <v>46248</v>
      </c>
      <c r="Q806" s="43">
        <f t="shared" si="26"/>
        <v>440</v>
      </c>
      <c r="R806" s="43">
        <f t="shared" si="27"/>
        <v>480</v>
      </c>
      <c r="S806" s="41">
        <f>IF($Q806&lt;Parâmetros!$E$19,$G806-1,$G806)</f>
        <v>46248</v>
      </c>
    </row>
    <row r="807" spans="1:19" ht="15" customHeight="1" x14ac:dyDescent="0.25">
      <c r="A807" s="79">
        <v>52351</v>
      </c>
      <c r="B807" s="76" t="s">
        <v>1360</v>
      </c>
      <c r="C807" s="76" t="s">
        <v>712</v>
      </c>
      <c r="D807" s="77">
        <v>46248</v>
      </c>
      <c r="E807" s="78">
        <v>0.82</v>
      </c>
      <c r="F807" s="76" t="s">
        <v>266</v>
      </c>
      <c r="G807" s="77">
        <v>46248</v>
      </c>
      <c r="H807">
        <v>40502432</v>
      </c>
      <c r="I807">
        <v>10</v>
      </c>
      <c r="J807" s="76" t="s">
        <v>1568</v>
      </c>
      <c r="K807" s="76" t="s">
        <v>1569</v>
      </c>
      <c r="L807" s="77">
        <v>46248</v>
      </c>
      <c r="M807" s="76" t="s">
        <v>296</v>
      </c>
      <c r="N807" s="76" t="s">
        <v>270</v>
      </c>
      <c r="O807" s="76" t="s">
        <v>271</v>
      </c>
      <c r="P807" s="77">
        <v>46248</v>
      </c>
      <c r="Q807" s="43">
        <f t="shared" si="26"/>
        <v>481</v>
      </c>
      <c r="R807" s="43">
        <f t="shared" si="27"/>
        <v>530</v>
      </c>
      <c r="S807" s="41">
        <f>IF($Q807&lt;Parâmetros!$E$19,$G807-1,$G807)</f>
        <v>46248</v>
      </c>
    </row>
    <row r="808" spans="1:19" ht="15" customHeight="1" x14ac:dyDescent="0.25">
      <c r="A808" s="79">
        <v>52351</v>
      </c>
      <c r="B808" s="76" t="s">
        <v>1360</v>
      </c>
      <c r="C808" s="76" t="s">
        <v>712</v>
      </c>
      <c r="D808" s="77">
        <v>46248</v>
      </c>
      <c r="E808" s="78">
        <v>0.65</v>
      </c>
      <c r="F808" s="76" t="s">
        <v>266</v>
      </c>
      <c r="G808" s="77">
        <v>46248</v>
      </c>
      <c r="H808">
        <v>40502433</v>
      </c>
      <c r="I808">
        <v>10</v>
      </c>
      <c r="J808" s="76" t="s">
        <v>1570</v>
      </c>
      <c r="K808" s="76" t="s">
        <v>1571</v>
      </c>
      <c r="L808" s="77">
        <v>46248</v>
      </c>
      <c r="M808" s="76" t="s">
        <v>296</v>
      </c>
      <c r="N808" s="76" t="s">
        <v>270</v>
      </c>
      <c r="O808" s="76" t="s">
        <v>271</v>
      </c>
      <c r="P808" s="77">
        <v>46248</v>
      </c>
      <c r="Q808" s="43">
        <f t="shared" si="26"/>
        <v>531</v>
      </c>
      <c r="R808" s="43">
        <f t="shared" si="27"/>
        <v>570</v>
      </c>
      <c r="S808" s="41">
        <f>IF($Q808&lt;Parâmetros!$E$19,$G808-1,$G808)</f>
        <v>46248</v>
      </c>
    </row>
    <row r="809" spans="1:19" ht="15" customHeight="1" x14ac:dyDescent="0.25">
      <c r="A809" s="79">
        <v>52351</v>
      </c>
      <c r="B809" s="76" t="s">
        <v>1360</v>
      </c>
      <c r="C809" s="76" t="s">
        <v>712</v>
      </c>
      <c r="D809" s="77">
        <v>46248</v>
      </c>
      <c r="E809" s="78">
        <v>0.49</v>
      </c>
      <c r="F809" s="76" t="s">
        <v>266</v>
      </c>
      <c r="G809" s="77">
        <v>46248</v>
      </c>
      <c r="H809">
        <v>40502434</v>
      </c>
      <c r="I809">
        <v>10</v>
      </c>
      <c r="J809" s="76" t="s">
        <v>1572</v>
      </c>
      <c r="K809" s="76" t="s">
        <v>1573</v>
      </c>
      <c r="L809" s="77">
        <v>46248</v>
      </c>
      <c r="M809" s="76" t="s">
        <v>296</v>
      </c>
      <c r="N809" s="76" t="s">
        <v>270</v>
      </c>
      <c r="O809" s="76" t="s">
        <v>271</v>
      </c>
      <c r="P809" s="77">
        <v>46248</v>
      </c>
      <c r="Q809" s="43">
        <f t="shared" si="26"/>
        <v>571</v>
      </c>
      <c r="R809" s="43">
        <f t="shared" si="27"/>
        <v>600</v>
      </c>
      <c r="S809" s="41">
        <f>IF($Q809&lt;Parâmetros!$E$19,$G809-1,$G809)</f>
        <v>46248</v>
      </c>
    </row>
    <row r="810" spans="1:19" ht="15" customHeight="1" x14ac:dyDescent="0.25">
      <c r="A810" s="79">
        <v>52351</v>
      </c>
      <c r="B810" s="76" t="s">
        <v>1360</v>
      </c>
      <c r="C810" s="76" t="s">
        <v>712</v>
      </c>
      <c r="D810" s="77">
        <v>46248</v>
      </c>
      <c r="E810" s="78">
        <v>0.8</v>
      </c>
      <c r="F810" s="76" t="s">
        <v>266</v>
      </c>
      <c r="G810" s="77">
        <v>46248</v>
      </c>
      <c r="H810">
        <v>40502435</v>
      </c>
      <c r="I810">
        <v>10</v>
      </c>
      <c r="J810" s="76" t="s">
        <v>1574</v>
      </c>
      <c r="K810" s="76" t="s">
        <v>1575</v>
      </c>
      <c r="L810" s="77">
        <v>46248</v>
      </c>
      <c r="M810" s="76" t="s">
        <v>296</v>
      </c>
      <c r="N810" s="76" t="s">
        <v>270</v>
      </c>
      <c r="O810" s="76" t="s">
        <v>271</v>
      </c>
      <c r="P810" s="77">
        <v>46248</v>
      </c>
      <c r="Q810" s="43">
        <f t="shared" si="26"/>
        <v>601</v>
      </c>
      <c r="R810" s="43">
        <f t="shared" si="27"/>
        <v>650</v>
      </c>
      <c r="S810" s="41">
        <f>IF($Q810&lt;Parâmetros!$E$19,$G810-1,$G810)</f>
        <v>46248</v>
      </c>
    </row>
    <row r="811" spans="1:19" ht="15" customHeight="1" x14ac:dyDescent="0.25">
      <c r="A811" s="79">
        <v>52351</v>
      </c>
      <c r="B811" s="76" t="s">
        <v>1360</v>
      </c>
      <c r="C811" s="76" t="s">
        <v>712</v>
      </c>
      <c r="D811" s="77">
        <v>46248</v>
      </c>
      <c r="E811" s="78">
        <v>0.65</v>
      </c>
      <c r="F811" s="76" t="s">
        <v>266</v>
      </c>
      <c r="G811" s="77">
        <v>46248</v>
      </c>
      <c r="H811">
        <v>40502436</v>
      </c>
      <c r="I811">
        <v>10</v>
      </c>
      <c r="J811" s="76" t="s">
        <v>1576</v>
      </c>
      <c r="K811" s="76" t="s">
        <v>1577</v>
      </c>
      <c r="L811" s="77">
        <v>46248</v>
      </c>
      <c r="M811" s="76" t="s">
        <v>296</v>
      </c>
      <c r="N811" s="76" t="s">
        <v>270</v>
      </c>
      <c r="O811" s="76" t="s">
        <v>271</v>
      </c>
      <c r="P811" s="77">
        <v>46248</v>
      </c>
      <c r="Q811" s="43">
        <f t="shared" si="26"/>
        <v>651</v>
      </c>
      <c r="R811" s="43">
        <f t="shared" si="27"/>
        <v>690</v>
      </c>
      <c r="S811" s="41">
        <f>IF($Q811&lt;Parâmetros!$E$19,$G811-1,$G811)</f>
        <v>46248</v>
      </c>
    </row>
    <row r="812" spans="1:19" ht="15" customHeight="1" x14ac:dyDescent="0.25">
      <c r="A812" s="79">
        <v>52351</v>
      </c>
      <c r="B812" s="76" t="s">
        <v>1360</v>
      </c>
      <c r="C812" s="76" t="s">
        <v>712</v>
      </c>
      <c r="D812" s="77">
        <v>46248</v>
      </c>
      <c r="E812" s="78">
        <v>0.5</v>
      </c>
      <c r="F812" s="76" t="s">
        <v>266</v>
      </c>
      <c r="G812" s="77">
        <v>46248</v>
      </c>
      <c r="H812">
        <v>40502437</v>
      </c>
      <c r="I812">
        <v>10</v>
      </c>
      <c r="J812" s="76" t="s">
        <v>1578</v>
      </c>
      <c r="K812" s="76" t="s">
        <v>1579</v>
      </c>
      <c r="L812" s="77">
        <v>46248</v>
      </c>
      <c r="M812" s="76" t="s">
        <v>296</v>
      </c>
      <c r="N812" s="76" t="s">
        <v>270</v>
      </c>
      <c r="O812" s="76" t="s">
        <v>271</v>
      </c>
      <c r="P812" s="77">
        <v>46248</v>
      </c>
      <c r="Q812" s="43">
        <f t="shared" si="26"/>
        <v>750</v>
      </c>
      <c r="R812" s="43">
        <f t="shared" si="27"/>
        <v>780</v>
      </c>
      <c r="S812" s="41">
        <f>IF($Q812&lt;Parâmetros!$E$19,$G812-1,$G812)</f>
        <v>46248</v>
      </c>
    </row>
    <row r="813" spans="1:19" ht="15" customHeight="1" x14ac:dyDescent="0.25">
      <c r="A813" s="79">
        <v>52351</v>
      </c>
      <c r="B813" s="76" t="s">
        <v>1360</v>
      </c>
      <c r="C813" s="76" t="s">
        <v>712</v>
      </c>
      <c r="D813" s="77">
        <v>46248</v>
      </c>
      <c r="E813" s="78">
        <v>0.8</v>
      </c>
      <c r="F813" s="76" t="s">
        <v>266</v>
      </c>
      <c r="G813" s="77">
        <v>46248</v>
      </c>
      <c r="H813">
        <v>40502438</v>
      </c>
      <c r="I813">
        <v>10</v>
      </c>
      <c r="J813" s="76" t="s">
        <v>1580</v>
      </c>
      <c r="K813" s="76" t="s">
        <v>1581</v>
      </c>
      <c r="L813" s="77">
        <v>46248</v>
      </c>
      <c r="M813" s="76" t="s">
        <v>296</v>
      </c>
      <c r="N813" s="76" t="s">
        <v>270</v>
      </c>
      <c r="O813" s="76" t="s">
        <v>271</v>
      </c>
      <c r="P813" s="77">
        <v>46248</v>
      </c>
      <c r="Q813" s="43">
        <f t="shared" si="26"/>
        <v>781</v>
      </c>
      <c r="R813" s="43">
        <f t="shared" si="27"/>
        <v>830</v>
      </c>
      <c r="S813" s="41">
        <f>IF($Q813&lt;Parâmetros!$E$19,$G813-1,$G813)</f>
        <v>46248</v>
      </c>
    </row>
    <row r="814" spans="1:19" ht="15" customHeight="1" x14ac:dyDescent="0.25">
      <c r="A814" s="79">
        <v>52351</v>
      </c>
      <c r="B814" s="76" t="s">
        <v>1360</v>
      </c>
      <c r="C814" s="76" t="s">
        <v>712</v>
      </c>
      <c r="D814" s="77">
        <v>46248</v>
      </c>
      <c r="E814" s="78">
        <v>0.65</v>
      </c>
      <c r="F814" s="76" t="s">
        <v>266</v>
      </c>
      <c r="G814" s="77">
        <v>46248</v>
      </c>
      <c r="H814">
        <v>40502439</v>
      </c>
      <c r="I814">
        <v>10</v>
      </c>
      <c r="J814" s="76" t="s">
        <v>1582</v>
      </c>
      <c r="K814" s="76" t="s">
        <v>1583</v>
      </c>
      <c r="L814" s="77">
        <v>46248</v>
      </c>
      <c r="M814" s="76" t="s">
        <v>296</v>
      </c>
      <c r="N814" s="76" t="s">
        <v>270</v>
      </c>
      <c r="O814" s="76" t="s">
        <v>271</v>
      </c>
      <c r="P814" s="77">
        <v>46248</v>
      </c>
      <c r="Q814" s="43">
        <f t="shared" si="26"/>
        <v>831</v>
      </c>
      <c r="R814" s="43">
        <f t="shared" si="27"/>
        <v>870</v>
      </c>
      <c r="S814" s="41">
        <f>IF($Q814&lt;Parâmetros!$E$19,$G814-1,$G814)</f>
        <v>46248</v>
      </c>
    </row>
    <row r="815" spans="1:19" ht="15" customHeight="1" x14ac:dyDescent="0.25">
      <c r="A815" s="79">
        <v>52351</v>
      </c>
      <c r="B815" s="76" t="s">
        <v>1360</v>
      </c>
      <c r="C815" s="76" t="s">
        <v>712</v>
      </c>
      <c r="D815" s="77">
        <v>46248</v>
      </c>
      <c r="E815" s="78">
        <v>0.49</v>
      </c>
      <c r="F815" s="76" t="s">
        <v>266</v>
      </c>
      <c r="G815" s="77">
        <v>46248</v>
      </c>
      <c r="H815">
        <v>40502440</v>
      </c>
      <c r="I815">
        <v>10</v>
      </c>
      <c r="J815" s="76" t="s">
        <v>1584</v>
      </c>
      <c r="K815" s="76" t="s">
        <v>1585</v>
      </c>
      <c r="L815" s="77">
        <v>46248</v>
      </c>
      <c r="M815" s="76" t="s">
        <v>296</v>
      </c>
      <c r="N815" s="76" t="s">
        <v>270</v>
      </c>
      <c r="O815" s="76" t="s">
        <v>271</v>
      </c>
      <c r="P815" s="77">
        <v>46248</v>
      </c>
      <c r="Q815" s="43">
        <f t="shared" si="26"/>
        <v>871</v>
      </c>
      <c r="R815" s="43">
        <f t="shared" si="27"/>
        <v>900</v>
      </c>
      <c r="S815" s="41">
        <f>IF($Q815&lt;Parâmetros!$E$19,$G815-1,$G815)</f>
        <v>46248</v>
      </c>
    </row>
    <row r="816" spans="1:19" ht="15" customHeight="1" x14ac:dyDescent="0.25">
      <c r="A816" s="79">
        <v>52351</v>
      </c>
      <c r="B816" s="76" t="s">
        <v>1360</v>
      </c>
      <c r="C816" s="76" t="s">
        <v>712</v>
      </c>
      <c r="D816" s="77">
        <v>46248</v>
      </c>
      <c r="E816" s="78">
        <v>0.32</v>
      </c>
      <c r="F816" s="76" t="s">
        <v>266</v>
      </c>
      <c r="G816" s="77">
        <v>46248</v>
      </c>
      <c r="H816">
        <v>40502495</v>
      </c>
      <c r="I816">
        <v>10</v>
      </c>
      <c r="J816" s="76" t="s">
        <v>1586</v>
      </c>
      <c r="K816" s="76" t="s">
        <v>1587</v>
      </c>
      <c r="L816" s="77">
        <v>46248</v>
      </c>
      <c r="M816" s="76" t="s">
        <v>296</v>
      </c>
      <c r="N816" s="76" t="s">
        <v>270</v>
      </c>
      <c r="O816" s="76" t="s">
        <v>271</v>
      </c>
      <c r="P816" s="77">
        <v>46248</v>
      </c>
      <c r="Q816" s="43">
        <f t="shared" si="26"/>
        <v>901</v>
      </c>
      <c r="R816" s="43">
        <f t="shared" si="27"/>
        <v>920</v>
      </c>
      <c r="S816" s="41">
        <f>IF($Q816&lt;Parâmetros!$E$19,$G816-1,$G816)</f>
        <v>46248</v>
      </c>
    </row>
    <row r="817" spans="1:19" ht="15" customHeight="1" x14ac:dyDescent="0.25">
      <c r="A817" s="79">
        <v>52351</v>
      </c>
      <c r="B817" s="76" t="s">
        <v>1360</v>
      </c>
      <c r="C817" s="76" t="s">
        <v>712</v>
      </c>
      <c r="D817" s="77">
        <v>46248</v>
      </c>
      <c r="E817" s="78">
        <v>0.32</v>
      </c>
      <c r="F817" s="76" t="s">
        <v>266</v>
      </c>
      <c r="G817" s="77">
        <v>46248</v>
      </c>
      <c r="H817">
        <v>40502496</v>
      </c>
      <c r="I817">
        <v>10</v>
      </c>
      <c r="J817" s="76" t="s">
        <v>1588</v>
      </c>
      <c r="K817" s="76" t="s">
        <v>1589</v>
      </c>
      <c r="L817" s="77">
        <v>46248</v>
      </c>
      <c r="M817" s="76" t="s">
        <v>296</v>
      </c>
      <c r="N817" s="76" t="s">
        <v>270</v>
      </c>
      <c r="O817" s="76" t="s">
        <v>271</v>
      </c>
      <c r="P817" s="77">
        <v>46248</v>
      </c>
      <c r="Q817" s="43">
        <f t="shared" si="26"/>
        <v>921</v>
      </c>
      <c r="R817" s="43">
        <f t="shared" si="27"/>
        <v>940</v>
      </c>
      <c r="S817" s="41">
        <f>IF($Q817&lt;Parâmetros!$E$19,$G817-1,$G817)</f>
        <v>46248</v>
      </c>
    </row>
    <row r="818" spans="1:19" ht="15" customHeight="1" x14ac:dyDescent="0.25">
      <c r="A818" s="79">
        <v>52351</v>
      </c>
      <c r="B818" s="76" t="s">
        <v>1360</v>
      </c>
      <c r="C818" s="76" t="s">
        <v>712</v>
      </c>
      <c r="D818" s="77">
        <v>46248</v>
      </c>
      <c r="E818" s="78">
        <v>0.64</v>
      </c>
      <c r="F818" s="76" t="s">
        <v>266</v>
      </c>
      <c r="G818" s="77">
        <v>46248</v>
      </c>
      <c r="H818">
        <v>40502497</v>
      </c>
      <c r="I818">
        <v>10</v>
      </c>
      <c r="J818" s="76" t="s">
        <v>1590</v>
      </c>
      <c r="K818" s="76" t="s">
        <v>1591</v>
      </c>
      <c r="L818" s="77">
        <v>46248</v>
      </c>
      <c r="M818" s="76" t="s">
        <v>296</v>
      </c>
      <c r="N818" s="76" t="s">
        <v>270</v>
      </c>
      <c r="O818" s="76" t="s">
        <v>271</v>
      </c>
      <c r="P818" s="77">
        <v>46248</v>
      </c>
      <c r="Q818" s="43">
        <f t="shared" si="26"/>
        <v>942</v>
      </c>
      <c r="R818" s="43">
        <f t="shared" si="27"/>
        <v>980</v>
      </c>
      <c r="S818" s="41">
        <f>IF($Q818&lt;Parâmetros!$E$19,$G818-1,$G818)</f>
        <v>46248</v>
      </c>
    </row>
    <row r="819" spans="1:19" ht="15" customHeight="1" x14ac:dyDescent="0.25">
      <c r="A819" s="79">
        <v>52397</v>
      </c>
      <c r="B819" s="76" t="s">
        <v>1592</v>
      </c>
      <c r="C819" s="76" t="s">
        <v>399</v>
      </c>
      <c r="D819" s="77">
        <v>46239</v>
      </c>
      <c r="E819" s="78">
        <v>4.09</v>
      </c>
      <c r="F819" s="76" t="s">
        <v>266</v>
      </c>
      <c r="G819" s="77">
        <v>46238</v>
      </c>
      <c r="H819">
        <v>40501298</v>
      </c>
      <c r="I819">
        <v>10</v>
      </c>
      <c r="J819" s="76" t="s">
        <v>935</v>
      </c>
      <c r="K819" s="76" t="s">
        <v>936</v>
      </c>
      <c r="L819" s="77">
        <v>46238</v>
      </c>
      <c r="M819" s="76" t="s">
        <v>269</v>
      </c>
      <c r="N819" s="76" t="s">
        <v>270</v>
      </c>
      <c r="O819" s="76" t="s">
        <v>271</v>
      </c>
      <c r="P819" s="77">
        <v>46239</v>
      </c>
      <c r="Q819" s="43">
        <f t="shared" si="26"/>
        <v>434</v>
      </c>
      <c r="R819" s="43">
        <f t="shared" si="27"/>
        <v>679</v>
      </c>
      <c r="S819" s="41">
        <f>IF($Q819&lt;Parâmetros!$E$19,$G819-1,$G819)</f>
        <v>46238</v>
      </c>
    </row>
    <row r="820" spans="1:19" ht="15" customHeight="1" x14ac:dyDescent="0.25">
      <c r="A820" s="79">
        <v>52397</v>
      </c>
      <c r="B820" s="76" t="s">
        <v>1592</v>
      </c>
      <c r="C820" s="76" t="s">
        <v>399</v>
      </c>
      <c r="D820" s="77">
        <v>46239</v>
      </c>
      <c r="E820" s="78">
        <v>2.87</v>
      </c>
      <c r="F820" s="76" t="s">
        <v>266</v>
      </c>
      <c r="G820" s="77">
        <v>46238</v>
      </c>
      <c r="H820">
        <v>40501298</v>
      </c>
      <c r="I820">
        <v>10</v>
      </c>
      <c r="J820" s="76" t="s">
        <v>937</v>
      </c>
      <c r="K820" s="76" t="s">
        <v>938</v>
      </c>
      <c r="L820" s="77">
        <v>46238</v>
      </c>
      <c r="M820" s="76" t="s">
        <v>269</v>
      </c>
      <c r="N820" s="76" t="s">
        <v>270</v>
      </c>
      <c r="O820" s="76" t="s">
        <v>271</v>
      </c>
      <c r="P820" s="77">
        <v>46239</v>
      </c>
      <c r="Q820" s="43">
        <f t="shared" si="26"/>
        <v>761</v>
      </c>
      <c r="R820" s="43">
        <f t="shared" si="27"/>
        <v>933</v>
      </c>
      <c r="S820" s="41">
        <f>IF($Q820&lt;Parâmetros!$E$19,$G820-1,$G820)</f>
        <v>46238</v>
      </c>
    </row>
    <row r="821" spans="1:19" ht="15" customHeight="1" x14ac:dyDescent="0.25">
      <c r="A821" s="79">
        <v>52397</v>
      </c>
      <c r="B821" s="76" t="s">
        <v>1592</v>
      </c>
      <c r="C821" s="76" t="s">
        <v>399</v>
      </c>
      <c r="D821" s="77">
        <v>46239</v>
      </c>
      <c r="E821" s="78">
        <v>4.01</v>
      </c>
      <c r="F821" s="76" t="s">
        <v>266</v>
      </c>
      <c r="G821" s="77">
        <v>46239</v>
      </c>
      <c r="H821">
        <v>40501298</v>
      </c>
      <c r="I821">
        <v>10</v>
      </c>
      <c r="J821" s="76" t="s">
        <v>939</v>
      </c>
      <c r="K821" s="76" t="s">
        <v>940</v>
      </c>
      <c r="L821" s="77">
        <v>46239</v>
      </c>
      <c r="M821" s="76" t="s">
        <v>269</v>
      </c>
      <c r="N821" s="76" t="s">
        <v>270</v>
      </c>
      <c r="O821" s="76" t="s">
        <v>271</v>
      </c>
      <c r="P821" s="77">
        <v>46239</v>
      </c>
      <c r="Q821" s="43">
        <f t="shared" si="26"/>
        <v>439</v>
      </c>
      <c r="R821" s="43">
        <f t="shared" si="27"/>
        <v>679</v>
      </c>
      <c r="S821" s="41">
        <f>IF($Q821&lt;Parâmetros!$E$19,$G821-1,$G821)</f>
        <v>46239</v>
      </c>
    </row>
    <row r="822" spans="1:19" ht="15" customHeight="1" x14ac:dyDescent="0.25">
      <c r="A822" s="79">
        <v>52397</v>
      </c>
      <c r="B822" s="76" t="s">
        <v>1592</v>
      </c>
      <c r="C822" s="76" t="s">
        <v>399</v>
      </c>
      <c r="D822" s="77">
        <v>46239</v>
      </c>
      <c r="E822" s="78">
        <v>4</v>
      </c>
      <c r="F822" s="76" t="s">
        <v>266</v>
      </c>
      <c r="G822" s="77">
        <v>46239</v>
      </c>
      <c r="H822">
        <v>40501298</v>
      </c>
      <c r="I822">
        <v>10</v>
      </c>
      <c r="J822" s="76" t="s">
        <v>941</v>
      </c>
      <c r="K822" s="76" t="s">
        <v>942</v>
      </c>
      <c r="L822" s="77">
        <v>46239</v>
      </c>
      <c r="M822" s="76" t="s">
        <v>269</v>
      </c>
      <c r="N822" s="76" t="s">
        <v>270</v>
      </c>
      <c r="O822" s="76" t="s">
        <v>271</v>
      </c>
      <c r="P822" s="77">
        <v>46239</v>
      </c>
      <c r="Q822" s="43">
        <f t="shared" si="26"/>
        <v>765</v>
      </c>
      <c r="R822" s="43">
        <f t="shared" si="27"/>
        <v>1005</v>
      </c>
      <c r="S822" s="41">
        <f>IF($Q822&lt;Parâmetros!$E$19,$G822-1,$G822)</f>
        <v>46239</v>
      </c>
    </row>
    <row r="823" spans="1:19" ht="15" customHeight="1" x14ac:dyDescent="0.25">
      <c r="A823" s="79">
        <v>52397</v>
      </c>
      <c r="B823" s="76" t="s">
        <v>1592</v>
      </c>
      <c r="C823" s="76" t="s">
        <v>399</v>
      </c>
      <c r="D823" s="77">
        <v>46240</v>
      </c>
      <c r="E823" s="78">
        <v>5.32</v>
      </c>
      <c r="F823" s="76" t="s">
        <v>266</v>
      </c>
      <c r="G823" s="77">
        <v>46240</v>
      </c>
      <c r="H823">
        <v>40501587</v>
      </c>
      <c r="I823">
        <v>10</v>
      </c>
      <c r="J823" s="76" t="s">
        <v>943</v>
      </c>
      <c r="K823" s="76" t="s">
        <v>944</v>
      </c>
      <c r="L823" s="77">
        <v>46240</v>
      </c>
      <c r="M823" s="76" t="s">
        <v>269</v>
      </c>
      <c r="N823" s="76" t="s">
        <v>270</v>
      </c>
      <c r="O823" s="76" t="s">
        <v>271</v>
      </c>
      <c r="P823" s="77">
        <v>46240</v>
      </c>
      <c r="Q823" s="43">
        <f t="shared" si="26"/>
        <v>436</v>
      </c>
      <c r="R823" s="43">
        <f t="shared" si="27"/>
        <v>755</v>
      </c>
      <c r="S823" s="41">
        <f>IF($Q823&lt;Parâmetros!$E$19,$G823-1,$G823)</f>
        <v>46240</v>
      </c>
    </row>
    <row r="824" spans="1:19" ht="15" customHeight="1" x14ac:dyDescent="0.25">
      <c r="A824" s="79">
        <v>52397</v>
      </c>
      <c r="B824" s="76" t="s">
        <v>1592</v>
      </c>
      <c r="C824" s="76" t="s">
        <v>399</v>
      </c>
      <c r="D824" s="77">
        <v>46240</v>
      </c>
      <c r="E824" s="78">
        <v>2.9</v>
      </c>
      <c r="F824" s="76" t="s">
        <v>266</v>
      </c>
      <c r="G824" s="77">
        <v>46240</v>
      </c>
      <c r="H824">
        <v>40501587</v>
      </c>
      <c r="I824">
        <v>10</v>
      </c>
      <c r="J824" s="76" t="s">
        <v>945</v>
      </c>
      <c r="K824" s="76" t="s">
        <v>946</v>
      </c>
      <c r="L824" s="77">
        <v>46240</v>
      </c>
      <c r="M824" s="76" t="s">
        <v>269</v>
      </c>
      <c r="N824" s="76" t="s">
        <v>270</v>
      </c>
      <c r="O824" s="76" t="s">
        <v>271</v>
      </c>
      <c r="P824" s="77">
        <v>46240</v>
      </c>
      <c r="Q824" s="43">
        <f t="shared" si="26"/>
        <v>817</v>
      </c>
      <c r="R824" s="43">
        <f t="shared" si="27"/>
        <v>991</v>
      </c>
      <c r="S824" s="41">
        <f>IF($Q824&lt;Parâmetros!$E$19,$G824-1,$G824)</f>
        <v>46240</v>
      </c>
    </row>
    <row r="825" spans="1:19" ht="15" customHeight="1" x14ac:dyDescent="0.25">
      <c r="A825" s="79">
        <v>52397</v>
      </c>
      <c r="B825" s="76" t="s">
        <v>1592</v>
      </c>
      <c r="C825" s="76" t="s">
        <v>399</v>
      </c>
      <c r="D825" s="77">
        <v>46244</v>
      </c>
      <c r="E825" s="78">
        <v>0.9</v>
      </c>
      <c r="F825" s="76" t="s">
        <v>266</v>
      </c>
      <c r="G825" s="77">
        <v>46241</v>
      </c>
      <c r="H825">
        <v>40499966</v>
      </c>
      <c r="I825">
        <v>20</v>
      </c>
      <c r="J825" s="76" t="s">
        <v>947</v>
      </c>
      <c r="K825" s="76" t="s">
        <v>948</v>
      </c>
      <c r="L825" s="77">
        <v>46241</v>
      </c>
      <c r="M825" s="76" t="s">
        <v>269</v>
      </c>
      <c r="N825" s="76" t="s">
        <v>270</v>
      </c>
      <c r="O825" s="76" t="s">
        <v>271</v>
      </c>
      <c r="P825" s="77">
        <v>46244</v>
      </c>
      <c r="Q825" s="43">
        <f t="shared" si="26"/>
        <v>446</v>
      </c>
      <c r="R825" s="43">
        <f t="shared" si="27"/>
        <v>500</v>
      </c>
      <c r="S825" s="41">
        <f>IF($Q825&lt;Parâmetros!$E$19,$G825-1,$G825)</f>
        <v>46241</v>
      </c>
    </row>
    <row r="826" spans="1:19" ht="15" customHeight="1" x14ac:dyDescent="0.25">
      <c r="A826" s="79">
        <v>52397</v>
      </c>
      <c r="B826" s="76" t="s">
        <v>1592</v>
      </c>
      <c r="C826" s="76" t="s">
        <v>399</v>
      </c>
      <c r="D826" s="77">
        <v>46241</v>
      </c>
      <c r="E826" s="78">
        <v>2.95</v>
      </c>
      <c r="F826" s="76" t="s">
        <v>266</v>
      </c>
      <c r="G826" s="77">
        <v>46241</v>
      </c>
      <c r="H826">
        <v>40501298</v>
      </c>
      <c r="I826">
        <v>10</v>
      </c>
      <c r="J826" s="76" t="s">
        <v>949</v>
      </c>
      <c r="K826" s="76" t="s">
        <v>950</v>
      </c>
      <c r="L826" s="77">
        <v>46241</v>
      </c>
      <c r="M826" s="76" t="s">
        <v>269</v>
      </c>
      <c r="N826" s="76" t="s">
        <v>270</v>
      </c>
      <c r="O826" s="76" t="s">
        <v>271</v>
      </c>
      <c r="P826" s="77">
        <v>46241</v>
      </c>
      <c r="Q826" s="43">
        <f t="shared" si="26"/>
        <v>508</v>
      </c>
      <c r="R826" s="43">
        <f t="shared" si="27"/>
        <v>685</v>
      </c>
      <c r="S826" s="41">
        <f>IF($Q826&lt;Parâmetros!$E$19,$G826-1,$G826)</f>
        <v>46241</v>
      </c>
    </row>
    <row r="827" spans="1:19" ht="15" customHeight="1" x14ac:dyDescent="0.25">
      <c r="A827" s="79">
        <v>52397</v>
      </c>
      <c r="B827" s="76" t="s">
        <v>1592</v>
      </c>
      <c r="C827" s="76" t="s">
        <v>399</v>
      </c>
      <c r="D827" s="77">
        <v>46241</v>
      </c>
      <c r="E827" s="78">
        <v>3.92</v>
      </c>
      <c r="F827" s="76" t="s">
        <v>266</v>
      </c>
      <c r="G827" s="77">
        <v>46241</v>
      </c>
      <c r="H827">
        <v>40501298</v>
      </c>
      <c r="I827">
        <v>10</v>
      </c>
      <c r="J827" s="76" t="s">
        <v>951</v>
      </c>
      <c r="K827" s="76" t="s">
        <v>952</v>
      </c>
      <c r="L827" s="77">
        <v>46241</v>
      </c>
      <c r="M827" s="76" t="s">
        <v>269</v>
      </c>
      <c r="N827" s="76" t="s">
        <v>270</v>
      </c>
      <c r="O827" s="76" t="s">
        <v>271</v>
      </c>
      <c r="P827" s="77">
        <v>46241</v>
      </c>
      <c r="Q827" s="43">
        <f t="shared" si="26"/>
        <v>761</v>
      </c>
      <c r="R827" s="43">
        <f t="shared" si="27"/>
        <v>997</v>
      </c>
      <c r="S827" s="41">
        <f>IF($Q827&lt;Parâmetros!$E$19,$G827-1,$G827)</f>
        <v>46241</v>
      </c>
    </row>
    <row r="828" spans="1:19" ht="15" customHeight="1" x14ac:dyDescent="0.25">
      <c r="A828" s="79">
        <v>52397</v>
      </c>
      <c r="B828" s="76" t="s">
        <v>1592</v>
      </c>
      <c r="C828" s="76" t="s">
        <v>399</v>
      </c>
      <c r="D828" s="77">
        <v>46242</v>
      </c>
      <c r="E828" s="78">
        <v>2</v>
      </c>
      <c r="F828" s="76" t="s">
        <v>266</v>
      </c>
      <c r="G828" s="77">
        <v>46242</v>
      </c>
      <c r="H828">
        <v>40497555</v>
      </c>
      <c r="I828">
        <v>10</v>
      </c>
      <c r="J828" s="76" t="s">
        <v>953</v>
      </c>
      <c r="K828" s="76" t="s">
        <v>954</v>
      </c>
      <c r="L828" s="77">
        <v>46242</v>
      </c>
      <c r="M828" s="76" t="s">
        <v>269</v>
      </c>
      <c r="N828" s="76" t="s">
        <v>270</v>
      </c>
      <c r="O828" s="76" t="s">
        <v>271</v>
      </c>
      <c r="P828" s="77">
        <v>46242</v>
      </c>
      <c r="Q828" s="43">
        <f t="shared" si="26"/>
        <v>435</v>
      </c>
      <c r="R828" s="43">
        <f t="shared" si="27"/>
        <v>555</v>
      </c>
      <c r="S828" s="41">
        <f>IF($Q828&lt;Parâmetros!$E$19,$G828-1,$G828)</f>
        <v>46242</v>
      </c>
    </row>
    <row r="829" spans="1:19" ht="15" customHeight="1" x14ac:dyDescent="0.25">
      <c r="A829" s="79">
        <v>52397</v>
      </c>
      <c r="B829" s="76" t="s">
        <v>1592</v>
      </c>
      <c r="C829" s="76" t="s">
        <v>399</v>
      </c>
      <c r="D829" s="77">
        <v>46242</v>
      </c>
      <c r="E829" s="78">
        <v>2.09</v>
      </c>
      <c r="F829" s="76" t="s">
        <v>266</v>
      </c>
      <c r="G829" s="77">
        <v>46242</v>
      </c>
      <c r="H829">
        <v>40491640</v>
      </c>
      <c r="I829">
        <v>10</v>
      </c>
      <c r="J829" s="76" t="s">
        <v>955</v>
      </c>
      <c r="K829" s="76" t="s">
        <v>956</v>
      </c>
      <c r="L829" s="77">
        <v>46242</v>
      </c>
      <c r="M829" s="76" t="s">
        <v>269</v>
      </c>
      <c r="N829" s="76" t="s">
        <v>270</v>
      </c>
      <c r="O829" s="76" t="s">
        <v>271</v>
      </c>
      <c r="P829" s="77">
        <v>46242</v>
      </c>
      <c r="Q829" s="43">
        <f t="shared" si="26"/>
        <v>558</v>
      </c>
      <c r="R829" s="43">
        <f t="shared" si="27"/>
        <v>683</v>
      </c>
      <c r="S829" s="41">
        <f>IF($Q829&lt;Parâmetros!$E$19,$G829-1,$G829)</f>
        <v>46242</v>
      </c>
    </row>
    <row r="830" spans="1:19" ht="15" customHeight="1" x14ac:dyDescent="0.25">
      <c r="A830" s="79">
        <v>52397</v>
      </c>
      <c r="B830" s="76" t="s">
        <v>1592</v>
      </c>
      <c r="C830" s="76" t="s">
        <v>399</v>
      </c>
      <c r="D830" s="77">
        <v>46242</v>
      </c>
      <c r="E830" s="78">
        <v>2.62</v>
      </c>
      <c r="F830" s="76" t="s">
        <v>266</v>
      </c>
      <c r="G830" s="77">
        <v>46242</v>
      </c>
      <c r="H830">
        <v>40499941</v>
      </c>
      <c r="I830">
        <v>10</v>
      </c>
      <c r="J830" s="76" t="s">
        <v>957</v>
      </c>
      <c r="K830" s="76" t="s">
        <v>958</v>
      </c>
      <c r="L830" s="77">
        <v>46242</v>
      </c>
      <c r="M830" s="76" t="s">
        <v>269</v>
      </c>
      <c r="N830" s="76" t="s">
        <v>270</v>
      </c>
      <c r="O830" s="76" t="s">
        <v>271</v>
      </c>
      <c r="P830" s="77">
        <v>46242</v>
      </c>
      <c r="Q830" s="43">
        <f t="shared" si="26"/>
        <v>757</v>
      </c>
      <c r="R830" s="43">
        <f t="shared" si="27"/>
        <v>914</v>
      </c>
      <c r="S830" s="41">
        <f>IF($Q830&lt;Parâmetros!$E$19,$G830-1,$G830)</f>
        <v>46242</v>
      </c>
    </row>
    <row r="831" spans="1:19" ht="15" customHeight="1" x14ac:dyDescent="0.25">
      <c r="A831" s="79">
        <v>52397</v>
      </c>
      <c r="B831" s="76" t="s">
        <v>1592</v>
      </c>
      <c r="C831" s="76" t="s">
        <v>399</v>
      </c>
      <c r="D831" s="77">
        <v>46244</v>
      </c>
      <c r="E831" s="78">
        <v>4</v>
      </c>
      <c r="F831" s="76" t="s">
        <v>266</v>
      </c>
      <c r="G831" s="77">
        <v>46244</v>
      </c>
      <c r="H831">
        <v>40487250</v>
      </c>
      <c r="I831">
        <v>30</v>
      </c>
      <c r="J831" s="76" t="s">
        <v>959</v>
      </c>
      <c r="K831" s="76" t="s">
        <v>960</v>
      </c>
      <c r="L831" s="77">
        <v>46244</v>
      </c>
      <c r="M831" s="76" t="s">
        <v>269</v>
      </c>
      <c r="N831" s="76" t="s">
        <v>270</v>
      </c>
      <c r="O831" s="76" t="s">
        <v>271</v>
      </c>
      <c r="P831" s="77">
        <v>46244</v>
      </c>
      <c r="Q831" s="43">
        <f t="shared" si="26"/>
        <v>447</v>
      </c>
      <c r="R831" s="43">
        <f t="shared" si="27"/>
        <v>687</v>
      </c>
      <c r="S831" s="41">
        <f>IF($Q831&lt;Parâmetros!$E$19,$G831-1,$G831)</f>
        <v>46244</v>
      </c>
    </row>
    <row r="832" spans="1:19" ht="15" customHeight="1" x14ac:dyDescent="0.25">
      <c r="A832" s="79">
        <v>52397</v>
      </c>
      <c r="B832" s="76" t="s">
        <v>1592</v>
      </c>
      <c r="C832" s="76" t="s">
        <v>399</v>
      </c>
      <c r="D832" s="77">
        <v>46244</v>
      </c>
      <c r="E832" s="78">
        <v>4</v>
      </c>
      <c r="F832" s="76" t="s">
        <v>266</v>
      </c>
      <c r="G832" s="77">
        <v>46244</v>
      </c>
      <c r="H832">
        <v>40487250</v>
      </c>
      <c r="I832">
        <v>30</v>
      </c>
      <c r="J832" s="76" t="s">
        <v>961</v>
      </c>
      <c r="K832" s="76" t="s">
        <v>962</v>
      </c>
      <c r="L832" s="77">
        <v>46244</v>
      </c>
      <c r="M832" s="76" t="s">
        <v>269</v>
      </c>
      <c r="N832" s="76" t="s">
        <v>270</v>
      </c>
      <c r="O832" s="76" t="s">
        <v>271</v>
      </c>
      <c r="P832" s="77">
        <v>46244</v>
      </c>
      <c r="Q832" s="43">
        <f t="shared" si="26"/>
        <v>757</v>
      </c>
      <c r="R832" s="43">
        <f t="shared" si="27"/>
        <v>997</v>
      </c>
      <c r="S832" s="41">
        <f>IF($Q832&lt;Parâmetros!$E$19,$G832-1,$G832)</f>
        <v>46244</v>
      </c>
    </row>
    <row r="833" spans="1:19" ht="15" customHeight="1" x14ac:dyDescent="0.25">
      <c r="A833" s="79">
        <v>52397</v>
      </c>
      <c r="B833" s="76" t="s">
        <v>1592</v>
      </c>
      <c r="C833" s="76" t="s">
        <v>399</v>
      </c>
      <c r="D833" s="77">
        <v>46245</v>
      </c>
      <c r="E833" s="78">
        <v>6.03</v>
      </c>
      <c r="F833" s="76" t="s">
        <v>266</v>
      </c>
      <c r="G833" s="77">
        <v>46245</v>
      </c>
      <c r="H833">
        <v>40487250</v>
      </c>
      <c r="I833">
        <v>30</v>
      </c>
      <c r="J833" s="76" t="s">
        <v>963</v>
      </c>
      <c r="K833" s="76" t="s">
        <v>964</v>
      </c>
      <c r="L833" s="77">
        <v>46245</v>
      </c>
      <c r="M833" s="76" t="s">
        <v>269</v>
      </c>
      <c r="N833" s="76" t="s">
        <v>270</v>
      </c>
      <c r="O833" s="76" t="s">
        <v>271</v>
      </c>
      <c r="P833" s="77">
        <v>46245</v>
      </c>
      <c r="Q833" s="43">
        <f t="shared" si="26"/>
        <v>434</v>
      </c>
      <c r="R833" s="43">
        <f t="shared" si="27"/>
        <v>796</v>
      </c>
      <c r="S833" s="41">
        <f>IF($Q833&lt;Parâmetros!$E$19,$G833-1,$G833)</f>
        <v>46245</v>
      </c>
    </row>
    <row r="834" spans="1:19" ht="15" customHeight="1" x14ac:dyDescent="0.25">
      <c r="A834" s="79">
        <v>52397</v>
      </c>
      <c r="B834" s="76" t="s">
        <v>1592</v>
      </c>
      <c r="C834" s="76" t="s">
        <v>399</v>
      </c>
      <c r="D834" s="77">
        <v>46245</v>
      </c>
      <c r="E834" s="78">
        <v>2.3199999999999998</v>
      </c>
      <c r="F834" s="76" t="s">
        <v>266</v>
      </c>
      <c r="G834" s="77">
        <v>46245</v>
      </c>
      <c r="H834">
        <v>40487250</v>
      </c>
      <c r="I834">
        <v>30</v>
      </c>
      <c r="J834" s="76" t="s">
        <v>965</v>
      </c>
      <c r="K834" s="76" t="s">
        <v>966</v>
      </c>
      <c r="L834" s="77">
        <v>46245</v>
      </c>
      <c r="M834" s="76" t="s">
        <v>269</v>
      </c>
      <c r="N834" s="76" t="s">
        <v>270</v>
      </c>
      <c r="O834" s="76" t="s">
        <v>271</v>
      </c>
      <c r="P834" s="77">
        <v>46245</v>
      </c>
      <c r="Q834" s="43">
        <f t="shared" si="26"/>
        <v>861</v>
      </c>
      <c r="R834" s="43">
        <f t="shared" si="27"/>
        <v>1000</v>
      </c>
      <c r="S834" s="41">
        <f>IF($Q834&lt;Parâmetros!$E$19,$G834-1,$G834)</f>
        <v>46245</v>
      </c>
    </row>
    <row r="835" spans="1:19" ht="15" customHeight="1" x14ac:dyDescent="0.25">
      <c r="A835" s="79">
        <v>52397</v>
      </c>
      <c r="B835" s="76" t="s">
        <v>1592</v>
      </c>
      <c r="C835" s="76" t="s">
        <v>399</v>
      </c>
      <c r="D835" s="77">
        <v>46246</v>
      </c>
      <c r="E835" s="78">
        <v>4.0999999999999996</v>
      </c>
      <c r="F835" s="76" t="s">
        <v>266</v>
      </c>
      <c r="G835" s="77">
        <v>46246</v>
      </c>
      <c r="H835">
        <v>40487250</v>
      </c>
      <c r="I835">
        <v>30</v>
      </c>
      <c r="J835" s="76" t="s">
        <v>1593</v>
      </c>
      <c r="K835" s="76" t="s">
        <v>1594</v>
      </c>
      <c r="L835" s="77">
        <v>46246</v>
      </c>
      <c r="M835" s="76" t="s">
        <v>269</v>
      </c>
      <c r="N835" s="76" t="s">
        <v>270</v>
      </c>
      <c r="O835" s="76" t="s">
        <v>271</v>
      </c>
      <c r="P835" s="77">
        <v>46246</v>
      </c>
      <c r="Q835" s="43">
        <f t="shared" si="26"/>
        <v>437</v>
      </c>
      <c r="R835" s="43">
        <f t="shared" si="27"/>
        <v>683</v>
      </c>
      <c r="S835" s="41">
        <f>IF($Q835&lt;Parâmetros!$E$19,$G835-1,$G835)</f>
        <v>46246</v>
      </c>
    </row>
    <row r="836" spans="1:19" ht="15" customHeight="1" x14ac:dyDescent="0.25">
      <c r="A836" s="79">
        <v>52397</v>
      </c>
      <c r="B836" s="76" t="s">
        <v>1592</v>
      </c>
      <c r="C836" s="76" t="s">
        <v>399</v>
      </c>
      <c r="D836" s="77">
        <v>46246</v>
      </c>
      <c r="E836" s="78">
        <v>3.97</v>
      </c>
      <c r="F836" s="76" t="s">
        <v>266</v>
      </c>
      <c r="G836" s="77">
        <v>46246</v>
      </c>
      <c r="H836">
        <v>40487250</v>
      </c>
      <c r="I836">
        <v>30</v>
      </c>
      <c r="J836" s="76" t="s">
        <v>1595</v>
      </c>
      <c r="K836" s="76" t="s">
        <v>1596</v>
      </c>
      <c r="L836" s="77">
        <v>46246</v>
      </c>
      <c r="M836" s="76" t="s">
        <v>269</v>
      </c>
      <c r="N836" s="76" t="s">
        <v>270</v>
      </c>
      <c r="O836" s="76" t="s">
        <v>271</v>
      </c>
      <c r="P836" s="77">
        <v>46246</v>
      </c>
      <c r="Q836" s="43">
        <f t="shared" si="26"/>
        <v>759</v>
      </c>
      <c r="R836" s="43">
        <f t="shared" si="27"/>
        <v>998</v>
      </c>
      <c r="S836" s="41">
        <f>IF($Q836&lt;Parâmetros!$E$19,$G836-1,$G836)</f>
        <v>46246</v>
      </c>
    </row>
    <row r="837" spans="1:19" ht="15" customHeight="1" x14ac:dyDescent="0.25">
      <c r="A837" s="79">
        <v>52397</v>
      </c>
      <c r="B837" s="76" t="s">
        <v>1592</v>
      </c>
      <c r="C837" s="76" t="s">
        <v>399</v>
      </c>
      <c r="D837" s="77">
        <v>46248</v>
      </c>
      <c r="E837" s="78">
        <v>4.0999999999999996</v>
      </c>
      <c r="F837" s="76" t="s">
        <v>266</v>
      </c>
      <c r="G837" s="77">
        <v>46247</v>
      </c>
      <c r="H837">
        <v>40487250</v>
      </c>
      <c r="I837">
        <v>30</v>
      </c>
      <c r="J837" s="76" t="s">
        <v>967</v>
      </c>
      <c r="K837" s="76" t="s">
        <v>773</v>
      </c>
      <c r="L837" s="77">
        <v>46247</v>
      </c>
      <c r="M837" s="76" t="s">
        <v>269</v>
      </c>
      <c r="N837" s="76" t="s">
        <v>270</v>
      </c>
      <c r="O837" s="76" t="s">
        <v>271</v>
      </c>
      <c r="P837" s="77">
        <v>46248</v>
      </c>
      <c r="Q837" s="43">
        <f t="shared" si="26"/>
        <v>439</v>
      </c>
      <c r="R837" s="43">
        <f t="shared" si="27"/>
        <v>685</v>
      </c>
      <c r="S837" s="41">
        <f>IF($Q837&lt;Parâmetros!$E$19,$G837-1,$G837)</f>
        <v>46247</v>
      </c>
    </row>
    <row r="838" spans="1:19" ht="15" customHeight="1" x14ac:dyDescent="0.25">
      <c r="A838" s="79">
        <v>52397</v>
      </c>
      <c r="B838" s="76" t="s">
        <v>1592</v>
      </c>
      <c r="C838" s="76" t="s">
        <v>399</v>
      </c>
      <c r="D838" s="77">
        <v>46248</v>
      </c>
      <c r="E838" s="78">
        <v>3.97</v>
      </c>
      <c r="F838" s="76" t="s">
        <v>266</v>
      </c>
      <c r="G838" s="77">
        <v>46247</v>
      </c>
      <c r="H838">
        <v>40487250</v>
      </c>
      <c r="I838">
        <v>30</v>
      </c>
      <c r="J838" s="76" t="s">
        <v>968</v>
      </c>
      <c r="K838" s="76" t="s">
        <v>969</v>
      </c>
      <c r="L838" s="77">
        <v>46247</v>
      </c>
      <c r="M838" s="76" t="s">
        <v>269</v>
      </c>
      <c r="N838" s="76" t="s">
        <v>270</v>
      </c>
      <c r="O838" s="76" t="s">
        <v>271</v>
      </c>
      <c r="P838" s="77">
        <v>46248</v>
      </c>
      <c r="Q838" s="43">
        <f t="shared" si="26"/>
        <v>758</v>
      </c>
      <c r="R838" s="43">
        <f t="shared" si="27"/>
        <v>996</v>
      </c>
      <c r="S838" s="41">
        <f>IF($Q838&lt;Parâmetros!$E$19,$G838-1,$G838)</f>
        <v>46247</v>
      </c>
    </row>
    <row r="839" spans="1:19" ht="15" customHeight="1" x14ac:dyDescent="0.25">
      <c r="A839" s="79">
        <v>52397</v>
      </c>
      <c r="B839" s="76" t="s">
        <v>1592</v>
      </c>
      <c r="C839" s="76" t="s">
        <v>399</v>
      </c>
      <c r="D839" s="77">
        <v>46248</v>
      </c>
      <c r="E839" s="78">
        <v>4.07</v>
      </c>
      <c r="F839" s="76" t="s">
        <v>266</v>
      </c>
      <c r="G839" s="77">
        <v>46248</v>
      </c>
      <c r="H839">
        <v>40487250</v>
      </c>
      <c r="I839">
        <v>30</v>
      </c>
      <c r="J839" s="76" t="s">
        <v>970</v>
      </c>
      <c r="K839" s="76" t="s">
        <v>971</v>
      </c>
      <c r="L839" s="77">
        <v>46248</v>
      </c>
      <c r="M839" s="76" t="s">
        <v>269</v>
      </c>
      <c r="N839" s="76" t="s">
        <v>270</v>
      </c>
      <c r="O839" s="76" t="s">
        <v>271</v>
      </c>
      <c r="P839" s="77">
        <v>46248</v>
      </c>
      <c r="Q839" s="43">
        <f t="shared" si="26"/>
        <v>440</v>
      </c>
      <c r="R839" s="43">
        <f t="shared" si="27"/>
        <v>685</v>
      </c>
      <c r="S839" s="41">
        <f>IF($Q839&lt;Parâmetros!$E$19,$G839-1,$G839)</f>
        <v>46248</v>
      </c>
    </row>
    <row r="840" spans="1:19" ht="15" customHeight="1" x14ac:dyDescent="0.25">
      <c r="A840" s="79">
        <v>52397</v>
      </c>
      <c r="B840" s="76" t="s">
        <v>1592</v>
      </c>
      <c r="C840" s="76" t="s">
        <v>399</v>
      </c>
      <c r="D840" s="77">
        <v>46248</v>
      </c>
      <c r="E840" s="78">
        <v>3.9</v>
      </c>
      <c r="F840" s="76" t="s">
        <v>266</v>
      </c>
      <c r="G840" s="77">
        <v>46248</v>
      </c>
      <c r="H840">
        <v>40487250</v>
      </c>
      <c r="I840">
        <v>30</v>
      </c>
      <c r="J840" s="76" t="s">
        <v>972</v>
      </c>
      <c r="K840" s="76" t="s">
        <v>973</v>
      </c>
      <c r="L840" s="77">
        <v>46248</v>
      </c>
      <c r="M840" s="76" t="s">
        <v>269</v>
      </c>
      <c r="N840" s="76" t="s">
        <v>270</v>
      </c>
      <c r="O840" s="76" t="s">
        <v>271</v>
      </c>
      <c r="P840" s="77">
        <v>46248</v>
      </c>
      <c r="Q840" s="43">
        <f t="shared" si="26"/>
        <v>758</v>
      </c>
      <c r="R840" s="43">
        <f t="shared" si="27"/>
        <v>992</v>
      </c>
      <c r="S840" s="41">
        <f>IF($Q840&lt;Parâmetros!$E$19,$G840-1,$G840)</f>
        <v>46248</v>
      </c>
    </row>
    <row r="841" spans="1:19" ht="15" customHeight="1" x14ac:dyDescent="0.25">
      <c r="A841" s="79">
        <v>52397</v>
      </c>
      <c r="B841" s="76" t="s">
        <v>1592</v>
      </c>
      <c r="C841" s="76" t="s">
        <v>399</v>
      </c>
      <c r="D841" s="77">
        <v>46251</v>
      </c>
      <c r="E841" s="78">
        <v>4</v>
      </c>
      <c r="F841" s="76" t="s">
        <v>266</v>
      </c>
      <c r="G841" s="77">
        <v>46250</v>
      </c>
      <c r="H841">
        <v>40487250</v>
      </c>
      <c r="I841">
        <v>30</v>
      </c>
      <c r="J841" s="76" t="s">
        <v>974</v>
      </c>
      <c r="K841" s="76" t="s">
        <v>975</v>
      </c>
      <c r="L841" s="77">
        <v>46250</v>
      </c>
      <c r="M841" s="76" t="s">
        <v>269</v>
      </c>
      <c r="N841" s="76" t="s">
        <v>270</v>
      </c>
      <c r="O841" s="76" t="s">
        <v>271</v>
      </c>
      <c r="P841" s="77">
        <v>46251</v>
      </c>
      <c r="Q841" s="43">
        <f t="shared" si="26"/>
        <v>448</v>
      </c>
      <c r="R841" s="43">
        <f t="shared" si="27"/>
        <v>688</v>
      </c>
      <c r="S841" s="41">
        <f>IF($Q841&lt;Parâmetros!$E$19,$G841-1,$G841)</f>
        <v>46250</v>
      </c>
    </row>
    <row r="842" spans="1:19" ht="15" customHeight="1" x14ac:dyDescent="0.25">
      <c r="A842" s="79">
        <v>52397</v>
      </c>
      <c r="B842" s="76" t="s">
        <v>1592</v>
      </c>
      <c r="C842" s="76" t="s">
        <v>399</v>
      </c>
      <c r="D842" s="77">
        <v>46251</v>
      </c>
      <c r="E842" s="78">
        <v>2.97</v>
      </c>
      <c r="F842" s="76" t="s">
        <v>266</v>
      </c>
      <c r="G842" s="77">
        <v>46250</v>
      </c>
      <c r="H842">
        <v>40487250</v>
      </c>
      <c r="I842">
        <v>30</v>
      </c>
      <c r="J842" s="76" t="s">
        <v>976</v>
      </c>
      <c r="K842" s="76" t="s">
        <v>977</v>
      </c>
      <c r="L842" s="77">
        <v>46250</v>
      </c>
      <c r="M842" s="76" t="s">
        <v>269</v>
      </c>
      <c r="N842" s="76" t="s">
        <v>270</v>
      </c>
      <c r="O842" s="76" t="s">
        <v>271</v>
      </c>
      <c r="P842" s="77">
        <v>46251</v>
      </c>
      <c r="Q842" s="43">
        <f t="shared" si="26"/>
        <v>755</v>
      </c>
      <c r="R842" s="43">
        <f t="shared" si="27"/>
        <v>933</v>
      </c>
      <c r="S842" s="41">
        <f>IF($Q842&lt;Parâmetros!$E$19,$G842-1,$G842)</f>
        <v>46250</v>
      </c>
    </row>
    <row r="843" spans="1:19" ht="15" customHeight="1" x14ac:dyDescent="0.25">
      <c r="A843" s="79">
        <v>52397</v>
      </c>
      <c r="B843" s="76" t="s">
        <v>1592</v>
      </c>
      <c r="C843" s="76" t="s">
        <v>399</v>
      </c>
      <c r="D843" s="77">
        <v>46251</v>
      </c>
      <c r="E843" s="78">
        <v>4</v>
      </c>
      <c r="F843" s="76" t="s">
        <v>266</v>
      </c>
      <c r="G843" s="77">
        <v>46251</v>
      </c>
      <c r="H843">
        <v>40505305</v>
      </c>
      <c r="I843">
        <v>10</v>
      </c>
      <c r="J843" s="76" t="s">
        <v>1597</v>
      </c>
      <c r="K843" s="76" t="s">
        <v>1598</v>
      </c>
      <c r="L843" s="77">
        <v>46251</v>
      </c>
      <c r="M843" s="76" t="s">
        <v>269</v>
      </c>
      <c r="N843" s="76" t="s">
        <v>270</v>
      </c>
      <c r="O843" s="76" t="s">
        <v>271</v>
      </c>
      <c r="P843" s="77">
        <v>46251</v>
      </c>
      <c r="Q843" s="43">
        <f t="shared" si="26"/>
        <v>443</v>
      </c>
      <c r="R843" s="43">
        <f t="shared" si="27"/>
        <v>683</v>
      </c>
      <c r="S843" s="41">
        <f>IF($Q843&lt;Parâmetros!$E$19,$G843-1,$G843)</f>
        <v>46251</v>
      </c>
    </row>
    <row r="844" spans="1:19" ht="15" customHeight="1" x14ac:dyDescent="0.25">
      <c r="A844" s="79">
        <v>52397</v>
      </c>
      <c r="B844" s="76" t="s">
        <v>1592</v>
      </c>
      <c r="C844" s="76" t="s">
        <v>399</v>
      </c>
      <c r="D844" s="77">
        <v>46251</v>
      </c>
      <c r="E844" s="78">
        <v>3.82</v>
      </c>
      <c r="F844" s="76" t="s">
        <v>266</v>
      </c>
      <c r="G844" s="77">
        <v>46251</v>
      </c>
      <c r="H844">
        <v>40505305</v>
      </c>
      <c r="I844">
        <v>10</v>
      </c>
      <c r="J844" s="76" t="s">
        <v>1599</v>
      </c>
      <c r="K844" s="76" t="s">
        <v>1600</v>
      </c>
      <c r="L844" s="77">
        <v>46251</v>
      </c>
      <c r="M844" s="76" t="s">
        <v>269</v>
      </c>
      <c r="N844" s="76" t="s">
        <v>270</v>
      </c>
      <c r="O844" s="76" t="s">
        <v>271</v>
      </c>
      <c r="P844" s="77">
        <v>46251</v>
      </c>
      <c r="Q844" s="43">
        <f t="shared" si="26"/>
        <v>756</v>
      </c>
      <c r="R844" s="43">
        <f t="shared" si="27"/>
        <v>985</v>
      </c>
      <c r="S844" s="41">
        <f>IF($Q844&lt;Parâmetros!$E$19,$G844-1,$G844)</f>
        <v>46251</v>
      </c>
    </row>
    <row r="845" spans="1:19" ht="15" customHeight="1" x14ac:dyDescent="0.25">
      <c r="A845" s="79">
        <v>52397</v>
      </c>
      <c r="B845" s="76" t="s">
        <v>1592</v>
      </c>
      <c r="C845" s="76" t="s">
        <v>399</v>
      </c>
      <c r="D845" s="77">
        <v>46252</v>
      </c>
      <c r="E845" s="78">
        <v>2.4500000000000002</v>
      </c>
      <c r="F845" s="76" t="s">
        <v>266</v>
      </c>
      <c r="G845" s="77">
        <v>46252</v>
      </c>
      <c r="H845">
        <v>40487250</v>
      </c>
      <c r="I845">
        <v>30</v>
      </c>
      <c r="J845" s="76" t="s">
        <v>4365</v>
      </c>
      <c r="K845" s="76" t="s">
        <v>4366</v>
      </c>
      <c r="L845" s="77">
        <v>46252</v>
      </c>
      <c r="M845" s="76" t="s">
        <v>269</v>
      </c>
      <c r="N845" s="76" t="s">
        <v>270</v>
      </c>
      <c r="O845" s="76" t="s">
        <v>271</v>
      </c>
      <c r="P845" s="77">
        <v>46252</v>
      </c>
      <c r="Q845" s="43">
        <f t="shared" si="26"/>
        <v>438</v>
      </c>
      <c r="R845" s="43">
        <f t="shared" si="27"/>
        <v>585</v>
      </c>
      <c r="S845" s="41">
        <f>IF($Q845&lt;Parâmetros!$E$19,$G845-1,$G845)</f>
        <v>46252</v>
      </c>
    </row>
    <row r="846" spans="1:19" ht="15" customHeight="1" x14ac:dyDescent="0.25">
      <c r="A846" s="79">
        <v>52397</v>
      </c>
      <c r="B846" s="76" t="s">
        <v>1592</v>
      </c>
      <c r="C846" s="76" t="s">
        <v>399</v>
      </c>
      <c r="D846" s="77">
        <v>46253</v>
      </c>
      <c r="E846" s="78">
        <v>1.52</v>
      </c>
      <c r="F846" s="76" t="s">
        <v>266</v>
      </c>
      <c r="G846" s="77">
        <v>46252</v>
      </c>
      <c r="H846">
        <v>40503403</v>
      </c>
      <c r="I846">
        <v>20</v>
      </c>
      <c r="J846" s="76" t="s">
        <v>4486</v>
      </c>
      <c r="K846" s="76" t="s">
        <v>4487</v>
      </c>
      <c r="L846" s="77">
        <v>46252</v>
      </c>
      <c r="M846" s="76" t="s">
        <v>269</v>
      </c>
      <c r="N846" s="76" t="s">
        <v>270</v>
      </c>
      <c r="O846" s="76" t="s">
        <v>271</v>
      </c>
      <c r="P846" s="77">
        <v>46253</v>
      </c>
      <c r="Q846" s="43">
        <f t="shared" si="26"/>
        <v>592</v>
      </c>
      <c r="R846" s="43">
        <f t="shared" si="27"/>
        <v>683</v>
      </c>
      <c r="S846" s="41">
        <f>IF($Q846&lt;Parâmetros!$E$19,$G846-1,$G846)</f>
        <v>46252</v>
      </c>
    </row>
    <row r="847" spans="1:19" ht="15" customHeight="1" x14ac:dyDescent="0.25">
      <c r="A847" s="79">
        <v>52397</v>
      </c>
      <c r="B847" s="76" t="s">
        <v>1592</v>
      </c>
      <c r="C847" s="76" t="s">
        <v>399</v>
      </c>
      <c r="D847" s="77">
        <v>46252</v>
      </c>
      <c r="E847" s="78">
        <v>4</v>
      </c>
      <c r="F847" s="76" t="s">
        <v>266</v>
      </c>
      <c r="G847" s="77">
        <v>46252</v>
      </c>
      <c r="H847">
        <v>40504547</v>
      </c>
      <c r="I847">
        <v>30</v>
      </c>
      <c r="J847" s="76" t="s">
        <v>4367</v>
      </c>
      <c r="K847" s="76" t="s">
        <v>4368</v>
      </c>
      <c r="L847" s="77">
        <v>46252</v>
      </c>
      <c r="M847" s="76" t="s">
        <v>269</v>
      </c>
      <c r="N847">
        <v>3005248</v>
      </c>
      <c r="O847" s="76" t="s">
        <v>271</v>
      </c>
      <c r="P847" s="77">
        <v>46252</v>
      </c>
      <c r="Q847" s="43">
        <f t="shared" si="26"/>
        <v>761</v>
      </c>
      <c r="R847" s="43">
        <f t="shared" si="27"/>
        <v>1001</v>
      </c>
      <c r="S847" s="41">
        <f>IF($Q847&lt;Parâmetros!$E$19,$G847-1,$G847)</f>
        <v>46252</v>
      </c>
    </row>
    <row r="848" spans="1:19" ht="15" customHeight="1" x14ac:dyDescent="0.25">
      <c r="A848" s="79">
        <v>52398</v>
      </c>
      <c r="B848" s="76" t="s">
        <v>1601</v>
      </c>
      <c r="C848" s="76" t="s">
        <v>265</v>
      </c>
      <c r="D848" s="77">
        <v>46237</v>
      </c>
      <c r="E848" s="78">
        <v>2.9</v>
      </c>
      <c r="F848" s="76" t="s">
        <v>266</v>
      </c>
      <c r="G848" s="77">
        <v>46237</v>
      </c>
      <c r="H848">
        <v>40496993</v>
      </c>
      <c r="I848">
        <v>10</v>
      </c>
      <c r="J848" s="76" t="s">
        <v>1602</v>
      </c>
      <c r="K848" s="76" t="s">
        <v>1603</v>
      </c>
      <c r="L848" s="77">
        <v>46237</v>
      </c>
      <c r="M848" s="76" t="s">
        <v>296</v>
      </c>
      <c r="N848" s="76" t="s">
        <v>270</v>
      </c>
      <c r="O848" s="76" t="s">
        <v>271</v>
      </c>
      <c r="P848" s="77">
        <v>46237</v>
      </c>
      <c r="Q848" s="43">
        <f t="shared" si="26"/>
        <v>1011</v>
      </c>
      <c r="R848" s="43">
        <f t="shared" si="27"/>
        <v>1185</v>
      </c>
      <c r="S848" s="41">
        <f>IF($Q848&lt;Parâmetros!$E$19,$G848-1,$G848)</f>
        <v>46237</v>
      </c>
    </row>
    <row r="849" spans="1:19" ht="15" customHeight="1" x14ac:dyDescent="0.25">
      <c r="A849" s="79">
        <v>52398</v>
      </c>
      <c r="B849" s="76" t="s">
        <v>1601</v>
      </c>
      <c r="C849" s="76" t="s">
        <v>265</v>
      </c>
      <c r="D849" s="77">
        <v>46237</v>
      </c>
      <c r="E849" s="78">
        <v>1.23</v>
      </c>
      <c r="F849" s="76" t="s">
        <v>266</v>
      </c>
      <c r="G849" s="77">
        <v>46237</v>
      </c>
      <c r="H849">
        <v>40496994</v>
      </c>
      <c r="I849">
        <v>10</v>
      </c>
      <c r="J849" s="76" t="s">
        <v>1604</v>
      </c>
      <c r="K849" s="76" t="s">
        <v>1605</v>
      </c>
      <c r="L849" s="77">
        <v>46237</v>
      </c>
      <c r="M849" s="76" t="s">
        <v>296</v>
      </c>
      <c r="N849" s="76" t="s">
        <v>270</v>
      </c>
      <c r="O849" s="76" t="s">
        <v>271</v>
      </c>
      <c r="P849" s="77">
        <v>46237</v>
      </c>
      <c r="Q849" s="43">
        <f t="shared" si="26"/>
        <v>1188</v>
      </c>
      <c r="R849" s="43">
        <f t="shared" si="27"/>
        <v>1262</v>
      </c>
      <c r="S849" s="41">
        <f>IF($Q849&lt;Parâmetros!$E$19,$G849-1,$G849)</f>
        <v>46237</v>
      </c>
    </row>
    <row r="850" spans="1:19" ht="15" customHeight="1" x14ac:dyDescent="0.25">
      <c r="A850" s="79">
        <v>52398</v>
      </c>
      <c r="B850" s="76" t="s">
        <v>1601</v>
      </c>
      <c r="C850" s="76" t="s">
        <v>265</v>
      </c>
      <c r="D850" s="77">
        <v>46237</v>
      </c>
      <c r="E850" s="78">
        <v>0.67</v>
      </c>
      <c r="F850" s="76" t="s">
        <v>266</v>
      </c>
      <c r="G850" s="77">
        <v>46237</v>
      </c>
      <c r="H850">
        <v>40496995</v>
      </c>
      <c r="I850">
        <v>10</v>
      </c>
      <c r="J850" s="76" t="s">
        <v>1606</v>
      </c>
      <c r="K850" s="76" t="s">
        <v>1607</v>
      </c>
      <c r="L850" s="77">
        <v>46237</v>
      </c>
      <c r="M850" s="76" t="s">
        <v>296</v>
      </c>
      <c r="N850" s="76" t="s">
        <v>270</v>
      </c>
      <c r="O850" s="76" t="s">
        <v>271</v>
      </c>
      <c r="P850" s="77">
        <v>46237</v>
      </c>
      <c r="Q850" s="43">
        <f t="shared" si="26"/>
        <v>1280</v>
      </c>
      <c r="R850" s="43">
        <f t="shared" si="27"/>
        <v>1320</v>
      </c>
      <c r="S850" s="41">
        <f>IF($Q850&lt;Parâmetros!$E$19,$G850-1,$G850)</f>
        <v>46237</v>
      </c>
    </row>
    <row r="851" spans="1:19" ht="15" customHeight="1" x14ac:dyDescent="0.25">
      <c r="A851" s="79">
        <v>52398</v>
      </c>
      <c r="B851" s="76" t="s">
        <v>1601</v>
      </c>
      <c r="C851" s="76" t="s">
        <v>265</v>
      </c>
      <c r="D851" s="77">
        <v>46237</v>
      </c>
      <c r="E851" s="78">
        <v>0.81</v>
      </c>
      <c r="F851" s="76" t="s">
        <v>266</v>
      </c>
      <c r="G851" s="77">
        <v>46237</v>
      </c>
      <c r="H851">
        <v>40497067</v>
      </c>
      <c r="I851">
        <v>10</v>
      </c>
      <c r="J851" s="76" t="s">
        <v>1608</v>
      </c>
      <c r="K851" s="76" t="s">
        <v>1609</v>
      </c>
      <c r="L851" s="77">
        <v>46237</v>
      </c>
      <c r="M851" s="76" t="s">
        <v>296</v>
      </c>
      <c r="N851">
        <v>3009012</v>
      </c>
      <c r="O851" s="76" t="s">
        <v>271</v>
      </c>
      <c r="P851" s="77">
        <v>46237</v>
      </c>
      <c r="Q851" s="43">
        <f t="shared" si="26"/>
        <v>1330</v>
      </c>
      <c r="R851" s="43">
        <f t="shared" si="27"/>
        <v>1379</v>
      </c>
      <c r="S851" s="41">
        <f>IF($Q851&lt;Parâmetros!$E$19,$G851-1,$G851)</f>
        <v>46237</v>
      </c>
    </row>
    <row r="852" spans="1:19" ht="15" customHeight="1" x14ac:dyDescent="0.25">
      <c r="A852" s="79">
        <v>52398</v>
      </c>
      <c r="B852" s="76" t="s">
        <v>1601</v>
      </c>
      <c r="C852" s="76" t="s">
        <v>265</v>
      </c>
      <c r="D852" s="77">
        <v>46238</v>
      </c>
      <c r="E852" s="78">
        <v>2.1</v>
      </c>
      <c r="F852" s="76" t="s">
        <v>266</v>
      </c>
      <c r="G852" s="77">
        <v>46238</v>
      </c>
      <c r="H852">
        <v>40497068</v>
      </c>
      <c r="I852">
        <v>10</v>
      </c>
      <c r="J852" s="76" t="s">
        <v>1610</v>
      </c>
      <c r="K852" s="76" t="s">
        <v>1611</v>
      </c>
      <c r="L852" s="77">
        <v>46238</v>
      </c>
      <c r="M852" s="76" t="s">
        <v>296</v>
      </c>
      <c r="N852">
        <v>3007100</v>
      </c>
      <c r="O852" s="76" t="s">
        <v>271</v>
      </c>
      <c r="P852" s="77">
        <v>46238</v>
      </c>
      <c r="Q852" s="43">
        <f t="shared" si="26"/>
        <v>939</v>
      </c>
      <c r="R852" s="43">
        <f t="shared" si="27"/>
        <v>1065</v>
      </c>
      <c r="S852" s="41">
        <f>IF($Q852&lt;Parâmetros!$E$19,$G852-1,$G852)</f>
        <v>46238</v>
      </c>
    </row>
    <row r="853" spans="1:19" ht="15" customHeight="1" x14ac:dyDescent="0.25">
      <c r="A853" s="79">
        <v>52398</v>
      </c>
      <c r="B853" s="76" t="s">
        <v>1601</v>
      </c>
      <c r="C853" s="76" t="s">
        <v>265</v>
      </c>
      <c r="D853" s="77">
        <v>46238</v>
      </c>
      <c r="E853" s="78">
        <v>2.27</v>
      </c>
      <c r="F853" s="76" t="s">
        <v>266</v>
      </c>
      <c r="G853" s="77">
        <v>46238</v>
      </c>
      <c r="H853">
        <v>40501316</v>
      </c>
      <c r="I853">
        <v>10</v>
      </c>
      <c r="J853" s="76" t="s">
        <v>1612</v>
      </c>
      <c r="K853" s="76" t="s">
        <v>1613</v>
      </c>
      <c r="L853" s="77">
        <v>46238</v>
      </c>
      <c r="M853" s="76" t="s">
        <v>269</v>
      </c>
      <c r="N853" s="76" t="s">
        <v>270</v>
      </c>
      <c r="O853" s="76" t="s">
        <v>271</v>
      </c>
      <c r="P853" s="77">
        <v>46238</v>
      </c>
      <c r="Q853" s="43">
        <f t="shared" si="26"/>
        <v>1073</v>
      </c>
      <c r="R853" s="43">
        <f t="shared" si="27"/>
        <v>1209</v>
      </c>
      <c r="S853" s="41">
        <f>IF($Q853&lt;Parâmetros!$E$19,$G853-1,$G853)</f>
        <v>46238</v>
      </c>
    </row>
    <row r="854" spans="1:19" ht="15" customHeight="1" x14ac:dyDescent="0.25">
      <c r="A854" s="79">
        <v>52398</v>
      </c>
      <c r="B854" s="76" t="s">
        <v>1601</v>
      </c>
      <c r="C854" s="76" t="s">
        <v>265</v>
      </c>
      <c r="D854" s="77">
        <v>46238</v>
      </c>
      <c r="E854" s="78">
        <v>0.89</v>
      </c>
      <c r="F854" s="76" t="s">
        <v>266</v>
      </c>
      <c r="G854" s="77">
        <v>46238</v>
      </c>
      <c r="H854">
        <v>40497070</v>
      </c>
      <c r="I854">
        <v>10</v>
      </c>
      <c r="J854" s="76" t="s">
        <v>1614</v>
      </c>
      <c r="K854" s="76" t="s">
        <v>1615</v>
      </c>
      <c r="L854" s="77">
        <v>46238</v>
      </c>
      <c r="M854" s="76" t="s">
        <v>296</v>
      </c>
      <c r="N854">
        <v>3008970</v>
      </c>
      <c r="O854" s="76" t="s">
        <v>271</v>
      </c>
      <c r="P854" s="77">
        <v>46238</v>
      </c>
      <c r="Q854" s="43">
        <f t="shared" si="26"/>
        <v>1266</v>
      </c>
      <c r="R854" s="43">
        <f t="shared" si="27"/>
        <v>1320</v>
      </c>
      <c r="S854" s="41">
        <f>IF($Q854&lt;Parâmetros!$E$19,$G854-1,$G854)</f>
        <v>46238</v>
      </c>
    </row>
    <row r="855" spans="1:19" ht="15" customHeight="1" x14ac:dyDescent="0.25">
      <c r="A855" s="79">
        <v>52398</v>
      </c>
      <c r="B855" s="76" t="s">
        <v>1601</v>
      </c>
      <c r="C855" s="76" t="s">
        <v>265</v>
      </c>
      <c r="D855" s="77">
        <v>46238</v>
      </c>
      <c r="E855" s="78">
        <v>0.97</v>
      </c>
      <c r="F855" s="76" t="s">
        <v>266</v>
      </c>
      <c r="G855" s="77">
        <v>46238</v>
      </c>
      <c r="H855">
        <v>40501320</v>
      </c>
      <c r="I855">
        <v>10</v>
      </c>
      <c r="J855" s="76" t="s">
        <v>1616</v>
      </c>
      <c r="K855" s="76" t="s">
        <v>1617</v>
      </c>
      <c r="L855" s="77">
        <v>46238</v>
      </c>
      <c r="M855" s="76" t="s">
        <v>269</v>
      </c>
      <c r="N855">
        <v>3007173</v>
      </c>
      <c r="O855" s="76" t="s">
        <v>271</v>
      </c>
      <c r="P855" s="77">
        <v>46238</v>
      </c>
      <c r="Q855" s="43">
        <f t="shared" si="26"/>
        <v>1327</v>
      </c>
      <c r="R855" s="43">
        <f t="shared" si="27"/>
        <v>1386</v>
      </c>
      <c r="S855" s="41">
        <f>IF($Q855&lt;Parâmetros!$E$19,$G855-1,$G855)</f>
        <v>46238</v>
      </c>
    </row>
    <row r="856" spans="1:19" ht="15" customHeight="1" x14ac:dyDescent="0.25">
      <c r="A856" s="79">
        <v>52398</v>
      </c>
      <c r="B856" s="76" t="s">
        <v>1601</v>
      </c>
      <c r="C856" s="76" t="s">
        <v>265</v>
      </c>
      <c r="D856" s="77">
        <v>46240</v>
      </c>
      <c r="E856" s="78">
        <v>1.27</v>
      </c>
      <c r="F856" s="76" t="s">
        <v>266</v>
      </c>
      <c r="G856" s="77">
        <v>46239</v>
      </c>
      <c r="H856">
        <v>40497072</v>
      </c>
      <c r="I856">
        <v>10</v>
      </c>
      <c r="J856" s="76" t="s">
        <v>1618</v>
      </c>
      <c r="K856" s="76" t="s">
        <v>1619</v>
      </c>
      <c r="L856" s="77">
        <v>46240</v>
      </c>
      <c r="M856" s="76" t="s">
        <v>296</v>
      </c>
      <c r="N856">
        <v>3008972</v>
      </c>
      <c r="O856" s="76" t="s">
        <v>271</v>
      </c>
      <c r="P856" s="77">
        <v>46240</v>
      </c>
      <c r="Q856" s="43">
        <f t="shared" si="26"/>
        <v>1418</v>
      </c>
      <c r="R856" s="43">
        <f t="shared" si="27"/>
        <v>54</v>
      </c>
      <c r="S856" s="41">
        <f>IF($Q856&lt;Parâmetros!$E$19,$G856-1,$G856)</f>
        <v>46239</v>
      </c>
    </row>
    <row r="857" spans="1:19" ht="15" customHeight="1" x14ac:dyDescent="0.25">
      <c r="A857" s="79">
        <v>52398</v>
      </c>
      <c r="B857" s="76" t="s">
        <v>1601</v>
      </c>
      <c r="C857" s="76" t="s">
        <v>265</v>
      </c>
      <c r="D857" s="77">
        <v>46240</v>
      </c>
      <c r="E857" s="78">
        <v>1.49</v>
      </c>
      <c r="F857" s="76" t="s">
        <v>266</v>
      </c>
      <c r="G857" s="77">
        <v>46240</v>
      </c>
      <c r="H857">
        <v>40497097</v>
      </c>
      <c r="I857">
        <v>10</v>
      </c>
      <c r="J857" s="76" t="s">
        <v>1620</v>
      </c>
      <c r="K857" s="76" t="s">
        <v>1621</v>
      </c>
      <c r="L857" s="77">
        <v>46240</v>
      </c>
      <c r="M857" s="76" t="s">
        <v>296</v>
      </c>
      <c r="N857">
        <v>3006716</v>
      </c>
      <c r="O857" s="76" t="s">
        <v>271</v>
      </c>
      <c r="P857" s="77">
        <v>46240</v>
      </c>
      <c r="Q857" s="43">
        <f t="shared" si="26"/>
        <v>64</v>
      </c>
      <c r="R857" s="43">
        <f t="shared" si="27"/>
        <v>153</v>
      </c>
      <c r="S857" s="41">
        <f>IF($Q857&lt;Parâmetros!$E$19,$G857-1,$G857)</f>
        <v>46239</v>
      </c>
    </row>
    <row r="858" spans="1:19" ht="15" customHeight="1" x14ac:dyDescent="0.25">
      <c r="A858" s="79">
        <v>52398</v>
      </c>
      <c r="B858" s="76" t="s">
        <v>1601</v>
      </c>
      <c r="C858" s="76" t="s">
        <v>265</v>
      </c>
      <c r="D858" s="77">
        <v>46240</v>
      </c>
      <c r="E858" s="78">
        <v>1.1399999999999999</v>
      </c>
      <c r="F858" s="76" t="s">
        <v>266</v>
      </c>
      <c r="G858" s="77">
        <v>46240</v>
      </c>
      <c r="H858">
        <v>40497098</v>
      </c>
      <c r="I858">
        <v>10</v>
      </c>
      <c r="J858" s="76" t="s">
        <v>1622</v>
      </c>
      <c r="K858" s="76" t="s">
        <v>1623</v>
      </c>
      <c r="L858" s="77">
        <v>46240</v>
      </c>
      <c r="M858" s="76" t="s">
        <v>296</v>
      </c>
      <c r="N858">
        <v>3004490</v>
      </c>
      <c r="O858" s="76" t="s">
        <v>271</v>
      </c>
      <c r="P858" s="77">
        <v>46240</v>
      </c>
      <c r="Q858" s="43">
        <f t="shared" si="26"/>
        <v>161</v>
      </c>
      <c r="R858" s="43">
        <f t="shared" si="27"/>
        <v>229</v>
      </c>
      <c r="S858" s="41">
        <f>IF($Q858&lt;Parâmetros!$E$19,$G858-1,$G858)</f>
        <v>46239</v>
      </c>
    </row>
    <row r="859" spans="1:19" ht="15" customHeight="1" x14ac:dyDescent="0.25">
      <c r="A859" s="79">
        <v>52398</v>
      </c>
      <c r="B859" s="76" t="s">
        <v>1601</v>
      </c>
      <c r="C859" s="76" t="s">
        <v>265</v>
      </c>
      <c r="D859" s="77">
        <v>46240</v>
      </c>
      <c r="E859" s="78">
        <v>3.17</v>
      </c>
      <c r="F859" s="76" t="s">
        <v>266</v>
      </c>
      <c r="G859" s="77">
        <v>46240</v>
      </c>
      <c r="H859">
        <v>40497099</v>
      </c>
      <c r="I859">
        <v>10</v>
      </c>
      <c r="J859" s="76" t="s">
        <v>1624</v>
      </c>
      <c r="K859" s="76" t="s">
        <v>1625</v>
      </c>
      <c r="L859" s="77">
        <v>46240</v>
      </c>
      <c r="M859" s="76" t="s">
        <v>296</v>
      </c>
      <c r="N859">
        <v>3010797</v>
      </c>
      <c r="O859" s="76" t="s">
        <v>271</v>
      </c>
      <c r="P859" s="77">
        <v>46240</v>
      </c>
      <c r="Q859" s="43">
        <f t="shared" si="26"/>
        <v>243</v>
      </c>
      <c r="R859" s="43">
        <f t="shared" si="27"/>
        <v>433</v>
      </c>
      <c r="S859" s="41">
        <f>IF($Q859&lt;Parâmetros!$E$19,$G859-1,$G859)</f>
        <v>46239</v>
      </c>
    </row>
    <row r="860" spans="1:19" ht="15" customHeight="1" x14ac:dyDescent="0.25">
      <c r="A860" s="79">
        <v>52398</v>
      </c>
      <c r="B860" s="76" t="s">
        <v>1601</v>
      </c>
      <c r="C860" s="76" t="s">
        <v>265</v>
      </c>
      <c r="D860" s="77">
        <v>46241</v>
      </c>
      <c r="E860" s="78">
        <v>1.26</v>
      </c>
      <c r="F860" s="76" t="s">
        <v>266</v>
      </c>
      <c r="G860" s="77">
        <v>46240</v>
      </c>
      <c r="H860">
        <v>40496994</v>
      </c>
      <c r="I860">
        <v>10</v>
      </c>
      <c r="J860" s="76" t="s">
        <v>1626</v>
      </c>
      <c r="K860" s="76" t="s">
        <v>1627</v>
      </c>
      <c r="L860" s="77">
        <v>46241</v>
      </c>
      <c r="M860" s="76" t="s">
        <v>296</v>
      </c>
      <c r="N860" s="76" t="s">
        <v>270</v>
      </c>
      <c r="O860" s="76" t="s">
        <v>271</v>
      </c>
      <c r="P860" s="77">
        <v>46241</v>
      </c>
      <c r="Q860" s="43">
        <f t="shared" si="26"/>
        <v>1420</v>
      </c>
      <c r="R860" s="43">
        <f t="shared" si="27"/>
        <v>56</v>
      </c>
      <c r="S860" s="41">
        <f>IF($Q860&lt;Parâmetros!$E$19,$G860-1,$G860)</f>
        <v>46240</v>
      </c>
    </row>
    <row r="861" spans="1:19" ht="15" customHeight="1" x14ac:dyDescent="0.25">
      <c r="A861" s="79">
        <v>52398</v>
      </c>
      <c r="B861" s="76" t="s">
        <v>1601</v>
      </c>
      <c r="C861" s="76" t="s">
        <v>265</v>
      </c>
      <c r="D861" s="77">
        <v>46241</v>
      </c>
      <c r="E861" s="78">
        <v>1.1399999999999999</v>
      </c>
      <c r="F861" s="76" t="s">
        <v>266</v>
      </c>
      <c r="G861" s="77">
        <v>46241</v>
      </c>
      <c r="H861">
        <v>40497069</v>
      </c>
      <c r="I861">
        <v>10</v>
      </c>
      <c r="J861" s="76" t="s">
        <v>1628</v>
      </c>
      <c r="K861" s="76" t="s">
        <v>1629</v>
      </c>
      <c r="L861" s="77">
        <v>46241</v>
      </c>
      <c r="M861" s="76" t="s">
        <v>296</v>
      </c>
      <c r="N861">
        <v>3008969</v>
      </c>
      <c r="O861" s="76" t="s">
        <v>271</v>
      </c>
      <c r="P861" s="77">
        <v>46241</v>
      </c>
      <c r="Q861" s="43">
        <f t="shared" si="26"/>
        <v>63</v>
      </c>
      <c r="R861" s="43">
        <f t="shared" si="27"/>
        <v>131</v>
      </c>
      <c r="S861" s="41">
        <f>IF($Q861&lt;Parâmetros!$E$19,$G861-1,$G861)</f>
        <v>46240</v>
      </c>
    </row>
    <row r="862" spans="1:19" ht="15" customHeight="1" x14ac:dyDescent="0.25">
      <c r="A862" s="79">
        <v>52398</v>
      </c>
      <c r="B862" s="76" t="s">
        <v>1601</v>
      </c>
      <c r="C862" s="76" t="s">
        <v>265</v>
      </c>
      <c r="D862" s="77">
        <v>46241</v>
      </c>
      <c r="E862" s="78">
        <v>1.17</v>
      </c>
      <c r="F862" s="76" t="s">
        <v>266</v>
      </c>
      <c r="G862" s="77">
        <v>46241</v>
      </c>
      <c r="H862">
        <v>40497071</v>
      </c>
      <c r="I862">
        <v>10</v>
      </c>
      <c r="J862" s="76" t="s">
        <v>1630</v>
      </c>
      <c r="K862" s="76" t="s">
        <v>1631</v>
      </c>
      <c r="L862" s="77">
        <v>46241</v>
      </c>
      <c r="M862" s="76" t="s">
        <v>296</v>
      </c>
      <c r="N862">
        <v>3008971</v>
      </c>
      <c r="O862" s="76" t="s">
        <v>271</v>
      </c>
      <c r="P862" s="77">
        <v>46241</v>
      </c>
      <c r="Q862" s="43">
        <f t="shared" si="26"/>
        <v>185</v>
      </c>
      <c r="R862" s="43">
        <f t="shared" si="27"/>
        <v>255</v>
      </c>
      <c r="S862" s="41">
        <f>IF($Q862&lt;Parâmetros!$E$19,$G862-1,$G862)</f>
        <v>46240</v>
      </c>
    </row>
    <row r="863" spans="1:19" ht="15" customHeight="1" x14ac:dyDescent="0.25">
      <c r="A863" s="79">
        <v>52398</v>
      </c>
      <c r="B863" s="76" t="s">
        <v>1601</v>
      </c>
      <c r="C863" s="76" t="s">
        <v>265</v>
      </c>
      <c r="D863" s="77">
        <v>46241</v>
      </c>
      <c r="E863" s="78">
        <v>2.2400000000000002</v>
      </c>
      <c r="F863" s="76" t="s">
        <v>266</v>
      </c>
      <c r="G863" s="77">
        <v>46241</v>
      </c>
      <c r="H863">
        <v>40497100</v>
      </c>
      <c r="I863">
        <v>10</v>
      </c>
      <c r="J863" s="76" t="s">
        <v>1632</v>
      </c>
      <c r="K863" s="76" t="s">
        <v>1633</v>
      </c>
      <c r="L863" s="77">
        <v>46241</v>
      </c>
      <c r="M863" s="76" t="s">
        <v>296</v>
      </c>
      <c r="N863">
        <v>3004491</v>
      </c>
      <c r="O863" s="76" t="s">
        <v>271</v>
      </c>
      <c r="P863" s="77">
        <v>46241</v>
      </c>
      <c r="Q863" s="43">
        <f t="shared" si="26"/>
        <v>270</v>
      </c>
      <c r="R863" s="43">
        <f t="shared" si="27"/>
        <v>404</v>
      </c>
      <c r="S863" s="41">
        <f>IF($Q863&lt;Parâmetros!$E$19,$G863-1,$G863)</f>
        <v>46240</v>
      </c>
    </row>
    <row r="864" spans="1:19" ht="15" customHeight="1" x14ac:dyDescent="0.25">
      <c r="A864" s="79">
        <v>52398</v>
      </c>
      <c r="B864" s="76" t="s">
        <v>1601</v>
      </c>
      <c r="C864" s="76" t="s">
        <v>265</v>
      </c>
      <c r="D864" s="77">
        <v>46243</v>
      </c>
      <c r="E864" s="78">
        <v>2</v>
      </c>
      <c r="F864" s="76" t="s">
        <v>266</v>
      </c>
      <c r="G864" s="77">
        <v>46243</v>
      </c>
      <c r="H864">
        <v>40502751</v>
      </c>
      <c r="I864">
        <v>10</v>
      </c>
      <c r="J864" s="76" t="s">
        <v>1634</v>
      </c>
      <c r="K864" s="76" t="s">
        <v>1635</v>
      </c>
      <c r="L864" s="77">
        <v>46243</v>
      </c>
      <c r="M864" s="76" t="s">
        <v>269</v>
      </c>
      <c r="N864" s="76" t="s">
        <v>270</v>
      </c>
      <c r="O864" s="76" t="s">
        <v>271</v>
      </c>
      <c r="P864" s="77">
        <v>46243</v>
      </c>
      <c r="Q864" s="43">
        <f t="shared" si="26"/>
        <v>950</v>
      </c>
      <c r="R864" s="43">
        <f t="shared" si="27"/>
        <v>1070</v>
      </c>
      <c r="S864" s="41">
        <f>IF($Q864&lt;Parâmetros!$E$19,$G864-1,$G864)</f>
        <v>46243</v>
      </c>
    </row>
    <row r="865" spans="1:19" ht="15" customHeight="1" x14ac:dyDescent="0.25">
      <c r="A865" s="79">
        <v>52398</v>
      </c>
      <c r="B865" s="76" t="s">
        <v>1601</v>
      </c>
      <c r="C865" s="76" t="s">
        <v>265</v>
      </c>
      <c r="D865" s="77">
        <v>46243</v>
      </c>
      <c r="E865" s="78">
        <v>2.17</v>
      </c>
      <c r="F865" s="76" t="s">
        <v>266</v>
      </c>
      <c r="G865" s="77">
        <v>46243</v>
      </c>
      <c r="H865">
        <v>40502753</v>
      </c>
      <c r="I865">
        <v>10</v>
      </c>
      <c r="J865" s="76" t="s">
        <v>1636</v>
      </c>
      <c r="K865" s="76" t="s">
        <v>1637</v>
      </c>
      <c r="L865" s="77">
        <v>46243</v>
      </c>
      <c r="M865" s="76" t="s">
        <v>269</v>
      </c>
      <c r="N865">
        <v>3007173</v>
      </c>
      <c r="O865" s="76" t="s">
        <v>271</v>
      </c>
      <c r="P865" s="77">
        <v>46243</v>
      </c>
      <c r="Q865" s="43">
        <f t="shared" si="26"/>
        <v>1080</v>
      </c>
      <c r="R865" s="43">
        <f t="shared" si="27"/>
        <v>1211</v>
      </c>
      <c r="S865" s="41">
        <f>IF($Q865&lt;Parâmetros!$E$19,$G865-1,$G865)</f>
        <v>46243</v>
      </c>
    </row>
    <row r="866" spans="1:19" ht="15" customHeight="1" x14ac:dyDescent="0.25">
      <c r="A866" s="79">
        <v>52398</v>
      </c>
      <c r="B866" s="76" t="s">
        <v>1601</v>
      </c>
      <c r="C866" s="76" t="s">
        <v>265</v>
      </c>
      <c r="D866" s="77">
        <v>46243</v>
      </c>
      <c r="E866" s="78">
        <v>2</v>
      </c>
      <c r="F866" s="76" t="s">
        <v>266</v>
      </c>
      <c r="G866" s="77">
        <v>46243</v>
      </c>
      <c r="H866">
        <v>40502754</v>
      </c>
      <c r="I866">
        <v>10</v>
      </c>
      <c r="J866" s="76" t="s">
        <v>1638</v>
      </c>
      <c r="K866" s="76" t="s">
        <v>1639</v>
      </c>
      <c r="L866" s="77">
        <v>46243</v>
      </c>
      <c r="M866" s="76" t="s">
        <v>269</v>
      </c>
      <c r="N866" s="76" t="s">
        <v>270</v>
      </c>
      <c r="O866" s="76" t="s">
        <v>271</v>
      </c>
      <c r="P866" s="77">
        <v>46243</v>
      </c>
      <c r="Q866" s="43">
        <f t="shared" si="26"/>
        <v>1218</v>
      </c>
      <c r="R866" s="43">
        <f t="shared" si="27"/>
        <v>1338</v>
      </c>
      <c r="S866" s="41">
        <f>IF($Q866&lt;Parâmetros!$E$19,$G866-1,$G866)</f>
        <v>46243</v>
      </c>
    </row>
    <row r="867" spans="1:19" ht="15" customHeight="1" x14ac:dyDescent="0.25">
      <c r="A867" s="79">
        <v>52398</v>
      </c>
      <c r="B867" s="76" t="s">
        <v>1601</v>
      </c>
      <c r="C867" s="76" t="s">
        <v>265</v>
      </c>
      <c r="D867" s="77">
        <v>46244</v>
      </c>
      <c r="E867" s="78">
        <v>0.79</v>
      </c>
      <c r="F867" s="76" t="s">
        <v>266</v>
      </c>
      <c r="G867" s="77">
        <v>46244</v>
      </c>
      <c r="H867">
        <v>40497165</v>
      </c>
      <c r="I867">
        <v>10</v>
      </c>
      <c r="J867" s="76" t="s">
        <v>1640</v>
      </c>
      <c r="K867" s="76" t="s">
        <v>1641</v>
      </c>
      <c r="L867" s="77">
        <v>46244</v>
      </c>
      <c r="M867" s="76" t="s">
        <v>296</v>
      </c>
      <c r="N867">
        <v>3002699</v>
      </c>
      <c r="O867" s="76" t="s">
        <v>271</v>
      </c>
      <c r="P867" s="77">
        <v>46244</v>
      </c>
      <c r="Q867" s="43">
        <f t="shared" si="26"/>
        <v>943</v>
      </c>
      <c r="R867" s="43">
        <f t="shared" si="27"/>
        <v>990</v>
      </c>
      <c r="S867" s="41">
        <f>IF($Q867&lt;Parâmetros!$E$19,$G867-1,$G867)</f>
        <v>46244</v>
      </c>
    </row>
    <row r="868" spans="1:19" ht="15" customHeight="1" x14ac:dyDescent="0.25">
      <c r="A868" s="79">
        <v>52398</v>
      </c>
      <c r="B868" s="76" t="s">
        <v>1601</v>
      </c>
      <c r="C868" s="76" t="s">
        <v>265</v>
      </c>
      <c r="D868" s="77">
        <v>46244</v>
      </c>
      <c r="E868" s="78">
        <v>2.2200000000000002</v>
      </c>
      <c r="F868" s="76" t="s">
        <v>266</v>
      </c>
      <c r="G868" s="77">
        <v>46244</v>
      </c>
      <c r="H868">
        <v>40497166</v>
      </c>
      <c r="I868">
        <v>10</v>
      </c>
      <c r="J868" s="76" t="s">
        <v>1642</v>
      </c>
      <c r="K868" s="76" t="s">
        <v>1643</v>
      </c>
      <c r="L868" s="77">
        <v>46244</v>
      </c>
      <c r="M868" s="76" t="s">
        <v>296</v>
      </c>
      <c r="N868">
        <v>3010186</v>
      </c>
      <c r="O868" s="76" t="s">
        <v>271</v>
      </c>
      <c r="P868" s="77">
        <v>46244</v>
      </c>
      <c r="Q868" s="43">
        <f t="shared" ref="Q868:Q931" si="28">IFERROR(VALUE(LEFT($J868,2))*60+VALUE(MID($J868,4,2)),9999)</f>
        <v>993</v>
      </c>
      <c r="R868" s="43">
        <f t="shared" ref="R868:R931" si="29">IFERROR(VALUE(LEFT($K868,2))*60+VALUE(MID($K868,4,2)),"")</f>
        <v>1126</v>
      </c>
      <c r="S868" s="41">
        <f>IF($Q868&lt;Parâmetros!$E$19,$G868-1,$G868)</f>
        <v>46244</v>
      </c>
    </row>
    <row r="869" spans="1:19" ht="15" customHeight="1" x14ac:dyDescent="0.25">
      <c r="A869" s="79">
        <v>52398</v>
      </c>
      <c r="B869" s="76" t="s">
        <v>1601</v>
      </c>
      <c r="C869" s="76" t="s">
        <v>265</v>
      </c>
      <c r="D869" s="77">
        <v>46244</v>
      </c>
      <c r="E869" s="78">
        <v>1.59</v>
      </c>
      <c r="F869" s="76" t="s">
        <v>266</v>
      </c>
      <c r="G869" s="77">
        <v>46244</v>
      </c>
      <c r="H869">
        <v>40497167</v>
      </c>
      <c r="I869">
        <v>10</v>
      </c>
      <c r="J869" s="76" t="s">
        <v>1644</v>
      </c>
      <c r="K869" s="76" t="s">
        <v>1645</v>
      </c>
      <c r="L869" s="77">
        <v>46244</v>
      </c>
      <c r="M869" s="76" t="s">
        <v>296</v>
      </c>
      <c r="N869">
        <v>3010577</v>
      </c>
      <c r="O869" s="76" t="s">
        <v>271</v>
      </c>
      <c r="P869" s="77">
        <v>46244</v>
      </c>
      <c r="Q869" s="43">
        <f t="shared" si="28"/>
        <v>1132</v>
      </c>
      <c r="R869" s="43">
        <f t="shared" si="29"/>
        <v>1227</v>
      </c>
      <c r="S869" s="41">
        <f>IF($Q869&lt;Parâmetros!$E$19,$G869-1,$G869)</f>
        <v>46244</v>
      </c>
    </row>
    <row r="870" spans="1:19" ht="15" customHeight="1" x14ac:dyDescent="0.25">
      <c r="A870" s="79">
        <v>52398</v>
      </c>
      <c r="B870" s="76" t="s">
        <v>1601</v>
      </c>
      <c r="C870" s="76" t="s">
        <v>265</v>
      </c>
      <c r="D870" s="77">
        <v>46244</v>
      </c>
      <c r="E870" s="78">
        <v>1.88</v>
      </c>
      <c r="F870" s="76" t="s">
        <v>266</v>
      </c>
      <c r="G870" s="77">
        <v>46244</v>
      </c>
      <c r="H870">
        <v>40503121</v>
      </c>
      <c r="I870">
        <v>10</v>
      </c>
      <c r="J870" s="76" t="s">
        <v>1646</v>
      </c>
      <c r="K870" s="76" t="s">
        <v>1647</v>
      </c>
      <c r="L870" s="77">
        <v>46244</v>
      </c>
      <c r="M870" s="76" t="s">
        <v>269</v>
      </c>
      <c r="N870">
        <v>3004764</v>
      </c>
      <c r="O870" s="76" t="s">
        <v>271</v>
      </c>
      <c r="P870" s="77">
        <v>46244</v>
      </c>
      <c r="Q870" s="43">
        <f t="shared" si="28"/>
        <v>1258</v>
      </c>
      <c r="R870" s="43">
        <f t="shared" si="29"/>
        <v>1371</v>
      </c>
      <c r="S870" s="41">
        <f>IF($Q870&lt;Parâmetros!$E$19,$G870-1,$G870)</f>
        <v>46244</v>
      </c>
    </row>
    <row r="871" spans="1:19" ht="15" customHeight="1" x14ac:dyDescent="0.25">
      <c r="A871" s="79">
        <v>52398</v>
      </c>
      <c r="B871" s="76" t="s">
        <v>1601</v>
      </c>
      <c r="C871" s="76" t="s">
        <v>265</v>
      </c>
      <c r="D871" s="77">
        <v>46246</v>
      </c>
      <c r="E871" s="78">
        <v>0.84</v>
      </c>
      <c r="F871" s="76" t="s">
        <v>266</v>
      </c>
      <c r="G871" s="77">
        <v>46245</v>
      </c>
      <c r="H871">
        <v>40496962</v>
      </c>
      <c r="I871">
        <v>10</v>
      </c>
      <c r="J871" s="76" t="s">
        <v>1648</v>
      </c>
      <c r="K871" s="76" t="s">
        <v>1649</v>
      </c>
      <c r="L871" s="77">
        <v>46246</v>
      </c>
      <c r="M871" s="76" t="s">
        <v>296</v>
      </c>
      <c r="N871">
        <v>3010914</v>
      </c>
      <c r="O871" s="76" t="s">
        <v>271</v>
      </c>
      <c r="P871" s="77">
        <v>46246</v>
      </c>
      <c r="Q871" s="43">
        <f t="shared" si="28"/>
        <v>1412</v>
      </c>
      <c r="R871" s="43">
        <f t="shared" si="29"/>
        <v>22</v>
      </c>
      <c r="S871" s="41">
        <f>IF($Q871&lt;Parâmetros!$E$19,$G871-1,$G871)</f>
        <v>46245</v>
      </c>
    </row>
    <row r="872" spans="1:19" ht="15" customHeight="1" x14ac:dyDescent="0.25">
      <c r="A872" s="79">
        <v>52398</v>
      </c>
      <c r="B872" s="76" t="s">
        <v>1601</v>
      </c>
      <c r="C872" s="76" t="s">
        <v>265</v>
      </c>
      <c r="D872" s="77">
        <v>46246</v>
      </c>
      <c r="E872" s="78">
        <v>1.85</v>
      </c>
      <c r="F872" s="76" t="s">
        <v>266</v>
      </c>
      <c r="G872" s="77">
        <v>46246</v>
      </c>
      <c r="H872">
        <v>40503409</v>
      </c>
      <c r="I872">
        <v>10</v>
      </c>
      <c r="J872" s="76" t="s">
        <v>1650</v>
      </c>
      <c r="K872" s="76" t="s">
        <v>1651</v>
      </c>
      <c r="L872" s="77">
        <v>46246</v>
      </c>
      <c r="M872" s="76" t="s">
        <v>269</v>
      </c>
      <c r="N872">
        <v>3012697</v>
      </c>
      <c r="O872" s="76" t="s">
        <v>271</v>
      </c>
      <c r="P872" s="77">
        <v>46246</v>
      </c>
      <c r="Q872" s="43">
        <f t="shared" si="28"/>
        <v>58</v>
      </c>
      <c r="R872" s="43">
        <f t="shared" si="29"/>
        <v>168</v>
      </c>
      <c r="S872" s="41">
        <f>IF($Q872&lt;Parâmetros!$E$19,$G872-1,$G872)</f>
        <v>46245</v>
      </c>
    </row>
    <row r="873" spans="1:19" ht="15" customHeight="1" x14ac:dyDescent="0.25">
      <c r="A873" s="79">
        <v>52398</v>
      </c>
      <c r="B873" s="76" t="s">
        <v>1601</v>
      </c>
      <c r="C873" s="76" t="s">
        <v>265</v>
      </c>
      <c r="D873" s="77">
        <v>46246</v>
      </c>
      <c r="E873" s="78">
        <v>3.4</v>
      </c>
      <c r="F873" s="76" t="s">
        <v>266</v>
      </c>
      <c r="G873" s="77">
        <v>46246</v>
      </c>
      <c r="H873">
        <v>40503651</v>
      </c>
      <c r="I873">
        <v>10</v>
      </c>
      <c r="J873" s="76" t="s">
        <v>1652</v>
      </c>
      <c r="K873" s="76" t="s">
        <v>1653</v>
      </c>
      <c r="L873" s="77">
        <v>46246</v>
      </c>
      <c r="M873" s="76" t="s">
        <v>269</v>
      </c>
      <c r="N873" s="76" t="s">
        <v>270</v>
      </c>
      <c r="O873" s="76" t="s">
        <v>271</v>
      </c>
      <c r="P873" s="77">
        <v>46246</v>
      </c>
      <c r="Q873" s="43">
        <f t="shared" si="28"/>
        <v>180</v>
      </c>
      <c r="R873" s="43">
        <f t="shared" si="29"/>
        <v>384</v>
      </c>
      <c r="S873" s="41">
        <f>IF($Q873&lt;Parâmetros!$E$19,$G873-1,$G873)</f>
        <v>46245</v>
      </c>
    </row>
    <row r="874" spans="1:19" ht="15" customHeight="1" x14ac:dyDescent="0.25">
      <c r="A874" s="79">
        <v>52398</v>
      </c>
      <c r="B874" s="76" t="s">
        <v>1601</v>
      </c>
      <c r="C874" s="76" t="s">
        <v>265</v>
      </c>
      <c r="D874" s="77">
        <v>46247</v>
      </c>
      <c r="E874" s="78">
        <v>7.54</v>
      </c>
      <c r="F874" s="76" t="s">
        <v>266</v>
      </c>
      <c r="G874" s="77">
        <v>46246</v>
      </c>
      <c r="H874">
        <v>40503687</v>
      </c>
      <c r="I874">
        <v>10</v>
      </c>
      <c r="J874" s="76" t="s">
        <v>1654</v>
      </c>
      <c r="K874" s="76" t="s">
        <v>1655</v>
      </c>
      <c r="L874" s="77">
        <v>46247</v>
      </c>
      <c r="M874" s="76" t="s">
        <v>269</v>
      </c>
      <c r="N874">
        <v>3007175</v>
      </c>
      <c r="O874" s="76" t="s">
        <v>271</v>
      </c>
      <c r="P874" s="77">
        <v>46247</v>
      </c>
      <c r="Q874" s="43">
        <f t="shared" si="28"/>
        <v>1420</v>
      </c>
      <c r="R874" s="43">
        <f t="shared" si="29"/>
        <v>432</v>
      </c>
      <c r="S874" s="41">
        <f>IF($Q874&lt;Parâmetros!$E$19,$G874-1,$G874)</f>
        <v>46246</v>
      </c>
    </row>
    <row r="875" spans="1:19" ht="15" customHeight="1" x14ac:dyDescent="0.25">
      <c r="A875" s="79">
        <v>52398</v>
      </c>
      <c r="B875" s="76" t="s">
        <v>1601</v>
      </c>
      <c r="C875" s="76" t="s">
        <v>265</v>
      </c>
      <c r="D875" s="77">
        <v>46249</v>
      </c>
      <c r="E875" s="78">
        <v>2.08</v>
      </c>
      <c r="F875" s="76" t="s">
        <v>266</v>
      </c>
      <c r="G875" s="77">
        <v>46249</v>
      </c>
      <c r="H875">
        <v>40502998</v>
      </c>
      <c r="I875">
        <v>10</v>
      </c>
      <c r="J875" s="76" t="s">
        <v>1656</v>
      </c>
      <c r="K875" s="76" t="s">
        <v>1657</v>
      </c>
      <c r="L875" s="77">
        <v>46249</v>
      </c>
      <c r="M875" s="76" t="s">
        <v>269</v>
      </c>
      <c r="N875" s="76" t="s">
        <v>270</v>
      </c>
      <c r="O875" s="76" t="s">
        <v>271</v>
      </c>
      <c r="P875" s="77">
        <v>46249</v>
      </c>
      <c r="Q875" s="43">
        <f t="shared" si="28"/>
        <v>962</v>
      </c>
      <c r="R875" s="43">
        <f t="shared" si="29"/>
        <v>1087</v>
      </c>
      <c r="S875" s="41">
        <f>IF($Q875&lt;Parâmetros!$E$19,$G875-1,$G875)</f>
        <v>46249</v>
      </c>
    </row>
    <row r="876" spans="1:19" ht="15" customHeight="1" x14ac:dyDescent="0.25">
      <c r="A876" s="79">
        <v>52398</v>
      </c>
      <c r="B876" s="76" t="s">
        <v>1601</v>
      </c>
      <c r="C876" s="76" t="s">
        <v>265</v>
      </c>
      <c r="D876" s="77">
        <v>46249</v>
      </c>
      <c r="E876" s="78">
        <v>1.52</v>
      </c>
      <c r="F876" s="76" t="s">
        <v>266</v>
      </c>
      <c r="G876" s="77">
        <v>46249</v>
      </c>
      <c r="H876">
        <v>40504769</v>
      </c>
      <c r="I876">
        <v>10</v>
      </c>
      <c r="J876" s="76" t="s">
        <v>1658</v>
      </c>
      <c r="K876" s="76" t="s">
        <v>1659</v>
      </c>
      <c r="L876" s="77">
        <v>46249</v>
      </c>
      <c r="M876" s="76" t="s">
        <v>269</v>
      </c>
      <c r="N876" s="76" t="s">
        <v>270</v>
      </c>
      <c r="O876" s="76" t="s">
        <v>271</v>
      </c>
      <c r="P876" s="77">
        <v>46249</v>
      </c>
      <c r="Q876" s="43">
        <f t="shared" si="28"/>
        <v>1090</v>
      </c>
      <c r="R876" s="43">
        <f t="shared" si="29"/>
        <v>1181</v>
      </c>
      <c r="S876" s="41">
        <f>IF($Q876&lt;Parâmetros!$E$19,$G876-1,$G876)</f>
        <v>46249</v>
      </c>
    </row>
    <row r="877" spans="1:19" ht="15" customHeight="1" x14ac:dyDescent="0.25">
      <c r="A877" s="79">
        <v>52398</v>
      </c>
      <c r="B877" s="76" t="s">
        <v>1601</v>
      </c>
      <c r="C877" s="76" t="s">
        <v>265</v>
      </c>
      <c r="D877" s="77">
        <v>46249</v>
      </c>
      <c r="E877" s="78">
        <v>1.52</v>
      </c>
      <c r="F877" s="76" t="s">
        <v>266</v>
      </c>
      <c r="G877" s="77">
        <v>46249</v>
      </c>
      <c r="H877">
        <v>40504767</v>
      </c>
      <c r="I877">
        <v>10</v>
      </c>
      <c r="J877" s="76" t="s">
        <v>1348</v>
      </c>
      <c r="K877" s="76" t="s">
        <v>1349</v>
      </c>
      <c r="L877" s="77">
        <v>46249</v>
      </c>
      <c r="M877" s="76" t="s">
        <v>269</v>
      </c>
      <c r="N877" s="76" t="s">
        <v>270</v>
      </c>
      <c r="O877" s="76" t="s">
        <v>271</v>
      </c>
      <c r="P877" s="77">
        <v>46249</v>
      </c>
      <c r="Q877" s="43">
        <f t="shared" si="28"/>
        <v>1228</v>
      </c>
      <c r="R877" s="43">
        <f t="shared" si="29"/>
        <v>1319</v>
      </c>
      <c r="S877" s="41">
        <f>IF($Q877&lt;Parâmetros!$E$19,$G877-1,$G877)</f>
        <v>46249</v>
      </c>
    </row>
    <row r="878" spans="1:19" ht="15" customHeight="1" x14ac:dyDescent="0.25">
      <c r="A878" s="79">
        <v>52398</v>
      </c>
      <c r="B878" s="76" t="s">
        <v>1601</v>
      </c>
      <c r="C878" s="76" t="s">
        <v>265</v>
      </c>
      <c r="D878" s="77">
        <v>46249</v>
      </c>
      <c r="E878" s="78">
        <v>0.97</v>
      </c>
      <c r="F878" s="76" t="s">
        <v>266</v>
      </c>
      <c r="G878" s="77">
        <v>46249</v>
      </c>
      <c r="H878">
        <v>40504770</v>
      </c>
      <c r="I878">
        <v>10</v>
      </c>
      <c r="J878" s="76" t="s">
        <v>1660</v>
      </c>
      <c r="K878" s="76" t="s">
        <v>1661</v>
      </c>
      <c r="L878" s="77">
        <v>46249</v>
      </c>
      <c r="M878" s="76" t="s">
        <v>269</v>
      </c>
      <c r="N878" s="76" t="s">
        <v>270</v>
      </c>
      <c r="O878" s="76" t="s">
        <v>271</v>
      </c>
      <c r="P878" s="77">
        <v>46249</v>
      </c>
      <c r="Q878" s="43">
        <f t="shared" si="28"/>
        <v>1332</v>
      </c>
      <c r="R878" s="43">
        <f t="shared" si="29"/>
        <v>1390</v>
      </c>
      <c r="S878" s="41">
        <f>IF($Q878&lt;Parâmetros!$E$19,$G878-1,$G878)</f>
        <v>46249</v>
      </c>
    </row>
    <row r="879" spans="1:19" ht="15" customHeight="1" x14ac:dyDescent="0.25">
      <c r="A879" s="79">
        <v>52398</v>
      </c>
      <c r="B879" s="76" t="s">
        <v>1601</v>
      </c>
      <c r="C879" s="76" t="s">
        <v>265</v>
      </c>
      <c r="D879" s="77">
        <v>46250</v>
      </c>
      <c r="E879" s="78">
        <v>0.92</v>
      </c>
      <c r="F879" s="76" t="s">
        <v>266</v>
      </c>
      <c r="G879" s="77">
        <v>46250</v>
      </c>
      <c r="H879">
        <v>40496966</v>
      </c>
      <c r="I879">
        <v>10</v>
      </c>
      <c r="J879" s="76" t="s">
        <v>1662</v>
      </c>
      <c r="K879" s="76" t="s">
        <v>1663</v>
      </c>
      <c r="L879" s="77">
        <v>46250</v>
      </c>
      <c r="M879" s="76" t="s">
        <v>296</v>
      </c>
      <c r="N879">
        <v>3010914</v>
      </c>
      <c r="O879" s="76" t="s">
        <v>271</v>
      </c>
      <c r="P879" s="77">
        <v>46250</v>
      </c>
      <c r="Q879" s="43">
        <f t="shared" si="28"/>
        <v>946</v>
      </c>
      <c r="R879" s="43">
        <f t="shared" si="29"/>
        <v>1001</v>
      </c>
      <c r="S879" s="41">
        <f>IF($Q879&lt;Parâmetros!$E$19,$G879-1,$G879)</f>
        <v>46250</v>
      </c>
    </row>
    <row r="880" spans="1:19" ht="15" customHeight="1" x14ac:dyDescent="0.25">
      <c r="A880" s="79">
        <v>52398</v>
      </c>
      <c r="B880" s="76" t="s">
        <v>1601</v>
      </c>
      <c r="C880" s="76" t="s">
        <v>265</v>
      </c>
      <c r="D880" s="77">
        <v>46250</v>
      </c>
      <c r="E880" s="78">
        <v>3.17</v>
      </c>
      <c r="F880" s="76" t="s">
        <v>266</v>
      </c>
      <c r="G880" s="77">
        <v>46250</v>
      </c>
      <c r="H880">
        <v>40505027</v>
      </c>
      <c r="I880">
        <v>10</v>
      </c>
      <c r="J880" s="76" t="s">
        <v>1664</v>
      </c>
      <c r="K880" s="76" t="s">
        <v>1665</v>
      </c>
      <c r="L880" s="77">
        <v>46250</v>
      </c>
      <c r="M880" s="76" t="s">
        <v>269</v>
      </c>
      <c r="N880" s="76" t="s">
        <v>270</v>
      </c>
      <c r="O880" s="76" t="s">
        <v>271</v>
      </c>
      <c r="P880" s="77">
        <v>46250</v>
      </c>
      <c r="Q880" s="43">
        <f t="shared" si="28"/>
        <v>1015</v>
      </c>
      <c r="R880" s="43">
        <f t="shared" si="29"/>
        <v>1206</v>
      </c>
      <c r="S880" s="41">
        <f>IF($Q880&lt;Parâmetros!$E$19,$G880-1,$G880)</f>
        <v>46250</v>
      </c>
    </row>
    <row r="881" spans="1:19" ht="15" customHeight="1" x14ac:dyDescent="0.25">
      <c r="A881" s="79">
        <v>52398</v>
      </c>
      <c r="B881" s="76" t="s">
        <v>1601</v>
      </c>
      <c r="C881" s="76" t="s">
        <v>265</v>
      </c>
      <c r="D881" s="77">
        <v>46250</v>
      </c>
      <c r="E881" s="78">
        <v>2.65</v>
      </c>
      <c r="F881" s="76" t="s">
        <v>266</v>
      </c>
      <c r="G881" s="77">
        <v>46250</v>
      </c>
      <c r="H881">
        <v>40505016</v>
      </c>
      <c r="I881">
        <v>10</v>
      </c>
      <c r="J881" s="76" t="s">
        <v>1666</v>
      </c>
      <c r="K881" s="76" t="s">
        <v>1667</v>
      </c>
      <c r="L881" s="77">
        <v>46250</v>
      </c>
      <c r="M881" s="76" t="s">
        <v>269</v>
      </c>
      <c r="N881" s="76" t="s">
        <v>270</v>
      </c>
      <c r="O881" s="76" t="s">
        <v>271</v>
      </c>
      <c r="P881" s="77">
        <v>46250</v>
      </c>
      <c r="Q881" s="43">
        <f t="shared" si="28"/>
        <v>1212</v>
      </c>
      <c r="R881" s="43">
        <f t="shared" si="29"/>
        <v>1371</v>
      </c>
      <c r="S881" s="41">
        <f>IF($Q881&lt;Parâmetros!$E$19,$G881-1,$G881)</f>
        <v>46250</v>
      </c>
    </row>
    <row r="882" spans="1:19" ht="15" customHeight="1" x14ac:dyDescent="0.25">
      <c r="A882" s="79">
        <v>52398</v>
      </c>
      <c r="B882" s="76" t="s">
        <v>1601</v>
      </c>
      <c r="C882" s="76" t="s">
        <v>265</v>
      </c>
      <c r="D882" s="77">
        <v>46252</v>
      </c>
      <c r="E882" s="78">
        <v>2.95</v>
      </c>
      <c r="F882" s="76" t="s">
        <v>266</v>
      </c>
      <c r="G882" s="77">
        <v>46251</v>
      </c>
      <c r="H882">
        <v>40497019</v>
      </c>
      <c r="I882">
        <v>10</v>
      </c>
      <c r="J882" s="76" t="s">
        <v>1668</v>
      </c>
      <c r="K882" s="76" t="s">
        <v>1669</v>
      </c>
      <c r="L882" s="77">
        <v>46252</v>
      </c>
      <c r="M882" s="76" t="s">
        <v>296</v>
      </c>
      <c r="N882">
        <v>3011638</v>
      </c>
      <c r="O882" s="76" t="s">
        <v>271</v>
      </c>
      <c r="P882" s="77">
        <v>46252</v>
      </c>
      <c r="Q882" s="43">
        <f t="shared" si="28"/>
        <v>1413</v>
      </c>
      <c r="R882" s="43">
        <f t="shared" si="29"/>
        <v>149</v>
      </c>
      <c r="S882" s="41">
        <f>IF($Q882&lt;Parâmetros!$E$19,$G882-1,$G882)</f>
        <v>46251</v>
      </c>
    </row>
    <row r="883" spans="1:19" ht="15" customHeight="1" x14ac:dyDescent="0.25">
      <c r="A883" s="79">
        <v>52398</v>
      </c>
      <c r="B883" s="76" t="s">
        <v>1601</v>
      </c>
      <c r="C883" s="76" t="s">
        <v>265</v>
      </c>
      <c r="D883" s="77">
        <v>46252</v>
      </c>
      <c r="E883" s="78">
        <v>1.2</v>
      </c>
      <c r="F883" s="76" t="s">
        <v>266</v>
      </c>
      <c r="G883" s="77">
        <v>46252</v>
      </c>
      <c r="H883">
        <v>40497020</v>
      </c>
      <c r="I883">
        <v>10</v>
      </c>
      <c r="J883" s="76" t="s">
        <v>1670</v>
      </c>
      <c r="K883" s="76" t="s">
        <v>1671</v>
      </c>
      <c r="L883" s="77">
        <v>46252</v>
      </c>
      <c r="M883" s="76" t="s">
        <v>296</v>
      </c>
      <c r="N883">
        <v>3011634</v>
      </c>
      <c r="O883" s="76" t="s">
        <v>271</v>
      </c>
      <c r="P883" s="77">
        <v>46252</v>
      </c>
      <c r="Q883" s="43">
        <f t="shared" si="28"/>
        <v>182</v>
      </c>
      <c r="R883" s="43">
        <f t="shared" si="29"/>
        <v>254</v>
      </c>
      <c r="S883" s="41">
        <f>IF($Q883&lt;Parâmetros!$E$19,$G883-1,$G883)</f>
        <v>46251</v>
      </c>
    </row>
    <row r="884" spans="1:19" ht="15" customHeight="1" x14ac:dyDescent="0.25">
      <c r="A884" s="79">
        <v>52398</v>
      </c>
      <c r="B884" s="76" t="s">
        <v>1601</v>
      </c>
      <c r="C884" s="76" t="s">
        <v>265</v>
      </c>
      <c r="D884" s="77">
        <v>46252</v>
      </c>
      <c r="E884" s="78">
        <v>0.79</v>
      </c>
      <c r="F884" s="76" t="s">
        <v>266</v>
      </c>
      <c r="G884" s="77">
        <v>46252</v>
      </c>
      <c r="H884">
        <v>40497021</v>
      </c>
      <c r="I884">
        <v>10</v>
      </c>
      <c r="J884" s="76" t="s">
        <v>1672</v>
      </c>
      <c r="K884" s="76" t="s">
        <v>1673</v>
      </c>
      <c r="L884" s="77">
        <v>46252</v>
      </c>
      <c r="M884" s="76" t="s">
        <v>296</v>
      </c>
      <c r="N884">
        <v>4000248</v>
      </c>
      <c r="O884" s="76" t="s">
        <v>271</v>
      </c>
      <c r="P884" s="77">
        <v>46252</v>
      </c>
      <c r="Q884" s="43">
        <f t="shared" si="28"/>
        <v>255</v>
      </c>
      <c r="R884" s="43">
        <f t="shared" si="29"/>
        <v>302</v>
      </c>
      <c r="S884" s="41">
        <f>IF($Q884&lt;Parâmetros!$E$19,$G884-1,$G884)</f>
        <v>46251</v>
      </c>
    </row>
    <row r="885" spans="1:19" ht="15" customHeight="1" x14ac:dyDescent="0.25">
      <c r="A885" s="79">
        <v>52398</v>
      </c>
      <c r="B885" s="76" t="s">
        <v>1601</v>
      </c>
      <c r="C885" s="76" t="s">
        <v>265</v>
      </c>
      <c r="D885" s="77">
        <v>46252</v>
      </c>
      <c r="E885" s="78">
        <v>1.47</v>
      </c>
      <c r="F885" s="76" t="s">
        <v>266</v>
      </c>
      <c r="G885" s="77">
        <v>46252</v>
      </c>
      <c r="H885">
        <v>40497022</v>
      </c>
      <c r="I885">
        <v>10</v>
      </c>
      <c r="J885" s="76" t="s">
        <v>1674</v>
      </c>
      <c r="K885" s="76" t="s">
        <v>1675</v>
      </c>
      <c r="L885" s="77">
        <v>46252</v>
      </c>
      <c r="M885" s="76" t="s">
        <v>296</v>
      </c>
      <c r="N885">
        <v>3011630</v>
      </c>
      <c r="O885" s="76" t="s">
        <v>271</v>
      </c>
      <c r="P885" s="77">
        <v>46252</v>
      </c>
      <c r="Q885" s="43">
        <f t="shared" si="28"/>
        <v>308</v>
      </c>
      <c r="R885" s="43">
        <f t="shared" si="29"/>
        <v>396</v>
      </c>
      <c r="S885" s="41">
        <f>IF($Q885&lt;Parâmetros!$E$19,$G885-1,$G885)</f>
        <v>46251</v>
      </c>
    </row>
    <row r="886" spans="1:19" ht="15" customHeight="1" x14ac:dyDescent="0.25">
      <c r="A886" s="79">
        <v>52398</v>
      </c>
      <c r="B886" s="76" t="s">
        <v>1601</v>
      </c>
      <c r="C886" s="76" t="s">
        <v>265</v>
      </c>
      <c r="D886" s="77">
        <v>46253</v>
      </c>
      <c r="E886" s="78">
        <v>0.95</v>
      </c>
      <c r="F886" s="76" t="s">
        <v>266</v>
      </c>
      <c r="G886" s="77">
        <v>46252</v>
      </c>
      <c r="H886">
        <v>40497023</v>
      </c>
      <c r="I886">
        <v>10</v>
      </c>
      <c r="J886" s="76" t="s">
        <v>4369</v>
      </c>
      <c r="K886" s="76" t="s">
        <v>4370</v>
      </c>
      <c r="L886" s="77">
        <v>46253</v>
      </c>
      <c r="M886" s="76" t="s">
        <v>296</v>
      </c>
      <c r="N886">
        <v>4000223</v>
      </c>
      <c r="O886" s="76" t="s">
        <v>271</v>
      </c>
      <c r="P886" s="77">
        <v>46253</v>
      </c>
      <c r="Q886" s="43">
        <f t="shared" si="28"/>
        <v>1424</v>
      </c>
      <c r="R886" s="43">
        <f t="shared" si="29"/>
        <v>40</v>
      </c>
      <c r="S886" s="41">
        <f>IF($Q886&lt;Parâmetros!$E$19,$G886-1,$G886)</f>
        <v>46252</v>
      </c>
    </row>
    <row r="887" spans="1:19" ht="15" customHeight="1" x14ac:dyDescent="0.25">
      <c r="A887" s="79">
        <v>52398</v>
      </c>
      <c r="B887" s="76" t="s">
        <v>1601</v>
      </c>
      <c r="C887" s="76" t="s">
        <v>265</v>
      </c>
      <c r="D887" s="77">
        <v>46253</v>
      </c>
      <c r="E887" s="78">
        <v>1.7</v>
      </c>
      <c r="F887" s="76" t="s">
        <v>266</v>
      </c>
      <c r="G887" s="77">
        <v>46253</v>
      </c>
      <c r="H887">
        <v>40497203</v>
      </c>
      <c r="I887">
        <v>10</v>
      </c>
      <c r="J887" s="76" t="s">
        <v>4371</v>
      </c>
      <c r="K887" s="76" t="s">
        <v>4372</v>
      </c>
      <c r="L887" s="77">
        <v>46253</v>
      </c>
      <c r="M887" s="76" t="s">
        <v>296</v>
      </c>
      <c r="N887" s="76" t="s">
        <v>270</v>
      </c>
      <c r="O887" s="76" t="s">
        <v>271</v>
      </c>
      <c r="P887" s="77">
        <v>46253</v>
      </c>
      <c r="Q887" s="43">
        <f t="shared" si="28"/>
        <v>42</v>
      </c>
      <c r="R887" s="43">
        <f t="shared" si="29"/>
        <v>145</v>
      </c>
      <c r="S887" s="41">
        <f>IF($Q887&lt;Parâmetros!$E$19,$G887-1,$G887)</f>
        <v>46252</v>
      </c>
    </row>
    <row r="888" spans="1:19" ht="15" customHeight="1" x14ac:dyDescent="0.25">
      <c r="A888" s="79">
        <v>52398</v>
      </c>
      <c r="B888" s="76" t="s">
        <v>1601</v>
      </c>
      <c r="C888" s="76" t="s">
        <v>265</v>
      </c>
      <c r="D888" s="77">
        <v>46253</v>
      </c>
      <c r="E888" s="78">
        <v>2.64</v>
      </c>
      <c r="F888" s="76" t="s">
        <v>266</v>
      </c>
      <c r="G888" s="77">
        <v>46253</v>
      </c>
      <c r="H888">
        <v>40497204</v>
      </c>
      <c r="I888">
        <v>10</v>
      </c>
      <c r="J888" s="76" t="s">
        <v>4373</v>
      </c>
      <c r="K888" s="76" t="s">
        <v>4374</v>
      </c>
      <c r="L888" s="77">
        <v>46253</v>
      </c>
      <c r="M888" s="76" t="s">
        <v>296</v>
      </c>
      <c r="N888" s="76" t="s">
        <v>270</v>
      </c>
      <c r="O888" s="76" t="s">
        <v>271</v>
      </c>
      <c r="P888" s="77">
        <v>46253</v>
      </c>
      <c r="Q888" s="43">
        <f t="shared" si="28"/>
        <v>147</v>
      </c>
      <c r="R888" s="43">
        <f t="shared" si="29"/>
        <v>305</v>
      </c>
      <c r="S888" s="41">
        <f>IF($Q888&lt;Parâmetros!$E$19,$G888-1,$G888)</f>
        <v>46252</v>
      </c>
    </row>
    <row r="889" spans="1:19" ht="15" customHeight="1" x14ac:dyDescent="0.25">
      <c r="A889" s="79">
        <v>52398</v>
      </c>
      <c r="B889" s="76" t="s">
        <v>1601</v>
      </c>
      <c r="C889" s="76" t="s">
        <v>265</v>
      </c>
      <c r="D889" s="77">
        <v>46253</v>
      </c>
      <c r="E889" s="78">
        <v>1.77</v>
      </c>
      <c r="F889" s="76" t="s">
        <v>266</v>
      </c>
      <c r="G889" s="77">
        <v>46253</v>
      </c>
      <c r="H889">
        <v>40497205</v>
      </c>
      <c r="I889">
        <v>10</v>
      </c>
      <c r="J889" s="76" t="s">
        <v>4375</v>
      </c>
      <c r="K889" s="76" t="s">
        <v>1040</v>
      </c>
      <c r="L889" s="77">
        <v>46253</v>
      </c>
      <c r="M889" s="76" t="s">
        <v>296</v>
      </c>
      <c r="N889" s="76" t="s">
        <v>270</v>
      </c>
      <c r="O889" s="76" t="s">
        <v>271</v>
      </c>
      <c r="P889" s="77">
        <v>46253</v>
      </c>
      <c r="Q889" s="43">
        <f t="shared" si="28"/>
        <v>314</v>
      </c>
      <c r="R889" s="43">
        <f t="shared" si="29"/>
        <v>420</v>
      </c>
      <c r="S889" s="41">
        <f>IF($Q889&lt;Parâmetros!$E$19,$G889-1,$G889)</f>
        <v>46252</v>
      </c>
    </row>
    <row r="890" spans="1:19" ht="15" customHeight="1" x14ac:dyDescent="0.25">
      <c r="A890" s="79">
        <v>52403</v>
      </c>
      <c r="B890" s="76" t="s">
        <v>190</v>
      </c>
      <c r="C890" s="76" t="s">
        <v>194</v>
      </c>
      <c r="D890" s="77">
        <v>46237</v>
      </c>
      <c r="E890" s="78">
        <v>3</v>
      </c>
      <c r="F890" s="76" t="s">
        <v>266</v>
      </c>
      <c r="G890" s="77">
        <v>46237</v>
      </c>
      <c r="H890">
        <v>40497532</v>
      </c>
      <c r="I890">
        <v>10</v>
      </c>
      <c r="J890" s="76" t="s">
        <v>1676</v>
      </c>
      <c r="K890" s="76" t="s">
        <v>1677</v>
      </c>
      <c r="L890" s="77">
        <v>46237</v>
      </c>
      <c r="M890" s="76" t="s">
        <v>269</v>
      </c>
      <c r="N890" s="76" t="s">
        <v>270</v>
      </c>
      <c r="O890" s="76" t="s">
        <v>271</v>
      </c>
      <c r="P890" s="77">
        <v>46237</v>
      </c>
      <c r="Q890" s="43">
        <f t="shared" si="28"/>
        <v>0</v>
      </c>
      <c r="R890" s="43">
        <f t="shared" si="29"/>
        <v>180</v>
      </c>
      <c r="S890" s="41">
        <f>IF($Q890&lt;Parâmetros!$E$19,$G890-1,$G890)</f>
        <v>46236</v>
      </c>
    </row>
    <row r="891" spans="1:19" ht="15" customHeight="1" x14ac:dyDescent="0.25">
      <c r="A891" s="79">
        <v>52403</v>
      </c>
      <c r="B891" s="76" t="s">
        <v>190</v>
      </c>
      <c r="C891" s="76" t="s">
        <v>194</v>
      </c>
      <c r="D891" s="77">
        <v>46237</v>
      </c>
      <c r="E891" s="78">
        <v>0.98</v>
      </c>
      <c r="F891" s="76" t="s">
        <v>266</v>
      </c>
      <c r="G891" s="77">
        <v>46237</v>
      </c>
      <c r="H891">
        <v>40496879</v>
      </c>
      <c r="I891">
        <v>10</v>
      </c>
      <c r="J891" s="76" t="s">
        <v>1678</v>
      </c>
      <c r="K891" s="76" t="s">
        <v>1679</v>
      </c>
      <c r="L891" s="77">
        <v>46237</v>
      </c>
      <c r="M891" s="76" t="s">
        <v>296</v>
      </c>
      <c r="N891" s="76" t="s">
        <v>270</v>
      </c>
      <c r="O891" s="76" t="s">
        <v>271</v>
      </c>
      <c r="P891" s="77">
        <v>46237</v>
      </c>
      <c r="Q891" s="43">
        <f t="shared" si="28"/>
        <v>181</v>
      </c>
      <c r="R891" s="43">
        <f t="shared" si="29"/>
        <v>240</v>
      </c>
      <c r="S891" s="41">
        <f>IF($Q891&lt;Parâmetros!$E$19,$G891-1,$G891)</f>
        <v>46236</v>
      </c>
    </row>
    <row r="892" spans="1:19" ht="15" customHeight="1" x14ac:dyDescent="0.25">
      <c r="A892" s="79">
        <v>52403</v>
      </c>
      <c r="B892" s="76" t="s">
        <v>190</v>
      </c>
      <c r="C892" s="76" t="s">
        <v>194</v>
      </c>
      <c r="D892" s="77">
        <v>46237</v>
      </c>
      <c r="E892" s="78">
        <v>0.5</v>
      </c>
      <c r="F892" s="76" t="s">
        <v>266</v>
      </c>
      <c r="G892" s="77">
        <v>46237</v>
      </c>
      <c r="H892">
        <v>40499669</v>
      </c>
      <c r="I892">
        <v>10</v>
      </c>
      <c r="J892" s="76" t="s">
        <v>1680</v>
      </c>
      <c r="K892" s="76" t="s">
        <v>1681</v>
      </c>
      <c r="L892" s="77">
        <v>46237</v>
      </c>
      <c r="M892" s="76" t="s">
        <v>269</v>
      </c>
      <c r="N892" s="76" t="s">
        <v>270</v>
      </c>
      <c r="O892" s="76" t="s">
        <v>271</v>
      </c>
      <c r="P892" s="77">
        <v>46237</v>
      </c>
      <c r="Q892" s="43">
        <f t="shared" si="28"/>
        <v>300</v>
      </c>
      <c r="R892" s="43">
        <f t="shared" si="29"/>
        <v>330</v>
      </c>
      <c r="S892" s="41">
        <f>IF($Q892&lt;Parâmetros!$E$19,$G892-1,$G892)</f>
        <v>46236</v>
      </c>
    </row>
    <row r="893" spans="1:19" ht="15" customHeight="1" x14ac:dyDescent="0.25">
      <c r="A893" s="79">
        <v>52403</v>
      </c>
      <c r="B893" s="76" t="s">
        <v>190</v>
      </c>
      <c r="C893" s="76" t="s">
        <v>194</v>
      </c>
      <c r="D893" s="77">
        <v>46237</v>
      </c>
      <c r="E893" s="78">
        <v>0.48</v>
      </c>
      <c r="F893" s="76" t="s">
        <v>266</v>
      </c>
      <c r="G893" s="77">
        <v>46237</v>
      </c>
      <c r="H893">
        <v>40499411</v>
      </c>
      <c r="I893">
        <v>10</v>
      </c>
      <c r="J893" s="76" t="s">
        <v>1682</v>
      </c>
      <c r="K893" s="76" t="s">
        <v>1683</v>
      </c>
      <c r="L893" s="77">
        <v>46237</v>
      </c>
      <c r="M893" s="76" t="s">
        <v>269</v>
      </c>
      <c r="N893" s="76" t="s">
        <v>270</v>
      </c>
      <c r="O893" s="76" t="s">
        <v>271</v>
      </c>
      <c r="P893" s="77">
        <v>46237</v>
      </c>
      <c r="Q893" s="43">
        <f t="shared" si="28"/>
        <v>331</v>
      </c>
      <c r="R893" s="43">
        <f t="shared" si="29"/>
        <v>360</v>
      </c>
      <c r="S893" s="41">
        <f>IF($Q893&lt;Parâmetros!$E$19,$G893-1,$G893)</f>
        <v>46236</v>
      </c>
    </row>
    <row r="894" spans="1:19" ht="15" customHeight="1" x14ac:dyDescent="0.25">
      <c r="A894" s="79">
        <v>52403</v>
      </c>
      <c r="B894" s="76" t="s">
        <v>190</v>
      </c>
      <c r="C894" s="76" t="s">
        <v>194</v>
      </c>
      <c r="D894" s="77">
        <v>46243</v>
      </c>
      <c r="E894" s="78">
        <v>0.4</v>
      </c>
      <c r="F894" s="76" t="s">
        <v>266</v>
      </c>
      <c r="G894" s="77">
        <v>46237</v>
      </c>
      <c r="H894">
        <v>40501036</v>
      </c>
      <c r="I894">
        <v>10</v>
      </c>
      <c r="J894" s="76" t="s">
        <v>1684</v>
      </c>
      <c r="K894" s="76" t="s">
        <v>1685</v>
      </c>
      <c r="L894" s="77">
        <v>46237</v>
      </c>
      <c r="M894" s="76" t="s">
        <v>269</v>
      </c>
      <c r="N894" s="76" t="s">
        <v>270</v>
      </c>
      <c r="O894" s="76" t="s">
        <v>271</v>
      </c>
      <c r="P894" s="77">
        <v>46243</v>
      </c>
      <c r="Q894" s="43">
        <f t="shared" si="28"/>
        <v>361</v>
      </c>
      <c r="R894" s="43">
        <f t="shared" si="29"/>
        <v>385</v>
      </c>
      <c r="S894" s="41">
        <f>IF($Q894&lt;Parâmetros!$E$19,$G894-1,$G894)</f>
        <v>46236</v>
      </c>
    </row>
    <row r="895" spans="1:19" ht="15" customHeight="1" x14ac:dyDescent="0.25">
      <c r="A895" s="79">
        <v>52403</v>
      </c>
      <c r="B895" s="76" t="s">
        <v>190</v>
      </c>
      <c r="C895" s="76" t="s">
        <v>194</v>
      </c>
      <c r="D895" s="77">
        <v>46243</v>
      </c>
      <c r="E895" s="78">
        <v>0.83</v>
      </c>
      <c r="F895" s="76" t="s">
        <v>266</v>
      </c>
      <c r="G895" s="77">
        <v>46237</v>
      </c>
      <c r="H895">
        <v>40502507</v>
      </c>
      <c r="I895">
        <v>10</v>
      </c>
      <c r="J895" s="76" t="s">
        <v>1686</v>
      </c>
      <c r="K895" s="76" t="s">
        <v>1687</v>
      </c>
      <c r="L895" s="77">
        <v>46237</v>
      </c>
      <c r="M895" s="76" t="s">
        <v>269</v>
      </c>
      <c r="N895" s="76" t="s">
        <v>270</v>
      </c>
      <c r="O895" s="76" t="s">
        <v>271</v>
      </c>
      <c r="P895" s="77">
        <v>46243</v>
      </c>
      <c r="Q895" s="43">
        <f t="shared" si="28"/>
        <v>390</v>
      </c>
      <c r="R895" s="43">
        <f t="shared" si="29"/>
        <v>440</v>
      </c>
      <c r="S895" s="41">
        <f>IF($Q895&lt;Parâmetros!$E$19,$G895-1,$G895)</f>
        <v>46236</v>
      </c>
    </row>
    <row r="896" spans="1:19" ht="15" customHeight="1" x14ac:dyDescent="0.25">
      <c r="A896" s="79">
        <v>52403</v>
      </c>
      <c r="B896" s="76" t="s">
        <v>190</v>
      </c>
      <c r="C896" s="76" t="s">
        <v>194</v>
      </c>
      <c r="D896" s="77">
        <v>46240</v>
      </c>
      <c r="E896" s="78">
        <v>1</v>
      </c>
      <c r="F896" s="76" t="s">
        <v>266</v>
      </c>
      <c r="G896" s="77">
        <v>46238</v>
      </c>
      <c r="H896">
        <v>40491316</v>
      </c>
      <c r="I896">
        <v>10</v>
      </c>
      <c r="J896" s="76" t="s">
        <v>1676</v>
      </c>
      <c r="K896" s="76" t="s">
        <v>1082</v>
      </c>
      <c r="L896" s="77">
        <v>46238</v>
      </c>
      <c r="M896" s="76" t="s">
        <v>296</v>
      </c>
      <c r="N896" s="76" t="s">
        <v>270</v>
      </c>
      <c r="O896" s="76" t="s">
        <v>271</v>
      </c>
      <c r="P896" s="77">
        <v>46240</v>
      </c>
      <c r="Q896" s="43">
        <f t="shared" si="28"/>
        <v>0</v>
      </c>
      <c r="R896" s="43">
        <f t="shared" si="29"/>
        <v>60</v>
      </c>
      <c r="S896" s="41">
        <f>IF($Q896&lt;Parâmetros!$E$19,$G896-1,$G896)</f>
        <v>46237</v>
      </c>
    </row>
    <row r="897" spans="1:19" ht="15" customHeight="1" x14ac:dyDescent="0.25">
      <c r="A897" s="79">
        <v>52403</v>
      </c>
      <c r="B897" s="76" t="s">
        <v>190</v>
      </c>
      <c r="C897" s="76" t="s">
        <v>194</v>
      </c>
      <c r="D897" s="77">
        <v>46240</v>
      </c>
      <c r="E897" s="78">
        <v>1.98</v>
      </c>
      <c r="F897" s="76" t="s">
        <v>266</v>
      </c>
      <c r="G897" s="77">
        <v>46238</v>
      </c>
      <c r="H897">
        <v>40499137</v>
      </c>
      <c r="I897">
        <v>10</v>
      </c>
      <c r="J897" s="76" t="s">
        <v>1688</v>
      </c>
      <c r="K897" s="76" t="s">
        <v>1677</v>
      </c>
      <c r="L897" s="77">
        <v>46238</v>
      </c>
      <c r="M897" s="76" t="s">
        <v>269</v>
      </c>
      <c r="N897" s="76" t="s">
        <v>270</v>
      </c>
      <c r="O897" s="76" t="s">
        <v>271</v>
      </c>
      <c r="P897" s="77">
        <v>46240</v>
      </c>
      <c r="Q897" s="43">
        <f t="shared" si="28"/>
        <v>61</v>
      </c>
      <c r="R897" s="43">
        <f t="shared" si="29"/>
        <v>180</v>
      </c>
      <c r="S897" s="41">
        <f>IF($Q897&lt;Parâmetros!$E$19,$G897-1,$G897)</f>
        <v>46237</v>
      </c>
    </row>
    <row r="898" spans="1:19" ht="15" customHeight="1" x14ac:dyDescent="0.25">
      <c r="A898" s="79">
        <v>52403</v>
      </c>
      <c r="B898" s="76" t="s">
        <v>190</v>
      </c>
      <c r="C898" s="76" t="s">
        <v>194</v>
      </c>
      <c r="D898" s="77">
        <v>46240</v>
      </c>
      <c r="E898" s="78">
        <v>3.33</v>
      </c>
      <c r="F898" s="76" t="s">
        <v>266</v>
      </c>
      <c r="G898" s="77">
        <v>46238</v>
      </c>
      <c r="H898">
        <v>40499137</v>
      </c>
      <c r="I898">
        <v>10</v>
      </c>
      <c r="J898" s="76" t="s">
        <v>1679</v>
      </c>
      <c r="K898" s="76" t="s">
        <v>1687</v>
      </c>
      <c r="L898" s="77">
        <v>46238</v>
      </c>
      <c r="M898" s="76" t="s">
        <v>269</v>
      </c>
      <c r="N898" s="76" t="s">
        <v>270</v>
      </c>
      <c r="O898" s="76" t="s">
        <v>271</v>
      </c>
      <c r="P898" s="77">
        <v>46240</v>
      </c>
      <c r="Q898" s="43">
        <f t="shared" si="28"/>
        <v>240</v>
      </c>
      <c r="R898" s="43">
        <f t="shared" si="29"/>
        <v>440</v>
      </c>
      <c r="S898" s="41">
        <f>IF($Q898&lt;Parâmetros!$E$19,$G898-1,$G898)</f>
        <v>46237</v>
      </c>
    </row>
    <row r="899" spans="1:19" ht="15" customHeight="1" x14ac:dyDescent="0.25">
      <c r="A899" s="79">
        <v>52403</v>
      </c>
      <c r="B899" s="76" t="s">
        <v>190</v>
      </c>
      <c r="C899" s="76" t="s">
        <v>194</v>
      </c>
      <c r="D899" s="77">
        <v>46241</v>
      </c>
      <c r="E899" s="78">
        <v>1</v>
      </c>
      <c r="F899" s="76" t="s">
        <v>266</v>
      </c>
      <c r="G899" s="77">
        <v>46240</v>
      </c>
      <c r="H899">
        <v>40491322</v>
      </c>
      <c r="I899">
        <v>10</v>
      </c>
      <c r="J899" s="76" t="s">
        <v>1676</v>
      </c>
      <c r="K899" s="76" t="s">
        <v>1082</v>
      </c>
      <c r="L899" s="77">
        <v>46240</v>
      </c>
      <c r="M899" s="76" t="s">
        <v>296</v>
      </c>
      <c r="N899" s="76" t="s">
        <v>270</v>
      </c>
      <c r="O899" s="76" t="s">
        <v>271</v>
      </c>
      <c r="P899" s="77">
        <v>46241</v>
      </c>
      <c r="Q899" s="43">
        <f t="shared" si="28"/>
        <v>0</v>
      </c>
      <c r="R899" s="43">
        <f t="shared" si="29"/>
        <v>60</v>
      </c>
      <c r="S899" s="41">
        <f>IF($Q899&lt;Parâmetros!$E$19,$G899-1,$G899)</f>
        <v>46239</v>
      </c>
    </row>
    <row r="900" spans="1:19" ht="15" customHeight="1" x14ac:dyDescent="0.25">
      <c r="A900" s="79">
        <v>52403</v>
      </c>
      <c r="B900" s="76" t="s">
        <v>190</v>
      </c>
      <c r="C900" s="76" t="s">
        <v>194</v>
      </c>
      <c r="D900" s="77">
        <v>46241</v>
      </c>
      <c r="E900" s="78">
        <v>1.98</v>
      </c>
      <c r="F900" s="76" t="s">
        <v>266</v>
      </c>
      <c r="G900" s="77">
        <v>46240</v>
      </c>
      <c r="H900">
        <v>40499133</v>
      </c>
      <c r="I900">
        <v>10</v>
      </c>
      <c r="J900" s="76" t="s">
        <v>1688</v>
      </c>
      <c r="K900" s="76" t="s">
        <v>1677</v>
      </c>
      <c r="L900" s="77">
        <v>46240</v>
      </c>
      <c r="M900" s="76" t="s">
        <v>269</v>
      </c>
      <c r="N900" s="76" t="s">
        <v>270</v>
      </c>
      <c r="O900" s="76" t="s">
        <v>271</v>
      </c>
      <c r="P900" s="77">
        <v>46241</v>
      </c>
      <c r="Q900" s="43">
        <f t="shared" si="28"/>
        <v>61</v>
      </c>
      <c r="R900" s="43">
        <f t="shared" si="29"/>
        <v>180</v>
      </c>
      <c r="S900" s="41">
        <f>IF($Q900&lt;Parâmetros!$E$19,$G900-1,$G900)</f>
        <v>46239</v>
      </c>
    </row>
    <row r="901" spans="1:19" ht="15" customHeight="1" x14ac:dyDescent="0.25">
      <c r="A901" s="79">
        <v>52403</v>
      </c>
      <c r="B901" s="76" t="s">
        <v>190</v>
      </c>
      <c r="C901" s="76" t="s">
        <v>194</v>
      </c>
      <c r="D901" s="77">
        <v>46241</v>
      </c>
      <c r="E901" s="78">
        <v>0.48</v>
      </c>
      <c r="F901" s="76" t="s">
        <v>266</v>
      </c>
      <c r="G901" s="77">
        <v>46240</v>
      </c>
      <c r="H901">
        <v>40497867</v>
      </c>
      <c r="I901">
        <v>10</v>
      </c>
      <c r="J901" s="76" t="s">
        <v>1678</v>
      </c>
      <c r="K901" s="76" t="s">
        <v>1689</v>
      </c>
      <c r="L901" s="77">
        <v>46240</v>
      </c>
      <c r="M901" s="76" t="s">
        <v>269</v>
      </c>
      <c r="N901" s="76" t="s">
        <v>270</v>
      </c>
      <c r="O901" s="76" t="s">
        <v>271</v>
      </c>
      <c r="P901" s="77">
        <v>46241</v>
      </c>
      <c r="Q901" s="43">
        <f t="shared" si="28"/>
        <v>181</v>
      </c>
      <c r="R901" s="43">
        <f t="shared" si="29"/>
        <v>210</v>
      </c>
      <c r="S901" s="41">
        <f>IF($Q901&lt;Parâmetros!$E$19,$G901-1,$G901)</f>
        <v>46239</v>
      </c>
    </row>
    <row r="902" spans="1:19" ht="15" customHeight="1" x14ac:dyDescent="0.25">
      <c r="A902" s="79">
        <v>52403</v>
      </c>
      <c r="B902" s="76" t="s">
        <v>190</v>
      </c>
      <c r="C902" s="76" t="s">
        <v>194</v>
      </c>
      <c r="D902" s="77">
        <v>46241</v>
      </c>
      <c r="E902" s="78">
        <v>0.5</v>
      </c>
      <c r="F902" s="76" t="s">
        <v>266</v>
      </c>
      <c r="G902" s="77">
        <v>46240</v>
      </c>
      <c r="H902">
        <v>40500741</v>
      </c>
      <c r="I902">
        <v>10</v>
      </c>
      <c r="J902" s="76" t="s">
        <v>1690</v>
      </c>
      <c r="K902" s="76" t="s">
        <v>1680</v>
      </c>
      <c r="L902" s="77">
        <v>46240</v>
      </c>
      <c r="M902" s="76" t="s">
        <v>269</v>
      </c>
      <c r="N902" s="76" t="s">
        <v>270</v>
      </c>
      <c r="O902" s="76" t="s">
        <v>271</v>
      </c>
      <c r="P902" s="77">
        <v>46241</v>
      </c>
      <c r="Q902" s="43">
        <f t="shared" si="28"/>
        <v>270</v>
      </c>
      <c r="R902" s="43">
        <f t="shared" si="29"/>
        <v>300</v>
      </c>
      <c r="S902" s="41">
        <f>IF($Q902&lt;Parâmetros!$E$19,$G902-1,$G902)</f>
        <v>46239</v>
      </c>
    </row>
    <row r="903" spans="1:19" ht="15" customHeight="1" x14ac:dyDescent="0.25">
      <c r="A903" s="79">
        <v>52403</v>
      </c>
      <c r="B903" s="76" t="s">
        <v>190</v>
      </c>
      <c r="C903" s="76" t="s">
        <v>194</v>
      </c>
      <c r="D903" s="77">
        <v>46241</v>
      </c>
      <c r="E903" s="78">
        <v>0.48</v>
      </c>
      <c r="F903" s="76" t="s">
        <v>266</v>
      </c>
      <c r="G903" s="77">
        <v>46240</v>
      </c>
      <c r="H903">
        <v>40501861</v>
      </c>
      <c r="I903">
        <v>10</v>
      </c>
      <c r="J903" s="76" t="s">
        <v>1691</v>
      </c>
      <c r="K903" s="76" t="s">
        <v>1681</v>
      </c>
      <c r="L903" s="77">
        <v>46240</v>
      </c>
      <c r="M903" s="76" t="s">
        <v>269</v>
      </c>
      <c r="N903" s="76" t="s">
        <v>270</v>
      </c>
      <c r="O903" s="76" t="s">
        <v>271</v>
      </c>
      <c r="P903" s="77">
        <v>46241</v>
      </c>
      <c r="Q903" s="43">
        <f t="shared" si="28"/>
        <v>301</v>
      </c>
      <c r="R903" s="43">
        <f t="shared" si="29"/>
        <v>330</v>
      </c>
      <c r="S903" s="41">
        <f>IF($Q903&lt;Parâmetros!$E$19,$G903-1,$G903)</f>
        <v>46239</v>
      </c>
    </row>
    <row r="904" spans="1:19" ht="15" customHeight="1" x14ac:dyDescent="0.25">
      <c r="A904" s="79">
        <v>52403</v>
      </c>
      <c r="B904" s="76" t="s">
        <v>190</v>
      </c>
      <c r="C904" s="76" t="s">
        <v>194</v>
      </c>
      <c r="D904" s="77">
        <v>46241</v>
      </c>
      <c r="E904" s="78">
        <v>0.48</v>
      </c>
      <c r="F904" s="76" t="s">
        <v>266</v>
      </c>
      <c r="G904" s="77">
        <v>46240</v>
      </c>
      <c r="H904">
        <v>40501860</v>
      </c>
      <c r="I904">
        <v>10</v>
      </c>
      <c r="J904" s="76" t="s">
        <v>1682</v>
      </c>
      <c r="K904" s="76" t="s">
        <v>1683</v>
      </c>
      <c r="L904" s="77">
        <v>46240</v>
      </c>
      <c r="M904" s="76" t="s">
        <v>269</v>
      </c>
      <c r="N904" s="76" t="s">
        <v>270</v>
      </c>
      <c r="O904" s="76" t="s">
        <v>271</v>
      </c>
      <c r="P904" s="77">
        <v>46241</v>
      </c>
      <c r="Q904" s="43">
        <f t="shared" si="28"/>
        <v>331</v>
      </c>
      <c r="R904" s="43">
        <f t="shared" si="29"/>
        <v>360</v>
      </c>
      <c r="S904" s="41">
        <f>IF($Q904&lt;Parâmetros!$E$19,$G904-1,$G904)</f>
        <v>46239</v>
      </c>
    </row>
    <row r="905" spans="1:19" ht="15" customHeight="1" x14ac:dyDescent="0.25">
      <c r="A905" s="79">
        <v>52403</v>
      </c>
      <c r="B905" s="76" t="s">
        <v>190</v>
      </c>
      <c r="C905" s="76" t="s">
        <v>194</v>
      </c>
      <c r="D905" s="77">
        <v>46241</v>
      </c>
      <c r="E905" s="78">
        <v>0.48</v>
      </c>
      <c r="F905" s="76" t="s">
        <v>266</v>
      </c>
      <c r="G905" s="77">
        <v>46240</v>
      </c>
      <c r="H905">
        <v>40501862</v>
      </c>
      <c r="I905">
        <v>10</v>
      </c>
      <c r="J905" s="76" t="s">
        <v>1684</v>
      </c>
      <c r="K905" s="76" t="s">
        <v>1686</v>
      </c>
      <c r="L905" s="77">
        <v>46240</v>
      </c>
      <c r="M905" s="76" t="s">
        <v>269</v>
      </c>
      <c r="N905" s="76" t="s">
        <v>270</v>
      </c>
      <c r="O905" s="76" t="s">
        <v>271</v>
      </c>
      <c r="P905" s="77">
        <v>46241</v>
      </c>
      <c r="Q905" s="43">
        <f t="shared" si="28"/>
        <v>361</v>
      </c>
      <c r="R905" s="43">
        <f t="shared" si="29"/>
        <v>390</v>
      </c>
      <c r="S905" s="41">
        <f>IF($Q905&lt;Parâmetros!$E$19,$G905-1,$G905)</f>
        <v>46239</v>
      </c>
    </row>
    <row r="906" spans="1:19" ht="15" customHeight="1" x14ac:dyDescent="0.25">
      <c r="A906" s="79">
        <v>52403</v>
      </c>
      <c r="B906" s="76" t="s">
        <v>190</v>
      </c>
      <c r="C906" s="76" t="s">
        <v>194</v>
      </c>
      <c r="D906" s="77">
        <v>46241</v>
      </c>
      <c r="E906" s="78">
        <v>0.65</v>
      </c>
      <c r="F906" s="76" t="s">
        <v>266</v>
      </c>
      <c r="G906" s="77">
        <v>46240</v>
      </c>
      <c r="H906">
        <v>40501859</v>
      </c>
      <c r="I906">
        <v>10</v>
      </c>
      <c r="J906" s="76" t="s">
        <v>1692</v>
      </c>
      <c r="K906" s="76" t="s">
        <v>1693</v>
      </c>
      <c r="L906" s="77">
        <v>46240</v>
      </c>
      <c r="M906" s="76" t="s">
        <v>269</v>
      </c>
      <c r="N906">
        <v>3006716</v>
      </c>
      <c r="O906" s="76" t="s">
        <v>271</v>
      </c>
      <c r="P906" s="77">
        <v>46241</v>
      </c>
      <c r="Q906" s="43">
        <f t="shared" si="28"/>
        <v>391</v>
      </c>
      <c r="R906" s="43">
        <f t="shared" si="29"/>
        <v>430</v>
      </c>
      <c r="S906" s="41">
        <f>IF($Q906&lt;Parâmetros!$E$19,$G906-1,$G906)</f>
        <v>46239</v>
      </c>
    </row>
    <row r="907" spans="1:19" ht="15" customHeight="1" x14ac:dyDescent="0.25">
      <c r="A907" s="79">
        <v>52403</v>
      </c>
      <c r="B907" s="76" t="s">
        <v>190</v>
      </c>
      <c r="C907" s="76" t="s">
        <v>194</v>
      </c>
      <c r="D907" s="77">
        <v>46241</v>
      </c>
      <c r="E907" s="78">
        <v>1</v>
      </c>
      <c r="F907" s="76" t="s">
        <v>266</v>
      </c>
      <c r="G907" s="77">
        <v>46241</v>
      </c>
      <c r="H907">
        <v>40496882</v>
      </c>
      <c r="I907">
        <v>10</v>
      </c>
      <c r="J907" s="76" t="s">
        <v>1694</v>
      </c>
      <c r="K907" s="76" t="s">
        <v>1695</v>
      </c>
      <c r="L907" s="77">
        <v>46241</v>
      </c>
      <c r="M907" s="76" t="s">
        <v>296</v>
      </c>
      <c r="N907" s="76" t="s">
        <v>270</v>
      </c>
      <c r="O907" s="76" t="s">
        <v>271</v>
      </c>
      <c r="P907" s="77">
        <v>46241</v>
      </c>
      <c r="Q907" s="43">
        <f t="shared" si="28"/>
        <v>30</v>
      </c>
      <c r="R907" s="43">
        <f t="shared" si="29"/>
        <v>90</v>
      </c>
      <c r="S907" s="41">
        <f>IF($Q907&lt;Parâmetros!$E$19,$G907-1,$G907)</f>
        <v>46240</v>
      </c>
    </row>
    <row r="908" spans="1:19" ht="15" customHeight="1" x14ac:dyDescent="0.25">
      <c r="A908" s="79">
        <v>52403</v>
      </c>
      <c r="B908" s="76" t="s">
        <v>190</v>
      </c>
      <c r="C908" s="76" t="s">
        <v>194</v>
      </c>
      <c r="D908" s="77">
        <v>46241</v>
      </c>
      <c r="E908" s="78">
        <v>1.98</v>
      </c>
      <c r="F908" s="76" t="s">
        <v>266</v>
      </c>
      <c r="G908" s="77">
        <v>46241</v>
      </c>
      <c r="H908">
        <v>40500991</v>
      </c>
      <c r="I908">
        <v>10</v>
      </c>
      <c r="J908" s="76" t="s">
        <v>1696</v>
      </c>
      <c r="K908" s="76" t="s">
        <v>1689</v>
      </c>
      <c r="L908" s="77">
        <v>46241</v>
      </c>
      <c r="M908" s="76" t="s">
        <v>269</v>
      </c>
      <c r="N908" s="76" t="s">
        <v>270</v>
      </c>
      <c r="O908" s="76" t="s">
        <v>271</v>
      </c>
      <c r="P908" s="77">
        <v>46241</v>
      </c>
      <c r="Q908" s="43">
        <f t="shared" si="28"/>
        <v>91</v>
      </c>
      <c r="R908" s="43">
        <f t="shared" si="29"/>
        <v>210</v>
      </c>
      <c r="S908" s="41">
        <f>IF($Q908&lt;Parâmetros!$E$19,$G908-1,$G908)</f>
        <v>46240</v>
      </c>
    </row>
    <row r="909" spans="1:19" ht="15" customHeight="1" x14ac:dyDescent="0.25">
      <c r="A909" s="79">
        <v>52403</v>
      </c>
      <c r="B909" s="76" t="s">
        <v>190</v>
      </c>
      <c r="C909" s="76" t="s">
        <v>194</v>
      </c>
      <c r="D909" s="77">
        <v>46241</v>
      </c>
      <c r="E909" s="78">
        <v>1.98</v>
      </c>
      <c r="F909" s="76" t="s">
        <v>266</v>
      </c>
      <c r="G909" s="77">
        <v>46241</v>
      </c>
      <c r="H909">
        <v>40500990</v>
      </c>
      <c r="I909">
        <v>10</v>
      </c>
      <c r="J909" s="76" t="s">
        <v>1697</v>
      </c>
      <c r="K909" s="76" t="s">
        <v>1681</v>
      </c>
      <c r="L909" s="77">
        <v>46241</v>
      </c>
      <c r="M909" s="76" t="s">
        <v>269</v>
      </c>
      <c r="N909" s="76" t="s">
        <v>270</v>
      </c>
      <c r="O909" s="76" t="s">
        <v>271</v>
      </c>
      <c r="P909" s="77">
        <v>46241</v>
      </c>
      <c r="Q909" s="43">
        <f t="shared" si="28"/>
        <v>211</v>
      </c>
      <c r="R909" s="43">
        <f t="shared" si="29"/>
        <v>330</v>
      </c>
      <c r="S909" s="41">
        <f>IF($Q909&lt;Parâmetros!$E$19,$G909-1,$G909)</f>
        <v>46240</v>
      </c>
    </row>
    <row r="910" spans="1:19" ht="15" customHeight="1" x14ac:dyDescent="0.25">
      <c r="A910" s="79">
        <v>52403</v>
      </c>
      <c r="B910" s="76" t="s">
        <v>190</v>
      </c>
      <c r="C910" s="76" t="s">
        <v>194</v>
      </c>
      <c r="D910" s="77">
        <v>46242</v>
      </c>
      <c r="E910" s="78">
        <v>0.98</v>
      </c>
      <c r="F910" s="76" t="s">
        <v>266</v>
      </c>
      <c r="G910" s="77">
        <v>46241</v>
      </c>
      <c r="H910">
        <v>40496909</v>
      </c>
      <c r="I910">
        <v>10</v>
      </c>
      <c r="J910" s="76" t="s">
        <v>1682</v>
      </c>
      <c r="K910" s="76" t="s">
        <v>1686</v>
      </c>
      <c r="L910" s="77">
        <v>46241</v>
      </c>
      <c r="M910" s="76" t="s">
        <v>296</v>
      </c>
      <c r="N910" s="76" t="s">
        <v>270</v>
      </c>
      <c r="O910" s="76" t="s">
        <v>271</v>
      </c>
      <c r="P910" s="77">
        <v>46242</v>
      </c>
      <c r="Q910" s="43">
        <f t="shared" si="28"/>
        <v>331</v>
      </c>
      <c r="R910" s="43">
        <f t="shared" si="29"/>
        <v>390</v>
      </c>
      <c r="S910" s="41">
        <f>IF($Q910&lt;Parâmetros!$E$19,$G910-1,$G910)</f>
        <v>46240</v>
      </c>
    </row>
    <row r="911" spans="1:19" ht="15" customHeight="1" x14ac:dyDescent="0.25">
      <c r="A911" s="79">
        <v>52403</v>
      </c>
      <c r="B911" s="76" t="s">
        <v>190</v>
      </c>
      <c r="C911" s="76" t="s">
        <v>194</v>
      </c>
      <c r="D911" s="77">
        <v>46242</v>
      </c>
      <c r="E911" s="78">
        <v>0.48</v>
      </c>
      <c r="F911" s="76" t="s">
        <v>266</v>
      </c>
      <c r="G911" s="77">
        <v>46241</v>
      </c>
      <c r="H911">
        <v>40497876</v>
      </c>
      <c r="I911">
        <v>10</v>
      </c>
      <c r="J911" s="76" t="s">
        <v>1692</v>
      </c>
      <c r="K911" s="76" t="s">
        <v>508</v>
      </c>
      <c r="L911" s="77">
        <v>46241</v>
      </c>
      <c r="M911" s="76" t="s">
        <v>269</v>
      </c>
      <c r="N911" s="76" t="s">
        <v>270</v>
      </c>
      <c r="O911" s="76" t="s">
        <v>271</v>
      </c>
      <c r="P911" s="77">
        <v>46242</v>
      </c>
      <c r="Q911" s="43">
        <f t="shared" si="28"/>
        <v>391</v>
      </c>
      <c r="R911" s="43">
        <f t="shared" si="29"/>
        <v>420</v>
      </c>
      <c r="S911" s="41">
        <f>IF($Q911&lt;Parâmetros!$E$19,$G911-1,$G911)</f>
        <v>46240</v>
      </c>
    </row>
    <row r="912" spans="1:19" ht="15" customHeight="1" x14ac:dyDescent="0.25">
      <c r="A912" s="79">
        <v>52403</v>
      </c>
      <c r="B912" s="76" t="s">
        <v>190</v>
      </c>
      <c r="C912" s="76" t="s">
        <v>194</v>
      </c>
      <c r="D912" s="77">
        <v>46243</v>
      </c>
      <c r="E912" s="78">
        <v>1</v>
      </c>
      <c r="F912" s="76" t="s">
        <v>266</v>
      </c>
      <c r="G912" s="77">
        <v>46242</v>
      </c>
      <c r="H912">
        <v>40496894</v>
      </c>
      <c r="I912">
        <v>10</v>
      </c>
      <c r="J912" s="76" t="s">
        <v>1676</v>
      </c>
      <c r="K912" s="76" t="s">
        <v>1082</v>
      </c>
      <c r="L912" s="77">
        <v>46242</v>
      </c>
      <c r="M912" s="76" t="s">
        <v>296</v>
      </c>
      <c r="N912" s="76" t="s">
        <v>270</v>
      </c>
      <c r="O912" s="76" t="s">
        <v>271</v>
      </c>
      <c r="P912" s="77">
        <v>46243</v>
      </c>
      <c r="Q912" s="43">
        <f t="shared" si="28"/>
        <v>0</v>
      </c>
      <c r="R912" s="43">
        <f t="shared" si="29"/>
        <v>60</v>
      </c>
      <c r="S912" s="41">
        <f>IF($Q912&lt;Parâmetros!$E$19,$G912-1,$G912)</f>
        <v>46241</v>
      </c>
    </row>
    <row r="913" spans="1:19" ht="15" customHeight="1" x14ac:dyDescent="0.25">
      <c r="A913" s="79">
        <v>52403</v>
      </c>
      <c r="B913" s="76" t="s">
        <v>190</v>
      </c>
      <c r="C913" s="76" t="s">
        <v>194</v>
      </c>
      <c r="D913" s="77">
        <v>46243</v>
      </c>
      <c r="E913" s="78">
        <v>0.98</v>
      </c>
      <c r="F913" s="76" t="s">
        <v>266</v>
      </c>
      <c r="G913" s="77">
        <v>46242</v>
      </c>
      <c r="H913">
        <v>40499164</v>
      </c>
      <c r="I913">
        <v>10</v>
      </c>
      <c r="J913" s="76" t="s">
        <v>1688</v>
      </c>
      <c r="K913" s="76" t="s">
        <v>1698</v>
      </c>
      <c r="L913" s="77">
        <v>46242</v>
      </c>
      <c r="M913" s="76" t="s">
        <v>296</v>
      </c>
      <c r="N913">
        <v>3004492</v>
      </c>
      <c r="O913" s="76" t="s">
        <v>271</v>
      </c>
      <c r="P913" s="77">
        <v>46243</v>
      </c>
      <c r="Q913" s="43">
        <f t="shared" si="28"/>
        <v>61</v>
      </c>
      <c r="R913" s="43">
        <f t="shared" si="29"/>
        <v>120</v>
      </c>
      <c r="S913" s="41">
        <f>IF($Q913&lt;Parâmetros!$E$19,$G913-1,$G913)</f>
        <v>46241</v>
      </c>
    </row>
    <row r="914" spans="1:19" ht="15" customHeight="1" x14ac:dyDescent="0.25">
      <c r="A914" s="79">
        <v>52403</v>
      </c>
      <c r="B914" s="76" t="s">
        <v>190</v>
      </c>
      <c r="C914" s="76" t="s">
        <v>194</v>
      </c>
      <c r="D914" s="77">
        <v>46243</v>
      </c>
      <c r="E914" s="78">
        <v>1.98</v>
      </c>
      <c r="F914" s="76" t="s">
        <v>266</v>
      </c>
      <c r="G914" s="77">
        <v>46242</v>
      </c>
      <c r="H914">
        <v>40499165</v>
      </c>
      <c r="I914">
        <v>10</v>
      </c>
      <c r="J914" s="76" t="s">
        <v>1699</v>
      </c>
      <c r="K914" s="76" t="s">
        <v>1679</v>
      </c>
      <c r="L914" s="77">
        <v>46242</v>
      </c>
      <c r="M914" s="76" t="s">
        <v>296</v>
      </c>
      <c r="N914">
        <v>3002518</v>
      </c>
      <c r="O914" s="76" t="s">
        <v>271</v>
      </c>
      <c r="P914" s="77">
        <v>46243</v>
      </c>
      <c r="Q914" s="43">
        <f t="shared" si="28"/>
        <v>121</v>
      </c>
      <c r="R914" s="43">
        <f t="shared" si="29"/>
        <v>240</v>
      </c>
      <c r="S914" s="41">
        <f>IF($Q914&lt;Parâmetros!$E$19,$G914-1,$G914)</f>
        <v>46241</v>
      </c>
    </row>
    <row r="915" spans="1:19" ht="15" customHeight="1" x14ac:dyDescent="0.25">
      <c r="A915" s="79">
        <v>52403</v>
      </c>
      <c r="B915" s="76" t="s">
        <v>190</v>
      </c>
      <c r="C915" s="76" t="s">
        <v>194</v>
      </c>
      <c r="D915" s="77">
        <v>46243</v>
      </c>
      <c r="E915" s="78">
        <v>0.98</v>
      </c>
      <c r="F915" s="76" t="s">
        <v>266</v>
      </c>
      <c r="G915" s="77">
        <v>46242</v>
      </c>
      <c r="H915">
        <v>40499166</v>
      </c>
      <c r="I915">
        <v>10</v>
      </c>
      <c r="J915" s="76" t="s">
        <v>1700</v>
      </c>
      <c r="K915" s="76" t="s">
        <v>1680</v>
      </c>
      <c r="L915" s="77">
        <v>46242</v>
      </c>
      <c r="M915" s="76" t="s">
        <v>296</v>
      </c>
      <c r="N915">
        <v>3002484</v>
      </c>
      <c r="O915" s="76" t="s">
        <v>271</v>
      </c>
      <c r="P915" s="77">
        <v>46243</v>
      </c>
      <c r="Q915" s="43">
        <f t="shared" si="28"/>
        <v>241</v>
      </c>
      <c r="R915" s="43">
        <f t="shared" si="29"/>
        <v>300</v>
      </c>
      <c r="S915" s="41">
        <f>IF($Q915&lt;Parâmetros!$E$19,$G915-1,$G915)</f>
        <v>46241</v>
      </c>
    </row>
    <row r="916" spans="1:19" ht="15" customHeight="1" x14ac:dyDescent="0.25">
      <c r="A916" s="79">
        <v>52403</v>
      </c>
      <c r="B916" s="76" t="s">
        <v>190</v>
      </c>
      <c r="C916" s="76" t="s">
        <v>194</v>
      </c>
      <c r="D916" s="77">
        <v>46243</v>
      </c>
      <c r="E916" s="78">
        <v>0.5</v>
      </c>
      <c r="F916" s="76" t="s">
        <v>266</v>
      </c>
      <c r="G916" s="77">
        <v>46242</v>
      </c>
      <c r="H916">
        <v>40499670</v>
      </c>
      <c r="I916">
        <v>10</v>
      </c>
      <c r="J916" s="76" t="s">
        <v>1683</v>
      </c>
      <c r="K916" s="76" t="s">
        <v>1686</v>
      </c>
      <c r="L916" s="77">
        <v>46242</v>
      </c>
      <c r="M916" s="76" t="s">
        <v>269</v>
      </c>
      <c r="N916" s="76" t="s">
        <v>270</v>
      </c>
      <c r="O916" s="76" t="s">
        <v>271</v>
      </c>
      <c r="P916" s="77">
        <v>46243</v>
      </c>
      <c r="Q916" s="43">
        <f t="shared" si="28"/>
        <v>360</v>
      </c>
      <c r="R916" s="43">
        <f t="shared" si="29"/>
        <v>390</v>
      </c>
      <c r="S916" s="41">
        <f>IF($Q916&lt;Parâmetros!$E$19,$G916-1,$G916)</f>
        <v>46241</v>
      </c>
    </row>
    <row r="917" spans="1:19" ht="15" customHeight="1" x14ac:dyDescent="0.25">
      <c r="A917" s="79">
        <v>52403</v>
      </c>
      <c r="B917" s="76" t="s">
        <v>190</v>
      </c>
      <c r="C917" s="76" t="s">
        <v>194</v>
      </c>
      <c r="D917" s="77">
        <v>46243</v>
      </c>
      <c r="E917" s="78">
        <v>0.65</v>
      </c>
      <c r="F917" s="76" t="s">
        <v>266</v>
      </c>
      <c r="G917" s="77">
        <v>46242</v>
      </c>
      <c r="H917">
        <v>40499408</v>
      </c>
      <c r="I917">
        <v>10</v>
      </c>
      <c r="J917" s="76" t="s">
        <v>1692</v>
      </c>
      <c r="K917" s="76" t="s">
        <v>1693</v>
      </c>
      <c r="L917" s="77">
        <v>46242</v>
      </c>
      <c r="M917" s="76" t="s">
        <v>269</v>
      </c>
      <c r="N917" s="76" t="s">
        <v>270</v>
      </c>
      <c r="O917" s="76" t="s">
        <v>271</v>
      </c>
      <c r="P917" s="77">
        <v>46243</v>
      </c>
      <c r="Q917" s="43">
        <f t="shared" si="28"/>
        <v>391</v>
      </c>
      <c r="R917" s="43">
        <f t="shared" si="29"/>
        <v>430</v>
      </c>
      <c r="S917" s="41">
        <f>IF($Q917&lt;Parâmetros!$E$19,$G917-1,$G917)</f>
        <v>46241</v>
      </c>
    </row>
    <row r="918" spans="1:19" ht="15" customHeight="1" x14ac:dyDescent="0.25">
      <c r="A918" s="79">
        <v>52403</v>
      </c>
      <c r="B918" s="76" t="s">
        <v>190</v>
      </c>
      <c r="C918" s="76" t="s">
        <v>194</v>
      </c>
      <c r="D918" s="77">
        <v>46243</v>
      </c>
      <c r="E918" s="78">
        <v>1</v>
      </c>
      <c r="F918" s="76" t="s">
        <v>266</v>
      </c>
      <c r="G918" s="77">
        <v>46243</v>
      </c>
      <c r="H918">
        <v>40496900</v>
      </c>
      <c r="I918">
        <v>10</v>
      </c>
      <c r="J918" s="76" t="s">
        <v>1676</v>
      </c>
      <c r="K918" s="76" t="s">
        <v>1082</v>
      </c>
      <c r="L918" s="77">
        <v>46243</v>
      </c>
      <c r="M918" s="76" t="s">
        <v>296</v>
      </c>
      <c r="N918" s="76" t="s">
        <v>270</v>
      </c>
      <c r="O918" s="76" t="s">
        <v>271</v>
      </c>
      <c r="P918" s="77">
        <v>46243</v>
      </c>
      <c r="Q918" s="43">
        <f t="shared" si="28"/>
        <v>0</v>
      </c>
      <c r="R918" s="43">
        <f t="shared" si="29"/>
        <v>60</v>
      </c>
      <c r="S918" s="41">
        <f>IF($Q918&lt;Parâmetros!$E$19,$G918-1,$G918)</f>
        <v>46242</v>
      </c>
    </row>
    <row r="919" spans="1:19" ht="15" customHeight="1" x14ac:dyDescent="0.25">
      <c r="A919" s="79">
        <v>52403</v>
      </c>
      <c r="B919" s="76" t="s">
        <v>190</v>
      </c>
      <c r="C919" s="76" t="s">
        <v>194</v>
      </c>
      <c r="D919" s="77">
        <v>46244</v>
      </c>
      <c r="E919" s="78">
        <v>1.5</v>
      </c>
      <c r="F919" s="76" t="s">
        <v>266</v>
      </c>
      <c r="G919" s="77">
        <v>46243</v>
      </c>
      <c r="H919">
        <v>40502128</v>
      </c>
      <c r="I919">
        <v>30</v>
      </c>
      <c r="J919" s="76" t="s">
        <v>1698</v>
      </c>
      <c r="K919" s="76" t="s">
        <v>1689</v>
      </c>
      <c r="L919" s="77">
        <v>46243</v>
      </c>
      <c r="M919" s="76" t="s">
        <v>269</v>
      </c>
      <c r="N919" s="76" t="s">
        <v>270</v>
      </c>
      <c r="O919" s="76" t="s">
        <v>271</v>
      </c>
      <c r="P919" s="77">
        <v>46244</v>
      </c>
      <c r="Q919" s="43">
        <f t="shared" si="28"/>
        <v>120</v>
      </c>
      <c r="R919" s="43">
        <f t="shared" si="29"/>
        <v>210</v>
      </c>
      <c r="S919" s="41">
        <f>IF($Q919&lt;Parâmetros!$E$19,$G919-1,$G919)</f>
        <v>46242</v>
      </c>
    </row>
    <row r="920" spans="1:19" ht="15" customHeight="1" x14ac:dyDescent="0.25">
      <c r="A920" s="79">
        <v>52403</v>
      </c>
      <c r="B920" s="76" t="s">
        <v>190</v>
      </c>
      <c r="C920" s="76" t="s">
        <v>194</v>
      </c>
      <c r="D920" s="77">
        <v>46244</v>
      </c>
      <c r="E920" s="78">
        <v>1.48</v>
      </c>
      <c r="F920" s="76" t="s">
        <v>266</v>
      </c>
      <c r="G920" s="77">
        <v>46243</v>
      </c>
      <c r="H920">
        <v>40502500</v>
      </c>
      <c r="I920">
        <v>10</v>
      </c>
      <c r="J920" s="76" t="s">
        <v>1697</v>
      </c>
      <c r="K920" s="76" t="s">
        <v>1680</v>
      </c>
      <c r="L920" s="77">
        <v>46243</v>
      </c>
      <c r="M920" s="76" t="s">
        <v>269</v>
      </c>
      <c r="N920" s="76" t="s">
        <v>270</v>
      </c>
      <c r="O920" s="76" t="s">
        <v>271</v>
      </c>
      <c r="P920" s="77">
        <v>46244</v>
      </c>
      <c r="Q920" s="43">
        <f t="shared" si="28"/>
        <v>211</v>
      </c>
      <c r="R920" s="43">
        <f t="shared" si="29"/>
        <v>300</v>
      </c>
      <c r="S920" s="41">
        <f>IF($Q920&lt;Parâmetros!$E$19,$G920-1,$G920)</f>
        <v>46242</v>
      </c>
    </row>
    <row r="921" spans="1:19" ht="15" customHeight="1" x14ac:dyDescent="0.25">
      <c r="A921" s="79">
        <v>52403</v>
      </c>
      <c r="B921" s="76" t="s">
        <v>190</v>
      </c>
      <c r="C921" s="76" t="s">
        <v>194</v>
      </c>
      <c r="D921" s="77">
        <v>46244</v>
      </c>
      <c r="E921" s="78">
        <v>0.98</v>
      </c>
      <c r="F921" s="76" t="s">
        <v>266</v>
      </c>
      <c r="G921" s="77">
        <v>46243</v>
      </c>
      <c r="H921">
        <v>40502756</v>
      </c>
      <c r="I921">
        <v>10</v>
      </c>
      <c r="J921" s="76" t="s">
        <v>1691</v>
      </c>
      <c r="K921" s="76" t="s">
        <v>1683</v>
      </c>
      <c r="L921" s="77">
        <v>46243</v>
      </c>
      <c r="M921" s="76" t="s">
        <v>269</v>
      </c>
      <c r="N921" s="76" t="s">
        <v>270</v>
      </c>
      <c r="O921" s="76" t="s">
        <v>271</v>
      </c>
      <c r="P921" s="77">
        <v>46244</v>
      </c>
      <c r="Q921" s="43">
        <f t="shared" si="28"/>
        <v>301</v>
      </c>
      <c r="R921" s="43">
        <f t="shared" si="29"/>
        <v>360</v>
      </c>
      <c r="S921" s="41">
        <f>IF($Q921&lt;Parâmetros!$E$19,$G921-1,$G921)</f>
        <v>46242</v>
      </c>
    </row>
    <row r="922" spans="1:19" ht="15" customHeight="1" x14ac:dyDescent="0.25">
      <c r="A922" s="79">
        <v>52403</v>
      </c>
      <c r="B922" s="76" t="s">
        <v>190</v>
      </c>
      <c r="C922" s="76" t="s">
        <v>194</v>
      </c>
      <c r="D922" s="77">
        <v>46244</v>
      </c>
      <c r="E922" s="78">
        <v>1.1499999999999999</v>
      </c>
      <c r="F922" s="76" t="s">
        <v>266</v>
      </c>
      <c r="G922" s="77">
        <v>46243</v>
      </c>
      <c r="H922">
        <v>40502509</v>
      </c>
      <c r="I922">
        <v>10</v>
      </c>
      <c r="J922" s="76" t="s">
        <v>1684</v>
      </c>
      <c r="K922" s="76" t="s">
        <v>1693</v>
      </c>
      <c r="L922" s="77">
        <v>46243</v>
      </c>
      <c r="M922" s="76" t="s">
        <v>269</v>
      </c>
      <c r="N922" s="76" t="s">
        <v>270</v>
      </c>
      <c r="O922" s="76" t="s">
        <v>271</v>
      </c>
      <c r="P922" s="77">
        <v>46244</v>
      </c>
      <c r="Q922" s="43">
        <f t="shared" si="28"/>
        <v>361</v>
      </c>
      <c r="R922" s="43">
        <f t="shared" si="29"/>
        <v>430</v>
      </c>
      <c r="S922" s="41">
        <f>IF($Q922&lt;Parâmetros!$E$19,$G922-1,$G922)</f>
        <v>46242</v>
      </c>
    </row>
    <row r="923" spans="1:19" ht="15" customHeight="1" x14ac:dyDescent="0.25">
      <c r="A923" s="79">
        <v>52403</v>
      </c>
      <c r="B923" s="76" t="s">
        <v>190</v>
      </c>
      <c r="C923" s="76" t="s">
        <v>194</v>
      </c>
      <c r="D923" s="77">
        <v>46244</v>
      </c>
      <c r="E923" s="78">
        <v>1</v>
      </c>
      <c r="F923" s="76" t="s">
        <v>266</v>
      </c>
      <c r="G923" s="77">
        <v>46244</v>
      </c>
      <c r="H923">
        <v>40496906</v>
      </c>
      <c r="I923">
        <v>10</v>
      </c>
      <c r="J923" s="76" t="s">
        <v>1694</v>
      </c>
      <c r="K923" s="76" t="s">
        <v>1695</v>
      </c>
      <c r="L923" s="77">
        <v>46244</v>
      </c>
      <c r="M923" s="76" t="s">
        <v>296</v>
      </c>
      <c r="N923" s="76" t="s">
        <v>270</v>
      </c>
      <c r="O923" s="76" t="s">
        <v>271</v>
      </c>
      <c r="P923" s="77">
        <v>46244</v>
      </c>
      <c r="Q923" s="43">
        <f t="shared" si="28"/>
        <v>30</v>
      </c>
      <c r="R923" s="43">
        <f t="shared" si="29"/>
        <v>90</v>
      </c>
      <c r="S923" s="41">
        <f>IF($Q923&lt;Parâmetros!$E$19,$G923-1,$G923)</f>
        <v>46243</v>
      </c>
    </row>
    <row r="924" spans="1:19" ht="15" customHeight="1" x14ac:dyDescent="0.25">
      <c r="A924" s="79">
        <v>52403</v>
      </c>
      <c r="B924" s="76" t="s">
        <v>190</v>
      </c>
      <c r="C924" s="76" t="s">
        <v>194</v>
      </c>
      <c r="D924" s="77">
        <v>46244</v>
      </c>
      <c r="E924" s="78">
        <v>1.48</v>
      </c>
      <c r="F924" s="76" t="s">
        <v>266</v>
      </c>
      <c r="G924" s="77">
        <v>46244</v>
      </c>
      <c r="H924">
        <v>40502984</v>
      </c>
      <c r="I924">
        <v>10</v>
      </c>
      <c r="J924" s="76" t="s">
        <v>1701</v>
      </c>
      <c r="K924" s="76" t="s">
        <v>1679</v>
      </c>
      <c r="L924" s="77">
        <v>46244</v>
      </c>
      <c r="M924" s="76" t="s">
        <v>269</v>
      </c>
      <c r="N924" s="76" t="s">
        <v>270</v>
      </c>
      <c r="O924" s="76" t="s">
        <v>271</v>
      </c>
      <c r="P924" s="77">
        <v>46244</v>
      </c>
      <c r="Q924" s="43">
        <f t="shared" si="28"/>
        <v>151</v>
      </c>
      <c r="R924" s="43">
        <f t="shared" si="29"/>
        <v>240</v>
      </c>
      <c r="S924" s="41">
        <f>IF($Q924&lt;Parâmetros!$E$19,$G924-1,$G924)</f>
        <v>46243</v>
      </c>
    </row>
    <row r="925" spans="1:19" ht="15" customHeight="1" x14ac:dyDescent="0.25">
      <c r="A925" s="79">
        <v>52403</v>
      </c>
      <c r="B925" s="76" t="s">
        <v>190</v>
      </c>
      <c r="C925" s="76" t="s">
        <v>194</v>
      </c>
      <c r="D925" s="77">
        <v>46244</v>
      </c>
      <c r="E925" s="78">
        <v>2.17</v>
      </c>
      <c r="F925" s="76" t="s">
        <v>266</v>
      </c>
      <c r="G925" s="77">
        <v>46244</v>
      </c>
      <c r="H925">
        <v>40502742</v>
      </c>
      <c r="I925">
        <v>10</v>
      </c>
      <c r="J925" s="76" t="s">
        <v>1690</v>
      </c>
      <c r="K925" s="76" t="s">
        <v>1702</v>
      </c>
      <c r="L925" s="77">
        <v>46244</v>
      </c>
      <c r="M925" s="76" t="s">
        <v>269</v>
      </c>
      <c r="N925" s="76" t="s">
        <v>270</v>
      </c>
      <c r="O925" s="76" t="s">
        <v>271</v>
      </c>
      <c r="P925" s="77">
        <v>46244</v>
      </c>
      <c r="Q925" s="43">
        <f t="shared" si="28"/>
        <v>270</v>
      </c>
      <c r="R925" s="43">
        <f t="shared" si="29"/>
        <v>400</v>
      </c>
      <c r="S925" s="41">
        <f>IF($Q925&lt;Parâmetros!$E$19,$G925-1,$G925)</f>
        <v>46243</v>
      </c>
    </row>
    <row r="926" spans="1:19" ht="15" customHeight="1" x14ac:dyDescent="0.25">
      <c r="A926" s="79">
        <v>52403</v>
      </c>
      <c r="B926" s="76" t="s">
        <v>190</v>
      </c>
      <c r="C926" s="76" t="s">
        <v>194</v>
      </c>
      <c r="D926" s="77">
        <v>46250</v>
      </c>
      <c r="E926" s="78">
        <v>1.48</v>
      </c>
      <c r="F926" s="76" t="s">
        <v>266</v>
      </c>
      <c r="G926" s="77">
        <v>46244</v>
      </c>
      <c r="H926">
        <v>40502500</v>
      </c>
      <c r="I926">
        <v>10</v>
      </c>
      <c r="J926" s="76" t="s">
        <v>1682</v>
      </c>
      <c r="K926" s="76" t="s">
        <v>508</v>
      </c>
      <c r="L926" s="77">
        <v>46244</v>
      </c>
      <c r="M926" s="76" t="s">
        <v>269</v>
      </c>
      <c r="N926" s="76" t="s">
        <v>270</v>
      </c>
      <c r="O926" s="76" t="s">
        <v>271</v>
      </c>
      <c r="P926" s="77">
        <v>46250</v>
      </c>
      <c r="Q926" s="43">
        <f t="shared" si="28"/>
        <v>331</v>
      </c>
      <c r="R926" s="43">
        <f t="shared" si="29"/>
        <v>420</v>
      </c>
      <c r="S926" s="41">
        <f>IF($Q926&lt;Parâmetros!$E$19,$G926-1,$G926)</f>
        <v>46243</v>
      </c>
    </row>
    <row r="927" spans="1:19" ht="15" customHeight="1" x14ac:dyDescent="0.25">
      <c r="A927" s="79">
        <v>52403</v>
      </c>
      <c r="B927" s="76" t="s">
        <v>190</v>
      </c>
      <c r="C927" s="76" t="s">
        <v>194</v>
      </c>
      <c r="D927" s="77">
        <v>46247</v>
      </c>
      <c r="E927" s="78">
        <v>1</v>
      </c>
      <c r="F927" s="76" t="s">
        <v>266</v>
      </c>
      <c r="G927" s="77">
        <v>46246</v>
      </c>
      <c r="H927">
        <v>40502117</v>
      </c>
      <c r="I927">
        <v>10</v>
      </c>
      <c r="J927" s="76" t="s">
        <v>1676</v>
      </c>
      <c r="K927" s="76" t="s">
        <v>1082</v>
      </c>
      <c r="L927" s="77">
        <v>46246</v>
      </c>
      <c r="M927" s="76" t="s">
        <v>296</v>
      </c>
      <c r="N927" s="76" t="s">
        <v>270</v>
      </c>
      <c r="O927" s="76" t="s">
        <v>271</v>
      </c>
      <c r="P927" s="77">
        <v>46247</v>
      </c>
      <c r="Q927" s="43">
        <f t="shared" si="28"/>
        <v>0</v>
      </c>
      <c r="R927" s="43">
        <f t="shared" si="29"/>
        <v>60</v>
      </c>
      <c r="S927" s="41">
        <f>IF($Q927&lt;Parâmetros!$E$19,$G927-1,$G927)</f>
        <v>46245</v>
      </c>
    </row>
    <row r="928" spans="1:19" ht="15" customHeight="1" x14ac:dyDescent="0.25">
      <c r="A928" s="79">
        <v>52403</v>
      </c>
      <c r="B928" s="76" t="s">
        <v>190</v>
      </c>
      <c r="C928" s="76" t="s">
        <v>194</v>
      </c>
      <c r="D928" s="77">
        <v>46247</v>
      </c>
      <c r="E928" s="78">
        <v>1.48</v>
      </c>
      <c r="F928" s="76" t="s">
        <v>266</v>
      </c>
      <c r="G928" s="77">
        <v>46246</v>
      </c>
      <c r="H928">
        <v>40497871</v>
      </c>
      <c r="I928">
        <v>10</v>
      </c>
      <c r="J928" s="76" t="s">
        <v>1688</v>
      </c>
      <c r="K928" s="76" t="s">
        <v>1703</v>
      </c>
      <c r="L928" s="77">
        <v>46246</v>
      </c>
      <c r="M928" s="76" t="s">
        <v>269</v>
      </c>
      <c r="N928" s="76" t="s">
        <v>270</v>
      </c>
      <c r="O928" s="76" t="s">
        <v>271</v>
      </c>
      <c r="P928" s="77">
        <v>46247</v>
      </c>
      <c r="Q928" s="43">
        <f t="shared" si="28"/>
        <v>61</v>
      </c>
      <c r="R928" s="43">
        <f t="shared" si="29"/>
        <v>150</v>
      </c>
      <c r="S928" s="41">
        <f>IF($Q928&lt;Parâmetros!$E$19,$G928-1,$G928)</f>
        <v>46245</v>
      </c>
    </row>
    <row r="929" spans="1:19" ht="15" customHeight="1" x14ac:dyDescent="0.25">
      <c r="A929" s="79">
        <v>52403</v>
      </c>
      <c r="B929" s="76" t="s">
        <v>190</v>
      </c>
      <c r="C929" s="76" t="s">
        <v>194</v>
      </c>
      <c r="D929" s="77">
        <v>46247</v>
      </c>
      <c r="E929" s="78">
        <v>0.98</v>
      </c>
      <c r="F929" s="76" t="s">
        <v>266</v>
      </c>
      <c r="G929" s="77">
        <v>46246</v>
      </c>
      <c r="H929">
        <v>40503691</v>
      </c>
      <c r="I929">
        <v>10</v>
      </c>
      <c r="J929" s="76" t="s">
        <v>1701</v>
      </c>
      <c r="K929" s="76" t="s">
        <v>1689</v>
      </c>
      <c r="L929" s="77">
        <v>46246</v>
      </c>
      <c r="M929" s="76" t="s">
        <v>269</v>
      </c>
      <c r="N929" s="76" t="s">
        <v>270</v>
      </c>
      <c r="O929" s="76" t="s">
        <v>271</v>
      </c>
      <c r="P929" s="77">
        <v>46247</v>
      </c>
      <c r="Q929" s="43">
        <f t="shared" si="28"/>
        <v>151</v>
      </c>
      <c r="R929" s="43">
        <f t="shared" si="29"/>
        <v>210</v>
      </c>
      <c r="S929" s="41">
        <f>IF($Q929&lt;Parâmetros!$E$19,$G929-1,$G929)</f>
        <v>46245</v>
      </c>
    </row>
    <row r="930" spans="1:19" ht="15" customHeight="1" x14ac:dyDescent="0.25">
      <c r="A930" s="79">
        <v>52403</v>
      </c>
      <c r="B930" s="76" t="s">
        <v>190</v>
      </c>
      <c r="C930" s="76" t="s">
        <v>194</v>
      </c>
      <c r="D930" s="77">
        <v>46248</v>
      </c>
      <c r="E930" s="78">
        <v>1</v>
      </c>
      <c r="F930" s="76" t="s">
        <v>266</v>
      </c>
      <c r="G930" s="77">
        <v>46246</v>
      </c>
      <c r="H930">
        <v>40504306</v>
      </c>
      <c r="I930">
        <v>10</v>
      </c>
      <c r="J930" s="76" t="s">
        <v>1690</v>
      </c>
      <c r="K930" s="76" t="s">
        <v>1681</v>
      </c>
      <c r="L930" s="77">
        <v>46246</v>
      </c>
      <c r="M930" s="76" t="s">
        <v>269</v>
      </c>
      <c r="N930" s="76" t="s">
        <v>270</v>
      </c>
      <c r="O930" s="76" t="s">
        <v>271</v>
      </c>
      <c r="P930" s="77">
        <v>46248</v>
      </c>
      <c r="Q930" s="43">
        <f t="shared" si="28"/>
        <v>270</v>
      </c>
      <c r="R930" s="43">
        <f t="shared" si="29"/>
        <v>330</v>
      </c>
      <c r="S930" s="41">
        <f>IF($Q930&lt;Parâmetros!$E$19,$G930-1,$G930)</f>
        <v>46245</v>
      </c>
    </row>
    <row r="931" spans="1:19" ht="15" customHeight="1" x14ac:dyDescent="0.25">
      <c r="A931" s="79">
        <v>52403</v>
      </c>
      <c r="B931" s="76" t="s">
        <v>190</v>
      </c>
      <c r="C931" s="76" t="s">
        <v>194</v>
      </c>
      <c r="D931" s="77">
        <v>46250</v>
      </c>
      <c r="E931" s="78">
        <v>0.48</v>
      </c>
      <c r="F931" s="76" t="s">
        <v>266</v>
      </c>
      <c r="G931" s="77">
        <v>46246</v>
      </c>
      <c r="H931">
        <v>40503671</v>
      </c>
      <c r="I931">
        <v>10</v>
      </c>
      <c r="J931" s="76" t="s">
        <v>1682</v>
      </c>
      <c r="K931" s="76" t="s">
        <v>1683</v>
      </c>
      <c r="L931" s="77">
        <v>46246</v>
      </c>
      <c r="M931" s="76" t="s">
        <v>269</v>
      </c>
      <c r="N931" s="76" t="s">
        <v>270</v>
      </c>
      <c r="O931" s="76" t="s">
        <v>271</v>
      </c>
      <c r="P931" s="77">
        <v>46250</v>
      </c>
      <c r="Q931" s="43">
        <f t="shared" si="28"/>
        <v>331</v>
      </c>
      <c r="R931" s="43">
        <f t="shared" si="29"/>
        <v>360</v>
      </c>
      <c r="S931" s="41">
        <f>IF($Q931&lt;Parâmetros!$E$19,$G931-1,$G931)</f>
        <v>46245</v>
      </c>
    </row>
    <row r="932" spans="1:19" ht="15" customHeight="1" x14ac:dyDescent="0.25">
      <c r="A932" s="79">
        <v>52403</v>
      </c>
      <c r="B932" s="76" t="s">
        <v>190</v>
      </c>
      <c r="C932" s="76" t="s">
        <v>194</v>
      </c>
      <c r="D932" s="77">
        <v>46250</v>
      </c>
      <c r="E932" s="78">
        <v>0.48</v>
      </c>
      <c r="F932" s="76" t="s">
        <v>266</v>
      </c>
      <c r="G932" s="77">
        <v>46246</v>
      </c>
      <c r="H932">
        <v>40504773</v>
      </c>
      <c r="I932">
        <v>10</v>
      </c>
      <c r="J932" s="76" t="s">
        <v>1684</v>
      </c>
      <c r="K932" s="76" t="s">
        <v>1686</v>
      </c>
      <c r="L932" s="77">
        <v>46246</v>
      </c>
      <c r="M932" s="76" t="s">
        <v>269</v>
      </c>
      <c r="N932" s="76" t="s">
        <v>270</v>
      </c>
      <c r="O932" s="76" t="s">
        <v>271</v>
      </c>
      <c r="P932" s="77">
        <v>46250</v>
      </c>
      <c r="Q932" s="43">
        <f t="shared" ref="Q932:Q993" si="30">IFERROR(VALUE(LEFT($J932,2))*60+VALUE(MID($J932,4,2)),9999)</f>
        <v>361</v>
      </c>
      <c r="R932" s="43">
        <f t="shared" ref="R932:R993" si="31">IFERROR(VALUE(LEFT($K932,2))*60+VALUE(MID($K932,4,2)),"")</f>
        <v>390</v>
      </c>
      <c r="S932" s="41">
        <f>IF($Q932&lt;Parâmetros!$E$19,$G932-1,$G932)</f>
        <v>46245</v>
      </c>
    </row>
    <row r="933" spans="1:19" ht="15" customHeight="1" x14ac:dyDescent="0.25">
      <c r="A933" s="79">
        <v>52403</v>
      </c>
      <c r="B933" s="76" t="s">
        <v>190</v>
      </c>
      <c r="C933" s="76" t="s">
        <v>194</v>
      </c>
      <c r="D933" s="77">
        <v>46250</v>
      </c>
      <c r="E933" s="78">
        <v>0.48</v>
      </c>
      <c r="F933" s="76" t="s">
        <v>266</v>
      </c>
      <c r="G933" s="77">
        <v>46246</v>
      </c>
      <c r="H933">
        <v>40504774</v>
      </c>
      <c r="I933">
        <v>10</v>
      </c>
      <c r="J933" s="76" t="s">
        <v>1692</v>
      </c>
      <c r="K933" s="76" t="s">
        <v>508</v>
      </c>
      <c r="L933" s="77">
        <v>46246</v>
      </c>
      <c r="M933" s="76" t="s">
        <v>269</v>
      </c>
      <c r="N933" s="76" t="s">
        <v>270</v>
      </c>
      <c r="O933" s="76" t="s">
        <v>271</v>
      </c>
      <c r="P933" s="77">
        <v>46250</v>
      </c>
      <c r="Q933" s="43">
        <f t="shared" si="30"/>
        <v>391</v>
      </c>
      <c r="R933" s="43">
        <f t="shared" si="31"/>
        <v>420</v>
      </c>
      <c r="S933" s="41">
        <f>IF($Q933&lt;Parâmetros!$E$19,$G933-1,$G933)</f>
        <v>46245</v>
      </c>
    </row>
    <row r="934" spans="1:19" ht="15" customHeight="1" x14ac:dyDescent="0.25">
      <c r="A934" s="79">
        <v>52403</v>
      </c>
      <c r="B934" s="76" t="s">
        <v>190</v>
      </c>
      <c r="C934" s="76" t="s">
        <v>194</v>
      </c>
      <c r="D934" s="77">
        <v>46247</v>
      </c>
      <c r="E934" s="78">
        <v>1</v>
      </c>
      <c r="F934" s="76" t="s">
        <v>266</v>
      </c>
      <c r="G934" s="77">
        <v>46247</v>
      </c>
      <c r="H934">
        <v>40502117</v>
      </c>
      <c r="I934">
        <v>10</v>
      </c>
      <c r="J934" s="76" t="s">
        <v>1676</v>
      </c>
      <c r="K934" s="76" t="s">
        <v>1082</v>
      </c>
      <c r="L934" s="77">
        <v>46247</v>
      </c>
      <c r="M934" s="76" t="s">
        <v>296</v>
      </c>
      <c r="N934" s="76" t="s">
        <v>270</v>
      </c>
      <c r="O934" s="76" t="s">
        <v>271</v>
      </c>
      <c r="P934" s="77">
        <v>46247</v>
      </c>
      <c r="Q934" s="43">
        <f t="shared" si="30"/>
        <v>0</v>
      </c>
      <c r="R934" s="43">
        <f t="shared" si="31"/>
        <v>60</v>
      </c>
      <c r="S934" s="41">
        <f>IF($Q934&lt;Parâmetros!$E$19,$G934-1,$G934)</f>
        <v>46246</v>
      </c>
    </row>
    <row r="935" spans="1:19" ht="15" customHeight="1" x14ac:dyDescent="0.25">
      <c r="A935" s="79">
        <v>52403</v>
      </c>
      <c r="B935" s="76" t="s">
        <v>190</v>
      </c>
      <c r="C935" s="76" t="s">
        <v>194</v>
      </c>
      <c r="D935" s="77">
        <v>46248</v>
      </c>
      <c r="E935" s="78">
        <v>0.98</v>
      </c>
      <c r="F935" s="76" t="s">
        <v>266</v>
      </c>
      <c r="G935" s="77">
        <v>46247</v>
      </c>
      <c r="H935">
        <v>40502120</v>
      </c>
      <c r="I935">
        <v>10</v>
      </c>
      <c r="J935" s="76" t="s">
        <v>1688</v>
      </c>
      <c r="K935" s="76" t="s">
        <v>1698</v>
      </c>
      <c r="L935" s="77">
        <v>46247</v>
      </c>
      <c r="M935" s="76" t="s">
        <v>296</v>
      </c>
      <c r="N935" s="76" t="s">
        <v>270</v>
      </c>
      <c r="O935" s="76" t="s">
        <v>271</v>
      </c>
      <c r="P935" s="77">
        <v>46248</v>
      </c>
      <c r="Q935" s="43">
        <f t="shared" si="30"/>
        <v>61</v>
      </c>
      <c r="R935" s="43">
        <f t="shared" si="31"/>
        <v>120</v>
      </c>
      <c r="S935" s="41">
        <f>IF($Q935&lt;Parâmetros!$E$19,$G935-1,$G935)</f>
        <v>46246</v>
      </c>
    </row>
    <row r="936" spans="1:19" ht="15" customHeight="1" x14ac:dyDescent="0.25">
      <c r="A936" s="79">
        <v>52403</v>
      </c>
      <c r="B936" s="76" t="s">
        <v>190</v>
      </c>
      <c r="C936" s="76" t="s">
        <v>194</v>
      </c>
      <c r="D936" s="77">
        <v>46248</v>
      </c>
      <c r="E936" s="78">
        <v>0.98</v>
      </c>
      <c r="F936" s="76" t="s">
        <v>266</v>
      </c>
      <c r="G936" s="77">
        <v>46247</v>
      </c>
      <c r="H936">
        <v>40502121</v>
      </c>
      <c r="I936">
        <v>10</v>
      </c>
      <c r="J936" s="76" t="s">
        <v>1699</v>
      </c>
      <c r="K936" s="76" t="s">
        <v>1677</v>
      </c>
      <c r="L936" s="77">
        <v>46247</v>
      </c>
      <c r="M936" s="76" t="s">
        <v>296</v>
      </c>
      <c r="N936" s="76" t="s">
        <v>270</v>
      </c>
      <c r="O936" s="76" t="s">
        <v>271</v>
      </c>
      <c r="P936" s="77">
        <v>46248</v>
      </c>
      <c r="Q936" s="43">
        <f t="shared" si="30"/>
        <v>121</v>
      </c>
      <c r="R936" s="43">
        <f t="shared" si="31"/>
        <v>180</v>
      </c>
      <c r="S936" s="41">
        <f>IF($Q936&lt;Parâmetros!$E$19,$G936-1,$G936)</f>
        <v>46246</v>
      </c>
    </row>
    <row r="937" spans="1:19" ht="15" customHeight="1" x14ac:dyDescent="0.25">
      <c r="A937" s="79">
        <v>52403</v>
      </c>
      <c r="B937" s="76" t="s">
        <v>190</v>
      </c>
      <c r="C937" s="76" t="s">
        <v>194</v>
      </c>
      <c r="D937" s="77">
        <v>46248</v>
      </c>
      <c r="E937" s="78">
        <v>0.98</v>
      </c>
      <c r="F937" s="76" t="s">
        <v>266</v>
      </c>
      <c r="G937" s="77">
        <v>46247</v>
      </c>
      <c r="H937">
        <v>40502121</v>
      </c>
      <c r="I937">
        <v>10</v>
      </c>
      <c r="J937" s="76" t="s">
        <v>1678</v>
      </c>
      <c r="K937" s="76" t="s">
        <v>1679</v>
      </c>
      <c r="L937" s="77">
        <v>46247</v>
      </c>
      <c r="M937" s="76" t="s">
        <v>296</v>
      </c>
      <c r="N937" s="76" t="s">
        <v>270</v>
      </c>
      <c r="O937" s="76" t="s">
        <v>271</v>
      </c>
      <c r="P937" s="77">
        <v>46248</v>
      </c>
      <c r="Q937" s="43">
        <f t="shared" si="30"/>
        <v>181</v>
      </c>
      <c r="R937" s="43">
        <f t="shared" si="31"/>
        <v>240</v>
      </c>
      <c r="S937" s="41">
        <f>IF($Q937&lt;Parâmetros!$E$19,$G937-1,$G937)</f>
        <v>46246</v>
      </c>
    </row>
    <row r="938" spans="1:19" ht="15" customHeight="1" x14ac:dyDescent="0.25">
      <c r="A938" s="79">
        <v>52403</v>
      </c>
      <c r="B938" s="76" t="s">
        <v>190</v>
      </c>
      <c r="C938" s="76" t="s">
        <v>194</v>
      </c>
      <c r="D938" s="77">
        <v>46248</v>
      </c>
      <c r="E938" s="78">
        <v>0.98</v>
      </c>
      <c r="F938" s="76" t="s">
        <v>266</v>
      </c>
      <c r="G938" s="77">
        <v>46247</v>
      </c>
      <c r="H938">
        <v>40502119</v>
      </c>
      <c r="I938">
        <v>10</v>
      </c>
      <c r="J938" s="76" t="s">
        <v>1700</v>
      </c>
      <c r="K938" s="76" t="s">
        <v>1680</v>
      </c>
      <c r="L938" s="77">
        <v>46247</v>
      </c>
      <c r="M938" s="76" t="s">
        <v>296</v>
      </c>
      <c r="N938" s="76" t="s">
        <v>270</v>
      </c>
      <c r="O938" s="76" t="s">
        <v>271</v>
      </c>
      <c r="P938" s="77">
        <v>46248</v>
      </c>
      <c r="Q938" s="43">
        <f t="shared" si="30"/>
        <v>241</v>
      </c>
      <c r="R938" s="43">
        <f t="shared" si="31"/>
        <v>300</v>
      </c>
      <c r="S938" s="41">
        <f>IF($Q938&lt;Parâmetros!$E$19,$G938-1,$G938)</f>
        <v>46246</v>
      </c>
    </row>
    <row r="939" spans="1:19" ht="15" customHeight="1" x14ac:dyDescent="0.25">
      <c r="A939" s="79">
        <v>52403</v>
      </c>
      <c r="B939" s="76" t="s">
        <v>190</v>
      </c>
      <c r="C939" s="76" t="s">
        <v>194</v>
      </c>
      <c r="D939" s="77">
        <v>46247</v>
      </c>
      <c r="E939" s="78">
        <v>0.5</v>
      </c>
      <c r="F939" s="76" t="s">
        <v>266</v>
      </c>
      <c r="G939" s="77">
        <v>46247</v>
      </c>
      <c r="H939">
        <v>40503670</v>
      </c>
      <c r="I939">
        <v>10</v>
      </c>
      <c r="J939" s="76" t="s">
        <v>1680</v>
      </c>
      <c r="K939" s="76" t="s">
        <v>1681</v>
      </c>
      <c r="L939" s="77">
        <v>46247</v>
      </c>
      <c r="M939" s="76" t="s">
        <v>269</v>
      </c>
      <c r="N939" s="76" t="s">
        <v>270</v>
      </c>
      <c r="O939" s="76" t="s">
        <v>271</v>
      </c>
      <c r="P939" s="77">
        <v>46247</v>
      </c>
      <c r="Q939" s="43">
        <f t="shared" si="30"/>
        <v>300</v>
      </c>
      <c r="R939" s="43">
        <f t="shared" si="31"/>
        <v>330</v>
      </c>
      <c r="S939" s="41">
        <f>IF($Q939&lt;Parâmetros!$E$19,$G939-1,$G939)</f>
        <v>46246</v>
      </c>
    </row>
    <row r="940" spans="1:19" ht="15" customHeight="1" x14ac:dyDescent="0.25">
      <c r="A940" s="79">
        <v>52403</v>
      </c>
      <c r="B940" s="76" t="s">
        <v>190</v>
      </c>
      <c r="C940" s="76" t="s">
        <v>194</v>
      </c>
      <c r="D940" s="77">
        <v>46247</v>
      </c>
      <c r="E940" s="78">
        <v>0.98</v>
      </c>
      <c r="F940" s="76" t="s">
        <v>266</v>
      </c>
      <c r="G940" s="77">
        <v>46247</v>
      </c>
      <c r="H940">
        <v>40503689</v>
      </c>
      <c r="I940">
        <v>10</v>
      </c>
      <c r="J940" s="76" t="s">
        <v>1682</v>
      </c>
      <c r="K940" s="76" t="s">
        <v>1686</v>
      </c>
      <c r="L940" s="77">
        <v>46247</v>
      </c>
      <c r="M940" s="76" t="s">
        <v>269</v>
      </c>
      <c r="N940" s="76" t="s">
        <v>270</v>
      </c>
      <c r="O940" s="76" t="s">
        <v>271</v>
      </c>
      <c r="P940" s="77">
        <v>46247</v>
      </c>
      <c r="Q940" s="43">
        <f t="shared" si="30"/>
        <v>331</v>
      </c>
      <c r="R940" s="43">
        <f t="shared" si="31"/>
        <v>390</v>
      </c>
      <c r="S940" s="41">
        <f>IF($Q940&lt;Parâmetros!$E$19,$G940-1,$G940)</f>
        <v>46246</v>
      </c>
    </row>
    <row r="941" spans="1:19" ht="15" customHeight="1" x14ac:dyDescent="0.25">
      <c r="A941" s="79">
        <v>52403</v>
      </c>
      <c r="B941" s="76" t="s">
        <v>190</v>
      </c>
      <c r="C941" s="76" t="s">
        <v>194</v>
      </c>
      <c r="D941" s="77">
        <v>46247</v>
      </c>
      <c r="E941" s="78">
        <v>0.65</v>
      </c>
      <c r="F941" s="76" t="s">
        <v>266</v>
      </c>
      <c r="G941" s="77">
        <v>46247</v>
      </c>
      <c r="H941">
        <v>40503665</v>
      </c>
      <c r="I941">
        <v>10</v>
      </c>
      <c r="J941" s="76" t="s">
        <v>1692</v>
      </c>
      <c r="K941" s="76" t="s">
        <v>1693</v>
      </c>
      <c r="L941" s="77">
        <v>46247</v>
      </c>
      <c r="M941" s="76" t="s">
        <v>269</v>
      </c>
      <c r="N941" s="76" t="s">
        <v>270</v>
      </c>
      <c r="O941" s="76" t="s">
        <v>271</v>
      </c>
      <c r="P941" s="77">
        <v>46247</v>
      </c>
      <c r="Q941" s="43">
        <f t="shared" si="30"/>
        <v>391</v>
      </c>
      <c r="R941" s="43">
        <f t="shared" si="31"/>
        <v>430</v>
      </c>
      <c r="S941" s="41">
        <f>IF($Q941&lt;Parâmetros!$E$19,$G941-1,$G941)</f>
        <v>46246</v>
      </c>
    </row>
    <row r="942" spans="1:19" ht="15" customHeight="1" x14ac:dyDescent="0.25">
      <c r="A942" s="79">
        <v>52403</v>
      </c>
      <c r="B942" s="76" t="s">
        <v>190</v>
      </c>
      <c r="C942" s="76" t="s">
        <v>194</v>
      </c>
      <c r="D942" s="77">
        <v>46248</v>
      </c>
      <c r="E942" s="78">
        <v>1</v>
      </c>
      <c r="F942" s="76" t="s">
        <v>266</v>
      </c>
      <c r="G942" s="77">
        <v>46248</v>
      </c>
      <c r="H942">
        <v>40502117</v>
      </c>
      <c r="I942">
        <v>10</v>
      </c>
      <c r="J942" s="76" t="s">
        <v>1676</v>
      </c>
      <c r="K942" s="76" t="s">
        <v>1082</v>
      </c>
      <c r="L942" s="77">
        <v>46248</v>
      </c>
      <c r="M942" s="76" t="s">
        <v>296</v>
      </c>
      <c r="N942" s="76" t="s">
        <v>270</v>
      </c>
      <c r="O942" s="76" t="s">
        <v>271</v>
      </c>
      <c r="P942" s="77">
        <v>46248</v>
      </c>
      <c r="Q942" s="43">
        <f t="shared" si="30"/>
        <v>0</v>
      </c>
      <c r="R942" s="43">
        <f t="shared" si="31"/>
        <v>60</v>
      </c>
      <c r="S942" s="41">
        <f>IF($Q942&lt;Parâmetros!$E$19,$G942-1,$G942)</f>
        <v>46247</v>
      </c>
    </row>
    <row r="943" spans="1:19" ht="15" customHeight="1" x14ac:dyDescent="0.25">
      <c r="A943" s="79">
        <v>52403</v>
      </c>
      <c r="B943" s="76" t="s">
        <v>190</v>
      </c>
      <c r="C943" s="76" t="s">
        <v>194</v>
      </c>
      <c r="D943" s="77">
        <v>46248</v>
      </c>
      <c r="E943" s="78">
        <v>1.98</v>
      </c>
      <c r="F943" s="76" t="s">
        <v>266</v>
      </c>
      <c r="G943" s="77">
        <v>46248</v>
      </c>
      <c r="H943">
        <v>40502091</v>
      </c>
      <c r="I943">
        <v>10</v>
      </c>
      <c r="J943" s="76" t="s">
        <v>1688</v>
      </c>
      <c r="K943" s="76" t="s">
        <v>1677</v>
      </c>
      <c r="L943" s="77">
        <v>46248</v>
      </c>
      <c r="M943" s="76" t="s">
        <v>269</v>
      </c>
      <c r="N943" s="76" t="s">
        <v>270</v>
      </c>
      <c r="O943" s="76" t="s">
        <v>271</v>
      </c>
      <c r="P943" s="77">
        <v>46248</v>
      </c>
      <c r="Q943" s="43">
        <f t="shared" si="30"/>
        <v>61</v>
      </c>
      <c r="R943" s="43">
        <f t="shared" si="31"/>
        <v>180</v>
      </c>
      <c r="S943" s="41">
        <f>IF($Q943&lt;Parâmetros!$E$19,$G943-1,$G943)</f>
        <v>46247</v>
      </c>
    </row>
    <row r="944" spans="1:19" ht="15" customHeight="1" x14ac:dyDescent="0.25">
      <c r="A944" s="79">
        <v>52403</v>
      </c>
      <c r="B944" s="76" t="s">
        <v>190</v>
      </c>
      <c r="C944" s="76" t="s">
        <v>194</v>
      </c>
      <c r="D944" s="77">
        <v>46248</v>
      </c>
      <c r="E944" s="78">
        <v>0.48</v>
      </c>
      <c r="F944" s="76" t="s">
        <v>266</v>
      </c>
      <c r="G944" s="77">
        <v>46248</v>
      </c>
      <c r="H944">
        <v>40503999</v>
      </c>
      <c r="I944">
        <v>10</v>
      </c>
      <c r="J944" s="76" t="s">
        <v>1678</v>
      </c>
      <c r="K944" s="76" t="s">
        <v>1689</v>
      </c>
      <c r="L944" s="77">
        <v>46248</v>
      </c>
      <c r="M944" s="76" t="s">
        <v>269</v>
      </c>
      <c r="N944" s="76" t="s">
        <v>270</v>
      </c>
      <c r="O944" s="76" t="s">
        <v>271</v>
      </c>
      <c r="P944" s="77">
        <v>46248</v>
      </c>
      <c r="Q944" s="43">
        <f t="shared" si="30"/>
        <v>181</v>
      </c>
      <c r="R944" s="43">
        <f t="shared" si="31"/>
        <v>210</v>
      </c>
      <c r="S944" s="41">
        <f>IF($Q944&lt;Parâmetros!$E$19,$G944-1,$G944)</f>
        <v>46247</v>
      </c>
    </row>
    <row r="945" spans="1:19" ht="15" customHeight="1" x14ac:dyDescent="0.25">
      <c r="A945" s="79">
        <v>52403</v>
      </c>
      <c r="B945" s="76" t="s">
        <v>190</v>
      </c>
      <c r="C945" s="76" t="s">
        <v>194</v>
      </c>
      <c r="D945" s="77">
        <v>46248</v>
      </c>
      <c r="E945" s="78">
        <v>1.5</v>
      </c>
      <c r="F945" s="76" t="s">
        <v>266</v>
      </c>
      <c r="G945" s="77">
        <v>46248</v>
      </c>
      <c r="H945">
        <v>40502091</v>
      </c>
      <c r="I945">
        <v>10</v>
      </c>
      <c r="J945" s="76" t="s">
        <v>1690</v>
      </c>
      <c r="K945" s="76" t="s">
        <v>1683</v>
      </c>
      <c r="L945" s="77">
        <v>46248</v>
      </c>
      <c r="M945" s="76" t="s">
        <v>269</v>
      </c>
      <c r="N945" s="76" t="s">
        <v>270</v>
      </c>
      <c r="O945" s="76" t="s">
        <v>271</v>
      </c>
      <c r="P945" s="77">
        <v>46248</v>
      </c>
      <c r="Q945" s="43">
        <f t="shared" si="30"/>
        <v>270</v>
      </c>
      <c r="R945" s="43">
        <f t="shared" si="31"/>
        <v>360</v>
      </c>
      <c r="S945" s="41">
        <f>IF($Q945&lt;Parâmetros!$E$19,$G945-1,$G945)</f>
        <v>46247</v>
      </c>
    </row>
    <row r="946" spans="1:19" ht="15" customHeight="1" x14ac:dyDescent="0.25">
      <c r="A946" s="79">
        <v>52403</v>
      </c>
      <c r="B946" s="76" t="s">
        <v>190</v>
      </c>
      <c r="C946" s="76" t="s">
        <v>194</v>
      </c>
      <c r="D946" s="77">
        <v>46248</v>
      </c>
      <c r="E946" s="78">
        <v>1.23</v>
      </c>
      <c r="F946" s="76" t="s">
        <v>266</v>
      </c>
      <c r="G946" s="77">
        <v>46248</v>
      </c>
      <c r="H946">
        <v>40502091</v>
      </c>
      <c r="I946">
        <v>10</v>
      </c>
      <c r="J946" s="76" t="s">
        <v>1684</v>
      </c>
      <c r="K946" s="76" t="s">
        <v>1704</v>
      </c>
      <c r="L946" s="77">
        <v>46248</v>
      </c>
      <c r="M946" s="76" t="s">
        <v>269</v>
      </c>
      <c r="N946" s="76" t="s">
        <v>270</v>
      </c>
      <c r="O946" s="76" t="s">
        <v>271</v>
      </c>
      <c r="P946" s="77">
        <v>46248</v>
      </c>
      <c r="Q946" s="43">
        <f t="shared" si="30"/>
        <v>361</v>
      </c>
      <c r="R946" s="43">
        <f t="shared" si="31"/>
        <v>435</v>
      </c>
      <c r="S946" s="41">
        <f>IF($Q946&lt;Parâmetros!$E$19,$G946-1,$G946)</f>
        <v>46247</v>
      </c>
    </row>
    <row r="947" spans="1:19" ht="15" customHeight="1" x14ac:dyDescent="0.25">
      <c r="A947" s="79">
        <v>52403</v>
      </c>
      <c r="B947" s="76" t="s">
        <v>190</v>
      </c>
      <c r="C947" s="76" t="s">
        <v>194</v>
      </c>
      <c r="D947" s="77">
        <v>46250</v>
      </c>
      <c r="E947" s="78">
        <v>1</v>
      </c>
      <c r="F947" s="76" t="s">
        <v>266</v>
      </c>
      <c r="G947" s="77">
        <v>46249</v>
      </c>
      <c r="H947">
        <v>40502117</v>
      </c>
      <c r="I947">
        <v>10</v>
      </c>
      <c r="J947" s="76" t="s">
        <v>1676</v>
      </c>
      <c r="K947" s="76" t="s">
        <v>1082</v>
      </c>
      <c r="L947" s="77">
        <v>46249</v>
      </c>
      <c r="M947" s="76" t="s">
        <v>296</v>
      </c>
      <c r="N947" s="76" t="s">
        <v>270</v>
      </c>
      <c r="O947" s="76" t="s">
        <v>271</v>
      </c>
      <c r="P947" s="77">
        <v>46250</v>
      </c>
      <c r="Q947" s="43">
        <f t="shared" si="30"/>
        <v>0</v>
      </c>
      <c r="R947" s="43">
        <f t="shared" si="31"/>
        <v>60</v>
      </c>
      <c r="S947" s="41">
        <f>IF($Q947&lt;Parâmetros!$E$19,$G947-1,$G947)</f>
        <v>46248</v>
      </c>
    </row>
    <row r="948" spans="1:19" ht="15" customHeight="1" x14ac:dyDescent="0.25">
      <c r="A948" s="79">
        <v>52403</v>
      </c>
      <c r="B948" s="76" t="s">
        <v>190</v>
      </c>
      <c r="C948" s="76" t="s">
        <v>194</v>
      </c>
      <c r="D948" s="77">
        <v>46250</v>
      </c>
      <c r="E948" s="78">
        <v>0.98</v>
      </c>
      <c r="F948" s="76" t="s">
        <v>266</v>
      </c>
      <c r="G948" s="77">
        <v>46249</v>
      </c>
      <c r="H948">
        <v>40504530</v>
      </c>
      <c r="I948">
        <v>10</v>
      </c>
      <c r="J948" s="76" t="s">
        <v>1688</v>
      </c>
      <c r="K948" s="76" t="s">
        <v>1698</v>
      </c>
      <c r="L948" s="77">
        <v>46249</v>
      </c>
      <c r="M948" s="76" t="s">
        <v>269</v>
      </c>
      <c r="N948">
        <v>3010917</v>
      </c>
      <c r="O948" s="76" t="s">
        <v>271</v>
      </c>
      <c r="P948" s="77">
        <v>46250</v>
      </c>
      <c r="Q948" s="43">
        <f t="shared" si="30"/>
        <v>61</v>
      </c>
      <c r="R948" s="43">
        <f t="shared" si="31"/>
        <v>120</v>
      </c>
      <c r="S948" s="41">
        <f>IF($Q948&lt;Parâmetros!$E$19,$G948-1,$G948)</f>
        <v>46248</v>
      </c>
    </row>
    <row r="949" spans="1:19" ht="15" customHeight="1" x14ac:dyDescent="0.25">
      <c r="A949" s="79">
        <v>52403</v>
      </c>
      <c r="B949" s="76" t="s">
        <v>190</v>
      </c>
      <c r="C949" s="76" t="s">
        <v>194</v>
      </c>
      <c r="D949" s="77">
        <v>46250</v>
      </c>
      <c r="E949" s="78">
        <v>1.98</v>
      </c>
      <c r="F949" s="76" t="s">
        <v>266</v>
      </c>
      <c r="G949" s="77">
        <v>46249</v>
      </c>
      <c r="H949">
        <v>40502091</v>
      </c>
      <c r="I949">
        <v>10</v>
      </c>
      <c r="J949" s="76" t="s">
        <v>1699</v>
      </c>
      <c r="K949" s="76" t="s">
        <v>1679</v>
      </c>
      <c r="L949" s="77">
        <v>46249</v>
      </c>
      <c r="M949" s="76" t="s">
        <v>269</v>
      </c>
      <c r="N949" s="76" t="s">
        <v>270</v>
      </c>
      <c r="O949" s="76" t="s">
        <v>271</v>
      </c>
      <c r="P949" s="77">
        <v>46250</v>
      </c>
      <c r="Q949" s="43">
        <f t="shared" si="30"/>
        <v>121</v>
      </c>
      <c r="R949" s="43">
        <f t="shared" si="31"/>
        <v>240</v>
      </c>
      <c r="S949" s="41">
        <f>IF($Q949&lt;Parâmetros!$E$19,$G949-1,$G949)</f>
        <v>46248</v>
      </c>
    </row>
    <row r="950" spans="1:19" ht="15" customHeight="1" x14ac:dyDescent="0.25">
      <c r="A950" s="79">
        <v>52403</v>
      </c>
      <c r="B950" s="76" t="s">
        <v>190</v>
      </c>
      <c r="C950" s="76" t="s">
        <v>194</v>
      </c>
      <c r="D950" s="77">
        <v>46250</v>
      </c>
      <c r="E950" s="78">
        <v>1.5</v>
      </c>
      <c r="F950" s="76" t="s">
        <v>266</v>
      </c>
      <c r="G950" s="77">
        <v>46249</v>
      </c>
      <c r="H950">
        <v>40502091</v>
      </c>
      <c r="I950">
        <v>10</v>
      </c>
      <c r="J950" s="76" t="s">
        <v>1680</v>
      </c>
      <c r="K950" s="76" t="s">
        <v>1686</v>
      </c>
      <c r="L950" s="77">
        <v>46249</v>
      </c>
      <c r="M950" s="76" t="s">
        <v>269</v>
      </c>
      <c r="N950" s="76" t="s">
        <v>270</v>
      </c>
      <c r="O950" s="76" t="s">
        <v>271</v>
      </c>
      <c r="P950" s="77">
        <v>46250</v>
      </c>
      <c r="Q950" s="43">
        <f t="shared" si="30"/>
        <v>300</v>
      </c>
      <c r="R950" s="43">
        <f t="shared" si="31"/>
        <v>390</v>
      </c>
      <c r="S950" s="41">
        <f>IF($Q950&lt;Parâmetros!$E$19,$G950-1,$G950)</f>
        <v>46248</v>
      </c>
    </row>
    <row r="951" spans="1:19" ht="15" customHeight="1" x14ac:dyDescent="0.25">
      <c r="A951" s="79">
        <v>52403</v>
      </c>
      <c r="B951" s="76" t="s">
        <v>190</v>
      </c>
      <c r="C951" s="76" t="s">
        <v>194</v>
      </c>
      <c r="D951" s="77">
        <v>46250</v>
      </c>
      <c r="E951" s="78">
        <v>0.65</v>
      </c>
      <c r="F951" s="76" t="s">
        <v>266</v>
      </c>
      <c r="G951" s="77">
        <v>46249</v>
      </c>
      <c r="H951">
        <v>40504529</v>
      </c>
      <c r="I951">
        <v>10</v>
      </c>
      <c r="J951" s="76" t="s">
        <v>1692</v>
      </c>
      <c r="K951" s="76" t="s">
        <v>1693</v>
      </c>
      <c r="L951" s="77">
        <v>46249</v>
      </c>
      <c r="M951" s="76" t="s">
        <v>269</v>
      </c>
      <c r="N951" s="76" t="s">
        <v>270</v>
      </c>
      <c r="O951" s="76" t="s">
        <v>271</v>
      </c>
      <c r="P951" s="77">
        <v>46250</v>
      </c>
      <c r="Q951" s="43">
        <f t="shared" si="30"/>
        <v>391</v>
      </c>
      <c r="R951" s="43">
        <f t="shared" si="31"/>
        <v>430</v>
      </c>
      <c r="S951" s="41">
        <f>IF($Q951&lt;Parâmetros!$E$19,$G951-1,$G951)</f>
        <v>46248</v>
      </c>
    </row>
    <row r="952" spans="1:19" ht="15" customHeight="1" x14ac:dyDescent="0.25">
      <c r="A952" s="79">
        <v>52403</v>
      </c>
      <c r="B952" s="76" t="s">
        <v>190</v>
      </c>
      <c r="C952" s="76" t="s">
        <v>194</v>
      </c>
      <c r="D952" s="77">
        <v>46250</v>
      </c>
      <c r="E952" s="78">
        <v>1</v>
      </c>
      <c r="F952" s="76" t="s">
        <v>266</v>
      </c>
      <c r="G952" s="77">
        <v>46250</v>
      </c>
      <c r="H952">
        <v>40502117</v>
      </c>
      <c r="I952">
        <v>10</v>
      </c>
      <c r="J952" s="76" t="s">
        <v>1676</v>
      </c>
      <c r="K952" s="76" t="s">
        <v>1082</v>
      </c>
      <c r="L952" s="77">
        <v>46250</v>
      </c>
      <c r="M952" s="76" t="s">
        <v>296</v>
      </c>
      <c r="N952" s="76" t="s">
        <v>270</v>
      </c>
      <c r="O952" s="76" t="s">
        <v>271</v>
      </c>
      <c r="P952" s="77">
        <v>46250</v>
      </c>
      <c r="Q952" s="43">
        <f t="shared" si="30"/>
        <v>0</v>
      </c>
      <c r="R952" s="43">
        <f t="shared" si="31"/>
        <v>60</v>
      </c>
      <c r="S952" s="41">
        <f>IF($Q952&lt;Parâmetros!$E$19,$G952-1,$G952)</f>
        <v>46249</v>
      </c>
    </row>
    <row r="953" spans="1:19" ht="15" customHeight="1" x14ac:dyDescent="0.25">
      <c r="A953" s="79">
        <v>52403</v>
      </c>
      <c r="B953" s="76" t="s">
        <v>190</v>
      </c>
      <c r="C953" s="76" t="s">
        <v>194</v>
      </c>
      <c r="D953" s="77">
        <v>46250</v>
      </c>
      <c r="E953" s="78">
        <v>0.98</v>
      </c>
      <c r="F953" s="76" t="s">
        <v>266</v>
      </c>
      <c r="G953" s="77">
        <v>46250</v>
      </c>
      <c r="H953">
        <v>40505004</v>
      </c>
      <c r="I953">
        <v>10</v>
      </c>
      <c r="J953" s="76" t="s">
        <v>1688</v>
      </c>
      <c r="K953" s="76" t="s">
        <v>1698</v>
      </c>
      <c r="L953" s="77">
        <v>46250</v>
      </c>
      <c r="M953" s="76" t="s">
        <v>269</v>
      </c>
      <c r="N953" s="76" t="s">
        <v>270</v>
      </c>
      <c r="O953" s="76" t="s">
        <v>271</v>
      </c>
      <c r="P953" s="77">
        <v>46250</v>
      </c>
      <c r="Q953" s="43">
        <f t="shared" si="30"/>
        <v>61</v>
      </c>
      <c r="R953" s="43">
        <f t="shared" si="31"/>
        <v>120</v>
      </c>
      <c r="S953" s="41">
        <f>IF($Q953&lt;Parâmetros!$E$19,$G953-1,$G953)</f>
        <v>46249</v>
      </c>
    </row>
    <row r="954" spans="1:19" ht="15" customHeight="1" x14ac:dyDescent="0.25">
      <c r="A954" s="79">
        <v>52403</v>
      </c>
      <c r="B954" s="76" t="s">
        <v>190</v>
      </c>
      <c r="C954" s="76" t="s">
        <v>194</v>
      </c>
      <c r="D954" s="77">
        <v>46250</v>
      </c>
      <c r="E954" s="78">
        <v>0.98</v>
      </c>
      <c r="F954" s="76" t="s">
        <v>266</v>
      </c>
      <c r="G954" s="77">
        <v>46250</v>
      </c>
      <c r="H954">
        <v>40505005</v>
      </c>
      <c r="I954">
        <v>10</v>
      </c>
      <c r="J954" s="76" t="s">
        <v>1699</v>
      </c>
      <c r="K954" s="76" t="s">
        <v>1677</v>
      </c>
      <c r="L954" s="77">
        <v>46250</v>
      </c>
      <c r="M954" s="76" t="s">
        <v>269</v>
      </c>
      <c r="N954" s="76" t="s">
        <v>270</v>
      </c>
      <c r="O954" s="76" t="s">
        <v>271</v>
      </c>
      <c r="P954" s="77">
        <v>46250</v>
      </c>
      <c r="Q954" s="43">
        <f t="shared" si="30"/>
        <v>121</v>
      </c>
      <c r="R954" s="43">
        <f t="shared" si="31"/>
        <v>180</v>
      </c>
      <c r="S954" s="41">
        <f>IF($Q954&lt;Parâmetros!$E$19,$G954-1,$G954)</f>
        <v>46249</v>
      </c>
    </row>
    <row r="955" spans="1:19" ht="15" customHeight="1" x14ac:dyDescent="0.25">
      <c r="A955" s="79">
        <v>52403</v>
      </c>
      <c r="B955" s="76" t="s">
        <v>190</v>
      </c>
      <c r="C955" s="76" t="s">
        <v>194</v>
      </c>
      <c r="D955" s="77">
        <v>46250</v>
      </c>
      <c r="E955" s="78">
        <v>1.98</v>
      </c>
      <c r="F955" s="76" t="s">
        <v>266</v>
      </c>
      <c r="G955" s="77">
        <v>46250</v>
      </c>
      <c r="H955">
        <v>40502091</v>
      </c>
      <c r="I955">
        <v>10</v>
      </c>
      <c r="J955" s="76" t="s">
        <v>1678</v>
      </c>
      <c r="K955" s="76" t="s">
        <v>1680</v>
      </c>
      <c r="L955" s="77">
        <v>46250</v>
      </c>
      <c r="M955" s="76" t="s">
        <v>269</v>
      </c>
      <c r="N955" s="76" t="s">
        <v>270</v>
      </c>
      <c r="O955" s="76" t="s">
        <v>271</v>
      </c>
      <c r="P955" s="77">
        <v>46250</v>
      </c>
      <c r="Q955" s="43">
        <f t="shared" si="30"/>
        <v>181</v>
      </c>
      <c r="R955" s="43">
        <f t="shared" si="31"/>
        <v>300</v>
      </c>
      <c r="S955" s="41">
        <f>IF($Q955&lt;Parâmetros!$E$19,$G955-1,$G955)</f>
        <v>46249</v>
      </c>
    </row>
    <row r="956" spans="1:19" ht="15" customHeight="1" x14ac:dyDescent="0.25">
      <c r="A956" s="79">
        <v>52403</v>
      </c>
      <c r="B956" s="76" t="s">
        <v>190</v>
      </c>
      <c r="C956" s="76" t="s">
        <v>194</v>
      </c>
      <c r="D956" s="77">
        <v>46253</v>
      </c>
      <c r="E956" s="78">
        <v>1</v>
      </c>
      <c r="F956" s="76" t="s">
        <v>266</v>
      </c>
      <c r="G956" s="77">
        <v>46252</v>
      </c>
      <c r="H956">
        <v>40503957</v>
      </c>
      <c r="I956">
        <v>10</v>
      </c>
      <c r="J956" s="76" t="s">
        <v>1676</v>
      </c>
      <c r="K956" s="76" t="s">
        <v>1082</v>
      </c>
      <c r="L956" s="77">
        <v>46252</v>
      </c>
      <c r="M956" s="76" t="s">
        <v>296</v>
      </c>
      <c r="N956" s="76" t="s">
        <v>270</v>
      </c>
      <c r="O956" s="76" t="s">
        <v>271</v>
      </c>
      <c r="P956" s="77">
        <v>46253</v>
      </c>
      <c r="Q956" s="43">
        <f t="shared" si="30"/>
        <v>0</v>
      </c>
      <c r="R956" s="43">
        <f t="shared" si="31"/>
        <v>60</v>
      </c>
      <c r="S956" s="41">
        <f>IF($Q956&lt;Parâmetros!$E$19,$G956-1,$G956)</f>
        <v>46251</v>
      </c>
    </row>
    <row r="957" spans="1:19" ht="15" customHeight="1" x14ac:dyDescent="0.25">
      <c r="A957" s="79">
        <v>52403</v>
      </c>
      <c r="B957" s="76" t="s">
        <v>190</v>
      </c>
      <c r="C957" s="76" t="s">
        <v>194</v>
      </c>
      <c r="D957" s="77">
        <v>46253</v>
      </c>
      <c r="E957" s="78">
        <v>1.98</v>
      </c>
      <c r="F957" s="76" t="s">
        <v>266</v>
      </c>
      <c r="G957" s="77">
        <v>46252</v>
      </c>
      <c r="H957">
        <v>40505629</v>
      </c>
      <c r="I957">
        <v>10</v>
      </c>
      <c r="J957" s="76" t="s">
        <v>1688</v>
      </c>
      <c r="K957" s="76" t="s">
        <v>1677</v>
      </c>
      <c r="L957" s="77">
        <v>46252</v>
      </c>
      <c r="M957" s="76" t="s">
        <v>269</v>
      </c>
      <c r="N957" s="76" t="s">
        <v>270</v>
      </c>
      <c r="O957" s="76" t="s">
        <v>271</v>
      </c>
      <c r="P957" s="77">
        <v>46253</v>
      </c>
      <c r="Q957" s="43">
        <f t="shared" si="30"/>
        <v>61</v>
      </c>
      <c r="R957" s="43">
        <f t="shared" si="31"/>
        <v>180</v>
      </c>
      <c r="S957" s="41">
        <f>IF($Q957&lt;Parâmetros!$E$19,$G957-1,$G957)</f>
        <v>46251</v>
      </c>
    </row>
    <row r="958" spans="1:19" ht="15" customHeight="1" x14ac:dyDescent="0.25">
      <c r="A958" s="79">
        <v>52403</v>
      </c>
      <c r="B958" s="76" t="s">
        <v>190</v>
      </c>
      <c r="C958" s="76" t="s">
        <v>194</v>
      </c>
      <c r="D958" s="77">
        <v>46253</v>
      </c>
      <c r="E958" s="78">
        <v>0.98</v>
      </c>
      <c r="F958" s="76" t="s">
        <v>266</v>
      </c>
      <c r="G958" s="77">
        <v>46252</v>
      </c>
      <c r="H958">
        <v>40503963</v>
      </c>
      <c r="I958">
        <v>10</v>
      </c>
      <c r="J958" s="76" t="s">
        <v>1678</v>
      </c>
      <c r="K958" s="76" t="s">
        <v>1679</v>
      </c>
      <c r="L958" s="77">
        <v>46252</v>
      </c>
      <c r="M958" s="76" t="s">
        <v>296</v>
      </c>
      <c r="N958" s="76" t="s">
        <v>270</v>
      </c>
      <c r="O958" s="76" t="s">
        <v>271</v>
      </c>
      <c r="P958" s="77">
        <v>46253</v>
      </c>
      <c r="Q958" s="43">
        <f t="shared" si="30"/>
        <v>181</v>
      </c>
      <c r="R958" s="43">
        <f t="shared" si="31"/>
        <v>240</v>
      </c>
      <c r="S958" s="41">
        <f>IF($Q958&lt;Parâmetros!$E$19,$G958-1,$G958)</f>
        <v>46251</v>
      </c>
    </row>
    <row r="959" spans="1:19" ht="15" customHeight="1" x14ac:dyDescent="0.25">
      <c r="A959" s="79">
        <v>52403</v>
      </c>
      <c r="B959" s="76" t="s">
        <v>190</v>
      </c>
      <c r="C959" s="76" t="s">
        <v>194</v>
      </c>
      <c r="D959" s="77">
        <v>46253</v>
      </c>
      <c r="E959" s="78">
        <v>0.5</v>
      </c>
      <c r="F959" s="76" t="s">
        <v>266</v>
      </c>
      <c r="G959" s="77">
        <v>46252</v>
      </c>
      <c r="H959">
        <v>40505336</v>
      </c>
      <c r="I959">
        <v>10</v>
      </c>
      <c r="J959" s="76" t="s">
        <v>1680</v>
      </c>
      <c r="K959" s="76" t="s">
        <v>1681</v>
      </c>
      <c r="L959" s="77">
        <v>46252</v>
      </c>
      <c r="M959" s="76" t="s">
        <v>269</v>
      </c>
      <c r="N959" s="76" t="s">
        <v>270</v>
      </c>
      <c r="O959" s="76" t="s">
        <v>271</v>
      </c>
      <c r="P959" s="77">
        <v>46253</v>
      </c>
      <c r="Q959" s="43">
        <f t="shared" si="30"/>
        <v>300</v>
      </c>
      <c r="R959" s="43">
        <f t="shared" si="31"/>
        <v>330</v>
      </c>
      <c r="S959" s="41">
        <f>IF($Q959&lt;Parâmetros!$E$19,$G959-1,$G959)</f>
        <v>46251</v>
      </c>
    </row>
    <row r="960" spans="1:19" ht="15" customHeight="1" x14ac:dyDescent="0.25">
      <c r="A960" s="79">
        <v>52403</v>
      </c>
      <c r="B960" s="76" t="s">
        <v>190</v>
      </c>
      <c r="C960" s="76" t="s">
        <v>194</v>
      </c>
      <c r="D960" s="77">
        <v>46253</v>
      </c>
      <c r="E960" s="78">
        <v>0.48</v>
      </c>
      <c r="F960" s="76" t="s">
        <v>266</v>
      </c>
      <c r="G960" s="77">
        <v>46252</v>
      </c>
      <c r="H960">
        <v>40505614</v>
      </c>
      <c r="I960">
        <v>10</v>
      </c>
      <c r="J960" s="76" t="s">
        <v>1682</v>
      </c>
      <c r="K960" s="76" t="s">
        <v>1683</v>
      </c>
      <c r="L960" s="77">
        <v>46252</v>
      </c>
      <c r="M960" s="76" t="s">
        <v>269</v>
      </c>
      <c r="N960" s="76" t="s">
        <v>270</v>
      </c>
      <c r="O960" s="76" t="s">
        <v>271</v>
      </c>
      <c r="P960" s="77">
        <v>46253</v>
      </c>
      <c r="Q960" s="43">
        <f t="shared" si="30"/>
        <v>331</v>
      </c>
      <c r="R960" s="43">
        <f t="shared" si="31"/>
        <v>360</v>
      </c>
      <c r="S960" s="41">
        <f>IF($Q960&lt;Parâmetros!$E$19,$G960-1,$G960)</f>
        <v>46251</v>
      </c>
    </row>
    <row r="961" spans="1:19" ht="15" customHeight="1" x14ac:dyDescent="0.25">
      <c r="A961" s="79">
        <v>52403</v>
      </c>
      <c r="B961" s="76" t="s">
        <v>190</v>
      </c>
      <c r="C961" s="76" t="s">
        <v>194</v>
      </c>
      <c r="D961" s="77">
        <v>46253</v>
      </c>
      <c r="E961" s="78">
        <v>0.48</v>
      </c>
      <c r="F961" s="76" t="s">
        <v>266</v>
      </c>
      <c r="G961" s="77">
        <v>46252</v>
      </c>
      <c r="H961">
        <v>40505630</v>
      </c>
      <c r="I961">
        <v>10</v>
      </c>
      <c r="J961" s="76" t="s">
        <v>1684</v>
      </c>
      <c r="K961" s="76" t="s">
        <v>1686</v>
      </c>
      <c r="L961" s="77">
        <v>46252</v>
      </c>
      <c r="M961" s="76" t="s">
        <v>269</v>
      </c>
      <c r="N961" s="76" t="s">
        <v>270</v>
      </c>
      <c r="O961" s="76" t="s">
        <v>271</v>
      </c>
      <c r="P961" s="77">
        <v>46253</v>
      </c>
      <c r="Q961" s="43">
        <f t="shared" si="30"/>
        <v>361</v>
      </c>
      <c r="R961" s="43">
        <f t="shared" si="31"/>
        <v>390</v>
      </c>
      <c r="S961" s="41">
        <f>IF($Q961&lt;Parâmetros!$E$19,$G961-1,$G961)</f>
        <v>46251</v>
      </c>
    </row>
    <row r="962" spans="1:19" ht="15" customHeight="1" x14ac:dyDescent="0.25">
      <c r="A962" s="79">
        <v>52403</v>
      </c>
      <c r="B962" s="76" t="s">
        <v>190</v>
      </c>
      <c r="C962" s="76" t="s">
        <v>194</v>
      </c>
      <c r="D962" s="77">
        <v>46253</v>
      </c>
      <c r="E962" s="78">
        <v>0.65</v>
      </c>
      <c r="F962" s="76" t="s">
        <v>266</v>
      </c>
      <c r="G962" s="77">
        <v>46252</v>
      </c>
      <c r="H962">
        <v>40505574</v>
      </c>
      <c r="I962">
        <v>10</v>
      </c>
      <c r="J962" s="76" t="s">
        <v>1692</v>
      </c>
      <c r="K962" s="76" t="s">
        <v>1693</v>
      </c>
      <c r="L962" s="77">
        <v>46252</v>
      </c>
      <c r="M962" s="76" t="s">
        <v>269</v>
      </c>
      <c r="N962" s="76" t="s">
        <v>270</v>
      </c>
      <c r="O962" s="76" t="s">
        <v>271</v>
      </c>
      <c r="P962" s="77">
        <v>46253</v>
      </c>
      <c r="Q962" s="43">
        <f t="shared" si="30"/>
        <v>391</v>
      </c>
      <c r="R962" s="43">
        <f t="shared" si="31"/>
        <v>430</v>
      </c>
      <c r="S962" s="41">
        <f>IF($Q962&lt;Parâmetros!$E$19,$G962-1,$G962)</f>
        <v>46251</v>
      </c>
    </row>
    <row r="963" spans="1:19" ht="15" customHeight="1" x14ac:dyDescent="0.25">
      <c r="A963" s="79">
        <v>52484</v>
      </c>
      <c r="B963" s="76" t="s">
        <v>1705</v>
      </c>
      <c r="C963" s="76" t="s">
        <v>772</v>
      </c>
      <c r="D963" s="77">
        <v>46240</v>
      </c>
      <c r="E963" s="78">
        <v>4.05</v>
      </c>
      <c r="F963" s="76" t="s">
        <v>266</v>
      </c>
      <c r="G963" s="77">
        <v>46237</v>
      </c>
      <c r="H963">
        <v>40501296</v>
      </c>
      <c r="I963">
        <v>40</v>
      </c>
      <c r="J963" s="76" t="s">
        <v>1706</v>
      </c>
      <c r="K963" s="76" t="s">
        <v>1707</v>
      </c>
      <c r="L963" s="77">
        <v>46237</v>
      </c>
      <c r="M963" s="76" t="s">
        <v>269</v>
      </c>
      <c r="N963" s="76" t="s">
        <v>270</v>
      </c>
      <c r="O963" s="76" t="s">
        <v>271</v>
      </c>
      <c r="P963" s="77">
        <v>46240</v>
      </c>
      <c r="Q963" s="43">
        <f t="shared" si="30"/>
        <v>447</v>
      </c>
      <c r="R963" s="43">
        <f t="shared" si="31"/>
        <v>690</v>
      </c>
      <c r="S963" s="41">
        <f>IF($Q963&lt;Parâmetros!$E$19,$G963-1,$G963)</f>
        <v>46237</v>
      </c>
    </row>
    <row r="964" spans="1:19" ht="15" customHeight="1" x14ac:dyDescent="0.25">
      <c r="A964" s="79">
        <v>52484</v>
      </c>
      <c r="B964" s="76" t="s">
        <v>1705</v>
      </c>
      <c r="C964" s="76" t="s">
        <v>772</v>
      </c>
      <c r="D964" s="77">
        <v>46240</v>
      </c>
      <c r="E964" s="78">
        <v>3.97</v>
      </c>
      <c r="F964" s="76" t="s">
        <v>266</v>
      </c>
      <c r="G964" s="77">
        <v>46237</v>
      </c>
      <c r="H964">
        <v>40501296</v>
      </c>
      <c r="I964">
        <v>40</v>
      </c>
      <c r="J964" s="76" t="s">
        <v>1708</v>
      </c>
      <c r="K964" s="76" t="s">
        <v>1709</v>
      </c>
      <c r="L964" s="77">
        <v>46237</v>
      </c>
      <c r="M964" s="76" t="s">
        <v>269</v>
      </c>
      <c r="N964" s="76" t="s">
        <v>270</v>
      </c>
      <c r="O964" s="76" t="s">
        <v>271</v>
      </c>
      <c r="P964" s="77">
        <v>46240</v>
      </c>
      <c r="Q964" s="43">
        <f t="shared" si="30"/>
        <v>761</v>
      </c>
      <c r="R964" s="43">
        <f t="shared" si="31"/>
        <v>999</v>
      </c>
      <c r="S964" s="41">
        <f>IF($Q964&lt;Parâmetros!$E$19,$G964-1,$G964)</f>
        <v>46237</v>
      </c>
    </row>
    <row r="965" spans="1:19" ht="15" customHeight="1" x14ac:dyDescent="0.25">
      <c r="A965" s="79">
        <v>52484</v>
      </c>
      <c r="B965" s="76" t="s">
        <v>1705</v>
      </c>
      <c r="C965" s="76" t="s">
        <v>772</v>
      </c>
      <c r="D965" s="77">
        <v>46240</v>
      </c>
      <c r="E965" s="78">
        <v>4.0999999999999996</v>
      </c>
      <c r="F965" s="76" t="s">
        <v>266</v>
      </c>
      <c r="G965" s="77">
        <v>46238</v>
      </c>
      <c r="H965">
        <v>40501296</v>
      </c>
      <c r="I965">
        <v>40</v>
      </c>
      <c r="J965" s="76" t="s">
        <v>1710</v>
      </c>
      <c r="K965" s="76" t="s">
        <v>1711</v>
      </c>
      <c r="L965" s="77">
        <v>46238</v>
      </c>
      <c r="M965" s="76" t="s">
        <v>269</v>
      </c>
      <c r="N965" s="76" t="s">
        <v>270</v>
      </c>
      <c r="O965" s="76" t="s">
        <v>271</v>
      </c>
      <c r="P965" s="77">
        <v>46240</v>
      </c>
      <c r="Q965" s="43">
        <f t="shared" si="30"/>
        <v>445</v>
      </c>
      <c r="R965" s="43">
        <f t="shared" si="31"/>
        <v>691</v>
      </c>
      <c r="S965" s="41">
        <f>IF($Q965&lt;Parâmetros!$E$19,$G965-1,$G965)</f>
        <v>46238</v>
      </c>
    </row>
    <row r="966" spans="1:19" ht="15" customHeight="1" x14ac:dyDescent="0.25">
      <c r="A966" s="79">
        <v>52484</v>
      </c>
      <c r="B966" s="76" t="s">
        <v>1705</v>
      </c>
      <c r="C966" s="76" t="s">
        <v>772</v>
      </c>
      <c r="D966" s="77">
        <v>46240</v>
      </c>
      <c r="E966" s="78">
        <v>3.95</v>
      </c>
      <c r="F966" s="76" t="s">
        <v>266</v>
      </c>
      <c r="G966" s="77">
        <v>46238</v>
      </c>
      <c r="H966">
        <v>40501296</v>
      </c>
      <c r="I966">
        <v>40</v>
      </c>
      <c r="J966" s="76" t="s">
        <v>1712</v>
      </c>
      <c r="K966" s="76" t="s">
        <v>1713</v>
      </c>
      <c r="L966" s="77">
        <v>46238</v>
      </c>
      <c r="M966" s="76" t="s">
        <v>269</v>
      </c>
      <c r="N966" s="76" t="s">
        <v>270</v>
      </c>
      <c r="O966" s="76" t="s">
        <v>271</v>
      </c>
      <c r="P966" s="77">
        <v>46240</v>
      </c>
      <c r="Q966" s="43">
        <f t="shared" si="30"/>
        <v>761</v>
      </c>
      <c r="R966" s="43">
        <f t="shared" si="31"/>
        <v>998</v>
      </c>
      <c r="S966" s="41">
        <f>IF($Q966&lt;Parâmetros!$E$19,$G966-1,$G966)</f>
        <v>46238</v>
      </c>
    </row>
    <row r="967" spans="1:19" ht="15" customHeight="1" x14ac:dyDescent="0.25">
      <c r="A967" s="79">
        <v>52484</v>
      </c>
      <c r="B967" s="76" t="s">
        <v>1705</v>
      </c>
      <c r="C967" s="76" t="s">
        <v>772</v>
      </c>
      <c r="D967" s="77">
        <v>46240</v>
      </c>
      <c r="E967" s="78">
        <v>4.09</v>
      </c>
      <c r="F967" s="76" t="s">
        <v>266</v>
      </c>
      <c r="G967" s="77">
        <v>46239</v>
      </c>
      <c r="H967">
        <v>40501296</v>
      </c>
      <c r="I967">
        <v>40</v>
      </c>
      <c r="J967" s="76" t="s">
        <v>1714</v>
      </c>
      <c r="K967" s="76" t="s">
        <v>1715</v>
      </c>
      <c r="L967" s="77">
        <v>46239</v>
      </c>
      <c r="M967" s="76" t="s">
        <v>269</v>
      </c>
      <c r="N967" s="76" t="s">
        <v>270</v>
      </c>
      <c r="O967" s="76" t="s">
        <v>271</v>
      </c>
      <c r="P967" s="77">
        <v>46240</v>
      </c>
      <c r="Q967" s="43">
        <f t="shared" si="30"/>
        <v>444</v>
      </c>
      <c r="R967" s="43">
        <f t="shared" si="31"/>
        <v>689</v>
      </c>
      <c r="S967" s="41">
        <f>IF($Q967&lt;Parâmetros!$E$19,$G967-1,$G967)</f>
        <v>46239</v>
      </c>
    </row>
    <row r="968" spans="1:19" ht="15" customHeight="1" x14ac:dyDescent="0.25">
      <c r="A968" s="79">
        <v>52484</v>
      </c>
      <c r="B968" s="76" t="s">
        <v>1705</v>
      </c>
      <c r="C968" s="76" t="s">
        <v>772</v>
      </c>
      <c r="D968" s="77">
        <v>46240</v>
      </c>
      <c r="E968" s="78">
        <v>3.02</v>
      </c>
      <c r="F968" s="76" t="s">
        <v>266</v>
      </c>
      <c r="G968" s="77">
        <v>46239</v>
      </c>
      <c r="H968">
        <v>40501296</v>
      </c>
      <c r="I968">
        <v>40</v>
      </c>
      <c r="J968" s="76" t="s">
        <v>1716</v>
      </c>
      <c r="K968" s="76" t="s">
        <v>1717</v>
      </c>
      <c r="L968" s="77">
        <v>46239</v>
      </c>
      <c r="M968" s="76" t="s">
        <v>269</v>
      </c>
      <c r="N968" s="76" t="s">
        <v>270</v>
      </c>
      <c r="O968" s="76" t="s">
        <v>271</v>
      </c>
      <c r="P968" s="77">
        <v>46240</v>
      </c>
      <c r="Q968" s="43">
        <f t="shared" si="30"/>
        <v>759</v>
      </c>
      <c r="R968" s="43">
        <f t="shared" si="31"/>
        <v>940</v>
      </c>
      <c r="S968" s="41">
        <f>IF($Q968&lt;Parâmetros!$E$19,$G968-1,$G968)</f>
        <v>46239</v>
      </c>
    </row>
    <row r="969" spans="1:19" ht="15" customHeight="1" x14ac:dyDescent="0.25">
      <c r="A969" s="79">
        <v>52484</v>
      </c>
      <c r="B969" s="76" t="s">
        <v>1705</v>
      </c>
      <c r="C969" s="76" t="s">
        <v>772</v>
      </c>
      <c r="D969" s="77">
        <v>46241</v>
      </c>
      <c r="E969" s="78">
        <v>4.0599999999999996</v>
      </c>
      <c r="F969" s="76" t="s">
        <v>266</v>
      </c>
      <c r="G969" s="77">
        <v>46240</v>
      </c>
      <c r="H969">
        <v>40501296</v>
      </c>
      <c r="I969">
        <v>40</v>
      </c>
      <c r="J969" s="76" t="s">
        <v>1718</v>
      </c>
      <c r="K969" s="76" t="s">
        <v>1719</v>
      </c>
      <c r="L969" s="77">
        <v>46240</v>
      </c>
      <c r="M969" s="76" t="s">
        <v>269</v>
      </c>
      <c r="N969" s="76" t="s">
        <v>270</v>
      </c>
      <c r="O969" s="76" t="s">
        <v>271</v>
      </c>
      <c r="P969" s="77">
        <v>46241</v>
      </c>
      <c r="Q969" s="43">
        <f t="shared" si="30"/>
        <v>446</v>
      </c>
      <c r="R969" s="43">
        <f t="shared" si="31"/>
        <v>690</v>
      </c>
      <c r="S969" s="41">
        <f>IF($Q969&lt;Parâmetros!$E$19,$G969-1,$G969)</f>
        <v>46240</v>
      </c>
    </row>
    <row r="970" spans="1:19" ht="15" customHeight="1" x14ac:dyDescent="0.25">
      <c r="A970" s="79">
        <v>52484</v>
      </c>
      <c r="B970" s="76" t="s">
        <v>1705</v>
      </c>
      <c r="C970" s="76" t="s">
        <v>772</v>
      </c>
      <c r="D970" s="77">
        <v>46241</v>
      </c>
      <c r="E970" s="78">
        <v>3.9</v>
      </c>
      <c r="F970" s="76" t="s">
        <v>266</v>
      </c>
      <c r="G970" s="77">
        <v>46240</v>
      </c>
      <c r="H970">
        <v>40501296</v>
      </c>
      <c r="I970">
        <v>40</v>
      </c>
      <c r="J970" s="76" t="s">
        <v>1720</v>
      </c>
      <c r="K970" s="76" t="s">
        <v>1721</v>
      </c>
      <c r="L970" s="77">
        <v>46240</v>
      </c>
      <c r="M970" s="76" t="s">
        <v>269</v>
      </c>
      <c r="N970" s="76" t="s">
        <v>270</v>
      </c>
      <c r="O970" s="76" t="s">
        <v>271</v>
      </c>
      <c r="P970" s="77">
        <v>46241</v>
      </c>
      <c r="Q970" s="43">
        <f t="shared" si="30"/>
        <v>761</v>
      </c>
      <c r="R970" s="43">
        <f t="shared" si="31"/>
        <v>995</v>
      </c>
      <c r="S970" s="41">
        <f>IF($Q970&lt;Parâmetros!$E$19,$G970-1,$G970)</f>
        <v>46240</v>
      </c>
    </row>
    <row r="971" spans="1:19" ht="15" customHeight="1" x14ac:dyDescent="0.25">
      <c r="A971" s="79">
        <v>52484</v>
      </c>
      <c r="B971" s="76" t="s">
        <v>1705</v>
      </c>
      <c r="C971" s="76" t="s">
        <v>772</v>
      </c>
      <c r="D971" s="77">
        <v>46241</v>
      </c>
      <c r="E971" s="78">
        <v>0.49</v>
      </c>
      <c r="F971" s="76" t="s">
        <v>266</v>
      </c>
      <c r="G971" s="77">
        <v>46241</v>
      </c>
      <c r="H971">
        <v>40470181</v>
      </c>
      <c r="I971">
        <v>20</v>
      </c>
      <c r="J971" s="76" t="s">
        <v>1722</v>
      </c>
      <c r="K971" s="76" t="s">
        <v>1723</v>
      </c>
      <c r="L971" s="77">
        <v>46241</v>
      </c>
      <c r="M971" s="76" t="s">
        <v>269</v>
      </c>
      <c r="N971" s="76" t="s">
        <v>270</v>
      </c>
      <c r="O971" s="76" t="s">
        <v>271</v>
      </c>
      <c r="P971" s="77">
        <v>46241</v>
      </c>
      <c r="Q971" s="43">
        <f t="shared" si="30"/>
        <v>441</v>
      </c>
      <c r="R971" s="43">
        <f t="shared" si="31"/>
        <v>470</v>
      </c>
      <c r="S971" s="41">
        <f>IF($Q971&lt;Parâmetros!$E$19,$G971-1,$G971)</f>
        <v>46241</v>
      </c>
    </row>
    <row r="972" spans="1:19" ht="15" customHeight="1" x14ac:dyDescent="0.25">
      <c r="A972" s="79">
        <v>52484</v>
      </c>
      <c r="B972" s="76" t="s">
        <v>1705</v>
      </c>
      <c r="C972" s="76" t="s">
        <v>772</v>
      </c>
      <c r="D972" s="77">
        <v>46241</v>
      </c>
      <c r="E972" s="78">
        <v>3.44</v>
      </c>
      <c r="F972" s="76" t="s">
        <v>266</v>
      </c>
      <c r="G972" s="77">
        <v>46241</v>
      </c>
      <c r="H972">
        <v>40501296</v>
      </c>
      <c r="I972">
        <v>40</v>
      </c>
      <c r="J972" s="76" t="s">
        <v>1724</v>
      </c>
      <c r="K972" s="76" t="s">
        <v>1725</v>
      </c>
      <c r="L972" s="77">
        <v>46241</v>
      </c>
      <c r="M972" s="76" t="s">
        <v>269</v>
      </c>
      <c r="N972" s="76" t="s">
        <v>270</v>
      </c>
      <c r="O972" s="76" t="s">
        <v>271</v>
      </c>
      <c r="P972" s="77">
        <v>46241</v>
      </c>
      <c r="Q972" s="43">
        <f t="shared" si="30"/>
        <v>484</v>
      </c>
      <c r="R972" s="43">
        <f t="shared" si="31"/>
        <v>690</v>
      </c>
      <c r="S972" s="41">
        <f>IF($Q972&lt;Parâmetros!$E$19,$G972-1,$G972)</f>
        <v>46241</v>
      </c>
    </row>
    <row r="973" spans="1:19" ht="15" customHeight="1" x14ac:dyDescent="0.25">
      <c r="A973" s="79">
        <v>52484</v>
      </c>
      <c r="B973" s="76" t="s">
        <v>1705</v>
      </c>
      <c r="C973" s="76" t="s">
        <v>772</v>
      </c>
      <c r="D973" s="77">
        <v>46241</v>
      </c>
      <c r="E973" s="78">
        <v>1.67</v>
      </c>
      <c r="F973" s="76" t="s">
        <v>266</v>
      </c>
      <c r="G973" s="77">
        <v>46241</v>
      </c>
      <c r="H973">
        <v>40493135</v>
      </c>
      <c r="I973">
        <v>10</v>
      </c>
      <c r="J973" s="76" t="s">
        <v>1726</v>
      </c>
      <c r="K973" s="76" t="s">
        <v>1432</v>
      </c>
      <c r="L973" s="77">
        <v>46241</v>
      </c>
      <c r="M973" s="76" t="s">
        <v>269</v>
      </c>
      <c r="N973" s="76" t="s">
        <v>270</v>
      </c>
      <c r="O973" s="76" t="s">
        <v>271</v>
      </c>
      <c r="P973" s="77">
        <v>46241</v>
      </c>
      <c r="Q973" s="43">
        <f t="shared" si="30"/>
        <v>760</v>
      </c>
      <c r="R973" s="43">
        <f t="shared" si="31"/>
        <v>860</v>
      </c>
      <c r="S973" s="41">
        <f>IF($Q973&lt;Parâmetros!$E$19,$G973-1,$G973)</f>
        <v>46241</v>
      </c>
    </row>
    <row r="974" spans="1:19" ht="15" customHeight="1" x14ac:dyDescent="0.25">
      <c r="A974" s="79">
        <v>52484</v>
      </c>
      <c r="B974" s="76" t="s">
        <v>1705</v>
      </c>
      <c r="C974" s="76" t="s">
        <v>772</v>
      </c>
      <c r="D974" s="77">
        <v>46242</v>
      </c>
      <c r="E974" s="78">
        <v>3.89</v>
      </c>
      <c r="F974" s="76" t="s">
        <v>266</v>
      </c>
      <c r="G974" s="77">
        <v>46242</v>
      </c>
      <c r="H974">
        <v>40501300</v>
      </c>
      <c r="I974">
        <v>20</v>
      </c>
      <c r="J974" s="76" t="s">
        <v>1727</v>
      </c>
      <c r="K974" s="76" t="s">
        <v>1728</v>
      </c>
      <c r="L974" s="77">
        <v>46242</v>
      </c>
      <c r="M974" s="76" t="s">
        <v>269</v>
      </c>
      <c r="N974" s="76" t="s">
        <v>270</v>
      </c>
      <c r="O974" s="76" t="s">
        <v>271</v>
      </c>
      <c r="P974" s="77">
        <v>46242</v>
      </c>
      <c r="Q974" s="43">
        <f t="shared" si="30"/>
        <v>457</v>
      </c>
      <c r="R974" s="43">
        <f t="shared" si="31"/>
        <v>690</v>
      </c>
      <c r="S974" s="41">
        <f>IF($Q974&lt;Parâmetros!$E$19,$G974-1,$G974)</f>
        <v>46242</v>
      </c>
    </row>
    <row r="975" spans="1:19" ht="15" customHeight="1" x14ac:dyDescent="0.25">
      <c r="A975" s="79">
        <v>52484</v>
      </c>
      <c r="B975" s="76" t="s">
        <v>1705</v>
      </c>
      <c r="C975" s="76" t="s">
        <v>772</v>
      </c>
      <c r="D975" s="77">
        <v>46242</v>
      </c>
      <c r="E975" s="78">
        <v>2.39</v>
      </c>
      <c r="F975" s="76" t="s">
        <v>266</v>
      </c>
      <c r="G975" s="77">
        <v>46242</v>
      </c>
      <c r="H975">
        <v>40501022</v>
      </c>
      <c r="I975">
        <v>10</v>
      </c>
      <c r="J975" s="76" t="s">
        <v>1729</v>
      </c>
      <c r="K975" s="76" t="s">
        <v>1730</v>
      </c>
      <c r="L975" s="77">
        <v>46242</v>
      </c>
      <c r="M975" s="76" t="s">
        <v>269</v>
      </c>
      <c r="N975" s="76" t="s">
        <v>270</v>
      </c>
      <c r="O975" s="76" t="s">
        <v>271</v>
      </c>
      <c r="P975" s="77">
        <v>46242</v>
      </c>
      <c r="Q975" s="43">
        <f t="shared" si="30"/>
        <v>757</v>
      </c>
      <c r="R975" s="43">
        <f t="shared" si="31"/>
        <v>900</v>
      </c>
      <c r="S975" s="41">
        <f>IF($Q975&lt;Parâmetros!$E$19,$G975-1,$G975)</f>
        <v>46242</v>
      </c>
    </row>
    <row r="976" spans="1:19" ht="15" customHeight="1" x14ac:dyDescent="0.25">
      <c r="A976" s="79">
        <v>52484</v>
      </c>
      <c r="B976" s="76" t="s">
        <v>1705</v>
      </c>
      <c r="C976" s="76" t="s">
        <v>772</v>
      </c>
      <c r="D976" s="77">
        <v>46245</v>
      </c>
      <c r="E976" s="78">
        <v>3.99</v>
      </c>
      <c r="F976" s="76" t="s">
        <v>266</v>
      </c>
      <c r="G976" s="77">
        <v>46244</v>
      </c>
      <c r="H976">
        <v>40503103</v>
      </c>
      <c r="I976">
        <v>10</v>
      </c>
      <c r="J976" s="76" t="s">
        <v>1731</v>
      </c>
      <c r="K976" s="76" t="s">
        <v>1732</v>
      </c>
      <c r="L976" s="77">
        <v>46244</v>
      </c>
      <c r="M976" s="76" t="s">
        <v>269</v>
      </c>
      <c r="N976" s="76" t="s">
        <v>270</v>
      </c>
      <c r="O976" s="76" t="s">
        <v>271</v>
      </c>
      <c r="P976" s="77">
        <v>46245</v>
      </c>
      <c r="Q976" s="43">
        <f t="shared" si="30"/>
        <v>449</v>
      </c>
      <c r="R976" s="43">
        <f t="shared" si="31"/>
        <v>689</v>
      </c>
      <c r="S976" s="41">
        <f>IF($Q976&lt;Parâmetros!$E$19,$G976-1,$G976)</f>
        <v>46244</v>
      </c>
    </row>
    <row r="977" spans="1:19" ht="15" customHeight="1" x14ac:dyDescent="0.25">
      <c r="A977" s="79">
        <v>52484</v>
      </c>
      <c r="B977" s="76" t="s">
        <v>1705</v>
      </c>
      <c r="C977" s="76" t="s">
        <v>772</v>
      </c>
      <c r="D977" s="77">
        <v>46245</v>
      </c>
      <c r="E977" s="78">
        <v>0.89</v>
      </c>
      <c r="F977" s="76" t="s">
        <v>266</v>
      </c>
      <c r="G977" s="77">
        <v>46244</v>
      </c>
      <c r="H977">
        <v>40499968</v>
      </c>
      <c r="I977">
        <v>10</v>
      </c>
      <c r="J977" s="76" t="s">
        <v>1733</v>
      </c>
      <c r="K977" s="76" t="s">
        <v>1734</v>
      </c>
      <c r="L977" s="77">
        <v>46244</v>
      </c>
      <c r="M977" s="76" t="s">
        <v>269</v>
      </c>
      <c r="N977" s="76" t="s">
        <v>270</v>
      </c>
      <c r="O977" s="76" t="s">
        <v>271</v>
      </c>
      <c r="P977" s="77">
        <v>46245</v>
      </c>
      <c r="Q977" s="43">
        <f t="shared" si="30"/>
        <v>760</v>
      </c>
      <c r="R977" s="43">
        <f t="shared" si="31"/>
        <v>813</v>
      </c>
      <c r="S977" s="41">
        <f>IF($Q977&lt;Parâmetros!$E$19,$G977-1,$G977)</f>
        <v>46244</v>
      </c>
    </row>
    <row r="978" spans="1:19" ht="15" customHeight="1" x14ac:dyDescent="0.25">
      <c r="A978" s="79">
        <v>52484</v>
      </c>
      <c r="B978" s="76" t="s">
        <v>1705</v>
      </c>
      <c r="C978" s="76" t="s">
        <v>772</v>
      </c>
      <c r="D978" s="77">
        <v>46245</v>
      </c>
      <c r="E978" s="78">
        <v>0.85</v>
      </c>
      <c r="F978" s="76" t="s">
        <v>266</v>
      </c>
      <c r="G978" s="77">
        <v>46244</v>
      </c>
      <c r="H978">
        <v>40499971</v>
      </c>
      <c r="I978">
        <v>20</v>
      </c>
      <c r="J978" s="76" t="s">
        <v>1735</v>
      </c>
      <c r="K978" s="76" t="s">
        <v>1736</v>
      </c>
      <c r="L978" s="77">
        <v>46244</v>
      </c>
      <c r="M978" s="76" t="s">
        <v>269</v>
      </c>
      <c r="N978" s="76" t="s">
        <v>270</v>
      </c>
      <c r="O978" s="76" t="s">
        <v>271</v>
      </c>
      <c r="P978" s="77">
        <v>46245</v>
      </c>
      <c r="Q978" s="43">
        <f t="shared" si="30"/>
        <v>820</v>
      </c>
      <c r="R978" s="43">
        <f t="shared" si="31"/>
        <v>871</v>
      </c>
      <c r="S978" s="41">
        <f>IF($Q978&lt;Parâmetros!$E$19,$G978-1,$G978)</f>
        <v>46244</v>
      </c>
    </row>
    <row r="979" spans="1:19" ht="15" customHeight="1" x14ac:dyDescent="0.25">
      <c r="A979" s="79">
        <v>52484</v>
      </c>
      <c r="B979" s="76" t="s">
        <v>1705</v>
      </c>
      <c r="C979" s="76" t="s">
        <v>772</v>
      </c>
      <c r="D979" s="77">
        <v>46245</v>
      </c>
      <c r="E979" s="78">
        <v>1.92</v>
      </c>
      <c r="F979" s="76" t="s">
        <v>266</v>
      </c>
      <c r="G979" s="77">
        <v>46244</v>
      </c>
      <c r="H979">
        <v>40501838</v>
      </c>
      <c r="I979">
        <v>10</v>
      </c>
      <c r="J979" s="76" t="s">
        <v>1737</v>
      </c>
      <c r="K979" s="76" t="s">
        <v>1738</v>
      </c>
      <c r="L979" s="77">
        <v>46244</v>
      </c>
      <c r="M979" s="76" t="s">
        <v>269</v>
      </c>
      <c r="N979" s="76" t="s">
        <v>270</v>
      </c>
      <c r="O979" s="76" t="s">
        <v>271</v>
      </c>
      <c r="P979" s="77">
        <v>46245</v>
      </c>
      <c r="Q979" s="43">
        <f t="shared" si="30"/>
        <v>879</v>
      </c>
      <c r="R979" s="43">
        <f t="shared" si="31"/>
        <v>994</v>
      </c>
      <c r="S979" s="41">
        <f>IF($Q979&lt;Parâmetros!$E$19,$G979-1,$G979)</f>
        <v>46244</v>
      </c>
    </row>
    <row r="980" spans="1:19" ht="15" customHeight="1" x14ac:dyDescent="0.25">
      <c r="A980" s="79">
        <v>52484</v>
      </c>
      <c r="B980" s="76" t="s">
        <v>1705</v>
      </c>
      <c r="C980" s="76" t="s">
        <v>772</v>
      </c>
      <c r="D980" s="77">
        <v>46246</v>
      </c>
      <c r="E980" s="78">
        <v>4.04</v>
      </c>
      <c r="F980" s="76" t="s">
        <v>266</v>
      </c>
      <c r="G980" s="77">
        <v>46245</v>
      </c>
      <c r="H980">
        <v>40499675</v>
      </c>
      <c r="I980">
        <v>10</v>
      </c>
      <c r="J980" s="76" t="s">
        <v>1739</v>
      </c>
      <c r="K980" s="76" t="s">
        <v>1728</v>
      </c>
      <c r="L980" s="77">
        <v>46245</v>
      </c>
      <c r="M980" s="76" t="s">
        <v>269</v>
      </c>
      <c r="N980" s="76" t="s">
        <v>270</v>
      </c>
      <c r="O980" s="76" t="s">
        <v>271</v>
      </c>
      <c r="P980" s="77">
        <v>46246</v>
      </c>
      <c r="Q980" s="43">
        <f t="shared" si="30"/>
        <v>448</v>
      </c>
      <c r="R980" s="43">
        <f t="shared" si="31"/>
        <v>690</v>
      </c>
      <c r="S980" s="41">
        <f>IF($Q980&lt;Parâmetros!$E$19,$G980-1,$G980)</f>
        <v>46245</v>
      </c>
    </row>
    <row r="981" spans="1:19" ht="15" customHeight="1" x14ac:dyDescent="0.25">
      <c r="A981" s="79">
        <v>52484</v>
      </c>
      <c r="B981" s="76" t="s">
        <v>1705</v>
      </c>
      <c r="C981" s="76" t="s">
        <v>772</v>
      </c>
      <c r="D981" s="77">
        <v>46246</v>
      </c>
      <c r="E981" s="78">
        <v>3.82</v>
      </c>
      <c r="F981" s="76" t="s">
        <v>266</v>
      </c>
      <c r="G981" s="77">
        <v>46245</v>
      </c>
      <c r="H981">
        <v>40492201</v>
      </c>
      <c r="I981">
        <v>30</v>
      </c>
      <c r="J981" s="76" t="s">
        <v>1740</v>
      </c>
      <c r="K981" s="76" t="s">
        <v>1741</v>
      </c>
      <c r="L981" s="77">
        <v>46245</v>
      </c>
      <c r="M981" s="76" t="s">
        <v>269</v>
      </c>
      <c r="N981" s="76" t="s">
        <v>270</v>
      </c>
      <c r="O981" s="76" t="s">
        <v>271</v>
      </c>
      <c r="P981" s="77">
        <v>46246</v>
      </c>
      <c r="Q981" s="43">
        <f t="shared" si="30"/>
        <v>765</v>
      </c>
      <c r="R981" s="43">
        <f t="shared" si="31"/>
        <v>994</v>
      </c>
      <c r="S981" s="41">
        <f>IF($Q981&lt;Parâmetros!$E$19,$G981-1,$G981)</f>
        <v>46245</v>
      </c>
    </row>
    <row r="982" spans="1:19" ht="15" customHeight="1" x14ac:dyDescent="0.25">
      <c r="A982" s="79">
        <v>52484</v>
      </c>
      <c r="B982" s="76" t="s">
        <v>1705</v>
      </c>
      <c r="C982" s="76" t="s">
        <v>772</v>
      </c>
      <c r="D982" s="77">
        <v>46246</v>
      </c>
      <c r="E982" s="78">
        <v>4.05</v>
      </c>
      <c r="F982" s="76" t="s">
        <v>266</v>
      </c>
      <c r="G982" s="77">
        <v>46246</v>
      </c>
      <c r="H982">
        <v>31512668</v>
      </c>
      <c r="I982">
        <v>10</v>
      </c>
      <c r="J982" s="76" t="s">
        <v>1742</v>
      </c>
      <c r="K982" s="76" t="s">
        <v>1743</v>
      </c>
      <c r="L982" s="77">
        <v>46246</v>
      </c>
      <c r="M982" s="76" t="s">
        <v>1744</v>
      </c>
      <c r="N982" s="76" t="s">
        <v>270</v>
      </c>
      <c r="O982" s="76" t="s">
        <v>271</v>
      </c>
      <c r="P982" s="77">
        <v>46246</v>
      </c>
      <c r="Q982" s="43">
        <f t="shared" si="30"/>
        <v>446</v>
      </c>
      <c r="R982" s="43">
        <f t="shared" si="31"/>
        <v>690</v>
      </c>
      <c r="S982" s="41">
        <f>IF($Q982&lt;Parâmetros!$E$19,$G982-1,$G982)</f>
        <v>46246</v>
      </c>
    </row>
    <row r="983" spans="1:19" ht="15" customHeight="1" x14ac:dyDescent="0.25">
      <c r="A983" s="79">
        <v>52484</v>
      </c>
      <c r="B983" s="76" t="s">
        <v>1705</v>
      </c>
      <c r="C983" s="76" t="s">
        <v>772</v>
      </c>
      <c r="D983" s="77">
        <v>46246</v>
      </c>
      <c r="E983" s="78">
        <v>3.89</v>
      </c>
      <c r="F983" s="76" t="s">
        <v>266</v>
      </c>
      <c r="G983" s="77">
        <v>46246</v>
      </c>
      <c r="H983">
        <v>31512668</v>
      </c>
      <c r="I983">
        <v>10</v>
      </c>
      <c r="J983" s="76" t="s">
        <v>1745</v>
      </c>
      <c r="K983" s="76" t="s">
        <v>1746</v>
      </c>
      <c r="L983" s="77">
        <v>46246</v>
      </c>
      <c r="M983" s="76" t="s">
        <v>1744</v>
      </c>
      <c r="N983" s="76" t="s">
        <v>270</v>
      </c>
      <c r="O983" s="76" t="s">
        <v>271</v>
      </c>
      <c r="P983" s="77">
        <v>46246</v>
      </c>
      <c r="Q983" s="43">
        <f t="shared" si="30"/>
        <v>760</v>
      </c>
      <c r="R983" s="43">
        <f t="shared" si="31"/>
        <v>993</v>
      </c>
      <c r="S983" s="41">
        <f>IF($Q983&lt;Parâmetros!$E$19,$G983-1,$G983)</f>
        <v>46246</v>
      </c>
    </row>
    <row r="984" spans="1:19" ht="15" customHeight="1" x14ac:dyDescent="0.25">
      <c r="A984" s="79">
        <v>52484</v>
      </c>
      <c r="B984" s="76" t="s">
        <v>1705</v>
      </c>
      <c r="C984" s="76" t="s">
        <v>772</v>
      </c>
      <c r="D984" s="77">
        <v>46248</v>
      </c>
      <c r="E984" s="78">
        <v>4.0999999999999996</v>
      </c>
      <c r="F984" s="76" t="s">
        <v>266</v>
      </c>
      <c r="G984" s="77">
        <v>46247</v>
      </c>
      <c r="H984">
        <v>31512668</v>
      </c>
      <c r="I984">
        <v>10</v>
      </c>
      <c r="J984" s="76" t="s">
        <v>1747</v>
      </c>
      <c r="K984" s="76" t="s">
        <v>1748</v>
      </c>
      <c r="L984" s="77">
        <v>46247</v>
      </c>
      <c r="M984" s="76" t="s">
        <v>1744</v>
      </c>
      <c r="N984" s="76" t="s">
        <v>270</v>
      </c>
      <c r="O984" s="76" t="s">
        <v>271</v>
      </c>
      <c r="P984" s="77">
        <v>46248</v>
      </c>
      <c r="Q984" s="43">
        <f t="shared" si="30"/>
        <v>443</v>
      </c>
      <c r="R984" s="43">
        <f t="shared" si="31"/>
        <v>689</v>
      </c>
      <c r="S984" s="41">
        <f>IF($Q984&lt;Parâmetros!$E$19,$G984-1,$G984)</f>
        <v>46247</v>
      </c>
    </row>
    <row r="985" spans="1:19" ht="15" customHeight="1" x14ac:dyDescent="0.25">
      <c r="A985" s="79">
        <v>52484</v>
      </c>
      <c r="B985" s="76" t="s">
        <v>1705</v>
      </c>
      <c r="C985" s="76" t="s">
        <v>772</v>
      </c>
      <c r="D985" s="77">
        <v>46248</v>
      </c>
      <c r="E985" s="78">
        <v>2.97</v>
      </c>
      <c r="F985" s="76" t="s">
        <v>266</v>
      </c>
      <c r="G985" s="77">
        <v>46247</v>
      </c>
      <c r="H985">
        <v>31512668</v>
      </c>
      <c r="I985">
        <v>10</v>
      </c>
      <c r="J985" s="76" t="s">
        <v>1749</v>
      </c>
      <c r="K985" s="76" t="s">
        <v>1750</v>
      </c>
      <c r="L985" s="77">
        <v>46247</v>
      </c>
      <c r="M985" s="76" t="s">
        <v>1744</v>
      </c>
      <c r="N985" s="76" t="s">
        <v>270</v>
      </c>
      <c r="O985" s="76" t="s">
        <v>271</v>
      </c>
      <c r="P985" s="77">
        <v>46248</v>
      </c>
      <c r="Q985" s="43">
        <f t="shared" si="30"/>
        <v>759</v>
      </c>
      <c r="R985" s="43">
        <f t="shared" si="31"/>
        <v>937</v>
      </c>
      <c r="S985" s="41">
        <f>IF($Q985&lt;Parâmetros!$E$19,$G985-1,$G985)</f>
        <v>46247</v>
      </c>
    </row>
    <row r="986" spans="1:19" ht="15" customHeight="1" x14ac:dyDescent="0.25">
      <c r="A986" s="79">
        <v>52484</v>
      </c>
      <c r="B986" s="76" t="s">
        <v>1705</v>
      </c>
      <c r="C986" s="76" t="s">
        <v>772</v>
      </c>
      <c r="D986" s="77">
        <v>46248</v>
      </c>
      <c r="E986" s="78">
        <v>4</v>
      </c>
      <c r="F986" s="76" t="s">
        <v>266</v>
      </c>
      <c r="G986" s="77">
        <v>46248</v>
      </c>
      <c r="H986">
        <v>40503103</v>
      </c>
      <c r="I986">
        <v>10</v>
      </c>
      <c r="J986" s="76" t="s">
        <v>1751</v>
      </c>
      <c r="K986" s="76" t="s">
        <v>1752</v>
      </c>
      <c r="L986" s="77">
        <v>46248</v>
      </c>
      <c r="M986" s="76" t="s">
        <v>269</v>
      </c>
      <c r="N986" s="76" t="s">
        <v>270</v>
      </c>
      <c r="O986" s="76" t="s">
        <v>271</v>
      </c>
      <c r="P986" s="77">
        <v>46248</v>
      </c>
      <c r="Q986" s="43">
        <f t="shared" si="30"/>
        <v>449</v>
      </c>
      <c r="R986" s="43">
        <f t="shared" si="31"/>
        <v>690</v>
      </c>
      <c r="S986" s="41">
        <f>IF($Q986&lt;Parâmetros!$E$19,$G986-1,$G986)</f>
        <v>46248</v>
      </c>
    </row>
    <row r="987" spans="1:19" ht="15" customHeight="1" x14ac:dyDescent="0.25">
      <c r="A987" s="79">
        <v>52484</v>
      </c>
      <c r="B987" s="76" t="s">
        <v>1705</v>
      </c>
      <c r="C987" s="76" t="s">
        <v>772</v>
      </c>
      <c r="D987" s="77">
        <v>46248</v>
      </c>
      <c r="E987" s="78">
        <v>3.79</v>
      </c>
      <c r="F987" s="76" t="s">
        <v>266</v>
      </c>
      <c r="G987" s="77">
        <v>46248</v>
      </c>
      <c r="H987">
        <v>40503103</v>
      </c>
      <c r="I987">
        <v>10</v>
      </c>
      <c r="J987" s="76" t="s">
        <v>1753</v>
      </c>
      <c r="K987" s="76" t="s">
        <v>1754</v>
      </c>
      <c r="L987" s="77">
        <v>46248</v>
      </c>
      <c r="M987" s="76" t="s">
        <v>269</v>
      </c>
      <c r="N987" s="76" t="s">
        <v>270</v>
      </c>
      <c r="O987" s="76" t="s">
        <v>271</v>
      </c>
      <c r="P987" s="77">
        <v>46248</v>
      </c>
      <c r="Q987" s="43">
        <f t="shared" si="30"/>
        <v>760</v>
      </c>
      <c r="R987" s="43">
        <f t="shared" si="31"/>
        <v>987</v>
      </c>
      <c r="S987" s="41">
        <f>IF($Q987&lt;Parâmetros!$E$19,$G987-1,$G987)</f>
        <v>46248</v>
      </c>
    </row>
    <row r="988" spans="1:19" ht="15" customHeight="1" x14ac:dyDescent="0.25">
      <c r="A988" s="79">
        <v>52484</v>
      </c>
      <c r="B988" s="76" t="s">
        <v>1705</v>
      </c>
      <c r="C988" s="76" t="s">
        <v>772</v>
      </c>
      <c r="D988" s="77">
        <v>46253</v>
      </c>
      <c r="E988" s="78">
        <v>3.95</v>
      </c>
      <c r="F988" s="76" t="s">
        <v>266</v>
      </c>
      <c r="G988" s="77">
        <v>46251</v>
      </c>
      <c r="H988">
        <v>40503417</v>
      </c>
      <c r="I988">
        <v>10</v>
      </c>
      <c r="J988" s="76" t="s">
        <v>4376</v>
      </c>
      <c r="K988" s="76" t="s">
        <v>1496</v>
      </c>
      <c r="L988" s="77">
        <v>46251</v>
      </c>
      <c r="M988" s="76" t="s">
        <v>269</v>
      </c>
      <c r="N988" s="76" t="s">
        <v>270</v>
      </c>
      <c r="O988" s="76" t="s">
        <v>271</v>
      </c>
      <c r="P988" s="77">
        <v>46253</v>
      </c>
      <c r="Q988" s="43">
        <f t="shared" si="30"/>
        <v>453</v>
      </c>
      <c r="R988" s="43">
        <f t="shared" si="31"/>
        <v>690</v>
      </c>
      <c r="S988" s="41">
        <f>IF($Q988&lt;Parâmetros!$E$19,$G988-1,$G988)</f>
        <v>46251</v>
      </c>
    </row>
    <row r="989" spans="1:19" ht="15" customHeight="1" x14ac:dyDescent="0.25">
      <c r="A989" s="79">
        <v>52484</v>
      </c>
      <c r="B989" s="76" t="s">
        <v>1705</v>
      </c>
      <c r="C989" s="76" t="s">
        <v>772</v>
      </c>
      <c r="D989" s="77">
        <v>46253</v>
      </c>
      <c r="E989" s="78">
        <v>2.62</v>
      </c>
      <c r="F989" s="76" t="s">
        <v>266</v>
      </c>
      <c r="G989" s="77">
        <v>46251</v>
      </c>
      <c r="H989">
        <v>40503417</v>
      </c>
      <c r="I989">
        <v>10</v>
      </c>
      <c r="J989" s="76" t="s">
        <v>4488</v>
      </c>
      <c r="K989" s="76" t="s">
        <v>4489</v>
      </c>
      <c r="L989" s="77">
        <v>46251</v>
      </c>
      <c r="M989" s="76" t="s">
        <v>269</v>
      </c>
      <c r="N989" s="76" t="s">
        <v>270</v>
      </c>
      <c r="O989" s="76" t="s">
        <v>271</v>
      </c>
      <c r="P989" s="77">
        <v>46253</v>
      </c>
      <c r="Q989" s="43">
        <f t="shared" si="30"/>
        <v>759</v>
      </c>
      <c r="R989" s="43">
        <f t="shared" si="31"/>
        <v>916</v>
      </c>
      <c r="S989" s="41">
        <f>IF($Q989&lt;Parâmetros!$E$19,$G989-1,$G989)</f>
        <v>46251</v>
      </c>
    </row>
    <row r="990" spans="1:19" ht="15" customHeight="1" x14ac:dyDescent="0.25">
      <c r="A990" s="79">
        <v>52484</v>
      </c>
      <c r="B990" s="76" t="s">
        <v>1705</v>
      </c>
      <c r="C990" s="76" t="s">
        <v>772</v>
      </c>
      <c r="D990" s="77">
        <v>46253</v>
      </c>
      <c r="E990" s="78">
        <v>4.05</v>
      </c>
      <c r="F990" s="76" t="s">
        <v>266</v>
      </c>
      <c r="G990" s="77">
        <v>46252</v>
      </c>
      <c r="H990">
        <v>40504289</v>
      </c>
      <c r="I990">
        <v>10</v>
      </c>
      <c r="J990" s="76" t="s">
        <v>4490</v>
      </c>
      <c r="K990" s="76" t="s">
        <v>3319</v>
      </c>
      <c r="L990" s="77">
        <v>46252</v>
      </c>
      <c r="M990" s="76" t="s">
        <v>269</v>
      </c>
      <c r="N990" s="76" t="s">
        <v>270</v>
      </c>
      <c r="O990" s="76" t="s">
        <v>271</v>
      </c>
      <c r="P990" s="77">
        <v>46253</v>
      </c>
      <c r="Q990" s="43">
        <f t="shared" si="30"/>
        <v>447</v>
      </c>
      <c r="R990" s="43">
        <f t="shared" si="31"/>
        <v>690</v>
      </c>
      <c r="S990" s="41">
        <f>IF($Q990&lt;Parâmetros!$E$19,$G990-1,$G990)</f>
        <v>46252</v>
      </c>
    </row>
    <row r="991" spans="1:19" ht="15" customHeight="1" x14ac:dyDescent="0.25">
      <c r="A991" s="79">
        <v>52484</v>
      </c>
      <c r="B991" s="76" t="s">
        <v>1705</v>
      </c>
      <c r="C991" s="76" t="s">
        <v>772</v>
      </c>
      <c r="D991" s="77">
        <v>46253</v>
      </c>
      <c r="E991" s="78">
        <v>3.59</v>
      </c>
      <c r="F991" s="76" t="s">
        <v>266</v>
      </c>
      <c r="G991" s="77">
        <v>46252</v>
      </c>
      <c r="H991">
        <v>40504289</v>
      </c>
      <c r="I991">
        <v>10</v>
      </c>
      <c r="J991" s="76" t="s">
        <v>3292</v>
      </c>
      <c r="K991" s="76" t="s">
        <v>3840</v>
      </c>
      <c r="L991" s="77">
        <v>46252</v>
      </c>
      <c r="M991" s="76" t="s">
        <v>269</v>
      </c>
      <c r="N991" s="76" t="s">
        <v>270</v>
      </c>
      <c r="O991" s="76" t="s">
        <v>271</v>
      </c>
      <c r="P991" s="77">
        <v>46253</v>
      </c>
      <c r="Q991" s="43">
        <f t="shared" si="30"/>
        <v>760</v>
      </c>
      <c r="R991" s="43">
        <f t="shared" si="31"/>
        <v>975</v>
      </c>
      <c r="S991" s="41">
        <f>IF($Q991&lt;Parâmetros!$E$19,$G991-1,$G991)</f>
        <v>46252</v>
      </c>
    </row>
    <row r="992" spans="1:19" ht="15" customHeight="1" x14ac:dyDescent="0.25">
      <c r="A992" s="79">
        <v>52498</v>
      </c>
      <c r="B992" s="76" t="s">
        <v>216</v>
      </c>
      <c r="C992" s="76" t="s">
        <v>443</v>
      </c>
      <c r="D992" s="77">
        <v>46240</v>
      </c>
      <c r="E992" s="78">
        <v>0.47</v>
      </c>
      <c r="F992" s="76" t="s">
        <v>266</v>
      </c>
      <c r="G992" s="77">
        <v>46185</v>
      </c>
      <c r="H992">
        <v>40481963</v>
      </c>
      <c r="I992">
        <v>10</v>
      </c>
      <c r="J992" s="76" t="s">
        <v>1755</v>
      </c>
      <c r="K992" s="76" t="s">
        <v>1756</v>
      </c>
      <c r="L992" s="77">
        <v>46185</v>
      </c>
      <c r="M992" s="76" t="s">
        <v>296</v>
      </c>
      <c r="N992">
        <v>3011515</v>
      </c>
      <c r="O992" s="76" t="s">
        <v>1313</v>
      </c>
      <c r="P992" s="77">
        <v>46240</v>
      </c>
      <c r="Q992" s="43">
        <f t="shared" si="30"/>
        <v>1322</v>
      </c>
      <c r="R992" s="43">
        <f t="shared" si="31"/>
        <v>1350</v>
      </c>
      <c r="S992" s="41">
        <f>IF($Q992&lt;Parâmetros!$E$19,$G992-1,$G992)</f>
        <v>46185</v>
      </c>
    </row>
    <row r="993" spans="1:19" ht="15" customHeight="1" x14ac:dyDescent="0.25">
      <c r="A993" s="79">
        <v>52498</v>
      </c>
      <c r="B993" s="76" t="s">
        <v>216</v>
      </c>
      <c r="C993" s="76" t="s">
        <v>443</v>
      </c>
      <c r="D993" s="77">
        <v>46237</v>
      </c>
      <c r="E993" s="78">
        <v>4.79</v>
      </c>
      <c r="F993" s="76" t="s">
        <v>266</v>
      </c>
      <c r="G993" s="77">
        <v>46237</v>
      </c>
      <c r="H993">
        <v>40499967</v>
      </c>
      <c r="I993">
        <v>10</v>
      </c>
      <c r="J993" s="76" t="s">
        <v>1757</v>
      </c>
      <c r="K993" s="76" t="s">
        <v>1758</v>
      </c>
      <c r="L993" s="77">
        <v>46237</v>
      </c>
      <c r="M993" s="76" t="s">
        <v>269</v>
      </c>
      <c r="N993" s="76" t="s">
        <v>270</v>
      </c>
      <c r="O993" s="76" t="s">
        <v>271</v>
      </c>
      <c r="P993" s="77">
        <v>46237</v>
      </c>
      <c r="Q993" s="43">
        <f t="shared" si="30"/>
        <v>960</v>
      </c>
      <c r="R993" s="43">
        <f t="shared" si="31"/>
        <v>1247</v>
      </c>
      <c r="S993" s="41">
        <f>IF($Q993&lt;Parâmetros!$E$19,$G993-1,$G993)</f>
        <v>46237</v>
      </c>
    </row>
    <row r="994" spans="1:19" ht="15" customHeight="1" x14ac:dyDescent="0.25">
      <c r="A994" s="79">
        <v>52498</v>
      </c>
      <c r="B994" s="76" t="s">
        <v>216</v>
      </c>
      <c r="C994" s="76" t="s">
        <v>443</v>
      </c>
      <c r="D994" s="77">
        <v>46237</v>
      </c>
      <c r="E994" s="78">
        <v>-4.79</v>
      </c>
      <c r="F994" s="76" t="s">
        <v>266</v>
      </c>
      <c r="G994" s="77">
        <v>46237</v>
      </c>
      <c r="H994">
        <v>40499967</v>
      </c>
      <c r="I994">
        <v>10</v>
      </c>
      <c r="J994" s="76" t="s">
        <v>1757</v>
      </c>
      <c r="K994" s="76" t="s">
        <v>1758</v>
      </c>
      <c r="L994" s="77">
        <v>46237</v>
      </c>
      <c r="M994" s="76" t="s">
        <v>269</v>
      </c>
      <c r="N994" s="76" t="s">
        <v>270</v>
      </c>
      <c r="O994" s="76" t="s">
        <v>271</v>
      </c>
      <c r="P994" s="77">
        <v>46243</v>
      </c>
      <c r="Q994" s="43">
        <f t="shared" ref="Q994:Q1057" si="32">IFERROR(VALUE(LEFT($J994,2))*60+VALUE(MID($J994,4,2)),9999)</f>
        <v>960</v>
      </c>
      <c r="R994" s="43">
        <f t="shared" ref="R994:R1057" si="33">IFERROR(VALUE(LEFT($K994,2))*60+VALUE(MID($K994,4,2)),"")</f>
        <v>1247</v>
      </c>
      <c r="S994" s="41">
        <f>IF($Q994&lt;Parâmetros!$E$19,$G994-1,$G994)</f>
        <v>46237</v>
      </c>
    </row>
    <row r="995" spans="1:19" ht="15" customHeight="1" x14ac:dyDescent="0.25">
      <c r="A995" s="79">
        <v>52498</v>
      </c>
      <c r="B995" s="76" t="s">
        <v>216</v>
      </c>
      <c r="C995" s="76" t="s">
        <v>443</v>
      </c>
      <c r="D995" s="77">
        <v>46243</v>
      </c>
      <c r="E995" s="78">
        <v>6.3</v>
      </c>
      <c r="F995" s="76" t="s">
        <v>266</v>
      </c>
      <c r="G995" s="77">
        <v>46237</v>
      </c>
      <c r="H995">
        <v>40499967</v>
      </c>
      <c r="I995">
        <v>10</v>
      </c>
      <c r="J995" s="76" t="s">
        <v>1759</v>
      </c>
      <c r="K995" s="76" t="s">
        <v>1760</v>
      </c>
      <c r="L995" s="77">
        <v>46237</v>
      </c>
      <c r="M995" s="76" t="s">
        <v>269</v>
      </c>
      <c r="N995" s="76" t="s">
        <v>270</v>
      </c>
      <c r="O995" s="76" t="s">
        <v>271</v>
      </c>
      <c r="P995" s="77">
        <v>46243</v>
      </c>
      <c r="Q995" s="43">
        <f t="shared" si="32"/>
        <v>962</v>
      </c>
      <c r="R995" s="43">
        <f t="shared" si="33"/>
        <v>1340</v>
      </c>
      <c r="S995" s="41">
        <f>IF($Q995&lt;Parâmetros!$E$19,$G995-1,$G995)</f>
        <v>46237</v>
      </c>
    </row>
    <row r="996" spans="1:19" ht="15" customHeight="1" x14ac:dyDescent="0.25">
      <c r="A996" s="79">
        <v>52498</v>
      </c>
      <c r="B996" s="76" t="s">
        <v>216</v>
      </c>
      <c r="C996" s="76" t="s">
        <v>443</v>
      </c>
      <c r="D996" s="77">
        <v>46237</v>
      </c>
      <c r="E996" s="78">
        <v>1</v>
      </c>
      <c r="F996" s="76" t="s">
        <v>266</v>
      </c>
      <c r="G996" s="77">
        <v>46237</v>
      </c>
      <c r="H996">
        <v>40501069</v>
      </c>
      <c r="I996">
        <v>10</v>
      </c>
      <c r="J996" s="76" t="s">
        <v>1761</v>
      </c>
      <c r="K996" s="76" t="s">
        <v>1762</v>
      </c>
      <c r="L996" s="77">
        <v>46237</v>
      </c>
      <c r="M996" s="76" t="s">
        <v>269</v>
      </c>
      <c r="N996" s="76" t="s">
        <v>270</v>
      </c>
      <c r="O996" s="76" t="s">
        <v>271</v>
      </c>
      <c r="P996" s="77">
        <v>46237</v>
      </c>
      <c r="Q996" s="43">
        <f t="shared" si="32"/>
        <v>1307</v>
      </c>
      <c r="R996" s="43">
        <f t="shared" si="33"/>
        <v>1368</v>
      </c>
      <c r="S996" s="41">
        <f>IF($Q996&lt;Parâmetros!$E$19,$G996-1,$G996)</f>
        <v>46237</v>
      </c>
    </row>
    <row r="997" spans="1:19" ht="15" customHeight="1" x14ac:dyDescent="0.25">
      <c r="A997" s="79">
        <v>52498</v>
      </c>
      <c r="B997" s="76" t="s">
        <v>216</v>
      </c>
      <c r="C997" s="76" t="s">
        <v>443</v>
      </c>
      <c r="D997" s="77">
        <v>46239</v>
      </c>
      <c r="E997" s="78">
        <v>7.2</v>
      </c>
      <c r="F997" s="76" t="s">
        <v>266</v>
      </c>
      <c r="G997" s="77">
        <v>46239</v>
      </c>
      <c r="H997">
        <v>40500211</v>
      </c>
      <c r="I997">
        <v>10</v>
      </c>
      <c r="J997" s="76" t="s">
        <v>1763</v>
      </c>
      <c r="K997" s="76" t="s">
        <v>1764</v>
      </c>
      <c r="L997" s="77">
        <v>46239</v>
      </c>
      <c r="M997" s="76" t="s">
        <v>269</v>
      </c>
      <c r="N997">
        <v>3011212</v>
      </c>
      <c r="O997" s="76" t="s">
        <v>271</v>
      </c>
      <c r="P997" s="77">
        <v>46239</v>
      </c>
      <c r="Q997" s="43">
        <f t="shared" si="32"/>
        <v>960</v>
      </c>
      <c r="R997" s="43">
        <f t="shared" si="33"/>
        <v>1391</v>
      </c>
      <c r="S997" s="41">
        <f>IF($Q997&lt;Parâmetros!$E$19,$G997-1,$G997)</f>
        <v>46239</v>
      </c>
    </row>
    <row r="998" spans="1:19" ht="15" customHeight="1" x14ac:dyDescent="0.25">
      <c r="A998" s="79">
        <v>52498</v>
      </c>
      <c r="B998" s="76" t="s">
        <v>216</v>
      </c>
      <c r="C998" s="76" t="s">
        <v>443</v>
      </c>
      <c r="D998" s="77">
        <v>46240</v>
      </c>
      <c r="E998" s="78">
        <v>7.31</v>
      </c>
      <c r="F998" s="76" t="s">
        <v>266</v>
      </c>
      <c r="G998" s="77">
        <v>46240</v>
      </c>
      <c r="H998">
        <v>40500211</v>
      </c>
      <c r="I998">
        <v>10</v>
      </c>
      <c r="J998" s="76" t="s">
        <v>1765</v>
      </c>
      <c r="K998" s="76" t="s">
        <v>1766</v>
      </c>
      <c r="L998" s="77">
        <v>46240</v>
      </c>
      <c r="M998" s="76" t="s">
        <v>269</v>
      </c>
      <c r="N998">
        <v>3011212</v>
      </c>
      <c r="O998" s="76" t="s">
        <v>271</v>
      </c>
      <c r="P998" s="77">
        <v>46240</v>
      </c>
      <c r="Q998" s="43">
        <f t="shared" si="32"/>
        <v>940</v>
      </c>
      <c r="R998" s="43">
        <f t="shared" si="33"/>
        <v>1378</v>
      </c>
      <c r="S998" s="41">
        <f>IF($Q998&lt;Parâmetros!$E$19,$G998-1,$G998)</f>
        <v>46240</v>
      </c>
    </row>
    <row r="999" spans="1:19" ht="15" customHeight="1" x14ac:dyDescent="0.25">
      <c r="A999" s="79">
        <v>52498</v>
      </c>
      <c r="B999" s="76" t="s">
        <v>216</v>
      </c>
      <c r="C999" s="76" t="s">
        <v>443</v>
      </c>
      <c r="D999" s="77">
        <v>46241</v>
      </c>
      <c r="E999" s="78">
        <v>6</v>
      </c>
      <c r="F999" s="76" t="s">
        <v>266</v>
      </c>
      <c r="G999" s="77">
        <v>46241</v>
      </c>
      <c r="H999">
        <v>40501855</v>
      </c>
      <c r="I999">
        <v>10</v>
      </c>
      <c r="J999" s="76" t="s">
        <v>1767</v>
      </c>
      <c r="K999" s="76" t="s">
        <v>1768</v>
      </c>
      <c r="L999" s="77">
        <v>46241</v>
      </c>
      <c r="M999" s="76" t="s">
        <v>269</v>
      </c>
      <c r="N999" s="76" t="s">
        <v>270</v>
      </c>
      <c r="O999" s="76" t="s">
        <v>271</v>
      </c>
      <c r="P999" s="77">
        <v>46241</v>
      </c>
      <c r="Q999" s="43">
        <f t="shared" si="32"/>
        <v>960</v>
      </c>
      <c r="R999" s="43">
        <f t="shared" si="33"/>
        <v>1320</v>
      </c>
      <c r="S999" s="41">
        <f>IF($Q999&lt;Parâmetros!$E$19,$G999-1,$G999)</f>
        <v>46241</v>
      </c>
    </row>
    <row r="1000" spans="1:19" ht="15" customHeight="1" x14ac:dyDescent="0.25">
      <c r="A1000" s="79">
        <v>52498</v>
      </c>
      <c r="B1000" s="76" t="s">
        <v>216</v>
      </c>
      <c r="C1000" s="76" t="s">
        <v>443</v>
      </c>
      <c r="D1000" s="77">
        <v>46242</v>
      </c>
      <c r="E1000" s="78">
        <v>6.04</v>
      </c>
      <c r="F1000" s="76" t="s">
        <v>266</v>
      </c>
      <c r="G1000" s="77">
        <v>46242</v>
      </c>
      <c r="H1000">
        <v>40502506</v>
      </c>
      <c r="I1000">
        <v>10</v>
      </c>
      <c r="J1000" s="76" t="s">
        <v>1769</v>
      </c>
      <c r="K1000" s="76" t="s">
        <v>1770</v>
      </c>
      <c r="L1000" s="77">
        <v>46242</v>
      </c>
      <c r="M1000" s="76" t="s">
        <v>269</v>
      </c>
      <c r="N1000" s="76" t="s">
        <v>270</v>
      </c>
      <c r="O1000" s="76" t="s">
        <v>271</v>
      </c>
      <c r="P1000" s="77">
        <v>46242</v>
      </c>
      <c r="Q1000" s="43">
        <f t="shared" si="32"/>
        <v>960</v>
      </c>
      <c r="R1000" s="43">
        <f t="shared" si="33"/>
        <v>1322</v>
      </c>
      <c r="S1000" s="41">
        <f>IF($Q1000&lt;Parâmetros!$E$19,$G1000-1,$G1000)</f>
        <v>46242</v>
      </c>
    </row>
    <row r="1001" spans="1:19" ht="15" customHeight="1" x14ac:dyDescent="0.25">
      <c r="A1001" s="79">
        <v>52498</v>
      </c>
      <c r="B1001" s="76" t="s">
        <v>216</v>
      </c>
      <c r="C1001" s="76" t="s">
        <v>443</v>
      </c>
      <c r="D1001" s="77">
        <v>46243</v>
      </c>
      <c r="E1001" s="78">
        <v>2</v>
      </c>
      <c r="F1001" s="76" t="s">
        <v>266</v>
      </c>
      <c r="G1001" s="77">
        <v>46243</v>
      </c>
      <c r="H1001">
        <v>40502747</v>
      </c>
      <c r="I1001">
        <v>10</v>
      </c>
      <c r="J1001" s="76" t="s">
        <v>1771</v>
      </c>
      <c r="K1001" s="76" t="s">
        <v>1772</v>
      </c>
      <c r="L1001" s="77">
        <v>46243</v>
      </c>
      <c r="M1001" s="76" t="s">
        <v>269</v>
      </c>
      <c r="N1001" s="76" t="s">
        <v>270</v>
      </c>
      <c r="O1001" s="76" t="s">
        <v>271</v>
      </c>
      <c r="P1001" s="77">
        <v>46243</v>
      </c>
      <c r="Q1001" s="43">
        <f t="shared" si="32"/>
        <v>960</v>
      </c>
      <c r="R1001" s="43">
        <f t="shared" si="33"/>
        <v>1080</v>
      </c>
      <c r="S1001" s="41">
        <f>IF($Q1001&lt;Parâmetros!$E$19,$G1001-1,$G1001)</f>
        <v>46243</v>
      </c>
    </row>
    <row r="1002" spans="1:19" ht="15" customHeight="1" x14ac:dyDescent="0.25">
      <c r="A1002" s="79">
        <v>52498</v>
      </c>
      <c r="B1002" s="76" t="s">
        <v>216</v>
      </c>
      <c r="C1002" s="76" t="s">
        <v>443</v>
      </c>
      <c r="D1002" s="77">
        <v>46243</v>
      </c>
      <c r="E1002" s="78">
        <v>-2</v>
      </c>
      <c r="F1002" s="76" t="s">
        <v>266</v>
      </c>
      <c r="G1002" s="77">
        <v>46243</v>
      </c>
      <c r="H1002">
        <v>40502747</v>
      </c>
      <c r="I1002">
        <v>10</v>
      </c>
      <c r="J1002" s="76" t="s">
        <v>1771</v>
      </c>
      <c r="K1002" s="76" t="s">
        <v>1772</v>
      </c>
      <c r="L1002" s="77">
        <v>46243</v>
      </c>
      <c r="M1002" s="76" t="s">
        <v>269</v>
      </c>
      <c r="N1002" s="76" t="s">
        <v>270</v>
      </c>
      <c r="O1002" s="76" t="s">
        <v>511</v>
      </c>
      <c r="P1002" s="77">
        <v>46244</v>
      </c>
      <c r="Q1002" s="43">
        <f t="shared" si="32"/>
        <v>960</v>
      </c>
      <c r="R1002" s="43">
        <f t="shared" si="33"/>
        <v>1080</v>
      </c>
      <c r="S1002" s="41">
        <f>IF($Q1002&lt;Parâmetros!$E$19,$G1002-1,$G1002)</f>
        <v>46243</v>
      </c>
    </row>
    <row r="1003" spans="1:19" ht="15" customHeight="1" x14ac:dyDescent="0.25">
      <c r="A1003" s="79">
        <v>52498</v>
      </c>
      <c r="B1003" s="76" t="s">
        <v>216</v>
      </c>
      <c r="C1003" s="76" t="s">
        <v>443</v>
      </c>
      <c r="D1003" s="77">
        <v>46244</v>
      </c>
      <c r="E1003" s="78">
        <v>2</v>
      </c>
      <c r="F1003" s="76" t="s">
        <v>266</v>
      </c>
      <c r="G1003" s="77">
        <v>46243</v>
      </c>
      <c r="H1003">
        <v>40502747</v>
      </c>
      <c r="I1003">
        <v>10</v>
      </c>
      <c r="J1003" s="76" t="s">
        <v>1771</v>
      </c>
      <c r="K1003" s="76" t="s">
        <v>1772</v>
      </c>
      <c r="L1003" s="77">
        <v>46243</v>
      </c>
      <c r="M1003" s="76" t="s">
        <v>269</v>
      </c>
      <c r="N1003" s="76" t="s">
        <v>270</v>
      </c>
      <c r="O1003" s="76" t="s">
        <v>511</v>
      </c>
      <c r="P1003" s="77">
        <v>46244</v>
      </c>
      <c r="Q1003" s="43">
        <f t="shared" si="32"/>
        <v>960</v>
      </c>
      <c r="R1003" s="43">
        <f t="shared" si="33"/>
        <v>1080</v>
      </c>
      <c r="S1003" s="41">
        <f>IF($Q1003&lt;Parâmetros!$E$19,$G1003-1,$G1003)</f>
        <v>46243</v>
      </c>
    </row>
    <row r="1004" spans="1:19" ht="15" customHeight="1" x14ac:dyDescent="0.25">
      <c r="A1004" s="79">
        <v>52498</v>
      </c>
      <c r="B1004" s="76" t="s">
        <v>216</v>
      </c>
      <c r="C1004" s="76" t="s">
        <v>443</v>
      </c>
      <c r="D1004" s="77">
        <v>46244</v>
      </c>
      <c r="E1004" s="78">
        <v>-2</v>
      </c>
      <c r="F1004" s="76" t="s">
        <v>266</v>
      </c>
      <c r="G1004" s="77">
        <v>46243</v>
      </c>
      <c r="H1004">
        <v>40502747</v>
      </c>
      <c r="I1004">
        <v>10</v>
      </c>
      <c r="J1004" s="76" t="s">
        <v>1771</v>
      </c>
      <c r="K1004" s="76" t="s">
        <v>1772</v>
      </c>
      <c r="L1004" s="77">
        <v>46243</v>
      </c>
      <c r="M1004" s="76" t="s">
        <v>269</v>
      </c>
      <c r="N1004" s="76" t="s">
        <v>270</v>
      </c>
      <c r="O1004" s="76" t="s">
        <v>511</v>
      </c>
      <c r="P1004" s="77">
        <v>46244</v>
      </c>
      <c r="Q1004" s="43">
        <f t="shared" si="32"/>
        <v>960</v>
      </c>
      <c r="R1004" s="43">
        <f t="shared" si="33"/>
        <v>1080</v>
      </c>
      <c r="S1004" s="41">
        <f>IF($Q1004&lt;Parâmetros!$E$19,$G1004-1,$G1004)</f>
        <v>46243</v>
      </c>
    </row>
    <row r="1005" spans="1:19" ht="15" customHeight="1" x14ac:dyDescent="0.25">
      <c r="A1005" s="79">
        <v>52498</v>
      </c>
      <c r="B1005" s="76" t="s">
        <v>216</v>
      </c>
      <c r="C1005" s="76" t="s">
        <v>443</v>
      </c>
      <c r="D1005" s="77">
        <v>46244</v>
      </c>
      <c r="E1005" s="78">
        <v>2</v>
      </c>
      <c r="F1005" s="76" t="s">
        <v>266</v>
      </c>
      <c r="G1005" s="77">
        <v>46243</v>
      </c>
      <c r="H1005">
        <v>40503045</v>
      </c>
      <c r="I1005">
        <v>10</v>
      </c>
      <c r="J1005" s="76" t="s">
        <v>1771</v>
      </c>
      <c r="K1005" s="76" t="s">
        <v>1772</v>
      </c>
      <c r="L1005" s="77">
        <v>46243</v>
      </c>
      <c r="M1005" s="76" t="s">
        <v>269</v>
      </c>
      <c r="N1005" s="76" t="s">
        <v>270</v>
      </c>
      <c r="O1005" s="76" t="s">
        <v>511</v>
      </c>
      <c r="P1005" s="77">
        <v>46244</v>
      </c>
      <c r="Q1005" s="43">
        <f t="shared" si="32"/>
        <v>960</v>
      </c>
      <c r="R1005" s="43">
        <f t="shared" si="33"/>
        <v>1080</v>
      </c>
      <c r="S1005" s="41">
        <f>IF($Q1005&lt;Parâmetros!$E$19,$G1005-1,$G1005)</f>
        <v>46243</v>
      </c>
    </row>
    <row r="1006" spans="1:19" ht="15" customHeight="1" x14ac:dyDescent="0.25">
      <c r="A1006" s="79">
        <v>52498</v>
      </c>
      <c r="B1006" s="76" t="s">
        <v>216</v>
      </c>
      <c r="C1006" s="76" t="s">
        <v>443</v>
      </c>
      <c r="D1006" s="77">
        <v>46243</v>
      </c>
      <c r="E1006" s="78">
        <v>0.38</v>
      </c>
      <c r="F1006" s="76" t="s">
        <v>266</v>
      </c>
      <c r="G1006" s="77">
        <v>46243</v>
      </c>
      <c r="H1006">
        <v>40493836</v>
      </c>
      <c r="I1006">
        <v>10</v>
      </c>
      <c r="J1006" s="76" t="s">
        <v>1773</v>
      </c>
      <c r="K1006" s="76" t="s">
        <v>1774</v>
      </c>
      <c r="L1006" s="77">
        <v>46243</v>
      </c>
      <c r="M1006" s="76" t="s">
        <v>296</v>
      </c>
      <c r="N1006">
        <v>3006504</v>
      </c>
      <c r="O1006" s="76" t="s">
        <v>271</v>
      </c>
      <c r="P1006" s="77">
        <v>46243</v>
      </c>
      <c r="Q1006" s="43">
        <f t="shared" si="32"/>
        <v>1091</v>
      </c>
      <c r="R1006" s="43">
        <f t="shared" si="33"/>
        <v>1114</v>
      </c>
      <c r="S1006" s="41">
        <f>IF($Q1006&lt;Parâmetros!$E$19,$G1006-1,$G1006)</f>
        <v>46243</v>
      </c>
    </row>
    <row r="1007" spans="1:19" ht="15" customHeight="1" x14ac:dyDescent="0.25">
      <c r="A1007" s="79">
        <v>52498</v>
      </c>
      <c r="B1007" s="76" t="s">
        <v>216</v>
      </c>
      <c r="C1007" s="76" t="s">
        <v>443</v>
      </c>
      <c r="D1007" s="77">
        <v>46243</v>
      </c>
      <c r="E1007" s="78">
        <v>0.28999999999999998</v>
      </c>
      <c r="F1007" s="76" t="s">
        <v>266</v>
      </c>
      <c r="G1007" s="77">
        <v>46243</v>
      </c>
      <c r="H1007">
        <v>40493896</v>
      </c>
      <c r="I1007">
        <v>10</v>
      </c>
      <c r="J1007" s="76" t="s">
        <v>1775</v>
      </c>
      <c r="K1007" s="76" t="s">
        <v>1776</v>
      </c>
      <c r="L1007" s="77">
        <v>46243</v>
      </c>
      <c r="M1007" s="76" t="s">
        <v>296</v>
      </c>
      <c r="N1007">
        <v>3002684</v>
      </c>
      <c r="O1007" s="76" t="s">
        <v>271</v>
      </c>
      <c r="P1007" s="77">
        <v>46243</v>
      </c>
      <c r="Q1007" s="43">
        <f t="shared" si="32"/>
        <v>1114</v>
      </c>
      <c r="R1007" s="43">
        <f t="shared" si="33"/>
        <v>1132</v>
      </c>
      <c r="S1007" s="41">
        <f>IF($Q1007&lt;Parâmetros!$E$19,$G1007-1,$G1007)</f>
        <v>46243</v>
      </c>
    </row>
    <row r="1008" spans="1:19" ht="15" customHeight="1" x14ac:dyDescent="0.25">
      <c r="A1008" s="79">
        <v>52498</v>
      </c>
      <c r="B1008" s="76" t="s">
        <v>216</v>
      </c>
      <c r="C1008" s="76" t="s">
        <v>443</v>
      </c>
      <c r="D1008" s="77">
        <v>46243</v>
      </c>
      <c r="E1008" s="78">
        <v>0.13</v>
      </c>
      <c r="F1008" s="76" t="s">
        <v>266</v>
      </c>
      <c r="G1008" s="77">
        <v>46243</v>
      </c>
      <c r="H1008">
        <v>40493917</v>
      </c>
      <c r="I1008">
        <v>10</v>
      </c>
      <c r="J1008" s="76" t="s">
        <v>1777</v>
      </c>
      <c r="K1008" s="76" t="s">
        <v>1778</v>
      </c>
      <c r="L1008" s="77">
        <v>46243</v>
      </c>
      <c r="M1008" s="76" t="s">
        <v>296</v>
      </c>
      <c r="N1008">
        <v>3002688</v>
      </c>
      <c r="O1008" s="76" t="s">
        <v>271</v>
      </c>
      <c r="P1008" s="77">
        <v>46243</v>
      </c>
      <c r="Q1008" s="43">
        <f t="shared" si="32"/>
        <v>1132</v>
      </c>
      <c r="R1008" s="43">
        <f t="shared" si="33"/>
        <v>1140</v>
      </c>
      <c r="S1008" s="41">
        <f>IF($Q1008&lt;Parâmetros!$E$19,$G1008-1,$G1008)</f>
        <v>46243</v>
      </c>
    </row>
    <row r="1009" spans="1:19" ht="15" customHeight="1" x14ac:dyDescent="0.25">
      <c r="A1009" s="79">
        <v>52498</v>
      </c>
      <c r="B1009" s="76" t="s">
        <v>216</v>
      </c>
      <c r="C1009" s="76" t="s">
        <v>443</v>
      </c>
      <c r="D1009" s="77">
        <v>46243</v>
      </c>
      <c r="E1009" s="78">
        <v>0.39</v>
      </c>
      <c r="F1009" s="76" t="s">
        <v>266</v>
      </c>
      <c r="G1009" s="77">
        <v>46243</v>
      </c>
      <c r="H1009">
        <v>40493918</v>
      </c>
      <c r="I1009">
        <v>10</v>
      </c>
      <c r="J1009" s="76" t="s">
        <v>1779</v>
      </c>
      <c r="K1009" s="76" t="s">
        <v>1780</v>
      </c>
      <c r="L1009" s="77">
        <v>46243</v>
      </c>
      <c r="M1009" s="76" t="s">
        <v>296</v>
      </c>
      <c r="N1009">
        <v>3002681</v>
      </c>
      <c r="O1009" s="76" t="s">
        <v>271</v>
      </c>
      <c r="P1009" s="77">
        <v>46243</v>
      </c>
      <c r="Q1009" s="43">
        <f t="shared" si="32"/>
        <v>1178</v>
      </c>
      <c r="R1009" s="43">
        <f t="shared" si="33"/>
        <v>1201</v>
      </c>
      <c r="S1009" s="41">
        <f>IF($Q1009&lt;Parâmetros!$E$19,$G1009-1,$G1009)</f>
        <v>46243</v>
      </c>
    </row>
    <row r="1010" spans="1:19" ht="15" customHeight="1" x14ac:dyDescent="0.25">
      <c r="A1010" s="79">
        <v>52498</v>
      </c>
      <c r="B1010" s="76" t="s">
        <v>216</v>
      </c>
      <c r="C1010" s="76" t="s">
        <v>443</v>
      </c>
      <c r="D1010" s="77">
        <v>46243</v>
      </c>
      <c r="E1010" s="78">
        <v>0.2</v>
      </c>
      <c r="F1010" s="76" t="s">
        <v>266</v>
      </c>
      <c r="G1010" s="77">
        <v>46243</v>
      </c>
      <c r="H1010">
        <v>40493919</v>
      </c>
      <c r="I1010">
        <v>10</v>
      </c>
      <c r="J1010" s="76" t="s">
        <v>1781</v>
      </c>
      <c r="K1010" s="76" t="s">
        <v>1782</v>
      </c>
      <c r="L1010" s="77">
        <v>46243</v>
      </c>
      <c r="M1010" s="76" t="s">
        <v>296</v>
      </c>
      <c r="N1010">
        <v>3002680</v>
      </c>
      <c r="O1010" s="76" t="s">
        <v>271</v>
      </c>
      <c r="P1010" s="77">
        <v>46243</v>
      </c>
      <c r="Q1010" s="43">
        <f t="shared" si="32"/>
        <v>1202</v>
      </c>
      <c r="R1010" s="43">
        <f t="shared" si="33"/>
        <v>1214</v>
      </c>
      <c r="S1010" s="41">
        <f>IF($Q1010&lt;Parâmetros!$E$19,$G1010-1,$G1010)</f>
        <v>46243</v>
      </c>
    </row>
    <row r="1011" spans="1:19" ht="15" customHeight="1" x14ac:dyDescent="0.25">
      <c r="A1011" s="79">
        <v>52498</v>
      </c>
      <c r="B1011" s="76" t="s">
        <v>216</v>
      </c>
      <c r="C1011" s="76" t="s">
        <v>443</v>
      </c>
      <c r="D1011" s="77">
        <v>46243</v>
      </c>
      <c r="E1011" s="78">
        <v>0.15</v>
      </c>
      <c r="F1011" s="76" t="s">
        <v>266</v>
      </c>
      <c r="G1011" s="77">
        <v>46243</v>
      </c>
      <c r="H1011">
        <v>40493920</v>
      </c>
      <c r="I1011">
        <v>10</v>
      </c>
      <c r="J1011" s="76" t="s">
        <v>1783</v>
      </c>
      <c r="K1011" s="76" t="s">
        <v>1784</v>
      </c>
      <c r="L1011" s="77">
        <v>46243</v>
      </c>
      <c r="M1011" s="76" t="s">
        <v>296</v>
      </c>
      <c r="N1011">
        <v>3004692</v>
      </c>
      <c r="O1011" s="76" t="s">
        <v>271</v>
      </c>
      <c r="P1011" s="77">
        <v>46243</v>
      </c>
      <c r="Q1011" s="43">
        <f t="shared" si="32"/>
        <v>1217</v>
      </c>
      <c r="R1011" s="43">
        <f t="shared" si="33"/>
        <v>1226</v>
      </c>
      <c r="S1011" s="41">
        <f>IF($Q1011&lt;Parâmetros!$E$19,$G1011-1,$G1011)</f>
        <v>46243</v>
      </c>
    </row>
    <row r="1012" spans="1:19" ht="15" customHeight="1" x14ac:dyDescent="0.25">
      <c r="A1012" s="79">
        <v>52498</v>
      </c>
      <c r="B1012" s="76" t="s">
        <v>216</v>
      </c>
      <c r="C1012" s="76" t="s">
        <v>443</v>
      </c>
      <c r="D1012" s="77">
        <v>46243</v>
      </c>
      <c r="E1012" s="78">
        <v>0.16</v>
      </c>
      <c r="F1012" s="76" t="s">
        <v>266</v>
      </c>
      <c r="G1012" s="77">
        <v>46243</v>
      </c>
      <c r="H1012">
        <v>40494099</v>
      </c>
      <c r="I1012">
        <v>10</v>
      </c>
      <c r="J1012" s="76" t="s">
        <v>1785</v>
      </c>
      <c r="K1012" s="76" t="s">
        <v>1786</v>
      </c>
      <c r="L1012" s="77">
        <v>46243</v>
      </c>
      <c r="M1012" s="76" t="s">
        <v>296</v>
      </c>
      <c r="N1012">
        <v>3006506</v>
      </c>
      <c r="O1012" s="76" t="s">
        <v>271</v>
      </c>
      <c r="P1012" s="77">
        <v>46243</v>
      </c>
      <c r="Q1012" s="43">
        <f t="shared" si="32"/>
        <v>1226</v>
      </c>
      <c r="R1012" s="43">
        <f t="shared" si="33"/>
        <v>1236</v>
      </c>
      <c r="S1012" s="41">
        <f>IF($Q1012&lt;Parâmetros!$E$19,$G1012-1,$G1012)</f>
        <v>46243</v>
      </c>
    </row>
    <row r="1013" spans="1:19" ht="15" customHeight="1" x14ac:dyDescent="0.25">
      <c r="A1013" s="79">
        <v>52498</v>
      </c>
      <c r="B1013" s="76" t="s">
        <v>216</v>
      </c>
      <c r="C1013" s="76" t="s">
        <v>443</v>
      </c>
      <c r="D1013" s="77">
        <v>46243</v>
      </c>
      <c r="E1013" s="78">
        <v>0.19</v>
      </c>
      <c r="F1013" s="76" t="s">
        <v>266</v>
      </c>
      <c r="G1013" s="77">
        <v>46243</v>
      </c>
      <c r="H1013">
        <v>40494101</v>
      </c>
      <c r="I1013">
        <v>10</v>
      </c>
      <c r="J1013" s="76" t="s">
        <v>1787</v>
      </c>
      <c r="K1013" s="76" t="s">
        <v>1788</v>
      </c>
      <c r="L1013" s="77">
        <v>46243</v>
      </c>
      <c r="M1013" s="76" t="s">
        <v>296</v>
      </c>
      <c r="N1013">
        <v>3006507</v>
      </c>
      <c r="O1013" s="76" t="s">
        <v>271</v>
      </c>
      <c r="P1013" s="77">
        <v>46243</v>
      </c>
      <c r="Q1013" s="43">
        <f t="shared" si="32"/>
        <v>1237</v>
      </c>
      <c r="R1013" s="43">
        <f t="shared" si="33"/>
        <v>1248</v>
      </c>
      <c r="S1013" s="41">
        <f>IF($Q1013&lt;Parâmetros!$E$19,$G1013-1,$G1013)</f>
        <v>46243</v>
      </c>
    </row>
    <row r="1014" spans="1:19" ht="15" customHeight="1" x14ac:dyDescent="0.25">
      <c r="A1014" s="79">
        <v>52498</v>
      </c>
      <c r="B1014" s="76" t="s">
        <v>216</v>
      </c>
      <c r="C1014" s="76" t="s">
        <v>443</v>
      </c>
      <c r="D1014" s="77">
        <v>46243</v>
      </c>
      <c r="E1014" s="78">
        <v>0.31</v>
      </c>
      <c r="F1014" s="76" t="s">
        <v>266</v>
      </c>
      <c r="G1014" s="77">
        <v>46243</v>
      </c>
      <c r="H1014">
        <v>40494137</v>
      </c>
      <c r="I1014">
        <v>10</v>
      </c>
      <c r="J1014" s="76" t="s">
        <v>1789</v>
      </c>
      <c r="K1014" s="76" t="s">
        <v>1790</v>
      </c>
      <c r="L1014" s="77">
        <v>46243</v>
      </c>
      <c r="M1014" s="76" t="s">
        <v>296</v>
      </c>
      <c r="N1014">
        <v>3007773</v>
      </c>
      <c r="O1014" s="76" t="s">
        <v>271</v>
      </c>
      <c r="P1014" s="77">
        <v>46243</v>
      </c>
      <c r="Q1014" s="43">
        <f t="shared" si="32"/>
        <v>1248</v>
      </c>
      <c r="R1014" s="43">
        <f t="shared" si="33"/>
        <v>1267</v>
      </c>
      <c r="S1014" s="41">
        <f>IF($Q1014&lt;Parâmetros!$E$19,$G1014-1,$G1014)</f>
        <v>46243</v>
      </c>
    </row>
    <row r="1015" spans="1:19" ht="15" customHeight="1" x14ac:dyDescent="0.25">
      <c r="A1015" s="79">
        <v>52498</v>
      </c>
      <c r="B1015" s="76" t="s">
        <v>216</v>
      </c>
      <c r="C1015" s="76" t="s">
        <v>443</v>
      </c>
      <c r="D1015" s="77">
        <v>46243</v>
      </c>
      <c r="E1015" s="78">
        <v>0.11</v>
      </c>
      <c r="F1015" s="76" t="s">
        <v>266</v>
      </c>
      <c r="G1015" s="77">
        <v>46243</v>
      </c>
      <c r="H1015">
        <v>40494100</v>
      </c>
      <c r="I1015">
        <v>10</v>
      </c>
      <c r="J1015" s="76" t="s">
        <v>1791</v>
      </c>
      <c r="K1015" s="76" t="s">
        <v>1792</v>
      </c>
      <c r="L1015" s="77">
        <v>46243</v>
      </c>
      <c r="M1015" s="76" t="s">
        <v>296</v>
      </c>
      <c r="N1015">
        <v>3006505</v>
      </c>
      <c r="O1015" s="76" t="s">
        <v>271</v>
      </c>
      <c r="P1015" s="77">
        <v>46243</v>
      </c>
      <c r="Q1015" s="43">
        <f t="shared" si="32"/>
        <v>1273</v>
      </c>
      <c r="R1015" s="43">
        <f t="shared" si="33"/>
        <v>1279</v>
      </c>
      <c r="S1015" s="41">
        <f>IF($Q1015&lt;Parâmetros!$E$19,$G1015-1,$G1015)</f>
        <v>46243</v>
      </c>
    </row>
    <row r="1016" spans="1:19" ht="15" customHeight="1" x14ac:dyDescent="0.25">
      <c r="A1016" s="79">
        <v>52498</v>
      </c>
      <c r="B1016" s="76" t="s">
        <v>216</v>
      </c>
      <c r="C1016" s="76" t="s">
        <v>443</v>
      </c>
      <c r="D1016" s="77">
        <v>46243</v>
      </c>
      <c r="E1016" s="78">
        <v>0.39</v>
      </c>
      <c r="F1016" s="76" t="s">
        <v>266</v>
      </c>
      <c r="G1016" s="77">
        <v>46243</v>
      </c>
      <c r="H1016">
        <v>40502506</v>
      </c>
      <c r="I1016">
        <v>10</v>
      </c>
      <c r="J1016" s="76" t="s">
        <v>1793</v>
      </c>
      <c r="K1016" s="76" t="s">
        <v>1794</v>
      </c>
      <c r="L1016" s="77">
        <v>46243</v>
      </c>
      <c r="M1016" s="76" t="s">
        <v>269</v>
      </c>
      <c r="N1016" s="76" t="s">
        <v>270</v>
      </c>
      <c r="O1016" s="76" t="s">
        <v>271</v>
      </c>
      <c r="P1016" s="77">
        <v>46243</v>
      </c>
      <c r="Q1016" s="43">
        <f t="shared" si="32"/>
        <v>1280</v>
      </c>
      <c r="R1016" s="43">
        <f t="shared" si="33"/>
        <v>1303</v>
      </c>
      <c r="S1016" s="41">
        <f>IF($Q1016&lt;Parâmetros!$E$19,$G1016-1,$G1016)</f>
        <v>46243</v>
      </c>
    </row>
    <row r="1017" spans="1:19" ht="15" customHeight="1" x14ac:dyDescent="0.25">
      <c r="A1017" s="79">
        <v>52498</v>
      </c>
      <c r="B1017" s="76" t="s">
        <v>216</v>
      </c>
      <c r="C1017" s="76" t="s">
        <v>443</v>
      </c>
      <c r="D1017" s="77">
        <v>46243</v>
      </c>
      <c r="E1017" s="78">
        <v>0.23</v>
      </c>
      <c r="F1017" s="76" t="s">
        <v>266</v>
      </c>
      <c r="G1017" s="77">
        <v>46243</v>
      </c>
      <c r="H1017">
        <v>40494147</v>
      </c>
      <c r="I1017">
        <v>10</v>
      </c>
      <c r="J1017" s="76" t="s">
        <v>1795</v>
      </c>
      <c r="K1017" s="76" t="s">
        <v>1796</v>
      </c>
      <c r="L1017" s="77">
        <v>46243</v>
      </c>
      <c r="M1017" s="76" t="s">
        <v>296</v>
      </c>
      <c r="N1017">
        <v>3007771</v>
      </c>
      <c r="O1017" s="76" t="s">
        <v>271</v>
      </c>
      <c r="P1017" s="77">
        <v>46243</v>
      </c>
      <c r="Q1017" s="43">
        <f t="shared" si="32"/>
        <v>1304</v>
      </c>
      <c r="R1017" s="43">
        <f t="shared" si="33"/>
        <v>1318</v>
      </c>
      <c r="S1017" s="41">
        <f>IF($Q1017&lt;Parâmetros!$E$19,$G1017-1,$G1017)</f>
        <v>46243</v>
      </c>
    </row>
    <row r="1018" spans="1:19" ht="15" customHeight="1" x14ac:dyDescent="0.25">
      <c r="A1018" s="79">
        <v>52498</v>
      </c>
      <c r="B1018" s="76" t="s">
        <v>216</v>
      </c>
      <c r="C1018" s="76" t="s">
        <v>443</v>
      </c>
      <c r="D1018" s="77">
        <v>46243</v>
      </c>
      <c r="E1018" s="78">
        <v>0.17</v>
      </c>
      <c r="F1018" s="76" t="s">
        <v>266</v>
      </c>
      <c r="G1018" s="77">
        <v>46243</v>
      </c>
      <c r="H1018">
        <v>40494149</v>
      </c>
      <c r="I1018">
        <v>10</v>
      </c>
      <c r="J1018" s="76" t="s">
        <v>1797</v>
      </c>
      <c r="K1018" s="76" t="s">
        <v>1798</v>
      </c>
      <c r="L1018" s="77">
        <v>46243</v>
      </c>
      <c r="M1018" s="76" t="s">
        <v>296</v>
      </c>
      <c r="N1018">
        <v>3007784</v>
      </c>
      <c r="O1018" s="76" t="s">
        <v>271</v>
      </c>
      <c r="P1018" s="77">
        <v>46243</v>
      </c>
      <c r="Q1018" s="43">
        <f t="shared" si="32"/>
        <v>1318</v>
      </c>
      <c r="R1018" s="43">
        <f t="shared" si="33"/>
        <v>1329</v>
      </c>
      <c r="S1018" s="41">
        <f>IF($Q1018&lt;Parâmetros!$E$19,$G1018-1,$G1018)</f>
        <v>46243</v>
      </c>
    </row>
    <row r="1019" spans="1:19" ht="15" customHeight="1" x14ac:dyDescent="0.25">
      <c r="A1019" s="79">
        <v>52498</v>
      </c>
      <c r="B1019" s="76" t="s">
        <v>216</v>
      </c>
      <c r="C1019" s="76" t="s">
        <v>443</v>
      </c>
      <c r="D1019" s="77">
        <v>46243</v>
      </c>
      <c r="E1019" s="78">
        <v>0.41</v>
      </c>
      <c r="F1019" s="76" t="s">
        <v>266</v>
      </c>
      <c r="G1019" s="77">
        <v>46243</v>
      </c>
      <c r="H1019">
        <v>40494150</v>
      </c>
      <c r="I1019">
        <v>10</v>
      </c>
      <c r="J1019" s="76" t="s">
        <v>1799</v>
      </c>
      <c r="K1019" s="76" t="s">
        <v>1800</v>
      </c>
      <c r="L1019" s="77">
        <v>46243</v>
      </c>
      <c r="M1019" s="76" t="s">
        <v>296</v>
      </c>
      <c r="N1019">
        <v>3007786</v>
      </c>
      <c r="O1019" s="76" t="s">
        <v>271</v>
      </c>
      <c r="P1019" s="77">
        <v>46243</v>
      </c>
      <c r="Q1019" s="43">
        <f t="shared" si="32"/>
        <v>1329</v>
      </c>
      <c r="R1019" s="43">
        <f t="shared" si="33"/>
        <v>1354</v>
      </c>
      <c r="S1019" s="41">
        <f>IF($Q1019&lt;Parâmetros!$E$19,$G1019-1,$G1019)</f>
        <v>46243</v>
      </c>
    </row>
    <row r="1020" spans="1:19" ht="15" customHeight="1" x14ac:dyDescent="0.25">
      <c r="A1020" s="79">
        <v>52498</v>
      </c>
      <c r="B1020" s="76" t="s">
        <v>216</v>
      </c>
      <c r="C1020" s="76" t="s">
        <v>443</v>
      </c>
      <c r="D1020" s="77">
        <v>46243</v>
      </c>
      <c r="E1020" s="78">
        <v>0.11</v>
      </c>
      <c r="F1020" s="76" t="s">
        <v>266</v>
      </c>
      <c r="G1020" s="77">
        <v>46243</v>
      </c>
      <c r="H1020">
        <v>40494151</v>
      </c>
      <c r="I1020">
        <v>10</v>
      </c>
      <c r="J1020" s="76" t="s">
        <v>1801</v>
      </c>
      <c r="K1020" s="76" t="s">
        <v>1802</v>
      </c>
      <c r="L1020" s="77">
        <v>46243</v>
      </c>
      <c r="M1020" s="76" t="s">
        <v>296</v>
      </c>
      <c r="N1020">
        <v>3007767</v>
      </c>
      <c r="O1020" s="76" t="s">
        <v>271</v>
      </c>
      <c r="P1020" s="77">
        <v>46243</v>
      </c>
      <c r="Q1020" s="43">
        <f t="shared" si="32"/>
        <v>1354</v>
      </c>
      <c r="R1020" s="43">
        <f t="shared" si="33"/>
        <v>1361</v>
      </c>
      <c r="S1020" s="41">
        <f>IF($Q1020&lt;Parâmetros!$E$19,$G1020-1,$G1020)</f>
        <v>46243</v>
      </c>
    </row>
    <row r="1021" spans="1:19" ht="15" customHeight="1" x14ac:dyDescent="0.25">
      <c r="A1021" s="79">
        <v>52498</v>
      </c>
      <c r="B1021" s="76" t="s">
        <v>216</v>
      </c>
      <c r="C1021" s="76" t="s">
        <v>443</v>
      </c>
      <c r="D1021" s="77">
        <v>46243</v>
      </c>
      <c r="E1021" s="78">
        <v>0.31</v>
      </c>
      <c r="F1021" s="76" t="s">
        <v>266</v>
      </c>
      <c r="G1021" s="77">
        <v>46243</v>
      </c>
      <c r="H1021">
        <v>40494152</v>
      </c>
      <c r="I1021">
        <v>10</v>
      </c>
      <c r="J1021" s="76" t="s">
        <v>1803</v>
      </c>
      <c r="K1021" s="76" t="s">
        <v>1804</v>
      </c>
      <c r="L1021" s="77">
        <v>46243</v>
      </c>
      <c r="M1021" s="76" t="s">
        <v>296</v>
      </c>
      <c r="N1021">
        <v>3007769</v>
      </c>
      <c r="O1021" s="76" t="s">
        <v>271</v>
      </c>
      <c r="P1021" s="77">
        <v>46243</v>
      </c>
      <c r="Q1021" s="43">
        <f t="shared" si="32"/>
        <v>1362</v>
      </c>
      <c r="R1021" s="43">
        <f t="shared" si="33"/>
        <v>1380</v>
      </c>
      <c r="S1021" s="41">
        <f>IF($Q1021&lt;Parâmetros!$E$19,$G1021-1,$G1021)</f>
        <v>46243</v>
      </c>
    </row>
    <row r="1022" spans="1:19" ht="15" customHeight="1" x14ac:dyDescent="0.25">
      <c r="A1022" s="79">
        <v>52498</v>
      </c>
      <c r="B1022" s="76" t="s">
        <v>216</v>
      </c>
      <c r="C1022" s="76" t="s">
        <v>443</v>
      </c>
      <c r="D1022" s="77">
        <v>46249</v>
      </c>
      <c r="E1022" s="78">
        <v>7</v>
      </c>
      <c r="F1022" s="76" t="s">
        <v>266</v>
      </c>
      <c r="G1022" s="77">
        <v>46245</v>
      </c>
      <c r="H1022">
        <v>40503423</v>
      </c>
      <c r="I1022">
        <v>10</v>
      </c>
      <c r="J1022" s="76" t="s">
        <v>1805</v>
      </c>
      <c r="K1022" s="76" t="s">
        <v>1806</v>
      </c>
      <c r="L1022" s="77">
        <v>46245</v>
      </c>
      <c r="M1022" s="76" t="s">
        <v>269</v>
      </c>
      <c r="N1022" s="76" t="s">
        <v>270</v>
      </c>
      <c r="O1022" s="76" t="s">
        <v>271</v>
      </c>
      <c r="P1022" s="77">
        <v>46249</v>
      </c>
      <c r="Q1022" s="43">
        <f t="shared" si="32"/>
        <v>960</v>
      </c>
      <c r="R1022" s="43">
        <f t="shared" si="33"/>
        <v>1380</v>
      </c>
      <c r="S1022" s="41">
        <f>IF($Q1022&lt;Parâmetros!$E$19,$G1022-1,$G1022)</f>
        <v>46245</v>
      </c>
    </row>
    <row r="1023" spans="1:19" ht="15" customHeight="1" x14ac:dyDescent="0.25">
      <c r="A1023" s="79">
        <v>52498</v>
      </c>
      <c r="B1023" s="76" t="s">
        <v>216</v>
      </c>
      <c r="C1023" s="76" t="s">
        <v>443</v>
      </c>
      <c r="D1023" s="77">
        <v>46245</v>
      </c>
      <c r="E1023" s="78">
        <v>6.12</v>
      </c>
      <c r="F1023" s="76" t="s">
        <v>266</v>
      </c>
      <c r="G1023" s="77">
        <v>46245</v>
      </c>
      <c r="H1023">
        <v>40503423</v>
      </c>
      <c r="I1023">
        <v>10</v>
      </c>
      <c r="J1023" s="76" t="s">
        <v>1807</v>
      </c>
      <c r="K1023" s="76" t="s">
        <v>1808</v>
      </c>
      <c r="L1023" s="77">
        <v>46245</v>
      </c>
      <c r="M1023" s="76" t="s">
        <v>269</v>
      </c>
      <c r="N1023" s="76" t="s">
        <v>270</v>
      </c>
      <c r="O1023" s="76" t="s">
        <v>271</v>
      </c>
      <c r="P1023" s="77">
        <v>46245</v>
      </c>
      <c r="Q1023" s="43">
        <f t="shared" si="32"/>
        <v>1051</v>
      </c>
      <c r="R1023" s="43">
        <f t="shared" si="33"/>
        <v>1418</v>
      </c>
      <c r="S1023" s="41">
        <f>IF($Q1023&lt;Parâmetros!$E$19,$G1023-1,$G1023)</f>
        <v>46245</v>
      </c>
    </row>
    <row r="1024" spans="1:19" ht="15" customHeight="1" x14ac:dyDescent="0.25">
      <c r="A1024" s="79">
        <v>52498</v>
      </c>
      <c r="B1024" s="76" t="s">
        <v>216</v>
      </c>
      <c r="C1024" s="76" t="s">
        <v>443</v>
      </c>
      <c r="D1024" s="77">
        <v>46245</v>
      </c>
      <c r="E1024" s="78">
        <v>-6.12</v>
      </c>
      <c r="F1024" s="76" t="s">
        <v>266</v>
      </c>
      <c r="G1024" s="77">
        <v>46245</v>
      </c>
      <c r="H1024">
        <v>40503423</v>
      </c>
      <c r="I1024">
        <v>10</v>
      </c>
      <c r="J1024" s="76" t="s">
        <v>1807</v>
      </c>
      <c r="K1024" s="76" t="s">
        <v>1808</v>
      </c>
      <c r="L1024" s="77">
        <v>46245</v>
      </c>
      <c r="M1024" s="76" t="s">
        <v>269</v>
      </c>
      <c r="N1024" s="76" t="s">
        <v>270</v>
      </c>
      <c r="O1024" s="76" t="s">
        <v>271</v>
      </c>
      <c r="P1024" s="77">
        <v>46249</v>
      </c>
      <c r="Q1024" s="43">
        <f t="shared" si="32"/>
        <v>1051</v>
      </c>
      <c r="R1024" s="43">
        <f t="shared" si="33"/>
        <v>1418</v>
      </c>
      <c r="S1024" s="41">
        <f>IF($Q1024&lt;Parâmetros!$E$19,$G1024-1,$G1024)</f>
        <v>46245</v>
      </c>
    </row>
    <row r="1025" spans="1:19" ht="15" customHeight="1" x14ac:dyDescent="0.25">
      <c r="A1025" s="79">
        <v>52498</v>
      </c>
      <c r="B1025" s="76" t="s">
        <v>216</v>
      </c>
      <c r="C1025" s="76" t="s">
        <v>443</v>
      </c>
      <c r="D1025" s="77">
        <v>46246</v>
      </c>
      <c r="E1025" s="78">
        <v>4.9800000000000004</v>
      </c>
      <c r="F1025" s="76" t="s">
        <v>266</v>
      </c>
      <c r="G1025" s="77">
        <v>46246</v>
      </c>
      <c r="H1025">
        <v>40503673</v>
      </c>
      <c r="I1025">
        <v>10</v>
      </c>
      <c r="J1025" s="76" t="s">
        <v>1563</v>
      </c>
      <c r="K1025" s="76" t="s">
        <v>1809</v>
      </c>
      <c r="L1025" s="77">
        <v>46246</v>
      </c>
      <c r="M1025" s="76" t="s">
        <v>269</v>
      </c>
      <c r="N1025">
        <v>3007377</v>
      </c>
      <c r="O1025" s="76" t="s">
        <v>271</v>
      </c>
      <c r="P1025" s="77">
        <v>46246</v>
      </c>
      <c r="Q1025" s="43">
        <f t="shared" si="32"/>
        <v>960</v>
      </c>
      <c r="R1025" s="43">
        <f t="shared" si="33"/>
        <v>1259</v>
      </c>
      <c r="S1025" s="41">
        <f>IF($Q1025&lt;Parâmetros!$E$19,$G1025-1,$G1025)</f>
        <v>46246</v>
      </c>
    </row>
    <row r="1026" spans="1:19" ht="15" customHeight="1" x14ac:dyDescent="0.25">
      <c r="A1026" s="79">
        <v>52498</v>
      </c>
      <c r="B1026" s="76" t="s">
        <v>216</v>
      </c>
      <c r="C1026" s="76" t="s">
        <v>443</v>
      </c>
      <c r="D1026" s="77">
        <v>46246</v>
      </c>
      <c r="E1026" s="78">
        <v>0.24</v>
      </c>
      <c r="F1026" s="76" t="s">
        <v>266</v>
      </c>
      <c r="G1026" s="77">
        <v>46246</v>
      </c>
      <c r="H1026">
        <v>40494088</v>
      </c>
      <c r="I1026">
        <v>10</v>
      </c>
      <c r="J1026" s="76" t="s">
        <v>1810</v>
      </c>
      <c r="K1026" s="76" t="s">
        <v>1811</v>
      </c>
      <c r="L1026" s="77">
        <v>46246</v>
      </c>
      <c r="M1026" s="76" t="s">
        <v>296</v>
      </c>
      <c r="N1026" s="76" t="s">
        <v>270</v>
      </c>
      <c r="O1026" s="76" t="s">
        <v>271</v>
      </c>
      <c r="P1026" s="77">
        <v>46246</v>
      </c>
      <c r="Q1026" s="43">
        <f t="shared" si="32"/>
        <v>1261</v>
      </c>
      <c r="R1026" s="43">
        <f t="shared" si="33"/>
        <v>1275</v>
      </c>
      <c r="S1026" s="41">
        <f>IF($Q1026&lt;Parâmetros!$E$19,$G1026-1,$G1026)</f>
        <v>46246</v>
      </c>
    </row>
    <row r="1027" spans="1:19" ht="15" customHeight="1" x14ac:dyDescent="0.25">
      <c r="A1027" s="79">
        <v>52498</v>
      </c>
      <c r="B1027" s="76" t="s">
        <v>216</v>
      </c>
      <c r="C1027" s="76" t="s">
        <v>443</v>
      </c>
      <c r="D1027" s="77">
        <v>46246</v>
      </c>
      <c r="E1027" s="78">
        <v>0.13</v>
      </c>
      <c r="F1027" s="76" t="s">
        <v>266</v>
      </c>
      <c r="G1027" s="77">
        <v>46246</v>
      </c>
      <c r="H1027">
        <v>40494088</v>
      </c>
      <c r="I1027">
        <v>20</v>
      </c>
      <c r="J1027" s="76" t="s">
        <v>1812</v>
      </c>
      <c r="K1027" s="76" t="s">
        <v>1813</v>
      </c>
      <c r="L1027" s="77">
        <v>46246</v>
      </c>
      <c r="M1027" s="76" t="s">
        <v>296</v>
      </c>
      <c r="N1027" s="76" t="s">
        <v>270</v>
      </c>
      <c r="O1027" s="76" t="s">
        <v>271</v>
      </c>
      <c r="P1027" s="77">
        <v>46246</v>
      </c>
      <c r="Q1027" s="43">
        <f t="shared" si="32"/>
        <v>1275</v>
      </c>
      <c r="R1027" s="43">
        <f t="shared" si="33"/>
        <v>1283</v>
      </c>
      <c r="S1027" s="41">
        <f>IF($Q1027&lt;Parâmetros!$E$19,$G1027-1,$G1027)</f>
        <v>46246</v>
      </c>
    </row>
    <row r="1028" spans="1:19" ht="15" customHeight="1" x14ac:dyDescent="0.25">
      <c r="A1028" s="79">
        <v>52498</v>
      </c>
      <c r="B1028" s="76" t="s">
        <v>216</v>
      </c>
      <c r="C1028" s="76" t="s">
        <v>443</v>
      </c>
      <c r="D1028" s="77">
        <v>46246</v>
      </c>
      <c r="E1028" s="78">
        <v>0.3</v>
      </c>
      <c r="F1028" s="76" t="s">
        <v>266</v>
      </c>
      <c r="G1028" s="77">
        <v>46246</v>
      </c>
      <c r="H1028">
        <v>40494088</v>
      </c>
      <c r="I1028">
        <v>30</v>
      </c>
      <c r="J1028" s="76" t="s">
        <v>1814</v>
      </c>
      <c r="K1028" s="76" t="s">
        <v>1815</v>
      </c>
      <c r="L1028" s="77">
        <v>46246</v>
      </c>
      <c r="M1028" s="76" t="s">
        <v>296</v>
      </c>
      <c r="N1028" s="76" t="s">
        <v>270</v>
      </c>
      <c r="O1028" s="76" t="s">
        <v>271</v>
      </c>
      <c r="P1028" s="77">
        <v>46246</v>
      </c>
      <c r="Q1028" s="43">
        <f t="shared" si="32"/>
        <v>1283</v>
      </c>
      <c r="R1028" s="43">
        <f t="shared" si="33"/>
        <v>1301</v>
      </c>
      <c r="S1028" s="41">
        <f>IF($Q1028&lt;Parâmetros!$E$19,$G1028-1,$G1028)</f>
        <v>46246</v>
      </c>
    </row>
    <row r="1029" spans="1:19" ht="15" customHeight="1" x14ac:dyDescent="0.25">
      <c r="A1029" s="79">
        <v>52498</v>
      </c>
      <c r="B1029" s="76" t="s">
        <v>216</v>
      </c>
      <c r="C1029" s="76" t="s">
        <v>443</v>
      </c>
      <c r="D1029" s="77">
        <v>46246</v>
      </c>
      <c r="E1029" s="78">
        <v>0.13</v>
      </c>
      <c r="F1029" s="76" t="s">
        <v>266</v>
      </c>
      <c r="G1029" s="77">
        <v>46246</v>
      </c>
      <c r="H1029">
        <v>40494088</v>
      </c>
      <c r="I1029">
        <v>40</v>
      </c>
      <c r="J1029" s="76" t="s">
        <v>1816</v>
      </c>
      <c r="K1029" s="76" t="s">
        <v>1817</v>
      </c>
      <c r="L1029" s="77">
        <v>46246</v>
      </c>
      <c r="M1029" s="76" t="s">
        <v>296</v>
      </c>
      <c r="N1029" s="76" t="s">
        <v>270</v>
      </c>
      <c r="O1029" s="76" t="s">
        <v>271</v>
      </c>
      <c r="P1029" s="77">
        <v>46246</v>
      </c>
      <c r="Q1029" s="43">
        <f t="shared" si="32"/>
        <v>1301</v>
      </c>
      <c r="R1029" s="43">
        <f t="shared" si="33"/>
        <v>1309</v>
      </c>
      <c r="S1029" s="41">
        <f>IF($Q1029&lt;Parâmetros!$E$19,$G1029-1,$G1029)</f>
        <v>46246</v>
      </c>
    </row>
    <row r="1030" spans="1:19" ht="15" customHeight="1" x14ac:dyDescent="0.25">
      <c r="A1030" s="79">
        <v>52498</v>
      </c>
      <c r="B1030" s="76" t="s">
        <v>216</v>
      </c>
      <c r="C1030" s="76" t="s">
        <v>443</v>
      </c>
      <c r="D1030" s="77">
        <v>46246</v>
      </c>
      <c r="E1030" s="78">
        <v>0.11</v>
      </c>
      <c r="F1030" s="76" t="s">
        <v>266</v>
      </c>
      <c r="G1030" s="77">
        <v>46246</v>
      </c>
      <c r="H1030">
        <v>40494088</v>
      </c>
      <c r="I1030">
        <v>50</v>
      </c>
      <c r="J1030" s="76" t="s">
        <v>1818</v>
      </c>
      <c r="K1030" s="76" t="s">
        <v>1819</v>
      </c>
      <c r="L1030" s="77">
        <v>46246</v>
      </c>
      <c r="M1030" s="76" t="s">
        <v>296</v>
      </c>
      <c r="N1030" s="76" t="s">
        <v>270</v>
      </c>
      <c r="O1030" s="76" t="s">
        <v>271</v>
      </c>
      <c r="P1030" s="77">
        <v>46246</v>
      </c>
      <c r="Q1030" s="43">
        <f t="shared" si="32"/>
        <v>1309</v>
      </c>
      <c r="R1030" s="43">
        <f t="shared" si="33"/>
        <v>1316</v>
      </c>
      <c r="S1030" s="41">
        <f>IF($Q1030&lt;Parâmetros!$E$19,$G1030-1,$G1030)</f>
        <v>46246</v>
      </c>
    </row>
    <row r="1031" spans="1:19" ht="15" customHeight="1" x14ac:dyDescent="0.25">
      <c r="A1031" s="79">
        <v>52498</v>
      </c>
      <c r="B1031" s="76" t="s">
        <v>216</v>
      </c>
      <c r="C1031" s="76" t="s">
        <v>443</v>
      </c>
      <c r="D1031" s="77">
        <v>46246</v>
      </c>
      <c r="E1031" s="78">
        <v>0.18</v>
      </c>
      <c r="F1031" s="76" t="s">
        <v>266</v>
      </c>
      <c r="G1031" s="77">
        <v>46246</v>
      </c>
      <c r="H1031">
        <v>40494088</v>
      </c>
      <c r="I1031">
        <v>60</v>
      </c>
      <c r="J1031" s="76" t="s">
        <v>1820</v>
      </c>
      <c r="K1031" s="76" t="s">
        <v>1821</v>
      </c>
      <c r="L1031" s="77">
        <v>46246</v>
      </c>
      <c r="M1031" s="76" t="s">
        <v>296</v>
      </c>
      <c r="N1031" s="76" t="s">
        <v>270</v>
      </c>
      <c r="O1031" s="76" t="s">
        <v>271</v>
      </c>
      <c r="P1031" s="77">
        <v>46246</v>
      </c>
      <c r="Q1031" s="43">
        <f t="shared" si="32"/>
        <v>1316</v>
      </c>
      <c r="R1031" s="43">
        <f t="shared" si="33"/>
        <v>1327</v>
      </c>
      <c r="S1031" s="41">
        <f>IF($Q1031&lt;Parâmetros!$E$19,$G1031-1,$G1031)</f>
        <v>46246</v>
      </c>
    </row>
    <row r="1032" spans="1:19" ht="15" customHeight="1" x14ac:dyDescent="0.25">
      <c r="A1032" s="79">
        <v>52498</v>
      </c>
      <c r="B1032" s="76" t="s">
        <v>216</v>
      </c>
      <c r="C1032" s="76" t="s">
        <v>443</v>
      </c>
      <c r="D1032" s="77">
        <v>46246</v>
      </c>
      <c r="E1032" s="78">
        <v>0.13</v>
      </c>
      <c r="F1032" s="76" t="s">
        <v>266</v>
      </c>
      <c r="G1032" s="77">
        <v>46246</v>
      </c>
      <c r="H1032">
        <v>40494088</v>
      </c>
      <c r="I1032">
        <v>70</v>
      </c>
      <c r="J1032" s="76" t="s">
        <v>1822</v>
      </c>
      <c r="K1032" s="76" t="s">
        <v>1823</v>
      </c>
      <c r="L1032" s="77">
        <v>46246</v>
      </c>
      <c r="M1032" s="76" t="s">
        <v>296</v>
      </c>
      <c r="N1032" s="76" t="s">
        <v>270</v>
      </c>
      <c r="O1032" s="76" t="s">
        <v>271</v>
      </c>
      <c r="P1032" s="77">
        <v>46246</v>
      </c>
      <c r="Q1032" s="43">
        <f t="shared" si="32"/>
        <v>1327</v>
      </c>
      <c r="R1032" s="43">
        <f t="shared" si="33"/>
        <v>1334</v>
      </c>
      <c r="S1032" s="41">
        <f>IF($Q1032&lt;Parâmetros!$E$19,$G1032-1,$G1032)</f>
        <v>46246</v>
      </c>
    </row>
    <row r="1033" spans="1:19" ht="15" customHeight="1" x14ac:dyDescent="0.25">
      <c r="A1033" s="79">
        <v>52498</v>
      </c>
      <c r="B1033" s="76" t="s">
        <v>216</v>
      </c>
      <c r="C1033" s="76" t="s">
        <v>443</v>
      </c>
      <c r="D1033" s="77">
        <v>46246</v>
      </c>
      <c r="E1033" s="78">
        <v>0.12</v>
      </c>
      <c r="F1033" s="76" t="s">
        <v>266</v>
      </c>
      <c r="G1033" s="77">
        <v>46246</v>
      </c>
      <c r="H1033">
        <v>40494088</v>
      </c>
      <c r="I1033">
        <v>80</v>
      </c>
      <c r="J1033" s="76" t="s">
        <v>1824</v>
      </c>
      <c r="K1033" s="76" t="s">
        <v>1825</v>
      </c>
      <c r="L1033" s="77">
        <v>46246</v>
      </c>
      <c r="M1033" s="76" t="s">
        <v>296</v>
      </c>
      <c r="N1033" s="76" t="s">
        <v>270</v>
      </c>
      <c r="O1033" s="76" t="s">
        <v>271</v>
      </c>
      <c r="P1033" s="77">
        <v>46246</v>
      </c>
      <c r="Q1033" s="43">
        <f t="shared" si="32"/>
        <v>1334</v>
      </c>
      <c r="R1033" s="43">
        <f t="shared" si="33"/>
        <v>1341</v>
      </c>
      <c r="S1033" s="41">
        <f>IF($Q1033&lt;Parâmetros!$E$19,$G1033-1,$G1033)</f>
        <v>46246</v>
      </c>
    </row>
    <row r="1034" spans="1:19" ht="15" customHeight="1" x14ac:dyDescent="0.25">
      <c r="A1034" s="79">
        <v>52498</v>
      </c>
      <c r="B1034" s="76" t="s">
        <v>216</v>
      </c>
      <c r="C1034" s="76" t="s">
        <v>443</v>
      </c>
      <c r="D1034" s="77">
        <v>46249</v>
      </c>
      <c r="E1034" s="78">
        <v>4.72</v>
      </c>
      <c r="F1034" s="76" t="s">
        <v>266</v>
      </c>
      <c r="G1034" s="77">
        <v>46247</v>
      </c>
      <c r="H1034">
        <v>40503992</v>
      </c>
      <c r="I1034">
        <v>10</v>
      </c>
      <c r="J1034" s="76" t="s">
        <v>1826</v>
      </c>
      <c r="K1034" s="76" t="s">
        <v>1827</v>
      </c>
      <c r="L1034" s="77">
        <v>46247</v>
      </c>
      <c r="M1034" s="76" t="s">
        <v>269</v>
      </c>
      <c r="N1034" s="76" t="s">
        <v>270</v>
      </c>
      <c r="O1034" s="76" t="s">
        <v>271</v>
      </c>
      <c r="P1034" s="77">
        <v>46249</v>
      </c>
      <c r="Q1034" s="43">
        <f t="shared" si="32"/>
        <v>945</v>
      </c>
      <c r="R1034" s="43">
        <f t="shared" si="33"/>
        <v>1228</v>
      </c>
      <c r="S1034" s="41">
        <f>IF($Q1034&lt;Parâmetros!$E$19,$G1034-1,$G1034)</f>
        <v>46247</v>
      </c>
    </row>
    <row r="1035" spans="1:19" ht="15" customHeight="1" x14ac:dyDescent="0.25">
      <c r="A1035" s="79">
        <v>52498</v>
      </c>
      <c r="B1035" s="76" t="s">
        <v>216</v>
      </c>
      <c r="C1035" s="76" t="s">
        <v>443</v>
      </c>
      <c r="D1035" s="77">
        <v>46247</v>
      </c>
      <c r="E1035" s="78">
        <v>4.28</v>
      </c>
      <c r="F1035" s="76" t="s">
        <v>266</v>
      </c>
      <c r="G1035" s="77">
        <v>46247</v>
      </c>
      <c r="H1035">
        <v>40503992</v>
      </c>
      <c r="I1035">
        <v>10</v>
      </c>
      <c r="J1035" s="76" t="s">
        <v>1828</v>
      </c>
      <c r="K1035" s="76" t="s">
        <v>1829</v>
      </c>
      <c r="L1035" s="77">
        <v>46247</v>
      </c>
      <c r="M1035" s="76" t="s">
        <v>269</v>
      </c>
      <c r="N1035" s="76" t="s">
        <v>270</v>
      </c>
      <c r="O1035" s="76" t="s">
        <v>271</v>
      </c>
      <c r="P1035" s="77">
        <v>46247</v>
      </c>
      <c r="Q1035" s="43">
        <f t="shared" si="32"/>
        <v>972</v>
      </c>
      <c r="R1035" s="43">
        <f t="shared" si="33"/>
        <v>1228</v>
      </c>
      <c r="S1035" s="41">
        <f>IF($Q1035&lt;Parâmetros!$E$19,$G1035-1,$G1035)</f>
        <v>46247</v>
      </c>
    </row>
    <row r="1036" spans="1:19" ht="15" customHeight="1" x14ac:dyDescent="0.25">
      <c r="A1036" s="79">
        <v>52498</v>
      </c>
      <c r="B1036" s="76" t="s">
        <v>216</v>
      </c>
      <c r="C1036" s="76" t="s">
        <v>443</v>
      </c>
      <c r="D1036" s="77">
        <v>46247</v>
      </c>
      <c r="E1036" s="78">
        <v>-4.28</v>
      </c>
      <c r="F1036" s="76" t="s">
        <v>266</v>
      </c>
      <c r="G1036" s="77">
        <v>46247</v>
      </c>
      <c r="H1036">
        <v>40503992</v>
      </c>
      <c r="I1036">
        <v>10</v>
      </c>
      <c r="J1036" s="76" t="s">
        <v>1828</v>
      </c>
      <c r="K1036" s="76" t="s">
        <v>1829</v>
      </c>
      <c r="L1036" s="77">
        <v>46247</v>
      </c>
      <c r="M1036" s="76" t="s">
        <v>269</v>
      </c>
      <c r="N1036" s="76" t="s">
        <v>270</v>
      </c>
      <c r="O1036" s="76" t="s">
        <v>271</v>
      </c>
      <c r="P1036" s="77">
        <v>46249</v>
      </c>
      <c r="Q1036" s="43">
        <f t="shared" si="32"/>
        <v>972</v>
      </c>
      <c r="R1036" s="43">
        <f t="shared" si="33"/>
        <v>1228</v>
      </c>
      <c r="S1036" s="41">
        <f>IF($Q1036&lt;Parâmetros!$E$19,$G1036-1,$G1036)</f>
        <v>46247</v>
      </c>
    </row>
    <row r="1037" spans="1:19" ht="15" customHeight="1" x14ac:dyDescent="0.25">
      <c r="A1037" s="79">
        <v>52498</v>
      </c>
      <c r="B1037" s="76" t="s">
        <v>216</v>
      </c>
      <c r="C1037" s="76" t="s">
        <v>443</v>
      </c>
      <c r="D1037" s="77">
        <v>46247</v>
      </c>
      <c r="E1037" s="78">
        <v>0.21</v>
      </c>
      <c r="F1037" s="76" t="s">
        <v>266</v>
      </c>
      <c r="G1037" s="77">
        <v>46247</v>
      </c>
      <c r="H1037">
        <v>40494092</v>
      </c>
      <c r="I1037">
        <v>10</v>
      </c>
      <c r="J1037" s="76" t="s">
        <v>1830</v>
      </c>
      <c r="K1037" s="76" t="s">
        <v>1831</v>
      </c>
      <c r="L1037" s="77">
        <v>46247</v>
      </c>
      <c r="M1037" s="76" t="s">
        <v>296</v>
      </c>
      <c r="N1037">
        <v>3008072</v>
      </c>
      <c r="O1037" s="76" t="s">
        <v>271</v>
      </c>
      <c r="P1037" s="77">
        <v>46247</v>
      </c>
      <c r="Q1037" s="43">
        <f t="shared" si="32"/>
        <v>1230</v>
      </c>
      <c r="R1037" s="43">
        <f t="shared" si="33"/>
        <v>1243</v>
      </c>
      <c r="S1037" s="41">
        <f>IF($Q1037&lt;Parâmetros!$E$19,$G1037-1,$G1037)</f>
        <v>46247</v>
      </c>
    </row>
    <row r="1038" spans="1:19" ht="15" customHeight="1" x14ac:dyDescent="0.25">
      <c r="A1038" s="79">
        <v>52498</v>
      </c>
      <c r="B1038" s="76" t="s">
        <v>216</v>
      </c>
      <c r="C1038" s="76" t="s">
        <v>443</v>
      </c>
      <c r="D1038" s="77">
        <v>46247</v>
      </c>
      <c r="E1038" s="78">
        <v>0.19</v>
      </c>
      <c r="F1038" s="76" t="s">
        <v>266</v>
      </c>
      <c r="G1038" s="77">
        <v>46247</v>
      </c>
      <c r="H1038">
        <v>40494092</v>
      </c>
      <c r="I1038">
        <v>20</v>
      </c>
      <c r="J1038" s="76" t="s">
        <v>1832</v>
      </c>
      <c r="K1038" s="76" t="s">
        <v>1833</v>
      </c>
      <c r="L1038" s="77">
        <v>46247</v>
      </c>
      <c r="M1038" s="76" t="s">
        <v>296</v>
      </c>
      <c r="N1038">
        <v>3008072</v>
      </c>
      <c r="O1038" s="76" t="s">
        <v>271</v>
      </c>
      <c r="P1038" s="77">
        <v>46247</v>
      </c>
      <c r="Q1038" s="43">
        <f t="shared" si="32"/>
        <v>1243</v>
      </c>
      <c r="R1038" s="43">
        <f t="shared" si="33"/>
        <v>1254</v>
      </c>
      <c r="S1038" s="41">
        <f>IF($Q1038&lt;Parâmetros!$E$19,$G1038-1,$G1038)</f>
        <v>46247</v>
      </c>
    </row>
    <row r="1039" spans="1:19" ht="15" customHeight="1" x14ac:dyDescent="0.25">
      <c r="A1039" s="79">
        <v>52498</v>
      </c>
      <c r="B1039" s="76" t="s">
        <v>216</v>
      </c>
      <c r="C1039" s="76" t="s">
        <v>443</v>
      </c>
      <c r="D1039" s="77">
        <v>46247</v>
      </c>
      <c r="E1039" s="78">
        <v>0.02</v>
      </c>
      <c r="F1039" s="76" t="s">
        <v>266</v>
      </c>
      <c r="G1039" s="77">
        <v>46247</v>
      </c>
      <c r="H1039">
        <v>40494093</v>
      </c>
      <c r="I1039">
        <v>10</v>
      </c>
      <c r="J1039" s="76" t="s">
        <v>1834</v>
      </c>
      <c r="K1039" s="76" t="s">
        <v>1835</v>
      </c>
      <c r="L1039" s="77">
        <v>46247</v>
      </c>
      <c r="M1039" s="76" t="s">
        <v>296</v>
      </c>
      <c r="N1039" s="76" t="s">
        <v>270</v>
      </c>
      <c r="O1039" s="76" t="s">
        <v>271</v>
      </c>
      <c r="P1039" s="77">
        <v>46247</v>
      </c>
      <c r="Q1039" s="43">
        <f t="shared" si="32"/>
        <v>1257</v>
      </c>
      <c r="R1039" s="43">
        <f t="shared" si="33"/>
        <v>1258</v>
      </c>
      <c r="S1039" s="41">
        <f>IF($Q1039&lt;Parâmetros!$E$19,$G1039-1,$G1039)</f>
        <v>46247</v>
      </c>
    </row>
    <row r="1040" spans="1:19" ht="15" customHeight="1" x14ac:dyDescent="0.25">
      <c r="A1040" s="79">
        <v>52498</v>
      </c>
      <c r="B1040" s="76" t="s">
        <v>216</v>
      </c>
      <c r="C1040" s="76" t="s">
        <v>443</v>
      </c>
      <c r="D1040" s="77">
        <v>46247</v>
      </c>
      <c r="E1040" s="78">
        <v>0.04</v>
      </c>
      <c r="F1040" s="76" t="s">
        <v>266</v>
      </c>
      <c r="G1040" s="77">
        <v>46247</v>
      </c>
      <c r="H1040">
        <v>40494093</v>
      </c>
      <c r="I1040">
        <v>20</v>
      </c>
      <c r="J1040" s="76" t="s">
        <v>1836</v>
      </c>
      <c r="K1040" s="76" t="s">
        <v>1837</v>
      </c>
      <c r="L1040" s="77">
        <v>46247</v>
      </c>
      <c r="M1040" s="76" t="s">
        <v>296</v>
      </c>
      <c r="N1040" s="76" t="s">
        <v>270</v>
      </c>
      <c r="O1040" s="76" t="s">
        <v>271</v>
      </c>
      <c r="P1040" s="77">
        <v>46247</v>
      </c>
      <c r="Q1040" s="43">
        <f t="shared" si="32"/>
        <v>1258</v>
      </c>
      <c r="R1040" s="43">
        <f t="shared" si="33"/>
        <v>1260</v>
      </c>
      <c r="S1040" s="41">
        <f>IF($Q1040&lt;Parâmetros!$E$19,$G1040-1,$G1040)</f>
        <v>46247</v>
      </c>
    </row>
    <row r="1041" spans="1:19" ht="15" customHeight="1" x14ac:dyDescent="0.25">
      <c r="A1041" s="79">
        <v>52498</v>
      </c>
      <c r="B1041" s="76" t="s">
        <v>216</v>
      </c>
      <c r="C1041" s="76" t="s">
        <v>443</v>
      </c>
      <c r="D1041" s="77">
        <v>46247</v>
      </c>
      <c r="E1041" s="78">
        <v>0.12</v>
      </c>
      <c r="F1041" s="76" t="s">
        <v>266</v>
      </c>
      <c r="G1041" s="77">
        <v>46247</v>
      </c>
      <c r="H1041">
        <v>40494093</v>
      </c>
      <c r="I1041">
        <v>30</v>
      </c>
      <c r="J1041" s="76" t="s">
        <v>1838</v>
      </c>
      <c r="K1041" s="76" t="s">
        <v>1839</v>
      </c>
      <c r="L1041" s="77">
        <v>46247</v>
      </c>
      <c r="M1041" s="76" t="s">
        <v>296</v>
      </c>
      <c r="N1041" s="76" t="s">
        <v>270</v>
      </c>
      <c r="O1041" s="76" t="s">
        <v>271</v>
      </c>
      <c r="P1041" s="77">
        <v>46247</v>
      </c>
      <c r="Q1041" s="43">
        <f t="shared" si="32"/>
        <v>1264</v>
      </c>
      <c r="R1041" s="43">
        <f t="shared" si="33"/>
        <v>1271</v>
      </c>
      <c r="S1041" s="41">
        <f>IF($Q1041&lt;Parâmetros!$E$19,$G1041-1,$G1041)</f>
        <v>46247</v>
      </c>
    </row>
    <row r="1042" spans="1:19" ht="15" customHeight="1" x14ac:dyDescent="0.25">
      <c r="A1042" s="79">
        <v>52498</v>
      </c>
      <c r="B1042" s="76" t="s">
        <v>216</v>
      </c>
      <c r="C1042" s="76" t="s">
        <v>443</v>
      </c>
      <c r="D1042" s="77">
        <v>46247</v>
      </c>
      <c r="E1042" s="78">
        <v>0.03</v>
      </c>
      <c r="F1042" s="76" t="s">
        <v>266</v>
      </c>
      <c r="G1042" s="77">
        <v>46247</v>
      </c>
      <c r="H1042">
        <v>40494094</v>
      </c>
      <c r="I1042">
        <v>10</v>
      </c>
      <c r="J1042" s="76" t="s">
        <v>1840</v>
      </c>
      <c r="K1042" s="76" t="s">
        <v>1841</v>
      </c>
      <c r="L1042" s="77">
        <v>46247</v>
      </c>
      <c r="M1042" s="76" t="s">
        <v>296</v>
      </c>
      <c r="N1042">
        <v>3007191</v>
      </c>
      <c r="O1042" s="76" t="s">
        <v>271</v>
      </c>
      <c r="P1042" s="77">
        <v>46247</v>
      </c>
      <c r="Q1042" s="43">
        <f t="shared" si="32"/>
        <v>1272</v>
      </c>
      <c r="R1042" s="43">
        <f t="shared" si="33"/>
        <v>1273</v>
      </c>
      <c r="S1042" s="41">
        <f>IF($Q1042&lt;Parâmetros!$E$19,$G1042-1,$G1042)</f>
        <v>46247</v>
      </c>
    </row>
    <row r="1043" spans="1:19" ht="15" customHeight="1" x14ac:dyDescent="0.25">
      <c r="A1043" s="79">
        <v>52498</v>
      </c>
      <c r="B1043" s="76" t="s">
        <v>216</v>
      </c>
      <c r="C1043" s="76" t="s">
        <v>443</v>
      </c>
      <c r="D1043" s="77">
        <v>46247</v>
      </c>
      <c r="E1043" s="78">
        <v>0.06</v>
      </c>
      <c r="F1043" s="76" t="s">
        <v>266</v>
      </c>
      <c r="G1043" s="77">
        <v>46247</v>
      </c>
      <c r="H1043">
        <v>40494094</v>
      </c>
      <c r="I1043">
        <v>20</v>
      </c>
      <c r="J1043" s="76" t="s">
        <v>1842</v>
      </c>
      <c r="K1043" s="76" t="s">
        <v>1843</v>
      </c>
      <c r="L1043" s="77">
        <v>46247</v>
      </c>
      <c r="M1043" s="76" t="s">
        <v>296</v>
      </c>
      <c r="N1043">
        <v>3007191</v>
      </c>
      <c r="O1043" s="76" t="s">
        <v>271</v>
      </c>
      <c r="P1043" s="77">
        <v>46247</v>
      </c>
      <c r="Q1043" s="43">
        <f t="shared" si="32"/>
        <v>1273</v>
      </c>
      <c r="R1043" s="43">
        <f t="shared" si="33"/>
        <v>1277</v>
      </c>
      <c r="S1043" s="41">
        <f>IF($Q1043&lt;Parâmetros!$E$19,$G1043-1,$G1043)</f>
        <v>46247</v>
      </c>
    </row>
    <row r="1044" spans="1:19" ht="15" customHeight="1" x14ac:dyDescent="0.25">
      <c r="A1044" s="79">
        <v>52498</v>
      </c>
      <c r="B1044" s="76" t="s">
        <v>216</v>
      </c>
      <c r="C1044" s="76" t="s">
        <v>443</v>
      </c>
      <c r="D1044" s="77">
        <v>46247</v>
      </c>
      <c r="E1044" s="78">
        <v>0.19</v>
      </c>
      <c r="F1044" s="76" t="s">
        <v>266</v>
      </c>
      <c r="G1044" s="77">
        <v>46247</v>
      </c>
      <c r="H1044">
        <v>40494094</v>
      </c>
      <c r="I1044">
        <v>30</v>
      </c>
      <c r="J1044" s="76" t="s">
        <v>1844</v>
      </c>
      <c r="K1044" s="76" t="s">
        <v>1845</v>
      </c>
      <c r="L1044" s="77">
        <v>46247</v>
      </c>
      <c r="M1044" s="76" t="s">
        <v>296</v>
      </c>
      <c r="N1044">
        <v>3007191</v>
      </c>
      <c r="O1044" s="76" t="s">
        <v>271</v>
      </c>
      <c r="P1044" s="77">
        <v>46247</v>
      </c>
      <c r="Q1044" s="43">
        <f t="shared" si="32"/>
        <v>1277</v>
      </c>
      <c r="R1044" s="43">
        <f t="shared" si="33"/>
        <v>1289</v>
      </c>
      <c r="S1044" s="41">
        <f>IF($Q1044&lt;Parâmetros!$E$19,$G1044-1,$G1044)</f>
        <v>46247</v>
      </c>
    </row>
    <row r="1045" spans="1:19" ht="15" customHeight="1" x14ac:dyDescent="0.25">
      <c r="A1045" s="79">
        <v>52498</v>
      </c>
      <c r="B1045" s="76" t="s">
        <v>216</v>
      </c>
      <c r="C1045" s="76" t="s">
        <v>443</v>
      </c>
      <c r="D1045" s="77">
        <v>46247</v>
      </c>
      <c r="E1045" s="78">
        <v>0.13</v>
      </c>
      <c r="F1045" s="76" t="s">
        <v>266</v>
      </c>
      <c r="G1045" s="77">
        <v>46247</v>
      </c>
      <c r="H1045">
        <v>40494095</v>
      </c>
      <c r="I1045">
        <v>10</v>
      </c>
      <c r="J1045" s="76" t="s">
        <v>1846</v>
      </c>
      <c r="K1045" s="76" t="s">
        <v>1847</v>
      </c>
      <c r="L1045" s="77">
        <v>46247</v>
      </c>
      <c r="M1045" s="76" t="s">
        <v>296</v>
      </c>
      <c r="N1045">
        <v>3008071</v>
      </c>
      <c r="O1045" s="76" t="s">
        <v>271</v>
      </c>
      <c r="P1045" s="77">
        <v>46247</v>
      </c>
      <c r="Q1045" s="43">
        <f t="shared" si="32"/>
        <v>1290</v>
      </c>
      <c r="R1045" s="43">
        <f t="shared" si="33"/>
        <v>1298</v>
      </c>
      <c r="S1045" s="41">
        <f>IF($Q1045&lt;Parâmetros!$E$19,$G1045-1,$G1045)</f>
        <v>46247</v>
      </c>
    </row>
    <row r="1046" spans="1:19" ht="15" customHeight="1" x14ac:dyDescent="0.25">
      <c r="A1046" s="79">
        <v>52498</v>
      </c>
      <c r="B1046" s="76" t="s">
        <v>216</v>
      </c>
      <c r="C1046" s="76" t="s">
        <v>443</v>
      </c>
      <c r="D1046" s="77">
        <v>46247</v>
      </c>
      <c r="E1046" s="78">
        <v>0.09</v>
      </c>
      <c r="F1046" s="76" t="s">
        <v>266</v>
      </c>
      <c r="G1046" s="77">
        <v>46247</v>
      </c>
      <c r="H1046">
        <v>40494095</v>
      </c>
      <c r="I1046">
        <v>20</v>
      </c>
      <c r="J1046" s="76" t="s">
        <v>1848</v>
      </c>
      <c r="K1046" s="76" t="s">
        <v>1849</v>
      </c>
      <c r="L1046" s="77">
        <v>46247</v>
      </c>
      <c r="M1046" s="76" t="s">
        <v>296</v>
      </c>
      <c r="N1046">
        <v>3008071</v>
      </c>
      <c r="O1046" s="76" t="s">
        <v>271</v>
      </c>
      <c r="P1046" s="77">
        <v>46247</v>
      </c>
      <c r="Q1046" s="43">
        <f t="shared" si="32"/>
        <v>1299</v>
      </c>
      <c r="R1046" s="43">
        <f t="shared" si="33"/>
        <v>1304</v>
      </c>
      <c r="S1046" s="41">
        <f>IF($Q1046&lt;Parâmetros!$E$19,$G1046-1,$G1046)</f>
        <v>46247</v>
      </c>
    </row>
    <row r="1047" spans="1:19" ht="15" customHeight="1" x14ac:dyDescent="0.25">
      <c r="A1047" s="79">
        <v>52498</v>
      </c>
      <c r="B1047" s="76" t="s">
        <v>216</v>
      </c>
      <c r="C1047" s="76" t="s">
        <v>443</v>
      </c>
      <c r="D1047" s="77">
        <v>46247</v>
      </c>
      <c r="E1047" s="78">
        <v>0.18</v>
      </c>
      <c r="F1047" s="76" t="s">
        <v>266</v>
      </c>
      <c r="G1047" s="77">
        <v>46247</v>
      </c>
      <c r="H1047">
        <v>40494096</v>
      </c>
      <c r="I1047">
        <v>10</v>
      </c>
      <c r="J1047" s="76" t="s">
        <v>1850</v>
      </c>
      <c r="K1047" s="76" t="s">
        <v>1851</v>
      </c>
      <c r="L1047" s="77">
        <v>46247</v>
      </c>
      <c r="M1047" s="76" t="s">
        <v>296</v>
      </c>
      <c r="N1047">
        <v>3007190</v>
      </c>
      <c r="O1047" s="76" t="s">
        <v>271</v>
      </c>
      <c r="P1047" s="77">
        <v>46247</v>
      </c>
      <c r="Q1047" s="43">
        <f t="shared" si="32"/>
        <v>1305</v>
      </c>
      <c r="R1047" s="43">
        <f t="shared" si="33"/>
        <v>1316</v>
      </c>
      <c r="S1047" s="41">
        <f>IF($Q1047&lt;Parâmetros!$E$19,$G1047-1,$G1047)</f>
        <v>46247</v>
      </c>
    </row>
    <row r="1048" spans="1:19" ht="15" customHeight="1" x14ac:dyDescent="0.25">
      <c r="A1048" s="79">
        <v>52498</v>
      </c>
      <c r="B1048" s="76" t="s">
        <v>216</v>
      </c>
      <c r="C1048" s="76" t="s">
        <v>443</v>
      </c>
      <c r="D1048" s="77">
        <v>46247</v>
      </c>
      <c r="E1048" s="78">
        <v>0.19</v>
      </c>
      <c r="F1048" s="76" t="s">
        <v>266</v>
      </c>
      <c r="G1048" s="77">
        <v>46247</v>
      </c>
      <c r="H1048">
        <v>40494096</v>
      </c>
      <c r="I1048">
        <v>20</v>
      </c>
      <c r="J1048" s="76" t="s">
        <v>1852</v>
      </c>
      <c r="K1048" s="76" t="s">
        <v>1297</v>
      </c>
      <c r="L1048" s="77">
        <v>46247</v>
      </c>
      <c r="M1048" s="76" t="s">
        <v>296</v>
      </c>
      <c r="N1048">
        <v>3007190</v>
      </c>
      <c r="O1048" s="76" t="s">
        <v>271</v>
      </c>
      <c r="P1048" s="77">
        <v>46247</v>
      </c>
      <c r="Q1048" s="43">
        <f t="shared" si="32"/>
        <v>1316</v>
      </c>
      <c r="R1048" s="43">
        <f t="shared" si="33"/>
        <v>1327</v>
      </c>
      <c r="S1048" s="41">
        <f>IF($Q1048&lt;Parâmetros!$E$19,$G1048-1,$G1048)</f>
        <v>46247</v>
      </c>
    </row>
    <row r="1049" spans="1:19" ht="15" customHeight="1" x14ac:dyDescent="0.25">
      <c r="A1049" s="79">
        <v>52498</v>
      </c>
      <c r="B1049" s="76" t="s">
        <v>216</v>
      </c>
      <c r="C1049" s="76" t="s">
        <v>443</v>
      </c>
      <c r="D1049" s="77">
        <v>46247</v>
      </c>
      <c r="E1049" s="78">
        <v>0.14000000000000001</v>
      </c>
      <c r="F1049" s="76" t="s">
        <v>266</v>
      </c>
      <c r="G1049" s="77">
        <v>46247</v>
      </c>
      <c r="H1049">
        <v>40494096</v>
      </c>
      <c r="I1049">
        <v>30</v>
      </c>
      <c r="J1049" s="76" t="s">
        <v>1853</v>
      </c>
      <c r="K1049" s="76" t="s">
        <v>1854</v>
      </c>
      <c r="L1049" s="77">
        <v>46247</v>
      </c>
      <c r="M1049" s="76" t="s">
        <v>296</v>
      </c>
      <c r="N1049">
        <v>3007190</v>
      </c>
      <c r="O1049" s="76" t="s">
        <v>271</v>
      </c>
      <c r="P1049" s="77">
        <v>46247</v>
      </c>
      <c r="Q1049" s="43">
        <f t="shared" si="32"/>
        <v>1327</v>
      </c>
      <c r="R1049" s="43">
        <f t="shared" si="33"/>
        <v>1335</v>
      </c>
      <c r="S1049" s="41">
        <f>IF($Q1049&lt;Parâmetros!$E$19,$G1049-1,$G1049)</f>
        <v>46247</v>
      </c>
    </row>
    <row r="1050" spans="1:19" ht="15" customHeight="1" x14ac:dyDescent="0.25">
      <c r="A1050" s="79">
        <v>52498</v>
      </c>
      <c r="B1050" s="76" t="s">
        <v>216</v>
      </c>
      <c r="C1050" s="76" t="s">
        <v>443</v>
      </c>
      <c r="D1050" s="77">
        <v>46249</v>
      </c>
      <c r="E1050" s="78">
        <v>7.34</v>
      </c>
      <c r="F1050" s="76" t="s">
        <v>266</v>
      </c>
      <c r="G1050" s="77">
        <v>46249</v>
      </c>
      <c r="H1050">
        <v>40504765</v>
      </c>
      <c r="I1050">
        <v>10</v>
      </c>
      <c r="J1050" s="76" t="s">
        <v>1855</v>
      </c>
      <c r="K1050" s="76" t="s">
        <v>1856</v>
      </c>
      <c r="L1050" s="77">
        <v>46249</v>
      </c>
      <c r="M1050" s="76" t="s">
        <v>269</v>
      </c>
      <c r="N1050" s="76" t="s">
        <v>270</v>
      </c>
      <c r="O1050" s="76" t="s">
        <v>271</v>
      </c>
      <c r="P1050" s="77">
        <v>46249</v>
      </c>
      <c r="Q1050" s="43">
        <f t="shared" si="32"/>
        <v>940</v>
      </c>
      <c r="R1050" s="43">
        <f t="shared" si="33"/>
        <v>1380</v>
      </c>
      <c r="S1050" s="41">
        <f>IF($Q1050&lt;Parâmetros!$E$19,$G1050-1,$G1050)</f>
        <v>46249</v>
      </c>
    </row>
    <row r="1051" spans="1:19" ht="15" customHeight="1" x14ac:dyDescent="0.25">
      <c r="A1051" s="79">
        <v>52498</v>
      </c>
      <c r="B1051" s="76" t="s">
        <v>216</v>
      </c>
      <c r="C1051" s="76" t="s">
        <v>443</v>
      </c>
      <c r="D1051" s="77">
        <v>46251</v>
      </c>
      <c r="E1051" s="78">
        <v>1.56</v>
      </c>
      <c r="F1051" s="76" t="s">
        <v>266</v>
      </c>
      <c r="G1051" s="77">
        <v>46251</v>
      </c>
      <c r="H1051">
        <v>40505315</v>
      </c>
      <c r="I1051">
        <v>10</v>
      </c>
      <c r="J1051" s="76" t="s">
        <v>1857</v>
      </c>
      <c r="K1051" s="76" t="s">
        <v>1858</v>
      </c>
      <c r="L1051" s="77">
        <v>46251</v>
      </c>
      <c r="M1051" s="76" t="s">
        <v>269</v>
      </c>
      <c r="N1051" s="76" t="s">
        <v>270</v>
      </c>
      <c r="O1051" s="76" t="s">
        <v>271</v>
      </c>
      <c r="P1051" s="77">
        <v>46251</v>
      </c>
      <c r="Q1051" s="43">
        <f t="shared" si="32"/>
        <v>943</v>
      </c>
      <c r="R1051" s="43">
        <f t="shared" si="33"/>
        <v>1037</v>
      </c>
      <c r="S1051" s="41">
        <f>IF($Q1051&lt;Parâmetros!$E$19,$G1051-1,$G1051)</f>
        <v>46251</v>
      </c>
    </row>
    <row r="1052" spans="1:19" ht="15" customHeight="1" x14ac:dyDescent="0.25">
      <c r="A1052" s="79">
        <v>52498</v>
      </c>
      <c r="B1052" s="76" t="s">
        <v>216</v>
      </c>
      <c r="C1052" s="76" t="s">
        <v>443</v>
      </c>
      <c r="D1052" s="77">
        <v>46252</v>
      </c>
      <c r="E1052" s="78">
        <v>0.5</v>
      </c>
      <c r="F1052" s="76" t="s">
        <v>266</v>
      </c>
      <c r="G1052" s="77">
        <v>46251</v>
      </c>
      <c r="H1052">
        <v>40494089</v>
      </c>
      <c r="I1052">
        <v>10</v>
      </c>
      <c r="J1052" s="76" t="s">
        <v>2426</v>
      </c>
      <c r="K1052" s="76" t="s">
        <v>2496</v>
      </c>
      <c r="L1052" s="77">
        <v>46251</v>
      </c>
      <c r="M1052" s="76" t="s">
        <v>296</v>
      </c>
      <c r="N1052">
        <v>3007167</v>
      </c>
      <c r="O1052" s="76" t="s">
        <v>511</v>
      </c>
      <c r="P1052" s="77">
        <v>46252</v>
      </c>
      <c r="Q1052" s="43">
        <f t="shared" si="32"/>
        <v>970</v>
      </c>
      <c r="R1052" s="43">
        <f t="shared" si="33"/>
        <v>1000</v>
      </c>
      <c r="S1052" s="41">
        <f>IF($Q1052&lt;Parâmetros!$E$19,$G1052-1,$G1052)</f>
        <v>46251</v>
      </c>
    </row>
    <row r="1053" spans="1:19" ht="15" customHeight="1" x14ac:dyDescent="0.25">
      <c r="A1053" s="79">
        <v>52498</v>
      </c>
      <c r="B1053" s="76" t="s">
        <v>216</v>
      </c>
      <c r="C1053" s="76" t="s">
        <v>443</v>
      </c>
      <c r="D1053" s="77">
        <v>46252</v>
      </c>
      <c r="E1053" s="78">
        <v>-0.5</v>
      </c>
      <c r="F1053" s="76" t="s">
        <v>266</v>
      </c>
      <c r="G1053" s="77">
        <v>46251</v>
      </c>
      <c r="H1053">
        <v>40494089</v>
      </c>
      <c r="I1053">
        <v>10</v>
      </c>
      <c r="J1053" s="76" t="s">
        <v>2426</v>
      </c>
      <c r="K1053" s="76" t="s">
        <v>2496</v>
      </c>
      <c r="L1053" s="77">
        <v>46251</v>
      </c>
      <c r="M1053" s="76" t="s">
        <v>296</v>
      </c>
      <c r="N1053">
        <v>3007167</v>
      </c>
      <c r="O1053" s="76" t="s">
        <v>511</v>
      </c>
      <c r="P1053" s="77">
        <v>46252</v>
      </c>
      <c r="Q1053" s="43">
        <f t="shared" si="32"/>
        <v>970</v>
      </c>
      <c r="R1053" s="43">
        <f t="shared" si="33"/>
        <v>1000</v>
      </c>
      <c r="S1053" s="41">
        <f>IF($Q1053&lt;Parâmetros!$E$19,$G1053-1,$G1053)</f>
        <v>46251</v>
      </c>
    </row>
    <row r="1054" spans="1:19" ht="15" customHeight="1" x14ac:dyDescent="0.25">
      <c r="A1054" s="79">
        <v>52498</v>
      </c>
      <c r="B1054" s="76" t="s">
        <v>216</v>
      </c>
      <c r="C1054" s="76" t="s">
        <v>443</v>
      </c>
      <c r="D1054" s="77">
        <v>46251</v>
      </c>
      <c r="E1054" s="78">
        <v>5.18</v>
      </c>
      <c r="F1054" s="76" t="s">
        <v>266</v>
      </c>
      <c r="G1054" s="77">
        <v>46251</v>
      </c>
      <c r="H1054">
        <v>40505315</v>
      </c>
      <c r="I1054">
        <v>10</v>
      </c>
      <c r="J1054" s="76" t="s">
        <v>1859</v>
      </c>
      <c r="K1054" s="76" t="s">
        <v>1860</v>
      </c>
      <c r="L1054" s="77">
        <v>46251</v>
      </c>
      <c r="M1054" s="76" t="s">
        <v>269</v>
      </c>
      <c r="N1054" s="76" t="s">
        <v>270</v>
      </c>
      <c r="O1054" s="76" t="s">
        <v>271</v>
      </c>
      <c r="P1054" s="77">
        <v>46251</v>
      </c>
      <c r="Q1054" s="43">
        <f t="shared" si="32"/>
        <v>1038</v>
      </c>
      <c r="R1054" s="43">
        <f t="shared" si="33"/>
        <v>1349</v>
      </c>
      <c r="S1054" s="41">
        <f>IF($Q1054&lt;Parâmetros!$E$19,$G1054-1,$G1054)</f>
        <v>46251</v>
      </c>
    </row>
    <row r="1055" spans="1:19" ht="15" customHeight="1" x14ac:dyDescent="0.25">
      <c r="A1055" s="79">
        <v>52498</v>
      </c>
      <c r="B1055" s="76" t="s">
        <v>216</v>
      </c>
      <c r="C1055" s="76" t="s">
        <v>443</v>
      </c>
      <c r="D1055" s="77">
        <v>46251</v>
      </c>
      <c r="E1055" s="78">
        <v>0.55000000000000004</v>
      </c>
      <c r="F1055" s="76" t="s">
        <v>266</v>
      </c>
      <c r="G1055" s="77">
        <v>46251</v>
      </c>
      <c r="H1055">
        <v>40505314</v>
      </c>
      <c r="I1055">
        <v>10</v>
      </c>
      <c r="J1055" s="76" t="s">
        <v>1861</v>
      </c>
      <c r="K1055" s="76" t="s">
        <v>1862</v>
      </c>
      <c r="L1055" s="77">
        <v>46251</v>
      </c>
      <c r="M1055" s="76" t="s">
        <v>269</v>
      </c>
      <c r="N1055">
        <v>3004273</v>
      </c>
      <c r="O1055" s="76" t="s">
        <v>271</v>
      </c>
      <c r="P1055" s="77">
        <v>46251</v>
      </c>
      <c r="Q1055" s="43">
        <f t="shared" si="32"/>
        <v>1350</v>
      </c>
      <c r="R1055" s="43">
        <f t="shared" si="33"/>
        <v>1383</v>
      </c>
      <c r="S1055" s="41">
        <f>IF($Q1055&lt;Parâmetros!$E$19,$G1055-1,$G1055)</f>
        <v>46251</v>
      </c>
    </row>
    <row r="1056" spans="1:19" ht="15" customHeight="1" x14ac:dyDescent="0.25">
      <c r="A1056" s="79">
        <v>52498</v>
      </c>
      <c r="B1056" s="76" t="s">
        <v>216</v>
      </c>
      <c r="C1056" s="76" t="s">
        <v>443</v>
      </c>
      <c r="D1056" s="77">
        <v>46252</v>
      </c>
      <c r="E1056" s="78">
        <v>0.5</v>
      </c>
      <c r="F1056" s="76" t="s">
        <v>266</v>
      </c>
      <c r="G1056" s="77">
        <v>46251</v>
      </c>
      <c r="H1056">
        <v>40494089</v>
      </c>
      <c r="I1056">
        <v>10</v>
      </c>
      <c r="J1056" s="76" t="s">
        <v>4299</v>
      </c>
      <c r="K1056" s="76" t="s">
        <v>2475</v>
      </c>
      <c r="L1056" s="77">
        <v>46251</v>
      </c>
      <c r="M1056" s="76" t="s">
        <v>296</v>
      </c>
      <c r="N1056">
        <v>3007167</v>
      </c>
      <c r="O1056" s="76" t="s">
        <v>511</v>
      </c>
      <c r="P1056" s="77">
        <v>46252</v>
      </c>
      <c r="Q1056" s="43">
        <f t="shared" si="32"/>
        <v>1385</v>
      </c>
      <c r="R1056" s="43">
        <f t="shared" si="33"/>
        <v>1415</v>
      </c>
      <c r="S1056" s="41">
        <f>IF($Q1056&lt;Parâmetros!$E$19,$G1056-1,$G1056)</f>
        <v>46251</v>
      </c>
    </row>
    <row r="1057" spans="1:19" ht="15" customHeight="1" x14ac:dyDescent="0.25">
      <c r="A1057" s="79">
        <v>52498</v>
      </c>
      <c r="B1057" s="76" t="s">
        <v>216</v>
      </c>
      <c r="C1057" s="76" t="s">
        <v>443</v>
      </c>
      <c r="D1057" s="77">
        <v>46252</v>
      </c>
      <c r="E1057" s="78">
        <v>1.79</v>
      </c>
      <c r="F1057" s="76" t="s">
        <v>266</v>
      </c>
      <c r="G1057" s="77">
        <v>46252</v>
      </c>
      <c r="H1057">
        <v>40505011</v>
      </c>
      <c r="I1057">
        <v>20</v>
      </c>
      <c r="J1057" s="76" t="s">
        <v>4377</v>
      </c>
      <c r="K1057" s="76" t="s">
        <v>4378</v>
      </c>
      <c r="L1057" s="77">
        <v>46252</v>
      </c>
      <c r="M1057" s="76" t="s">
        <v>269</v>
      </c>
      <c r="N1057" s="76" t="s">
        <v>270</v>
      </c>
      <c r="O1057" s="76" t="s">
        <v>271</v>
      </c>
      <c r="P1057" s="77">
        <v>46252</v>
      </c>
      <c r="Q1057" s="43">
        <f t="shared" si="32"/>
        <v>1128</v>
      </c>
      <c r="R1057" s="43">
        <f t="shared" si="33"/>
        <v>1235</v>
      </c>
      <c r="S1057" s="41">
        <f>IF($Q1057&lt;Parâmetros!$E$19,$G1057-1,$G1057)</f>
        <v>46252</v>
      </c>
    </row>
    <row r="1058" spans="1:19" ht="15" customHeight="1" x14ac:dyDescent="0.25">
      <c r="A1058" s="79">
        <v>52498</v>
      </c>
      <c r="B1058" s="76" t="s">
        <v>216</v>
      </c>
      <c r="C1058" s="76" t="s">
        <v>443</v>
      </c>
      <c r="D1058" s="77">
        <v>46252</v>
      </c>
      <c r="E1058" s="78">
        <v>1.94</v>
      </c>
      <c r="F1058" s="76" t="s">
        <v>266</v>
      </c>
      <c r="G1058" s="77">
        <v>46252</v>
      </c>
      <c r="H1058">
        <v>40421513</v>
      </c>
      <c r="I1058">
        <v>10</v>
      </c>
      <c r="J1058" s="76" t="s">
        <v>4379</v>
      </c>
      <c r="K1058" s="76" t="s">
        <v>4380</v>
      </c>
      <c r="L1058" s="77">
        <v>46252</v>
      </c>
      <c r="M1058" s="76" t="s">
        <v>269</v>
      </c>
      <c r="N1058" s="76" t="s">
        <v>270</v>
      </c>
      <c r="O1058" s="76" t="s">
        <v>271</v>
      </c>
      <c r="P1058" s="77">
        <v>46252</v>
      </c>
      <c r="Q1058" s="43">
        <f t="shared" ref="Q1058:Q1121" si="34">IFERROR(VALUE(LEFT($J1058,2))*60+VALUE(MID($J1058,4,2)),9999)</f>
        <v>1236</v>
      </c>
      <c r="R1058" s="43">
        <f t="shared" ref="R1058:R1121" si="35">IFERROR(VALUE(LEFT($K1058,2))*60+VALUE(MID($K1058,4,2)),"")</f>
        <v>1352</v>
      </c>
      <c r="S1058" s="41">
        <f>IF($Q1058&lt;Parâmetros!$E$19,$G1058-1,$G1058)</f>
        <v>46252</v>
      </c>
    </row>
    <row r="1059" spans="1:19" ht="15" customHeight="1" x14ac:dyDescent="0.25">
      <c r="A1059" s="79">
        <v>52498</v>
      </c>
      <c r="B1059" s="76" t="s">
        <v>216</v>
      </c>
      <c r="C1059" s="76" t="s">
        <v>443</v>
      </c>
      <c r="D1059" s="77">
        <v>46252</v>
      </c>
      <c r="E1059" s="78">
        <v>0.81</v>
      </c>
      <c r="F1059" s="76" t="s">
        <v>266</v>
      </c>
      <c r="G1059" s="77">
        <v>46252</v>
      </c>
      <c r="H1059">
        <v>40505313</v>
      </c>
      <c r="I1059">
        <v>10</v>
      </c>
      <c r="J1059" s="76" t="s">
        <v>4381</v>
      </c>
      <c r="K1059" s="76" t="s">
        <v>4382</v>
      </c>
      <c r="L1059" s="77">
        <v>46252</v>
      </c>
      <c r="M1059" s="76" t="s">
        <v>269</v>
      </c>
      <c r="N1059" s="76" t="s">
        <v>270</v>
      </c>
      <c r="O1059" s="76" t="s">
        <v>271</v>
      </c>
      <c r="P1059" s="77">
        <v>46252</v>
      </c>
      <c r="Q1059" s="43">
        <f t="shared" si="34"/>
        <v>1353</v>
      </c>
      <c r="R1059" s="43">
        <f t="shared" si="35"/>
        <v>1402</v>
      </c>
      <c r="S1059" s="41">
        <f>IF($Q1059&lt;Parâmetros!$E$19,$G1059-1,$G1059)</f>
        <v>46252</v>
      </c>
    </row>
    <row r="1060" spans="1:19" ht="15" customHeight="1" x14ac:dyDescent="0.25">
      <c r="A1060" s="79">
        <v>53173</v>
      </c>
      <c r="B1060" s="76" t="s">
        <v>1863</v>
      </c>
      <c r="C1060" s="76" t="s">
        <v>194</v>
      </c>
      <c r="D1060" s="77">
        <v>46237</v>
      </c>
      <c r="E1060" s="78">
        <v>1</v>
      </c>
      <c r="F1060" s="76" t="s">
        <v>266</v>
      </c>
      <c r="G1060" s="77">
        <v>46237</v>
      </c>
      <c r="H1060">
        <v>40491314</v>
      </c>
      <c r="I1060">
        <v>10</v>
      </c>
      <c r="J1060" s="76" t="s">
        <v>495</v>
      </c>
      <c r="K1060" s="76" t="s">
        <v>1864</v>
      </c>
      <c r="L1060" s="77">
        <v>46237</v>
      </c>
      <c r="M1060" s="76" t="s">
        <v>296</v>
      </c>
      <c r="N1060" s="76" t="s">
        <v>270</v>
      </c>
      <c r="O1060" s="76" t="s">
        <v>271</v>
      </c>
      <c r="P1060" s="77">
        <v>46237</v>
      </c>
      <c r="Q1060" s="43">
        <f t="shared" si="34"/>
        <v>450</v>
      </c>
      <c r="R1060" s="43">
        <f t="shared" si="35"/>
        <v>510</v>
      </c>
      <c r="S1060" s="41">
        <f>IF($Q1060&lt;Parâmetros!$E$19,$G1060-1,$G1060)</f>
        <v>46237</v>
      </c>
    </row>
    <row r="1061" spans="1:19" ht="15" customHeight="1" x14ac:dyDescent="0.25">
      <c r="A1061" s="79">
        <v>53173</v>
      </c>
      <c r="B1061" s="76" t="s">
        <v>1863</v>
      </c>
      <c r="C1061" s="76" t="s">
        <v>194</v>
      </c>
      <c r="D1061" s="77">
        <v>46237</v>
      </c>
      <c r="E1061" s="78">
        <v>1</v>
      </c>
      <c r="F1061" s="76" t="s">
        <v>266</v>
      </c>
      <c r="G1061" s="77">
        <v>46237</v>
      </c>
      <c r="H1061">
        <v>40499240</v>
      </c>
      <c r="I1061">
        <v>10</v>
      </c>
      <c r="J1061" s="76" t="s">
        <v>1865</v>
      </c>
      <c r="K1061" s="76" t="s">
        <v>1866</v>
      </c>
      <c r="L1061" s="77">
        <v>46237</v>
      </c>
      <c r="M1061" s="76" t="s">
        <v>296</v>
      </c>
      <c r="N1061">
        <v>3002444</v>
      </c>
      <c r="O1061" s="76" t="s">
        <v>271</v>
      </c>
      <c r="P1061" s="77">
        <v>46237</v>
      </c>
      <c r="Q1061" s="43">
        <f t="shared" si="34"/>
        <v>511</v>
      </c>
      <c r="R1061" s="43">
        <f t="shared" si="35"/>
        <v>571</v>
      </c>
      <c r="S1061" s="41">
        <f>IF($Q1061&lt;Parâmetros!$E$19,$G1061-1,$G1061)</f>
        <v>46237</v>
      </c>
    </row>
    <row r="1062" spans="1:19" ht="15" customHeight="1" x14ac:dyDescent="0.25">
      <c r="A1062" s="79">
        <v>53173</v>
      </c>
      <c r="B1062" s="76" t="s">
        <v>1863</v>
      </c>
      <c r="C1062" s="76" t="s">
        <v>194</v>
      </c>
      <c r="D1062" s="77">
        <v>46237</v>
      </c>
      <c r="E1062" s="78">
        <v>0.5</v>
      </c>
      <c r="F1062" s="76" t="s">
        <v>266</v>
      </c>
      <c r="G1062" s="77">
        <v>46237</v>
      </c>
      <c r="H1062">
        <v>40501024</v>
      </c>
      <c r="I1062">
        <v>10</v>
      </c>
      <c r="J1062" s="76" t="s">
        <v>1867</v>
      </c>
      <c r="K1062" s="76" t="s">
        <v>1868</v>
      </c>
      <c r="L1062" s="77">
        <v>46237</v>
      </c>
      <c r="M1062" s="76" t="s">
        <v>269</v>
      </c>
      <c r="N1062" s="76" t="s">
        <v>270</v>
      </c>
      <c r="O1062" s="76" t="s">
        <v>271</v>
      </c>
      <c r="P1062" s="77">
        <v>46237</v>
      </c>
      <c r="Q1062" s="43">
        <f t="shared" si="34"/>
        <v>572</v>
      </c>
      <c r="R1062" s="43">
        <f t="shared" si="35"/>
        <v>602</v>
      </c>
      <c r="S1062" s="41">
        <f>IF($Q1062&lt;Parâmetros!$E$19,$G1062-1,$G1062)</f>
        <v>46237</v>
      </c>
    </row>
    <row r="1063" spans="1:19" ht="15" customHeight="1" x14ac:dyDescent="0.25">
      <c r="A1063" s="79">
        <v>53173</v>
      </c>
      <c r="B1063" s="76" t="s">
        <v>1863</v>
      </c>
      <c r="C1063" s="76" t="s">
        <v>194</v>
      </c>
      <c r="D1063" s="77">
        <v>46237</v>
      </c>
      <c r="E1063" s="78">
        <v>0.51</v>
      </c>
      <c r="F1063" s="76" t="s">
        <v>266</v>
      </c>
      <c r="G1063" s="77">
        <v>46237</v>
      </c>
      <c r="H1063">
        <v>40500213</v>
      </c>
      <c r="I1063">
        <v>10</v>
      </c>
      <c r="J1063" s="76" t="s">
        <v>1869</v>
      </c>
      <c r="K1063" s="76" t="s">
        <v>1870</v>
      </c>
      <c r="L1063" s="77">
        <v>46237</v>
      </c>
      <c r="M1063" s="76" t="s">
        <v>269</v>
      </c>
      <c r="N1063" s="76" t="s">
        <v>270</v>
      </c>
      <c r="O1063" s="76" t="s">
        <v>271</v>
      </c>
      <c r="P1063" s="77">
        <v>46237</v>
      </c>
      <c r="Q1063" s="43">
        <f t="shared" si="34"/>
        <v>605</v>
      </c>
      <c r="R1063" s="43">
        <f t="shared" si="35"/>
        <v>635</v>
      </c>
      <c r="S1063" s="41">
        <f>IF($Q1063&lt;Parâmetros!$E$19,$G1063-1,$G1063)</f>
        <v>46237</v>
      </c>
    </row>
    <row r="1064" spans="1:19" ht="15" customHeight="1" x14ac:dyDescent="0.25">
      <c r="A1064" s="79">
        <v>53173</v>
      </c>
      <c r="B1064" s="76" t="s">
        <v>1863</v>
      </c>
      <c r="C1064" s="76" t="s">
        <v>194</v>
      </c>
      <c r="D1064" s="77">
        <v>46237</v>
      </c>
      <c r="E1064" s="78">
        <v>1.27</v>
      </c>
      <c r="F1064" s="76" t="s">
        <v>266</v>
      </c>
      <c r="G1064" s="77">
        <v>46237</v>
      </c>
      <c r="H1064">
        <v>40499241</v>
      </c>
      <c r="I1064">
        <v>10</v>
      </c>
      <c r="J1064" s="76" t="s">
        <v>1871</v>
      </c>
      <c r="K1064" s="76" t="s">
        <v>1872</v>
      </c>
      <c r="L1064" s="77">
        <v>46237</v>
      </c>
      <c r="M1064" s="76" t="s">
        <v>296</v>
      </c>
      <c r="N1064">
        <v>3002482</v>
      </c>
      <c r="O1064" s="76" t="s">
        <v>271</v>
      </c>
      <c r="P1064" s="77">
        <v>46237</v>
      </c>
      <c r="Q1064" s="43">
        <f t="shared" si="34"/>
        <v>637</v>
      </c>
      <c r="R1064" s="43">
        <f t="shared" si="35"/>
        <v>714</v>
      </c>
      <c r="S1064" s="41">
        <f>IF($Q1064&lt;Parâmetros!$E$19,$G1064-1,$G1064)</f>
        <v>46237</v>
      </c>
    </row>
    <row r="1065" spans="1:19" ht="15" customHeight="1" x14ac:dyDescent="0.25">
      <c r="A1065" s="79">
        <v>53173</v>
      </c>
      <c r="B1065" s="76" t="s">
        <v>1863</v>
      </c>
      <c r="C1065" s="76" t="s">
        <v>194</v>
      </c>
      <c r="D1065" s="77">
        <v>46237</v>
      </c>
      <c r="E1065" s="78">
        <v>1.73</v>
      </c>
      <c r="F1065" s="76" t="s">
        <v>266</v>
      </c>
      <c r="G1065" s="77">
        <v>46237</v>
      </c>
      <c r="H1065">
        <v>40501025</v>
      </c>
      <c r="I1065">
        <v>10</v>
      </c>
      <c r="J1065" s="76" t="s">
        <v>489</v>
      </c>
      <c r="K1065" s="76" t="s">
        <v>1873</v>
      </c>
      <c r="L1065" s="77">
        <v>46237</v>
      </c>
      <c r="M1065" s="76" t="s">
        <v>269</v>
      </c>
      <c r="N1065" s="76" t="s">
        <v>270</v>
      </c>
      <c r="O1065" s="76" t="s">
        <v>271</v>
      </c>
      <c r="P1065" s="77">
        <v>46237</v>
      </c>
      <c r="Q1065" s="43">
        <f t="shared" si="34"/>
        <v>718</v>
      </c>
      <c r="R1065" s="43">
        <f t="shared" si="35"/>
        <v>822</v>
      </c>
      <c r="S1065" s="41">
        <f>IF($Q1065&lt;Parâmetros!$E$19,$G1065-1,$G1065)</f>
        <v>46237</v>
      </c>
    </row>
    <row r="1066" spans="1:19" ht="15" customHeight="1" x14ac:dyDescent="0.25">
      <c r="A1066" s="79">
        <v>53173</v>
      </c>
      <c r="B1066" s="76" t="s">
        <v>1863</v>
      </c>
      <c r="C1066" s="76" t="s">
        <v>194</v>
      </c>
      <c r="D1066" s="77">
        <v>46237</v>
      </c>
      <c r="E1066" s="78">
        <v>1.24</v>
      </c>
      <c r="F1066" s="76" t="s">
        <v>266</v>
      </c>
      <c r="G1066" s="77">
        <v>46237</v>
      </c>
      <c r="H1066">
        <v>40501032</v>
      </c>
      <c r="I1066">
        <v>10</v>
      </c>
      <c r="J1066" s="76" t="s">
        <v>1874</v>
      </c>
      <c r="K1066" s="76" t="s">
        <v>1875</v>
      </c>
      <c r="L1066" s="77">
        <v>46237</v>
      </c>
      <c r="M1066" s="76" t="s">
        <v>269</v>
      </c>
      <c r="N1066" s="76" t="s">
        <v>270</v>
      </c>
      <c r="O1066" s="76" t="s">
        <v>271</v>
      </c>
      <c r="P1066" s="77">
        <v>46237</v>
      </c>
      <c r="Q1066" s="43">
        <f t="shared" si="34"/>
        <v>829</v>
      </c>
      <c r="R1066" s="43">
        <f t="shared" si="35"/>
        <v>903</v>
      </c>
      <c r="S1066" s="41">
        <f>IF($Q1066&lt;Parâmetros!$E$19,$G1066-1,$G1066)</f>
        <v>46237</v>
      </c>
    </row>
    <row r="1067" spans="1:19" ht="15" customHeight="1" x14ac:dyDescent="0.25">
      <c r="A1067" s="79">
        <v>53173</v>
      </c>
      <c r="B1067" s="76" t="s">
        <v>1863</v>
      </c>
      <c r="C1067" s="76" t="s">
        <v>194</v>
      </c>
      <c r="D1067" s="77">
        <v>46238</v>
      </c>
      <c r="E1067" s="78">
        <v>0.84</v>
      </c>
      <c r="F1067" s="76" t="s">
        <v>266</v>
      </c>
      <c r="G1067" s="77">
        <v>46238</v>
      </c>
      <c r="H1067">
        <v>40491320</v>
      </c>
      <c r="I1067">
        <v>10</v>
      </c>
      <c r="J1067" s="76" t="s">
        <v>1876</v>
      </c>
      <c r="K1067" s="76" t="s">
        <v>1877</v>
      </c>
      <c r="L1067" s="77">
        <v>46238</v>
      </c>
      <c r="M1067" s="76" t="s">
        <v>296</v>
      </c>
      <c r="N1067" s="76" t="s">
        <v>270</v>
      </c>
      <c r="O1067" s="76" t="s">
        <v>271</v>
      </c>
      <c r="P1067" s="77">
        <v>46238</v>
      </c>
      <c r="Q1067" s="43">
        <f t="shared" si="34"/>
        <v>450</v>
      </c>
      <c r="R1067" s="43">
        <f t="shared" si="35"/>
        <v>501</v>
      </c>
      <c r="S1067" s="41">
        <f>IF($Q1067&lt;Parâmetros!$E$19,$G1067-1,$G1067)</f>
        <v>46238</v>
      </c>
    </row>
    <row r="1068" spans="1:19" ht="15" customHeight="1" x14ac:dyDescent="0.25">
      <c r="A1068" s="79">
        <v>53173</v>
      </c>
      <c r="B1068" s="76" t="s">
        <v>1863</v>
      </c>
      <c r="C1068" s="76" t="s">
        <v>194</v>
      </c>
      <c r="D1068" s="77">
        <v>46238</v>
      </c>
      <c r="E1068" s="78">
        <v>1.61</v>
      </c>
      <c r="F1068" s="76" t="s">
        <v>266</v>
      </c>
      <c r="G1068" s="77">
        <v>46238</v>
      </c>
      <c r="H1068">
        <v>40501299</v>
      </c>
      <c r="I1068">
        <v>20</v>
      </c>
      <c r="J1068" s="76" t="s">
        <v>1878</v>
      </c>
      <c r="K1068" s="76" t="s">
        <v>1062</v>
      </c>
      <c r="L1068" s="77">
        <v>46238</v>
      </c>
      <c r="M1068" s="76" t="s">
        <v>269</v>
      </c>
      <c r="N1068" s="76" t="s">
        <v>270</v>
      </c>
      <c r="O1068" s="76" t="s">
        <v>271</v>
      </c>
      <c r="P1068" s="77">
        <v>46238</v>
      </c>
      <c r="Q1068" s="43">
        <f t="shared" si="34"/>
        <v>502</v>
      </c>
      <c r="R1068" s="43">
        <f t="shared" si="35"/>
        <v>599</v>
      </c>
      <c r="S1068" s="41">
        <f>IF($Q1068&lt;Parâmetros!$E$19,$G1068-1,$G1068)</f>
        <v>46238</v>
      </c>
    </row>
    <row r="1069" spans="1:19" ht="15" customHeight="1" x14ac:dyDescent="0.25">
      <c r="A1069" s="79">
        <v>53173</v>
      </c>
      <c r="B1069" s="76" t="s">
        <v>1863</v>
      </c>
      <c r="C1069" s="76" t="s">
        <v>194</v>
      </c>
      <c r="D1069" s="77">
        <v>46238</v>
      </c>
      <c r="E1069" s="78">
        <v>2.4900000000000002</v>
      </c>
      <c r="F1069" s="76" t="s">
        <v>266</v>
      </c>
      <c r="G1069" s="77">
        <v>46238</v>
      </c>
      <c r="H1069">
        <v>40501295</v>
      </c>
      <c r="I1069">
        <v>20</v>
      </c>
      <c r="J1069" s="76" t="s">
        <v>1879</v>
      </c>
      <c r="K1069" s="76" t="s">
        <v>1880</v>
      </c>
      <c r="L1069" s="77">
        <v>46238</v>
      </c>
      <c r="M1069" s="76" t="s">
        <v>269</v>
      </c>
      <c r="N1069" s="76" t="s">
        <v>270</v>
      </c>
      <c r="O1069" s="76" t="s">
        <v>271</v>
      </c>
      <c r="P1069" s="77">
        <v>46238</v>
      </c>
      <c r="Q1069" s="43">
        <f t="shared" si="34"/>
        <v>600</v>
      </c>
      <c r="R1069" s="43">
        <f t="shared" si="35"/>
        <v>749</v>
      </c>
      <c r="S1069" s="41">
        <f>IF($Q1069&lt;Parâmetros!$E$19,$G1069-1,$G1069)</f>
        <v>46238</v>
      </c>
    </row>
    <row r="1070" spans="1:19" ht="15" customHeight="1" x14ac:dyDescent="0.25">
      <c r="A1070" s="79">
        <v>53173</v>
      </c>
      <c r="B1070" s="76" t="s">
        <v>1863</v>
      </c>
      <c r="C1070" s="76" t="s">
        <v>194</v>
      </c>
      <c r="D1070" s="77">
        <v>46238</v>
      </c>
      <c r="E1070" s="78">
        <v>1.36</v>
      </c>
      <c r="F1070" s="76" t="s">
        <v>266</v>
      </c>
      <c r="G1070" s="77">
        <v>46238</v>
      </c>
      <c r="H1070">
        <v>40496889</v>
      </c>
      <c r="I1070">
        <v>10</v>
      </c>
      <c r="J1070" s="76" t="s">
        <v>1881</v>
      </c>
      <c r="K1070" s="76" t="s">
        <v>1882</v>
      </c>
      <c r="L1070" s="77">
        <v>46238</v>
      </c>
      <c r="M1070" s="76" t="s">
        <v>296</v>
      </c>
      <c r="N1070" s="76" t="s">
        <v>270</v>
      </c>
      <c r="O1070" s="76" t="s">
        <v>271</v>
      </c>
      <c r="P1070" s="77">
        <v>46238</v>
      </c>
      <c r="Q1070" s="43">
        <f t="shared" si="34"/>
        <v>782</v>
      </c>
      <c r="R1070" s="43">
        <f t="shared" si="35"/>
        <v>864</v>
      </c>
      <c r="S1070" s="41">
        <f>IF($Q1070&lt;Parâmetros!$E$19,$G1070-1,$G1070)</f>
        <v>46238</v>
      </c>
    </row>
    <row r="1071" spans="1:19" ht="15" customHeight="1" x14ac:dyDescent="0.25">
      <c r="A1071" s="79">
        <v>53173</v>
      </c>
      <c r="B1071" s="76" t="s">
        <v>1863</v>
      </c>
      <c r="C1071" s="76" t="s">
        <v>194</v>
      </c>
      <c r="D1071" s="77">
        <v>46238</v>
      </c>
      <c r="E1071" s="78">
        <v>0.78</v>
      </c>
      <c r="F1071" s="76" t="s">
        <v>266</v>
      </c>
      <c r="G1071" s="77">
        <v>46238</v>
      </c>
      <c r="H1071">
        <v>40501308</v>
      </c>
      <c r="I1071">
        <v>10</v>
      </c>
      <c r="J1071" s="76" t="s">
        <v>1883</v>
      </c>
      <c r="K1071" s="76" t="s">
        <v>660</v>
      </c>
      <c r="L1071" s="77">
        <v>46238</v>
      </c>
      <c r="M1071" s="76" t="s">
        <v>269</v>
      </c>
      <c r="N1071">
        <v>3003428</v>
      </c>
      <c r="O1071" s="76" t="s">
        <v>271</v>
      </c>
      <c r="P1071" s="77">
        <v>46238</v>
      </c>
      <c r="Q1071" s="43">
        <f t="shared" si="34"/>
        <v>870</v>
      </c>
      <c r="R1071" s="43">
        <f t="shared" si="35"/>
        <v>916</v>
      </c>
      <c r="S1071" s="41">
        <f>IF($Q1071&lt;Parâmetros!$E$19,$G1071-1,$G1071)</f>
        <v>46238</v>
      </c>
    </row>
    <row r="1072" spans="1:19" ht="15" customHeight="1" x14ac:dyDescent="0.25">
      <c r="A1072" s="79">
        <v>53173</v>
      </c>
      <c r="B1072" s="76" t="s">
        <v>1863</v>
      </c>
      <c r="C1072" s="76" t="s">
        <v>194</v>
      </c>
      <c r="D1072" s="77">
        <v>46239</v>
      </c>
      <c r="E1072" s="78">
        <v>0.41</v>
      </c>
      <c r="F1072" s="76" t="s">
        <v>266</v>
      </c>
      <c r="G1072" s="77">
        <v>46238</v>
      </c>
      <c r="H1072">
        <v>40501304</v>
      </c>
      <c r="I1072">
        <v>10</v>
      </c>
      <c r="J1072" s="76" t="s">
        <v>1884</v>
      </c>
      <c r="K1072" s="76" t="s">
        <v>1885</v>
      </c>
      <c r="L1072" s="77">
        <v>46238</v>
      </c>
      <c r="M1072" s="76" t="s">
        <v>269</v>
      </c>
      <c r="N1072" s="76" t="s">
        <v>270</v>
      </c>
      <c r="O1072" s="76" t="s">
        <v>271</v>
      </c>
      <c r="P1072" s="77">
        <v>46239</v>
      </c>
      <c r="Q1072" s="43">
        <f t="shared" si="34"/>
        <v>918</v>
      </c>
      <c r="R1072" s="43">
        <f t="shared" si="35"/>
        <v>943</v>
      </c>
      <c r="S1072" s="41">
        <f>IF($Q1072&lt;Parâmetros!$E$19,$G1072-1,$G1072)</f>
        <v>46238</v>
      </c>
    </row>
    <row r="1073" spans="1:19" ht="15" customHeight="1" x14ac:dyDescent="0.25">
      <c r="A1073" s="79">
        <v>53173</v>
      </c>
      <c r="B1073" s="76" t="s">
        <v>1863</v>
      </c>
      <c r="C1073" s="76" t="s">
        <v>194</v>
      </c>
      <c r="D1073" s="77">
        <v>46239</v>
      </c>
      <c r="E1073" s="78">
        <v>1.66</v>
      </c>
      <c r="F1073" s="76" t="s">
        <v>266</v>
      </c>
      <c r="G1073" s="77">
        <v>46239</v>
      </c>
      <c r="H1073">
        <v>40496880</v>
      </c>
      <c r="I1073">
        <v>10</v>
      </c>
      <c r="J1073" s="76" t="s">
        <v>1886</v>
      </c>
      <c r="K1073" s="76" t="s">
        <v>1887</v>
      </c>
      <c r="L1073" s="77">
        <v>46239</v>
      </c>
      <c r="M1073" s="76" t="s">
        <v>296</v>
      </c>
      <c r="N1073" s="76" t="s">
        <v>270</v>
      </c>
      <c r="O1073" s="76" t="s">
        <v>271</v>
      </c>
      <c r="P1073" s="77">
        <v>46239</v>
      </c>
      <c r="Q1073" s="43">
        <f t="shared" si="34"/>
        <v>422</v>
      </c>
      <c r="R1073" s="43">
        <f t="shared" si="35"/>
        <v>522</v>
      </c>
      <c r="S1073" s="41">
        <f>IF($Q1073&lt;Parâmetros!$E$19,$G1073-1,$G1073)</f>
        <v>46239</v>
      </c>
    </row>
    <row r="1074" spans="1:19" ht="15" customHeight="1" x14ac:dyDescent="0.25">
      <c r="A1074" s="79">
        <v>53173</v>
      </c>
      <c r="B1074" s="76" t="s">
        <v>1863</v>
      </c>
      <c r="C1074" s="76" t="s">
        <v>194</v>
      </c>
      <c r="D1074" s="77">
        <v>46239</v>
      </c>
      <c r="E1074" s="78">
        <v>3.35</v>
      </c>
      <c r="F1074" s="76" t="s">
        <v>266</v>
      </c>
      <c r="G1074" s="77">
        <v>46239</v>
      </c>
      <c r="H1074">
        <v>40499239</v>
      </c>
      <c r="I1074">
        <v>10</v>
      </c>
      <c r="J1074" s="76" t="s">
        <v>1888</v>
      </c>
      <c r="K1074" s="76" t="s">
        <v>1889</v>
      </c>
      <c r="L1074" s="77">
        <v>46239</v>
      </c>
      <c r="M1074" s="76" t="s">
        <v>296</v>
      </c>
      <c r="N1074">
        <v>3004490</v>
      </c>
      <c r="O1074" s="76" t="s">
        <v>271</v>
      </c>
      <c r="P1074" s="77">
        <v>46239</v>
      </c>
      <c r="Q1074" s="43">
        <f t="shared" si="34"/>
        <v>532</v>
      </c>
      <c r="R1074" s="43">
        <f t="shared" si="35"/>
        <v>733</v>
      </c>
      <c r="S1074" s="41">
        <f>IF($Q1074&lt;Parâmetros!$E$19,$G1074-1,$G1074)</f>
        <v>46239</v>
      </c>
    </row>
    <row r="1075" spans="1:19" ht="15" customHeight="1" x14ac:dyDescent="0.25">
      <c r="A1075" s="79">
        <v>53173</v>
      </c>
      <c r="B1075" s="76" t="s">
        <v>1863</v>
      </c>
      <c r="C1075" s="76" t="s">
        <v>194</v>
      </c>
      <c r="D1075" s="77">
        <v>46239</v>
      </c>
      <c r="E1075" s="78">
        <v>-3.35</v>
      </c>
      <c r="F1075" s="76" t="s">
        <v>266</v>
      </c>
      <c r="G1075" s="77">
        <v>46239</v>
      </c>
      <c r="H1075">
        <v>40499239</v>
      </c>
      <c r="I1075">
        <v>10</v>
      </c>
      <c r="J1075" s="76" t="s">
        <v>1888</v>
      </c>
      <c r="K1075" s="76" t="s">
        <v>1889</v>
      </c>
      <c r="L1075" s="77">
        <v>46239</v>
      </c>
      <c r="M1075" s="76" t="s">
        <v>296</v>
      </c>
      <c r="N1075">
        <v>3004490</v>
      </c>
      <c r="O1075" s="76" t="s">
        <v>271</v>
      </c>
      <c r="P1075" s="77">
        <v>46239</v>
      </c>
      <c r="Q1075" s="43">
        <f t="shared" si="34"/>
        <v>532</v>
      </c>
      <c r="R1075" s="43">
        <f t="shared" si="35"/>
        <v>733</v>
      </c>
      <c r="S1075" s="41">
        <f>IF($Q1075&lt;Parâmetros!$E$19,$G1075-1,$G1075)</f>
        <v>46239</v>
      </c>
    </row>
    <row r="1076" spans="1:19" ht="15" customHeight="1" x14ac:dyDescent="0.25">
      <c r="A1076" s="79">
        <v>53173</v>
      </c>
      <c r="B1076" s="76" t="s">
        <v>1863</v>
      </c>
      <c r="C1076" s="76" t="s">
        <v>194</v>
      </c>
      <c r="D1076" s="77">
        <v>46239</v>
      </c>
      <c r="E1076" s="78">
        <v>2</v>
      </c>
      <c r="F1076" s="76" t="s">
        <v>266</v>
      </c>
      <c r="G1076" s="77">
        <v>46239</v>
      </c>
      <c r="H1076">
        <v>40501581</v>
      </c>
      <c r="I1076">
        <v>10</v>
      </c>
      <c r="J1076" s="76" t="s">
        <v>550</v>
      </c>
      <c r="K1076" s="76" t="s">
        <v>457</v>
      </c>
      <c r="L1076" s="77">
        <v>46239</v>
      </c>
      <c r="M1076" s="76" t="s">
        <v>269</v>
      </c>
      <c r="N1076" s="76" t="s">
        <v>270</v>
      </c>
      <c r="O1076" s="76" t="s">
        <v>271</v>
      </c>
      <c r="P1076" s="77">
        <v>46239</v>
      </c>
      <c r="Q1076" s="43">
        <f t="shared" si="34"/>
        <v>540</v>
      </c>
      <c r="R1076" s="43">
        <f t="shared" si="35"/>
        <v>660</v>
      </c>
      <c r="S1076" s="41">
        <f>IF($Q1076&lt;Parâmetros!$E$19,$G1076-1,$G1076)</f>
        <v>46239</v>
      </c>
    </row>
    <row r="1077" spans="1:19" ht="15" customHeight="1" x14ac:dyDescent="0.25">
      <c r="A1077" s="79">
        <v>53173</v>
      </c>
      <c r="B1077" s="76" t="s">
        <v>1863</v>
      </c>
      <c r="C1077" s="76" t="s">
        <v>194</v>
      </c>
      <c r="D1077" s="77">
        <v>46239</v>
      </c>
      <c r="E1077" s="78">
        <v>1.31</v>
      </c>
      <c r="F1077" s="76" t="s">
        <v>266</v>
      </c>
      <c r="G1077" s="77">
        <v>46239</v>
      </c>
      <c r="H1077">
        <v>40501582</v>
      </c>
      <c r="I1077">
        <v>10</v>
      </c>
      <c r="J1077" s="76" t="s">
        <v>1890</v>
      </c>
      <c r="K1077" s="76" t="s">
        <v>400</v>
      </c>
      <c r="L1077" s="77">
        <v>46239</v>
      </c>
      <c r="M1077" s="76" t="s">
        <v>269</v>
      </c>
      <c r="N1077" s="76" t="s">
        <v>270</v>
      </c>
      <c r="O1077" s="76" t="s">
        <v>271</v>
      </c>
      <c r="P1077" s="77">
        <v>46239</v>
      </c>
      <c r="Q1077" s="43">
        <f t="shared" si="34"/>
        <v>665</v>
      </c>
      <c r="R1077" s="43">
        <f t="shared" si="35"/>
        <v>743</v>
      </c>
      <c r="S1077" s="41">
        <f>IF($Q1077&lt;Parâmetros!$E$19,$G1077-1,$G1077)</f>
        <v>46239</v>
      </c>
    </row>
    <row r="1078" spans="1:19" ht="15" customHeight="1" x14ac:dyDescent="0.25">
      <c r="A1078" s="79">
        <v>53173</v>
      </c>
      <c r="B1078" s="76" t="s">
        <v>1863</v>
      </c>
      <c r="C1078" s="76" t="s">
        <v>194</v>
      </c>
      <c r="D1078" s="77">
        <v>46239</v>
      </c>
      <c r="E1078" s="78">
        <v>2.3199999999999998</v>
      </c>
      <c r="F1078" s="76" t="s">
        <v>266</v>
      </c>
      <c r="G1078" s="77">
        <v>46239</v>
      </c>
      <c r="H1078">
        <v>40501582</v>
      </c>
      <c r="I1078">
        <v>10</v>
      </c>
      <c r="J1078" s="76" t="s">
        <v>1891</v>
      </c>
      <c r="K1078" s="76" t="s">
        <v>1892</v>
      </c>
      <c r="L1078" s="77">
        <v>46239</v>
      </c>
      <c r="M1078" s="76" t="s">
        <v>269</v>
      </c>
      <c r="N1078" s="76" t="s">
        <v>270</v>
      </c>
      <c r="O1078" s="76" t="s">
        <v>271</v>
      </c>
      <c r="P1078" s="77">
        <v>46239</v>
      </c>
      <c r="Q1078" s="43">
        <f t="shared" si="34"/>
        <v>743</v>
      </c>
      <c r="R1078" s="43">
        <f t="shared" si="35"/>
        <v>882</v>
      </c>
      <c r="S1078" s="41">
        <f>IF($Q1078&lt;Parâmetros!$E$19,$G1078-1,$G1078)</f>
        <v>46239</v>
      </c>
    </row>
    <row r="1079" spans="1:19" ht="15" customHeight="1" x14ac:dyDescent="0.25">
      <c r="A1079" s="79">
        <v>53173</v>
      </c>
      <c r="B1079" s="76" t="s">
        <v>1863</v>
      </c>
      <c r="C1079" s="76" t="s">
        <v>194</v>
      </c>
      <c r="D1079" s="77">
        <v>46239</v>
      </c>
      <c r="E1079" s="78">
        <v>0.43</v>
      </c>
      <c r="F1079" s="76" t="s">
        <v>266</v>
      </c>
      <c r="G1079" s="77">
        <v>46239</v>
      </c>
      <c r="H1079">
        <v>40499239</v>
      </c>
      <c r="I1079">
        <v>10</v>
      </c>
      <c r="J1079" s="76" t="s">
        <v>1893</v>
      </c>
      <c r="K1079" s="76" t="s">
        <v>1894</v>
      </c>
      <c r="L1079" s="77">
        <v>46239</v>
      </c>
      <c r="M1079" s="76" t="s">
        <v>296</v>
      </c>
      <c r="N1079">
        <v>3004490</v>
      </c>
      <c r="O1079" s="76" t="s">
        <v>271</v>
      </c>
      <c r="P1079" s="77">
        <v>46239</v>
      </c>
      <c r="Q1079" s="43">
        <f t="shared" si="34"/>
        <v>909</v>
      </c>
      <c r="R1079" s="43">
        <f t="shared" si="35"/>
        <v>935</v>
      </c>
      <c r="S1079" s="41">
        <f>IF($Q1079&lt;Parâmetros!$E$19,$G1079-1,$G1079)</f>
        <v>46239</v>
      </c>
    </row>
    <row r="1080" spans="1:19" ht="15" customHeight="1" x14ac:dyDescent="0.25">
      <c r="A1080" s="79">
        <v>53173</v>
      </c>
      <c r="B1080" s="76" t="s">
        <v>1863</v>
      </c>
      <c r="C1080" s="76" t="s">
        <v>194</v>
      </c>
      <c r="D1080" s="77">
        <v>46240</v>
      </c>
      <c r="E1080" s="78">
        <v>2.83</v>
      </c>
      <c r="F1080" s="76" t="s">
        <v>266</v>
      </c>
      <c r="G1080" s="77">
        <v>46240</v>
      </c>
      <c r="H1080">
        <v>40496886</v>
      </c>
      <c r="I1080">
        <v>10</v>
      </c>
      <c r="J1080" s="76" t="s">
        <v>1895</v>
      </c>
      <c r="K1080" s="76" t="s">
        <v>1896</v>
      </c>
      <c r="L1080" s="77">
        <v>46240</v>
      </c>
      <c r="M1080" s="76" t="s">
        <v>296</v>
      </c>
      <c r="N1080" s="76" t="s">
        <v>270</v>
      </c>
      <c r="O1080" s="76" t="s">
        <v>271</v>
      </c>
      <c r="P1080" s="77">
        <v>46240</v>
      </c>
      <c r="Q1080" s="43">
        <f t="shared" si="34"/>
        <v>424</v>
      </c>
      <c r="R1080" s="43">
        <f t="shared" si="35"/>
        <v>594</v>
      </c>
      <c r="S1080" s="41">
        <f>IF($Q1080&lt;Parâmetros!$E$19,$G1080-1,$G1080)</f>
        <v>46240</v>
      </c>
    </row>
    <row r="1081" spans="1:19" ht="15" customHeight="1" x14ac:dyDescent="0.25">
      <c r="A1081" s="79">
        <v>53173</v>
      </c>
      <c r="B1081" s="76" t="s">
        <v>1863</v>
      </c>
      <c r="C1081" s="76" t="s">
        <v>194</v>
      </c>
      <c r="D1081" s="77">
        <v>46240</v>
      </c>
      <c r="E1081" s="78">
        <v>0.82</v>
      </c>
      <c r="F1081" s="76" t="s">
        <v>266</v>
      </c>
      <c r="G1081" s="77">
        <v>46240</v>
      </c>
      <c r="H1081">
        <v>40499254</v>
      </c>
      <c r="I1081">
        <v>10</v>
      </c>
      <c r="J1081" s="76" t="s">
        <v>1897</v>
      </c>
      <c r="K1081" s="76" t="s">
        <v>1898</v>
      </c>
      <c r="L1081" s="77">
        <v>46240</v>
      </c>
      <c r="M1081" s="76" t="s">
        <v>296</v>
      </c>
      <c r="N1081">
        <v>3004919</v>
      </c>
      <c r="O1081" s="76" t="s">
        <v>271</v>
      </c>
      <c r="P1081" s="77">
        <v>46240</v>
      </c>
      <c r="Q1081" s="43">
        <f t="shared" si="34"/>
        <v>596</v>
      </c>
      <c r="R1081" s="43">
        <f t="shared" si="35"/>
        <v>645</v>
      </c>
      <c r="S1081" s="41">
        <f>IF($Q1081&lt;Parâmetros!$E$19,$G1081-1,$G1081)</f>
        <v>46240</v>
      </c>
    </row>
    <row r="1082" spans="1:19" ht="15" customHeight="1" x14ac:dyDescent="0.25">
      <c r="A1082" s="79">
        <v>53173</v>
      </c>
      <c r="B1082" s="76" t="s">
        <v>1863</v>
      </c>
      <c r="C1082" s="76" t="s">
        <v>194</v>
      </c>
      <c r="D1082" s="77">
        <v>46240</v>
      </c>
      <c r="E1082" s="78">
        <v>0.32</v>
      </c>
      <c r="F1082" s="76" t="s">
        <v>266</v>
      </c>
      <c r="G1082" s="77">
        <v>46240</v>
      </c>
      <c r="H1082">
        <v>40501835</v>
      </c>
      <c r="I1082">
        <v>10</v>
      </c>
      <c r="J1082" s="76" t="s">
        <v>1899</v>
      </c>
      <c r="K1082" s="76" t="s">
        <v>1900</v>
      </c>
      <c r="L1082" s="77">
        <v>46240</v>
      </c>
      <c r="M1082" s="76" t="s">
        <v>269</v>
      </c>
      <c r="N1082" s="76" t="s">
        <v>270</v>
      </c>
      <c r="O1082" s="76" t="s">
        <v>271</v>
      </c>
      <c r="P1082" s="77">
        <v>46240</v>
      </c>
      <c r="Q1082" s="43">
        <f t="shared" si="34"/>
        <v>648</v>
      </c>
      <c r="R1082" s="43">
        <f t="shared" si="35"/>
        <v>667</v>
      </c>
      <c r="S1082" s="41">
        <f>IF($Q1082&lt;Parâmetros!$E$19,$G1082-1,$G1082)</f>
        <v>46240</v>
      </c>
    </row>
    <row r="1083" spans="1:19" ht="15" customHeight="1" x14ac:dyDescent="0.25">
      <c r="A1083" s="79">
        <v>53173</v>
      </c>
      <c r="B1083" s="76" t="s">
        <v>1863</v>
      </c>
      <c r="C1083" s="76" t="s">
        <v>194</v>
      </c>
      <c r="D1083" s="77">
        <v>46240</v>
      </c>
      <c r="E1083" s="78">
        <v>0.92</v>
      </c>
      <c r="F1083" s="76" t="s">
        <v>266</v>
      </c>
      <c r="G1083" s="77">
        <v>46240</v>
      </c>
      <c r="H1083">
        <v>40501836</v>
      </c>
      <c r="I1083">
        <v>10</v>
      </c>
      <c r="J1083" s="76" t="s">
        <v>1901</v>
      </c>
      <c r="K1083" s="76" t="s">
        <v>1902</v>
      </c>
      <c r="L1083" s="77">
        <v>46240</v>
      </c>
      <c r="M1083" s="76" t="s">
        <v>269</v>
      </c>
      <c r="N1083" s="76" t="s">
        <v>270</v>
      </c>
      <c r="O1083" s="76" t="s">
        <v>271</v>
      </c>
      <c r="P1083" s="77">
        <v>46240</v>
      </c>
      <c r="Q1083" s="43">
        <f t="shared" si="34"/>
        <v>671</v>
      </c>
      <c r="R1083" s="43">
        <f t="shared" si="35"/>
        <v>726</v>
      </c>
      <c r="S1083" s="41">
        <f>IF($Q1083&lt;Parâmetros!$E$19,$G1083-1,$G1083)</f>
        <v>46240</v>
      </c>
    </row>
    <row r="1084" spans="1:19" ht="15" customHeight="1" x14ac:dyDescent="0.25">
      <c r="A1084" s="79">
        <v>53173</v>
      </c>
      <c r="B1084" s="76" t="s">
        <v>1863</v>
      </c>
      <c r="C1084" s="76" t="s">
        <v>194</v>
      </c>
      <c r="D1084" s="77">
        <v>46240</v>
      </c>
      <c r="E1084" s="78">
        <v>1.17</v>
      </c>
      <c r="F1084" s="76" t="s">
        <v>266</v>
      </c>
      <c r="G1084" s="77">
        <v>46240</v>
      </c>
      <c r="H1084">
        <v>40501837</v>
      </c>
      <c r="I1084">
        <v>10</v>
      </c>
      <c r="J1084" s="76" t="s">
        <v>1903</v>
      </c>
      <c r="K1084" s="76" t="s">
        <v>1904</v>
      </c>
      <c r="L1084" s="77">
        <v>46240</v>
      </c>
      <c r="M1084" s="76" t="s">
        <v>269</v>
      </c>
      <c r="N1084" s="76" t="s">
        <v>270</v>
      </c>
      <c r="O1084" s="76" t="s">
        <v>271</v>
      </c>
      <c r="P1084" s="77">
        <v>46240</v>
      </c>
      <c r="Q1084" s="43">
        <f t="shared" si="34"/>
        <v>730</v>
      </c>
      <c r="R1084" s="43">
        <f t="shared" si="35"/>
        <v>800</v>
      </c>
      <c r="S1084" s="41">
        <f>IF($Q1084&lt;Parâmetros!$E$19,$G1084-1,$G1084)</f>
        <v>46240</v>
      </c>
    </row>
    <row r="1085" spans="1:19" ht="15" customHeight="1" x14ac:dyDescent="0.25">
      <c r="A1085" s="79">
        <v>53173</v>
      </c>
      <c r="B1085" s="76" t="s">
        <v>1863</v>
      </c>
      <c r="C1085" s="76" t="s">
        <v>194</v>
      </c>
      <c r="D1085" s="77">
        <v>46240</v>
      </c>
      <c r="E1085" s="78">
        <v>2.0299999999999998</v>
      </c>
      <c r="F1085" s="76" t="s">
        <v>266</v>
      </c>
      <c r="G1085" s="77">
        <v>46240</v>
      </c>
      <c r="H1085">
        <v>40501309</v>
      </c>
      <c r="I1085">
        <v>10</v>
      </c>
      <c r="J1085" s="76" t="s">
        <v>1905</v>
      </c>
      <c r="K1085" s="76" t="s">
        <v>1906</v>
      </c>
      <c r="L1085" s="77">
        <v>46240</v>
      </c>
      <c r="M1085" s="76" t="s">
        <v>269</v>
      </c>
      <c r="N1085">
        <v>3011089</v>
      </c>
      <c r="O1085" s="76" t="s">
        <v>271</v>
      </c>
      <c r="P1085" s="77">
        <v>46240</v>
      </c>
      <c r="Q1085" s="43">
        <f t="shared" si="34"/>
        <v>802</v>
      </c>
      <c r="R1085" s="43">
        <f t="shared" si="35"/>
        <v>924</v>
      </c>
      <c r="S1085" s="41">
        <f>IF($Q1085&lt;Parâmetros!$E$19,$G1085-1,$G1085)</f>
        <v>46240</v>
      </c>
    </row>
    <row r="1086" spans="1:19" ht="15" customHeight="1" x14ac:dyDescent="0.25">
      <c r="A1086" s="79">
        <v>53173</v>
      </c>
      <c r="B1086" s="76" t="s">
        <v>1863</v>
      </c>
      <c r="C1086" s="76" t="s">
        <v>194</v>
      </c>
      <c r="D1086" s="77">
        <v>46241</v>
      </c>
      <c r="E1086" s="78">
        <v>0.88</v>
      </c>
      <c r="F1086" s="76" t="s">
        <v>266</v>
      </c>
      <c r="G1086" s="77">
        <v>46241</v>
      </c>
      <c r="H1086">
        <v>40496892</v>
      </c>
      <c r="I1086">
        <v>10</v>
      </c>
      <c r="J1086" s="76" t="s">
        <v>1907</v>
      </c>
      <c r="K1086" s="76" t="s">
        <v>1908</v>
      </c>
      <c r="L1086" s="77">
        <v>46241</v>
      </c>
      <c r="M1086" s="76" t="s">
        <v>296</v>
      </c>
      <c r="N1086" s="76" t="s">
        <v>270</v>
      </c>
      <c r="O1086" s="76" t="s">
        <v>271</v>
      </c>
      <c r="P1086" s="77">
        <v>46241</v>
      </c>
      <c r="Q1086" s="43">
        <f t="shared" si="34"/>
        <v>438</v>
      </c>
      <c r="R1086" s="43">
        <f t="shared" si="35"/>
        <v>491</v>
      </c>
      <c r="S1086" s="41">
        <f>IF($Q1086&lt;Parâmetros!$E$19,$G1086-1,$G1086)</f>
        <v>46241</v>
      </c>
    </row>
    <row r="1087" spans="1:19" ht="15" customHeight="1" x14ac:dyDescent="0.25">
      <c r="A1087" s="79">
        <v>53173</v>
      </c>
      <c r="B1087" s="76" t="s">
        <v>1863</v>
      </c>
      <c r="C1087" s="76" t="s">
        <v>194</v>
      </c>
      <c r="D1087" s="77">
        <v>46241</v>
      </c>
      <c r="E1087" s="78">
        <v>0.48</v>
      </c>
      <c r="F1087" s="76" t="s">
        <v>266</v>
      </c>
      <c r="G1087" s="77">
        <v>46241</v>
      </c>
      <c r="H1087">
        <v>40496898</v>
      </c>
      <c r="I1087">
        <v>10</v>
      </c>
      <c r="J1087" s="76" t="s">
        <v>1909</v>
      </c>
      <c r="K1087" s="76" t="s">
        <v>1910</v>
      </c>
      <c r="L1087" s="77">
        <v>46241</v>
      </c>
      <c r="M1087" s="76" t="s">
        <v>296</v>
      </c>
      <c r="N1087" s="76" t="s">
        <v>270</v>
      </c>
      <c r="O1087" s="76" t="s">
        <v>271</v>
      </c>
      <c r="P1087" s="77">
        <v>46241</v>
      </c>
      <c r="Q1087" s="43">
        <f t="shared" si="34"/>
        <v>492</v>
      </c>
      <c r="R1087" s="43">
        <f t="shared" si="35"/>
        <v>521</v>
      </c>
      <c r="S1087" s="41">
        <f>IF($Q1087&lt;Parâmetros!$E$19,$G1087-1,$G1087)</f>
        <v>46241</v>
      </c>
    </row>
    <row r="1088" spans="1:19" ht="15" customHeight="1" x14ac:dyDescent="0.25">
      <c r="A1088" s="79">
        <v>53173</v>
      </c>
      <c r="B1088" s="76" t="s">
        <v>1863</v>
      </c>
      <c r="C1088" s="76" t="s">
        <v>194</v>
      </c>
      <c r="D1088" s="77">
        <v>46241</v>
      </c>
      <c r="E1088" s="78">
        <v>0.76</v>
      </c>
      <c r="F1088" s="76" t="s">
        <v>266</v>
      </c>
      <c r="G1088" s="77">
        <v>46241</v>
      </c>
      <c r="H1088">
        <v>40501846</v>
      </c>
      <c r="I1088">
        <v>10</v>
      </c>
      <c r="J1088" s="76" t="s">
        <v>1911</v>
      </c>
      <c r="K1088" s="76" t="s">
        <v>1912</v>
      </c>
      <c r="L1088" s="77">
        <v>46241</v>
      </c>
      <c r="M1088" s="76" t="s">
        <v>269</v>
      </c>
      <c r="N1088" s="76" t="s">
        <v>270</v>
      </c>
      <c r="O1088" s="76" t="s">
        <v>271</v>
      </c>
      <c r="P1088" s="77">
        <v>46241</v>
      </c>
      <c r="Q1088" s="43">
        <f t="shared" si="34"/>
        <v>540</v>
      </c>
      <c r="R1088" s="43">
        <f t="shared" si="35"/>
        <v>585</v>
      </c>
      <c r="S1088" s="41">
        <f>IF($Q1088&lt;Parâmetros!$E$19,$G1088-1,$G1088)</f>
        <v>46241</v>
      </c>
    </row>
    <row r="1089" spans="1:19" ht="15" customHeight="1" x14ac:dyDescent="0.25">
      <c r="A1089" s="79">
        <v>53173</v>
      </c>
      <c r="B1089" s="76" t="s">
        <v>1863</v>
      </c>
      <c r="C1089" s="76" t="s">
        <v>194</v>
      </c>
      <c r="D1089" s="77">
        <v>46241</v>
      </c>
      <c r="E1089" s="78">
        <v>0.69</v>
      </c>
      <c r="F1089" s="76" t="s">
        <v>266</v>
      </c>
      <c r="G1089" s="77">
        <v>46241</v>
      </c>
      <c r="H1089">
        <v>40501847</v>
      </c>
      <c r="I1089">
        <v>10</v>
      </c>
      <c r="J1089" s="76" t="s">
        <v>1913</v>
      </c>
      <c r="K1089" s="76" t="s">
        <v>1914</v>
      </c>
      <c r="L1089" s="77">
        <v>46241</v>
      </c>
      <c r="M1089" s="76" t="s">
        <v>269</v>
      </c>
      <c r="N1089" s="76" t="s">
        <v>270</v>
      </c>
      <c r="O1089" s="76" t="s">
        <v>271</v>
      </c>
      <c r="P1089" s="77">
        <v>46241</v>
      </c>
      <c r="Q1089" s="43">
        <f t="shared" si="34"/>
        <v>590</v>
      </c>
      <c r="R1089" s="43">
        <f t="shared" si="35"/>
        <v>631</v>
      </c>
      <c r="S1089" s="41">
        <f>IF($Q1089&lt;Parâmetros!$E$19,$G1089-1,$G1089)</f>
        <v>46241</v>
      </c>
    </row>
    <row r="1090" spans="1:19" ht="15" customHeight="1" x14ac:dyDescent="0.25">
      <c r="A1090" s="79">
        <v>53173</v>
      </c>
      <c r="B1090" s="76" t="s">
        <v>1863</v>
      </c>
      <c r="C1090" s="76" t="s">
        <v>194</v>
      </c>
      <c r="D1090" s="77">
        <v>46241</v>
      </c>
      <c r="E1090" s="78">
        <v>1.73</v>
      </c>
      <c r="F1090" s="76" t="s">
        <v>266</v>
      </c>
      <c r="G1090" s="77">
        <v>46241</v>
      </c>
      <c r="H1090">
        <v>40501849</v>
      </c>
      <c r="I1090">
        <v>10</v>
      </c>
      <c r="J1090" s="76" t="s">
        <v>1915</v>
      </c>
      <c r="K1090" s="76" t="s">
        <v>1916</v>
      </c>
      <c r="L1090" s="77">
        <v>46241</v>
      </c>
      <c r="M1090" s="76" t="s">
        <v>269</v>
      </c>
      <c r="N1090">
        <v>3009461</v>
      </c>
      <c r="O1090" s="76" t="s">
        <v>271</v>
      </c>
      <c r="P1090" s="77">
        <v>46241</v>
      </c>
      <c r="Q1090" s="43">
        <f t="shared" si="34"/>
        <v>636</v>
      </c>
      <c r="R1090" s="43">
        <f t="shared" si="35"/>
        <v>740</v>
      </c>
      <c r="S1090" s="41">
        <f>IF($Q1090&lt;Parâmetros!$E$19,$G1090-1,$G1090)</f>
        <v>46241</v>
      </c>
    </row>
    <row r="1091" spans="1:19" ht="15" customHeight="1" x14ac:dyDescent="0.25">
      <c r="A1091" s="79">
        <v>53173</v>
      </c>
      <c r="B1091" s="76" t="s">
        <v>1863</v>
      </c>
      <c r="C1091" s="76" t="s">
        <v>194</v>
      </c>
      <c r="D1091" s="77">
        <v>46241</v>
      </c>
      <c r="E1091" s="78">
        <v>2.0499999999999998</v>
      </c>
      <c r="F1091" s="76" t="s">
        <v>266</v>
      </c>
      <c r="G1091" s="77">
        <v>46241</v>
      </c>
      <c r="H1091">
        <v>40502093</v>
      </c>
      <c r="I1091">
        <v>10</v>
      </c>
      <c r="J1091" s="76" t="s">
        <v>1917</v>
      </c>
      <c r="K1091" s="76" t="s">
        <v>1918</v>
      </c>
      <c r="L1091" s="77">
        <v>46241</v>
      </c>
      <c r="M1091" s="76" t="s">
        <v>269</v>
      </c>
      <c r="N1091" s="76" t="s">
        <v>270</v>
      </c>
      <c r="O1091" s="76" t="s">
        <v>271</v>
      </c>
      <c r="P1091" s="77">
        <v>46241</v>
      </c>
      <c r="Q1091" s="43">
        <f t="shared" si="34"/>
        <v>743</v>
      </c>
      <c r="R1091" s="43">
        <f t="shared" si="35"/>
        <v>865</v>
      </c>
      <c r="S1091" s="41">
        <f>IF($Q1091&lt;Parâmetros!$E$19,$G1091-1,$G1091)</f>
        <v>46241</v>
      </c>
    </row>
    <row r="1092" spans="1:19" ht="15" customHeight="1" x14ac:dyDescent="0.25">
      <c r="A1092" s="79">
        <v>53173</v>
      </c>
      <c r="B1092" s="76" t="s">
        <v>1863</v>
      </c>
      <c r="C1092" s="76" t="s">
        <v>194</v>
      </c>
      <c r="D1092" s="77">
        <v>46244</v>
      </c>
      <c r="E1092" s="78">
        <v>1</v>
      </c>
      <c r="F1092" s="76" t="s">
        <v>266</v>
      </c>
      <c r="G1092" s="77">
        <v>46244</v>
      </c>
      <c r="H1092">
        <v>40496904</v>
      </c>
      <c r="I1092">
        <v>10</v>
      </c>
      <c r="J1092" s="76" t="s">
        <v>1676</v>
      </c>
      <c r="K1092" s="76" t="s">
        <v>1082</v>
      </c>
      <c r="L1092" s="77">
        <v>46244</v>
      </c>
      <c r="M1092" s="76" t="s">
        <v>296</v>
      </c>
      <c r="N1092" s="76" t="s">
        <v>270</v>
      </c>
      <c r="O1092" s="76" t="s">
        <v>271</v>
      </c>
      <c r="P1092" s="77">
        <v>46244</v>
      </c>
      <c r="Q1092" s="43">
        <f t="shared" si="34"/>
        <v>0</v>
      </c>
      <c r="R1092" s="43">
        <f t="shared" si="35"/>
        <v>60</v>
      </c>
      <c r="S1092" s="41">
        <f>IF($Q1092&lt;Parâmetros!$E$19,$G1092-1,$G1092)</f>
        <v>46243</v>
      </c>
    </row>
    <row r="1093" spans="1:19" ht="15" customHeight="1" x14ac:dyDescent="0.25">
      <c r="A1093" s="79">
        <v>53173</v>
      </c>
      <c r="B1093" s="76" t="s">
        <v>1863</v>
      </c>
      <c r="C1093" s="76" t="s">
        <v>194</v>
      </c>
      <c r="D1093" s="77">
        <v>46244</v>
      </c>
      <c r="E1093" s="78">
        <v>1</v>
      </c>
      <c r="F1093" s="76" t="s">
        <v>266</v>
      </c>
      <c r="G1093" s="77">
        <v>46244</v>
      </c>
      <c r="H1093">
        <v>40499256</v>
      </c>
      <c r="I1093">
        <v>10</v>
      </c>
      <c r="J1093" s="76" t="s">
        <v>1919</v>
      </c>
      <c r="K1093" s="76" t="s">
        <v>1920</v>
      </c>
      <c r="L1093" s="77">
        <v>46244</v>
      </c>
      <c r="M1093" s="76" t="s">
        <v>296</v>
      </c>
      <c r="N1093">
        <v>3010798</v>
      </c>
      <c r="O1093" s="76" t="s">
        <v>271</v>
      </c>
      <c r="P1093" s="77">
        <v>46244</v>
      </c>
      <c r="Q1093" s="43">
        <f t="shared" si="34"/>
        <v>65</v>
      </c>
      <c r="R1093" s="43">
        <f t="shared" si="35"/>
        <v>125</v>
      </c>
      <c r="S1093" s="41">
        <f>IF($Q1093&lt;Parâmetros!$E$19,$G1093-1,$G1093)</f>
        <v>46243</v>
      </c>
    </row>
    <row r="1094" spans="1:19" ht="15" customHeight="1" x14ac:dyDescent="0.25">
      <c r="A1094" s="79">
        <v>53173</v>
      </c>
      <c r="B1094" s="76" t="s">
        <v>1863</v>
      </c>
      <c r="C1094" s="76" t="s">
        <v>194</v>
      </c>
      <c r="D1094" s="77">
        <v>46244</v>
      </c>
      <c r="E1094" s="78">
        <v>1</v>
      </c>
      <c r="F1094" s="76" t="s">
        <v>266</v>
      </c>
      <c r="G1094" s="77">
        <v>46244</v>
      </c>
      <c r="H1094">
        <v>40499257</v>
      </c>
      <c r="I1094">
        <v>10</v>
      </c>
      <c r="J1094" s="76" t="s">
        <v>1921</v>
      </c>
      <c r="K1094" s="76" t="s">
        <v>1922</v>
      </c>
      <c r="L1094" s="77">
        <v>46244</v>
      </c>
      <c r="M1094" s="76" t="s">
        <v>296</v>
      </c>
      <c r="N1094" s="76" t="s">
        <v>270</v>
      </c>
      <c r="O1094" s="76" t="s">
        <v>271</v>
      </c>
      <c r="P1094" s="77">
        <v>46244</v>
      </c>
      <c r="Q1094" s="43">
        <f t="shared" si="34"/>
        <v>126</v>
      </c>
      <c r="R1094" s="43">
        <f t="shared" si="35"/>
        <v>186</v>
      </c>
      <c r="S1094" s="41">
        <f>IF($Q1094&lt;Parâmetros!$E$19,$G1094-1,$G1094)</f>
        <v>46243</v>
      </c>
    </row>
    <row r="1095" spans="1:19" ht="15" customHeight="1" x14ac:dyDescent="0.25">
      <c r="A1095" s="79">
        <v>53173</v>
      </c>
      <c r="B1095" s="76" t="s">
        <v>1863</v>
      </c>
      <c r="C1095" s="76" t="s">
        <v>194</v>
      </c>
      <c r="D1095" s="77">
        <v>46244</v>
      </c>
      <c r="E1095" s="78">
        <v>1.75</v>
      </c>
      <c r="F1095" s="76" t="s">
        <v>266</v>
      </c>
      <c r="G1095" s="77">
        <v>46244</v>
      </c>
      <c r="H1095">
        <v>40500996</v>
      </c>
      <c r="I1095">
        <v>10</v>
      </c>
      <c r="J1095" s="76" t="s">
        <v>1923</v>
      </c>
      <c r="K1095" s="76" t="s">
        <v>1680</v>
      </c>
      <c r="L1095" s="77">
        <v>46244</v>
      </c>
      <c r="M1095" s="76" t="s">
        <v>269</v>
      </c>
      <c r="N1095" s="76" t="s">
        <v>270</v>
      </c>
      <c r="O1095" s="76" t="s">
        <v>271</v>
      </c>
      <c r="P1095" s="77">
        <v>46244</v>
      </c>
      <c r="Q1095" s="43">
        <f t="shared" si="34"/>
        <v>195</v>
      </c>
      <c r="R1095" s="43">
        <f t="shared" si="35"/>
        <v>300</v>
      </c>
      <c r="S1095" s="41">
        <f>IF($Q1095&lt;Parâmetros!$E$19,$G1095-1,$G1095)</f>
        <v>46243</v>
      </c>
    </row>
    <row r="1096" spans="1:19" ht="15" customHeight="1" x14ac:dyDescent="0.25">
      <c r="A1096" s="79">
        <v>53173</v>
      </c>
      <c r="B1096" s="76" t="s">
        <v>1863</v>
      </c>
      <c r="C1096" s="76" t="s">
        <v>194</v>
      </c>
      <c r="D1096" s="77">
        <v>46244</v>
      </c>
      <c r="E1096" s="78">
        <v>1</v>
      </c>
      <c r="F1096" s="76" t="s">
        <v>266</v>
      </c>
      <c r="G1096" s="77">
        <v>46244</v>
      </c>
      <c r="H1096">
        <v>40499392</v>
      </c>
      <c r="I1096">
        <v>10</v>
      </c>
      <c r="J1096" s="76" t="s">
        <v>1924</v>
      </c>
      <c r="K1096" s="76" t="s">
        <v>1925</v>
      </c>
      <c r="L1096" s="77">
        <v>46244</v>
      </c>
      <c r="M1096" s="76" t="s">
        <v>296</v>
      </c>
      <c r="N1096">
        <v>3002380</v>
      </c>
      <c r="O1096" s="76" t="s">
        <v>271</v>
      </c>
      <c r="P1096" s="77">
        <v>46244</v>
      </c>
      <c r="Q1096" s="43">
        <f t="shared" si="34"/>
        <v>310</v>
      </c>
      <c r="R1096" s="43">
        <f t="shared" si="35"/>
        <v>370</v>
      </c>
      <c r="S1096" s="41">
        <f>IF($Q1096&lt;Parâmetros!$E$19,$G1096-1,$G1096)</f>
        <v>46243</v>
      </c>
    </row>
    <row r="1097" spans="1:19" ht="15" customHeight="1" x14ac:dyDescent="0.25">
      <c r="A1097" s="79">
        <v>53173</v>
      </c>
      <c r="B1097" s="76" t="s">
        <v>1863</v>
      </c>
      <c r="C1097" s="76" t="s">
        <v>194</v>
      </c>
      <c r="D1097" s="77">
        <v>46244</v>
      </c>
      <c r="E1097" s="78">
        <v>0.01</v>
      </c>
      <c r="F1097" s="76" t="s">
        <v>266</v>
      </c>
      <c r="G1097" s="77">
        <v>46244</v>
      </c>
      <c r="H1097">
        <v>40499392</v>
      </c>
      <c r="I1097">
        <v>10</v>
      </c>
      <c r="J1097" s="76" t="s">
        <v>1926</v>
      </c>
      <c r="K1097" s="76" t="s">
        <v>1927</v>
      </c>
      <c r="L1097" s="77">
        <v>46244</v>
      </c>
      <c r="M1097" s="76" t="s">
        <v>296</v>
      </c>
      <c r="N1097">
        <v>3002380</v>
      </c>
      <c r="O1097" s="76" t="s">
        <v>271</v>
      </c>
      <c r="P1097" s="77">
        <v>46244</v>
      </c>
      <c r="Q1097" s="43">
        <f t="shared" si="34"/>
        <v>389</v>
      </c>
      <c r="R1097" s="43">
        <f t="shared" si="35"/>
        <v>390</v>
      </c>
      <c r="S1097" s="41">
        <f>IF($Q1097&lt;Parâmetros!$E$19,$G1097-1,$G1097)</f>
        <v>46243</v>
      </c>
    </row>
    <row r="1098" spans="1:19" ht="15" customHeight="1" x14ac:dyDescent="0.25">
      <c r="A1098" s="79">
        <v>53173</v>
      </c>
      <c r="B1098" s="76" t="s">
        <v>1863</v>
      </c>
      <c r="C1098" s="76" t="s">
        <v>194</v>
      </c>
      <c r="D1098" s="77">
        <v>46244</v>
      </c>
      <c r="E1098" s="78">
        <v>0.01</v>
      </c>
      <c r="F1098" s="76" t="s">
        <v>266</v>
      </c>
      <c r="G1098" s="77">
        <v>46244</v>
      </c>
      <c r="H1098">
        <v>40499392</v>
      </c>
      <c r="I1098">
        <v>10</v>
      </c>
      <c r="J1098" s="76" t="s">
        <v>1928</v>
      </c>
      <c r="K1098" s="76" t="s">
        <v>1929</v>
      </c>
      <c r="L1098" s="77">
        <v>46244</v>
      </c>
      <c r="M1098" s="76" t="s">
        <v>296</v>
      </c>
      <c r="N1098">
        <v>3002380</v>
      </c>
      <c r="O1098" s="76" t="s">
        <v>271</v>
      </c>
      <c r="P1098" s="77">
        <v>46244</v>
      </c>
      <c r="Q1098" s="43">
        <f t="shared" si="34"/>
        <v>390</v>
      </c>
      <c r="R1098" s="43">
        <f t="shared" si="35"/>
        <v>390</v>
      </c>
      <c r="S1098" s="41">
        <f>IF($Q1098&lt;Parâmetros!$E$19,$G1098-1,$G1098)</f>
        <v>46243</v>
      </c>
    </row>
    <row r="1099" spans="1:19" ht="15" customHeight="1" x14ac:dyDescent="0.25">
      <c r="A1099" s="79">
        <v>53173</v>
      </c>
      <c r="B1099" s="76" t="s">
        <v>1863</v>
      </c>
      <c r="C1099" s="76" t="s">
        <v>194</v>
      </c>
      <c r="D1099" s="77">
        <v>46244</v>
      </c>
      <c r="E1099" s="78">
        <v>0.26</v>
      </c>
      <c r="F1099" s="76" t="s">
        <v>266</v>
      </c>
      <c r="G1099" s="77">
        <v>46244</v>
      </c>
      <c r="H1099">
        <v>40499255</v>
      </c>
      <c r="I1099">
        <v>10</v>
      </c>
      <c r="J1099" s="76" t="s">
        <v>1930</v>
      </c>
      <c r="K1099" s="76" t="s">
        <v>1931</v>
      </c>
      <c r="L1099" s="77">
        <v>46244</v>
      </c>
      <c r="M1099" s="76" t="s">
        <v>296</v>
      </c>
      <c r="N1099" s="76" t="s">
        <v>270</v>
      </c>
      <c r="O1099" s="76" t="s">
        <v>271</v>
      </c>
      <c r="P1099" s="77">
        <v>46244</v>
      </c>
      <c r="Q1099" s="43">
        <f t="shared" si="34"/>
        <v>393</v>
      </c>
      <c r="R1099" s="43">
        <f t="shared" si="35"/>
        <v>409</v>
      </c>
      <c r="S1099" s="41">
        <f>IF($Q1099&lt;Parâmetros!$E$19,$G1099-1,$G1099)</f>
        <v>46243</v>
      </c>
    </row>
    <row r="1100" spans="1:19" ht="15" customHeight="1" x14ac:dyDescent="0.25">
      <c r="A1100" s="79">
        <v>53173</v>
      </c>
      <c r="B1100" s="76" t="s">
        <v>1863</v>
      </c>
      <c r="C1100" s="76" t="s">
        <v>194</v>
      </c>
      <c r="D1100" s="77">
        <v>46244</v>
      </c>
      <c r="E1100" s="78">
        <v>0.01</v>
      </c>
      <c r="F1100" s="76" t="s">
        <v>266</v>
      </c>
      <c r="G1100" s="77">
        <v>46244</v>
      </c>
      <c r="H1100">
        <v>40499255</v>
      </c>
      <c r="I1100">
        <v>10</v>
      </c>
      <c r="J1100" s="76" t="s">
        <v>1932</v>
      </c>
      <c r="K1100" s="76" t="s">
        <v>1933</v>
      </c>
      <c r="L1100" s="77">
        <v>46244</v>
      </c>
      <c r="M1100" s="76" t="s">
        <v>296</v>
      </c>
      <c r="N1100" s="76" t="s">
        <v>270</v>
      </c>
      <c r="O1100" s="76" t="s">
        <v>271</v>
      </c>
      <c r="P1100" s="77">
        <v>46244</v>
      </c>
      <c r="Q1100" s="43">
        <f t="shared" si="34"/>
        <v>409</v>
      </c>
      <c r="R1100" s="43">
        <f t="shared" si="35"/>
        <v>410</v>
      </c>
      <c r="S1100" s="41">
        <f>IF($Q1100&lt;Parâmetros!$E$19,$G1100-1,$G1100)</f>
        <v>46243</v>
      </c>
    </row>
    <row r="1101" spans="1:19" ht="15" customHeight="1" x14ac:dyDescent="0.25">
      <c r="A1101" s="79">
        <v>53173</v>
      </c>
      <c r="B1101" s="76" t="s">
        <v>1863</v>
      </c>
      <c r="C1101" s="76" t="s">
        <v>194</v>
      </c>
      <c r="D1101" s="77">
        <v>46245</v>
      </c>
      <c r="E1101" s="78">
        <v>1</v>
      </c>
      <c r="F1101" s="76" t="s">
        <v>266</v>
      </c>
      <c r="G1101" s="77">
        <v>46245</v>
      </c>
      <c r="H1101">
        <v>40503124</v>
      </c>
      <c r="I1101">
        <v>10</v>
      </c>
      <c r="J1101" s="76" t="s">
        <v>1676</v>
      </c>
      <c r="K1101" s="76" t="s">
        <v>1082</v>
      </c>
      <c r="L1101" s="77">
        <v>46245</v>
      </c>
      <c r="M1101" s="76" t="s">
        <v>269</v>
      </c>
      <c r="N1101" s="76" t="s">
        <v>270</v>
      </c>
      <c r="O1101" s="76" t="s">
        <v>271</v>
      </c>
      <c r="P1101" s="77">
        <v>46245</v>
      </c>
      <c r="Q1101" s="43">
        <f t="shared" si="34"/>
        <v>0</v>
      </c>
      <c r="R1101" s="43">
        <f t="shared" si="35"/>
        <v>60</v>
      </c>
      <c r="S1101" s="41">
        <f>IF($Q1101&lt;Parâmetros!$E$19,$G1101-1,$G1101)</f>
        <v>46244</v>
      </c>
    </row>
    <row r="1102" spans="1:19" ht="15" customHeight="1" x14ac:dyDescent="0.25">
      <c r="A1102" s="79">
        <v>53173</v>
      </c>
      <c r="B1102" s="76" t="s">
        <v>1863</v>
      </c>
      <c r="C1102" s="76" t="s">
        <v>194</v>
      </c>
      <c r="D1102" s="77">
        <v>46245</v>
      </c>
      <c r="E1102" s="78">
        <v>0.98</v>
      </c>
      <c r="F1102" s="76" t="s">
        <v>266</v>
      </c>
      <c r="G1102" s="77">
        <v>46245</v>
      </c>
      <c r="H1102">
        <v>40503123</v>
      </c>
      <c r="I1102">
        <v>10</v>
      </c>
      <c r="J1102" s="76" t="s">
        <v>1688</v>
      </c>
      <c r="K1102" s="76" t="s">
        <v>1698</v>
      </c>
      <c r="L1102" s="77">
        <v>46245</v>
      </c>
      <c r="M1102" s="76" t="s">
        <v>269</v>
      </c>
      <c r="N1102" s="76" t="s">
        <v>270</v>
      </c>
      <c r="O1102" s="76" t="s">
        <v>271</v>
      </c>
      <c r="P1102" s="77">
        <v>46245</v>
      </c>
      <c r="Q1102" s="43">
        <f t="shared" si="34"/>
        <v>61</v>
      </c>
      <c r="R1102" s="43">
        <f t="shared" si="35"/>
        <v>120</v>
      </c>
      <c r="S1102" s="41">
        <f>IF($Q1102&lt;Parâmetros!$E$19,$G1102-1,$G1102)</f>
        <v>46244</v>
      </c>
    </row>
    <row r="1103" spans="1:19" ht="15" customHeight="1" x14ac:dyDescent="0.25">
      <c r="A1103" s="79">
        <v>53173</v>
      </c>
      <c r="B1103" s="76" t="s">
        <v>1863</v>
      </c>
      <c r="C1103" s="76" t="s">
        <v>194</v>
      </c>
      <c r="D1103" s="77">
        <v>46245</v>
      </c>
      <c r="E1103" s="78">
        <v>0.92</v>
      </c>
      <c r="F1103" s="76" t="s">
        <v>266</v>
      </c>
      <c r="G1103" s="77">
        <v>46245</v>
      </c>
      <c r="H1103">
        <v>40503122</v>
      </c>
      <c r="I1103">
        <v>10</v>
      </c>
      <c r="J1103" s="76" t="s">
        <v>1920</v>
      </c>
      <c r="K1103" s="76" t="s">
        <v>1677</v>
      </c>
      <c r="L1103" s="77">
        <v>46245</v>
      </c>
      <c r="M1103" s="76" t="s">
        <v>269</v>
      </c>
      <c r="N1103" s="76" t="s">
        <v>270</v>
      </c>
      <c r="O1103" s="76" t="s">
        <v>271</v>
      </c>
      <c r="P1103" s="77">
        <v>46245</v>
      </c>
      <c r="Q1103" s="43">
        <f t="shared" si="34"/>
        <v>125</v>
      </c>
      <c r="R1103" s="43">
        <f t="shared" si="35"/>
        <v>180</v>
      </c>
      <c r="S1103" s="41">
        <f>IF($Q1103&lt;Parâmetros!$E$19,$G1103-1,$G1103)</f>
        <v>46244</v>
      </c>
    </row>
    <row r="1104" spans="1:19" ht="15" customHeight="1" x14ac:dyDescent="0.25">
      <c r="A1104" s="79">
        <v>53173</v>
      </c>
      <c r="B1104" s="76" t="s">
        <v>1863</v>
      </c>
      <c r="C1104" s="76" t="s">
        <v>194</v>
      </c>
      <c r="D1104" s="77">
        <v>46245</v>
      </c>
      <c r="E1104" s="78">
        <v>1</v>
      </c>
      <c r="F1104" s="76" t="s">
        <v>266</v>
      </c>
      <c r="G1104" s="77">
        <v>46245</v>
      </c>
      <c r="H1104">
        <v>40499296</v>
      </c>
      <c r="I1104">
        <v>10</v>
      </c>
      <c r="J1104" s="76" t="s">
        <v>1679</v>
      </c>
      <c r="K1104" s="76" t="s">
        <v>1680</v>
      </c>
      <c r="L1104" s="77">
        <v>46245</v>
      </c>
      <c r="M1104" s="76" t="s">
        <v>296</v>
      </c>
      <c r="N1104">
        <v>3004919</v>
      </c>
      <c r="O1104" s="76" t="s">
        <v>271</v>
      </c>
      <c r="P1104" s="77">
        <v>46245</v>
      </c>
      <c r="Q1104" s="43">
        <f t="shared" si="34"/>
        <v>240</v>
      </c>
      <c r="R1104" s="43">
        <f t="shared" si="35"/>
        <v>300</v>
      </c>
      <c r="S1104" s="41">
        <f>IF($Q1104&lt;Parâmetros!$E$19,$G1104-1,$G1104)</f>
        <v>46244</v>
      </c>
    </row>
    <row r="1105" spans="1:19" ht="15" customHeight="1" x14ac:dyDescent="0.25">
      <c r="A1105" s="79">
        <v>53173</v>
      </c>
      <c r="B1105" s="76" t="s">
        <v>1863</v>
      </c>
      <c r="C1105" s="76" t="s">
        <v>194</v>
      </c>
      <c r="D1105" s="77">
        <v>46245</v>
      </c>
      <c r="E1105" s="78">
        <v>1</v>
      </c>
      <c r="F1105" s="76" t="s">
        <v>266</v>
      </c>
      <c r="G1105" s="77">
        <v>46245</v>
      </c>
      <c r="H1105">
        <v>40499283</v>
      </c>
      <c r="I1105">
        <v>10</v>
      </c>
      <c r="J1105" s="76" t="s">
        <v>1924</v>
      </c>
      <c r="K1105" s="76" t="s">
        <v>1925</v>
      </c>
      <c r="L1105" s="77">
        <v>46245</v>
      </c>
      <c r="M1105" s="76" t="s">
        <v>296</v>
      </c>
      <c r="N1105">
        <v>3002482</v>
      </c>
      <c r="O1105" s="76" t="s">
        <v>271</v>
      </c>
      <c r="P1105" s="77">
        <v>46245</v>
      </c>
      <c r="Q1105" s="43">
        <f t="shared" si="34"/>
        <v>310</v>
      </c>
      <c r="R1105" s="43">
        <f t="shared" si="35"/>
        <v>370</v>
      </c>
      <c r="S1105" s="41">
        <f>IF($Q1105&lt;Parâmetros!$E$19,$G1105-1,$G1105)</f>
        <v>46244</v>
      </c>
    </row>
    <row r="1106" spans="1:19" ht="15" customHeight="1" x14ac:dyDescent="0.25">
      <c r="A1106" s="79">
        <v>53173</v>
      </c>
      <c r="B1106" s="76" t="s">
        <v>1863</v>
      </c>
      <c r="C1106" s="76" t="s">
        <v>194</v>
      </c>
      <c r="D1106" s="77">
        <v>46247</v>
      </c>
      <c r="E1106" s="78">
        <v>1</v>
      </c>
      <c r="F1106" s="76" t="s">
        <v>266</v>
      </c>
      <c r="G1106" s="77">
        <v>46246</v>
      </c>
      <c r="H1106">
        <v>40503124</v>
      </c>
      <c r="I1106">
        <v>10</v>
      </c>
      <c r="J1106" s="76" t="s">
        <v>1676</v>
      </c>
      <c r="K1106" s="76" t="s">
        <v>1082</v>
      </c>
      <c r="L1106" s="77">
        <v>46246</v>
      </c>
      <c r="M1106" s="76" t="s">
        <v>269</v>
      </c>
      <c r="N1106" s="76" t="s">
        <v>270</v>
      </c>
      <c r="O1106" s="76" t="s">
        <v>271</v>
      </c>
      <c r="P1106" s="77">
        <v>46247</v>
      </c>
      <c r="Q1106" s="43">
        <f t="shared" si="34"/>
        <v>0</v>
      </c>
      <c r="R1106" s="43">
        <f t="shared" si="35"/>
        <v>60</v>
      </c>
      <c r="S1106" s="41">
        <f>IF($Q1106&lt;Parâmetros!$E$19,$G1106-1,$G1106)</f>
        <v>46245</v>
      </c>
    </row>
    <row r="1107" spans="1:19" ht="15" customHeight="1" x14ac:dyDescent="0.25">
      <c r="A1107" s="79">
        <v>53173</v>
      </c>
      <c r="B1107" s="76" t="s">
        <v>1863</v>
      </c>
      <c r="C1107" s="76" t="s">
        <v>194</v>
      </c>
      <c r="D1107" s="77">
        <v>46247</v>
      </c>
      <c r="E1107" s="78">
        <v>1</v>
      </c>
      <c r="F1107" s="76" t="s">
        <v>266</v>
      </c>
      <c r="G1107" s="77">
        <v>46246</v>
      </c>
      <c r="H1107">
        <v>40503694</v>
      </c>
      <c r="I1107">
        <v>10</v>
      </c>
      <c r="J1107" s="76" t="s">
        <v>1919</v>
      </c>
      <c r="K1107" s="76" t="s">
        <v>1920</v>
      </c>
      <c r="L1107" s="77">
        <v>46246</v>
      </c>
      <c r="M1107" s="76" t="s">
        <v>269</v>
      </c>
      <c r="N1107" s="76" t="s">
        <v>270</v>
      </c>
      <c r="O1107" s="76" t="s">
        <v>271</v>
      </c>
      <c r="P1107" s="77">
        <v>46247</v>
      </c>
      <c r="Q1107" s="43">
        <f t="shared" si="34"/>
        <v>65</v>
      </c>
      <c r="R1107" s="43">
        <f t="shared" si="35"/>
        <v>125</v>
      </c>
      <c r="S1107" s="41">
        <f>IF($Q1107&lt;Parâmetros!$E$19,$G1107-1,$G1107)</f>
        <v>46245</v>
      </c>
    </row>
    <row r="1108" spans="1:19" ht="15" customHeight="1" x14ac:dyDescent="0.25">
      <c r="A1108" s="79">
        <v>53173</v>
      </c>
      <c r="B1108" s="76" t="s">
        <v>1863</v>
      </c>
      <c r="C1108" s="76" t="s">
        <v>194</v>
      </c>
      <c r="D1108" s="77">
        <v>46247</v>
      </c>
      <c r="E1108" s="78">
        <v>1</v>
      </c>
      <c r="F1108" s="76" t="s">
        <v>266</v>
      </c>
      <c r="G1108" s="77">
        <v>46246</v>
      </c>
      <c r="H1108">
        <v>40503695</v>
      </c>
      <c r="I1108">
        <v>10</v>
      </c>
      <c r="J1108" s="76" t="s">
        <v>1934</v>
      </c>
      <c r="K1108" s="76" t="s">
        <v>1935</v>
      </c>
      <c r="L1108" s="77">
        <v>46246</v>
      </c>
      <c r="M1108" s="76" t="s">
        <v>269</v>
      </c>
      <c r="N1108" s="76" t="s">
        <v>270</v>
      </c>
      <c r="O1108" s="76" t="s">
        <v>271</v>
      </c>
      <c r="P1108" s="77">
        <v>46247</v>
      </c>
      <c r="Q1108" s="43">
        <f t="shared" si="34"/>
        <v>130</v>
      </c>
      <c r="R1108" s="43">
        <f t="shared" si="35"/>
        <v>190</v>
      </c>
      <c r="S1108" s="41">
        <f>IF($Q1108&lt;Parâmetros!$E$19,$G1108-1,$G1108)</f>
        <v>46245</v>
      </c>
    </row>
    <row r="1109" spans="1:19" ht="15" customHeight="1" x14ac:dyDescent="0.25">
      <c r="A1109" s="79">
        <v>53173</v>
      </c>
      <c r="B1109" s="76" t="s">
        <v>1863</v>
      </c>
      <c r="C1109" s="76" t="s">
        <v>194</v>
      </c>
      <c r="D1109" s="77">
        <v>46247</v>
      </c>
      <c r="E1109" s="78">
        <v>1.5</v>
      </c>
      <c r="F1109" s="76" t="s">
        <v>266</v>
      </c>
      <c r="G1109" s="77">
        <v>46246</v>
      </c>
      <c r="H1109">
        <v>40503693</v>
      </c>
      <c r="I1109">
        <v>10</v>
      </c>
      <c r="J1109" s="76" t="s">
        <v>1679</v>
      </c>
      <c r="K1109" s="76" t="s">
        <v>1681</v>
      </c>
      <c r="L1109" s="77">
        <v>46246</v>
      </c>
      <c r="M1109" s="76" t="s">
        <v>269</v>
      </c>
      <c r="N1109" s="76" t="s">
        <v>270</v>
      </c>
      <c r="O1109" s="76" t="s">
        <v>271</v>
      </c>
      <c r="P1109" s="77">
        <v>46247</v>
      </c>
      <c r="Q1109" s="43">
        <f t="shared" si="34"/>
        <v>240</v>
      </c>
      <c r="R1109" s="43">
        <f t="shared" si="35"/>
        <v>330</v>
      </c>
      <c r="S1109" s="41">
        <f>IF($Q1109&lt;Parâmetros!$E$19,$G1109-1,$G1109)</f>
        <v>46245</v>
      </c>
    </row>
    <row r="1110" spans="1:19" ht="15" customHeight="1" x14ac:dyDescent="0.25">
      <c r="A1110" s="79">
        <v>53173</v>
      </c>
      <c r="B1110" s="76" t="s">
        <v>1863</v>
      </c>
      <c r="C1110" s="76" t="s">
        <v>194</v>
      </c>
      <c r="D1110" s="77">
        <v>46247</v>
      </c>
      <c r="E1110" s="78">
        <v>1</v>
      </c>
      <c r="F1110" s="76" t="s">
        <v>266</v>
      </c>
      <c r="G1110" s="77">
        <v>46246</v>
      </c>
      <c r="H1110">
        <v>40499299</v>
      </c>
      <c r="I1110">
        <v>10</v>
      </c>
      <c r="J1110" s="76" t="s">
        <v>1683</v>
      </c>
      <c r="K1110" s="76" t="s">
        <v>508</v>
      </c>
      <c r="L1110" s="77">
        <v>46246</v>
      </c>
      <c r="M1110" s="76" t="s">
        <v>296</v>
      </c>
      <c r="N1110" s="76" t="s">
        <v>270</v>
      </c>
      <c r="O1110" s="76" t="s">
        <v>271</v>
      </c>
      <c r="P1110" s="77">
        <v>46247</v>
      </c>
      <c r="Q1110" s="43">
        <f t="shared" si="34"/>
        <v>360</v>
      </c>
      <c r="R1110" s="43">
        <f t="shared" si="35"/>
        <v>420</v>
      </c>
      <c r="S1110" s="41">
        <f>IF($Q1110&lt;Parâmetros!$E$19,$G1110-1,$G1110)</f>
        <v>46245</v>
      </c>
    </row>
    <row r="1111" spans="1:19" ht="15" customHeight="1" x14ac:dyDescent="0.25">
      <c r="A1111" s="79">
        <v>53173</v>
      </c>
      <c r="B1111" s="76" t="s">
        <v>1863</v>
      </c>
      <c r="C1111" s="76" t="s">
        <v>194</v>
      </c>
      <c r="D1111" s="77">
        <v>46247</v>
      </c>
      <c r="E1111" s="78">
        <v>1.06</v>
      </c>
      <c r="F1111" s="76" t="s">
        <v>266</v>
      </c>
      <c r="G1111" s="77">
        <v>46247</v>
      </c>
      <c r="H1111">
        <v>40503692</v>
      </c>
      <c r="I1111">
        <v>20</v>
      </c>
      <c r="J1111" s="76" t="s">
        <v>1936</v>
      </c>
      <c r="K1111" s="76" t="s">
        <v>1937</v>
      </c>
      <c r="L1111" s="77">
        <v>46247</v>
      </c>
      <c r="M1111" s="76" t="s">
        <v>269</v>
      </c>
      <c r="N1111" s="76" t="s">
        <v>270</v>
      </c>
      <c r="O1111" s="76" t="s">
        <v>271</v>
      </c>
      <c r="P1111" s="77">
        <v>46247</v>
      </c>
      <c r="Q1111" s="43">
        <f t="shared" si="34"/>
        <v>87</v>
      </c>
      <c r="R1111" s="43">
        <f t="shared" si="35"/>
        <v>151</v>
      </c>
      <c r="S1111" s="41">
        <f>IF($Q1111&lt;Parâmetros!$E$19,$G1111-1,$G1111)</f>
        <v>46246</v>
      </c>
    </row>
    <row r="1112" spans="1:19" ht="15" customHeight="1" x14ac:dyDescent="0.25">
      <c r="A1112" s="79">
        <v>53173</v>
      </c>
      <c r="B1112" s="76" t="s">
        <v>1863</v>
      </c>
      <c r="C1112" s="76" t="s">
        <v>194</v>
      </c>
      <c r="D1112" s="77">
        <v>46247</v>
      </c>
      <c r="E1112" s="78">
        <v>1.79</v>
      </c>
      <c r="F1112" s="76" t="s">
        <v>266</v>
      </c>
      <c r="G1112" s="77">
        <v>46247</v>
      </c>
      <c r="H1112">
        <v>40503695</v>
      </c>
      <c r="I1112">
        <v>10</v>
      </c>
      <c r="J1112" s="76" t="s">
        <v>1938</v>
      </c>
      <c r="K1112" s="76" t="s">
        <v>1939</v>
      </c>
      <c r="L1112" s="77">
        <v>46247</v>
      </c>
      <c r="M1112" s="76" t="s">
        <v>269</v>
      </c>
      <c r="N1112" s="76" t="s">
        <v>270</v>
      </c>
      <c r="O1112" s="76" t="s">
        <v>271</v>
      </c>
      <c r="P1112" s="77">
        <v>46247</v>
      </c>
      <c r="Q1112" s="43">
        <f t="shared" si="34"/>
        <v>151</v>
      </c>
      <c r="R1112" s="43">
        <f t="shared" si="35"/>
        <v>259</v>
      </c>
      <c r="S1112" s="41">
        <f>IF($Q1112&lt;Parâmetros!$E$19,$G1112-1,$G1112)</f>
        <v>46246</v>
      </c>
    </row>
    <row r="1113" spans="1:19" ht="15" customHeight="1" x14ac:dyDescent="0.25">
      <c r="A1113" s="79">
        <v>53173</v>
      </c>
      <c r="B1113" s="76" t="s">
        <v>1863</v>
      </c>
      <c r="C1113" s="76" t="s">
        <v>194</v>
      </c>
      <c r="D1113" s="77">
        <v>46247</v>
      </c>
      <c r="E1113" s="78">
        <v>0.95</v>
      </c>
      <c r="F1113" s="76" t="s">
        <v>266</v>
      </c>
      <c r="G1113" s="77">
        <v>46247</v>
      </c>
      <c r="H1113">
        <v>40503694</v>
      </c>
      <c r="I1113">
        <v>10</v>
      </c>
      <c r="J1113" s="76" t="s">
        <v>1940</v>
      </c>
      <c r="K1113" s="76" t="s">
        <v>1941</v>
      </c>
      <c r="L1113" s="77">
        <v>46247</v>
      </c>
      <c r="M1113" s="76" t="s">
        <v>269</v>
      </c>
      <c r="N1113" s="76" t="s">
        <v>270</v>
      </c>
      <c r="O1113" s="76" t="s">
        <v>271</v>
      </c>
      <c r="P1113" s="77">
        <v>46247</v>
      </c>
      <c r="Q1113" s="43">
        <f t="shared" si="34"/>
        <v>259</v>
      </c>
      <c r="R1113" s="43">
        <f t="shared" si="35"/>
        <v>316</v>
      </c>
      <c r="S1113" s="41">
        <f>IF($Q1113&lt;Parâmetros!$E$19,$G1113-1,$G1113)</f>
        <v>46246</v>
      </c>
    </row>
    <row r="1114" spans="1:19" ht="15" customHeight="1" x14ac:dyDescent="0.25">
      <c r="A1114" s="79">
        <v>53173</v>
      </c>
      <c r="B1114" s="76" t="s">
        <v>1863</v>
      </c>
      <c r="C1114" s="76" t="s">
        <v>194</v>
      </c>
      <c r="D1114" s="77">
        <v>46247</v>
      </c>
      <c r="E1114" s="78">
        <v>0.55000000000000004</v>
      </c>
      <c r="F1114" s="76" t="s">
        <v>266</v>
      </c>
      <c r="G1114" s="77">
        <v>46247</v>
      </c>
      <c r="H1114">
        <v>40503693</v>
      </c>
      <c r="I1114">
        <v>10</v>
      </c>
      <c r="J1114" s="76" t="s">
        <v>1942</v>
      </c>
      <c r="K1114" s="76" t="s">
        <v>1943</v>
      </c>
      <c r="L1114" s="77">
        <v>46247</v>
      </c>
      <c r="M1114" s="76" t="s">
        <v>269</v>
      </c>
      <c r="N1114" s="76" t="s">
        <v>270</v>
      </c>
      <c r="O1114" s="76" t="s">
        <v>271</v>
      </c>
      <c r="P1114" s="77">
        <v>46247</v>
      </c>
      <c r="Q1114" s="43">
        <f t="shared" si="34"/>
        <v>326</v>
      </c>
      <c r="R1114" s="43">
        <f t="shared" si="35"/>
        <v>359</v>
      </c>
      <c r="S1114" s="41">
        <f>IF($Q1114&lt;Parâmetros!$E$19,$G1114-1,$G1114)</f>
        <v>46246</v>
      </c>
    </row>
    <row r="1115" spans="1:19" ht="15" customHeight="1" x14ac:dyDescent="0.25">
      <c r="A1115" s="79">
        <v>53173</v>
      </c>
      <c r="B1115" s="76" t="s">
        <v>1863</v>
      </c>
      <c r="C1115" s="76" t="s">
        <v>194</v>
      </c>
      <c r="D1115" s="77">
        <v>46247</v>
      </c>
      <c r="E1115" s="78">
        <v>0.75</v>
      </c>
      <c r="F1115" s="76" t="s">
        <v>266</v>
      </c>
      <c r="G1115" s="77">
        <v>46247</v>
      </c>
      <c r="H1115">
        <v>40499297</v>
      </c>
      <c r="I1115">
        <v>10</v>
      </c>
      <c r="J1115" s="76" t="s">
        <v>1944</v>
      </c>
      <c r="K1115" s="76" t="s">
        <v>1945</v>
      </c>
      <c r="L1115" s="77">
        <v>46247</v>
      </c>
      <c r="M1115" s="76" t="s">
        <v>296</v>
      </c>
      <c r="N1115" s="76" t="s">
        <v>270</v>
      </c>
      <c r="O1115" s="76" t="s">
        <v>271</v>
      </c>
      <c r="P1115" s="77">
        <v>46247</v>
      </c>
      <c r="Q1115" s="43">
        <f t="shared" si="34"/>
        <v>361</v>
      </c>
      <c r="R1115" s="43">
        <f t="shared" si="35"/>
        <v>406</v>
      </c>
      <c r="S1115" s="41">
        <f>IF($Q1115&lt;Parâmetros!$E$19,$G1115-1,$G1115)</f>
        <v>46246</v>
      </c>
    </row>
    <row r="1116" spans="1:19" ht="15" customHeight="1" x14ac:dyDescent="0.25">
      <c r="A1116" s="79">
        <v>53173</v>
      </c>
      <c r="B1116" s="76" t="s">
        <v>1863</v>
      </c>
      <c r="C1116" s="76" t="s">
        <v>194</v>
      </c>
      <c r="D1116" s="77">
        <v>46247</v>
      </c>
      <c r="E1116" s="78">
        <v>0.05</v>
      </c>
      <c r="F1116" s="76" t="s">
        <v>266</v>
      </c>
      <c r="G1116" s="77">
        <v>46247</v>
      </c>
      <c r="H1116">
        <v>40499297</v>
      </c>
      <c r="I1116">
        <v>10</v>
      </c>
      <c r="J1116" s="76" t="s">
        <v>1946</v>
      </c>
      <c r="K1116" s="76" t="s">
        <v>1947</v>
      </c>
      <c r="L1116" s="77">
        <v>46247</v>
      </c>
      <c r="M1116" s="76" t="s">
        <v>296</v>
      </c>
      <c r="N1116" s="76" t="s">
        <v>270</v>
      </c>
      <c r="O1116" s="76" t="s">
        <v>271</v>
      </c>
      <c r="P1116" s="77">
        <v>46247</v>
      </c>
      <c r="Q1116" s="43">
        <f t="shared" si="34"/>
        <v>406</v>
      </c>
      <c r="R1116" s="43">
        <f t="shared" si="35"/>
        <v>409</v>
      </c>
      <c r="S1116" s="41">
        <f>IF($Q1116&lt;Parâmetros!$E$19,$G1116-1,$G1116)</f>
        <v>46246</v>
      </c>
    </row>
    <row r="1117" spans="1:19" ht="15" customHeight="1" x14ac:dyDescent="0.25">
      <c r="A1117" s="79">
        <v>53173</v>
      </c>
      <c r="B1117" s="76" t="s">
        <v>1863</v>
      </c>
      <c r="C1117" s="76" t="s">
        <v>194</v>
      </c>
      <c r="D1117" s="77">
        <v>46250</v>
      </c>
      <c r="E1117" s="78">
        <v>1</v>
      </c>
      <c r="F1117" s="76" t="s">
        <v>266</v>
      </c>
      <c r="G1117" s="77">
        <v>46249</v>
      </c>
      <c r="H1117">
        <v>40504532</v>
      </c>
      <c r="I1117">
        <v>10</v>
      </c>
      <c r="J1117" s="76" t="s">
        <v>1676</v>
      </c>
      <c r="K1117" s="76" t="s">
        <v>1082</v>
      </c>
      <c r="L1117" s="77">
        <v>46249</v>
      </c>
      <c r="M1117" s="76" t="s">
        <v>269</v>
      </c>
      <c r="N1117" s="76" t="s">
        <v>270</v>
      </c>
      <c r="O1117" s="76" t="s">
        <v>271</v>
      </c>
      <c r="P1117" s="77">
        <v>46250</v>
      </c>
      <c r="Q1117" s="43">
        <f t="shared" si="34"/>
        <v>0</v>
      </c>
      <c r="R1117" s="43">
        <f t="shared" si="35"/>
        <v>60</v>
      </c>
      <c r="S1117" s="41">
        <f>IF($Q1117&lt;Parâmetros!$E$19,$G1117-1,$G1117)</f>
        <v>46248</v>
      </c>
    </row>
    <row r="1118" spans="1:19" ht="15" customHeight="1" x14ac:dyDescent="0.25">
      <c r="A1118" s="79">
        <v>53173</v>
      </c>
      <c r="B1118" s="76" t="s">
        <v>1863</v>
      </c>
      <c r="C1118" s="76" t="s">
        <v>194</v>
      </c>
      <c r="D1118" s="77">
        <v>46250</v>
      </c>
      <c r="E1118" s="78">
        <v>1.02</v>
      </c>
      <c r="F1118" s="76" t="s">
        <v>266</v>
      </c>
      <c r="G1118" s="77">
        <v>46249</v>
      </c>
      <c r="H1118">
        <v>40504531</v>
      </c>
      <c r="I1118">
        <v>10</v>
      </c>
      <c r="J1118" s="76" t="s">
        <v>1948</v>
      </c>
      <c r="K1118" s="76" t="s">
        <v>1949</v>
      </c>
      <c r="L1118" s="77">
        <v>46249</v>
      </c>
      <c r="M1118" s="76" t="s">
        <v>269</v>
      </c>
      <c r="N1118" s="76" t="s">
        <v>270</v>
      </c>
      <c r="O1118" s="76" t="s">
        <v>271</v>
      </c>
      <c r="P1118" s="77">
        <v>46250</v>
      </c>
      <c r="Q1118" s="43">
        <f t="shared" si="34"/>
        <v>62</v>
      </c>
      <c r="R1118" s="43">
        <f t="shared" si="35"/>
        <v>123</v>
      </c>
      <c r="S1118" s="41">
        <f>IF($Q1118&lt;Parâmetros!$E$19,$G1118-1,$G1118)</f>
        <v>46248</v>
      </c>
    </row>
    <row r="1119" spans="1:19" ht="15" customHeight="1" x14ac:dyDescent="0.25">
      <c r="A1119" s="79">
        <v>53173</v>
      </c>
      <c r="B1119" s="76" t="s">
        <v>1863</v>
      </c>
      <c r="C1119" s="76" t="s">
        <v>194</v>
      </c>
      <c r="D1119" s="77">
        <v>46250</v>
      </c>
      <c r="E1119" s="78">
        <v>1</v>
      </c>
      <c r="F1119" s="76" t="s">
        <v>266</v>
      </c>
      <c r="G1119" s="77">
        <v>46249</v>
      </c>
      <c r="H1119">
        <v>40504528</v>
      </c>
      <c r="I1119">
        <v>10</v>
      </c>
      <c r="J1119" s="76" t="s">
        <v>1920</v>
      </c>
      <c r="K1119" s="76" t="s">
        <v>1950</v>
      </c>
      <c r="L1119" s="77">
        <v>46249</v>
      </c>
      <c r="M1119" s="76" t="s">
        <v>269</v>
      </c>
      <c r="N1119" s="76" t="s">
        <v>270</v>
      </c>
      <c r="O1119" s="76" t="s">
        <v>271</v>
      </c>
      <c r="P1119" s="77">
        <v>46250</v>
      </c>
      <c r="Q1119" s="43">
        <f t="shared" si="34"/>
        <v>125</v>
      </c>
      <c r="R1119" s="43">
        <f t="shared" si="35"/>
        <v>185</v>
      </c>
      <c r="S1119" s="41">
        <f>IF($Q1119&lt;Parâmetros!$E$19,$G1119-1,$G1119)</f>
        <v>46248</v>
      </c>
    </row>
    <row r="1120" spans="1:19" ht="15" customHeight="1" x14ac:dyDescent="0.25">
      <c r="A1120" s="79">
        <v>53173</v>
      </c>
      <c r="B1120" s="76" t="s">
        <v>1863</v>
      </c>
      <c r="C1120" s="76" t="s">
        <v>194</v>
      </c>
      <c r="D1120" s="77">
        <v>46250</v>
      </c>
      <c r="E1120" s="78">
        <v>1</v>
      </c>
      <c r="F1120" s="76" t="s">
        <v>266</v>
      </c>
      <c r="G1120" s="77">
        <v>46249</v>
      </c>
      <c r="H1120">
        <v>40504527</v>
      </c>
      <c r="I1120">
        <v>10</v>
      </c>
      <c r="J1120" s="76" t="s">
        <v>1935</v>
      </c>
      <c r="K1120" s="76" t="s">
        <v>1951</v>
      </c>
      <c r="L1120" s="77">
        <v>46249</v>
      </c>
      <c r="M1120" s="76" t="s">
        <v>269</v>
      </c>
      <c r="N1120" s="76" t="s">
        <v>270</v>
      </c>
      <c r="O1120" s="76" t="s">
        <v>271</v>
      </c>
      <c r="P1120" s="77">
        <v>46250</v>
      </c>
      <c r="Q1120" s="43">
        <f t="shared" si="34"/>
        <v>190</v>
      </c>
      <c r="R1120" s="43">
        <f t="shared" si="35"/>
        <v>250</v>
      </c>
      <c r="S1120" s="41">
        <f>IF($Q1120&lt;Parâmetros!$E$19,$G1120-1,$G1120)</f>
        <v>46248</v>
      </c>
    </row>
    <row r="1121" spans="1:19" ht="15" customHeight="1" x14ac:dyDescent="0.25">
      <c r="A1121" s="79">
        <v>53173</v>
      </c>
      <c r="B1121" s="76" t="s">
        <v>1863</v>
      </c>
      <c r="C1121" s="76" t="s">
        <v>194</v>
      </c>
      <c r="D1121" s="77">
        <v>46250</v>
      </c>
      <c r="E1121" s="78">
        <v>2.5</v>
      </c>
      <c r="F1121" s="76" t="s">
        <v>266</v>
      </c>
      <c r="G1121" s="77">
        <v>46249</v>
      </c>
      <c r="H1121">
        <v>40502091</v>
      </c>
      <c r="I1121">
        <v>10</v>
      </c>
      <c r="J1121" s="76" t="s">
        <v>1690</v>
      </c>
      <c r="K1121" s="76" t="s">
        <v>508</v>
      </c>
      <c r="L1121" s="77">
        <v>46249</v>
      </c>
      <c r="M1121" s="76" t="s">
        <v>269</v>
      </c>
      <c r="N1121" s="76" t="s">
        <v>270</v>
      </c>
      <c r="O1121" s="76" t="s">
        <v>271</v>
      </c>
      <c r="P1121" s="77">
        <v>46250</v>
      </c>
      <c r="Q1121" s="43">
        <f t="shared" si="34"/>
        <v>270</v>
      </c>
      <c r="R1121" s="43">
        <f t="shared" si="35"/>
        <v>420</v>
      </c>
      <c r="S1121" s="41">
        <f>IF($Q1121&lt;Parâmetros!$E$19,$G1121-1,$G1121)</f>
        <v>46248</v>
      </c>
    </row>
    <row r="1122" spans="1:19" ht="15" customHeight="1" x14ac:dyDescent="0.25">
      <c r="A1122" s="79">
        <v>53173</v>
      </c>
      <c r="B1122" s="76" t="s">
        <v>1863</v>
      </c>
      <c r="C1122" s="76" t="s">
        <v>194</v>
      </c>
      <c r="D1122" s="77">
        <v>46250</v>
      </c>
      <c r="E1122" s="78">
        <v>0.73</v>
      </c>
      <c r="F1122" s="76" t="s">
        <v>266</v>
      </c>
      <c r="G1122" s="77">
        <v>46250</v>
      </c>
      <c r="H1122">
        <v>40499281</v>
      </c>
      <c r="I1122">
        <v>10</v>
      </c>
      <c r="J1122" s="76" t="s">
        <v>1952</v>
      </c>
      <c r="K1122" s="76" t="s">
        <v>1953</v>
      </c>
      <c r="L1122" s="77">
        <v>46250</v>
      </c>
      <c r="M1122" s="76" t="s">
        <v>296</v>
      </c>
      <c r="N1122">
        <v>3004490</v>
      </c>
      <c r="O1122" s="76" t="s">
        <v>271</v>
      </c>
      <c r="P1122" s="77">
        <v>46250</v>
      </c>
      <c r="Q1122" s="43">
        <f t="shared" ref="Q1122:Q1185" si="36">IFERROR(VALUE(LEFT($J1122,2))*60+VALUE(MID($J1122,4,2)),9999)</f>
        <v>16</v>
      </c>
      <c r="R1122" s="43">
        <f t="shared" ref="R1122:R1185" si="37">IFERROR(VALUE(LEFT($K1122,2))*60+VALUE(MID($K1122,4,2)),"")</f>
        <v>60</v>
      </c>
      <c r="S1122" s="41">
        <f>IF($Q1122&lt;Parâmetros!$E$19,$G1122-1,$G1122)</f>
        <v>46249</v>
      </c>
    </row>
    <row r="1123" spans="1:19" ht="15" customHeight="1" x14ac:dyDescent="0.25">
      <c r="A1123" s="79">
        <v>53173</v>
      </c>
      <c r="B1123" s="76" t="s">
        <v>1863</v>
      </c>
      <c r="C1123" s="76" t="s">
        <v>194</v>
      </c>
      <c r="D1123" s="77">
        <v>46250</v>
      </c>
      <c r="E1123" s="78">
        <v>0.08</v>
      </c>
      <c r="F1123" s="76" t="s">
        <v>266</v>
      </c>
      <c r="G1123" s="77">
        <v>46250</v>
      </c>
      <c r="H1123">
        <v>40499281</v>
      </c>
      <c r="I1123">
        <v>10</v>
      </c>
      <c r="J1123" s="76" t="s">
        <v>1954</v>
      </c>
      <c r="K1123" s="76" t="s">
        <v>1955</v>
      </c>
      <c r="L1123" s="77">
        <v>46250</v>
      </c>
      <c r="M1123" s="76" t="s">
        <v>296</v>
      </c>
      <c r="N1123">
        <v>3004490</v>
      </c>
      <c r="O1123" s="76" t="s">
        <v>271</v>
      </c>
      <c r="P1123" s="77">
        <v>46250</v>
      </c>
      <c r="Q1123" s="43">
        <f t="shared" si="36"/>
        <v>60</v>
      </c>
      <c r="R1123" s="43">
        <f t="shared" si="37"/>
        <v>65</v>
      </c>
      <c r="S1123" s="41">
        <f>IF($Q1123&lt;Parâmetros!$E$19,$G1123-1,$G1123)</f>
        <v>46249</v>
      </c>
    </row>
    <row r="1124" spans="1:19" ht="15" customHeight="1" x14ac:dyDescent="0.25">
      <c r="A1124" s="79">
        <v>53173</v>
      </c>
      <c r="B1124" s="76" t="s">
        <v>1863</v>
      </c>
      <c r="C1124" s="76" t="s">
        <v>194</v>
      </c>
      <c r="D1124" s="77">
        <v>46250</v>
      </c>
      <c r="E1124" s="78">
        <v>0.1</v>
      </c>
      <c r="F1124" s="76" t="s">
        <v>266</v>
      </c>
      <c r="G1124" s="77">
        <v>46250</v>
      </c>
      <c r="H1124">
        <v>40499281</v>
      </c>
      <c r="I1124">
        <v>10</v>
      </c>
      <c r="J1124" s="76" t="s">
        <v>1956</v>
      </c>
      <c r="K1124" s="76" t="s">
        <v>1957</v>
      </c>
      <c r="L1124" s="77">
        <v>46250</v>
      </c>
      <c r="M1124" s="76" t="s">
        <v>296</v>
      </c>
      <c r="N1124">
        <v>3004490</v>
      </c>
      <c r="O1124" s="76" t="s">
        <v>271</v>
      </c>
      <c r="P1124" s="77">
        <v>46250</v>
      </c>
      <c r="Q1124" s="43">
        <f t="shared" si="36"/>
        <v>65</v>
      </c>
      <c r="R1124" s="43">
        <f t="shared" si="37"/>
        <v>71</v>
      </c>
      <c r="S1124" s="41">
        <f>IF($Q1124&lt;Parâmetros!$E$19,$G1124-1,$G1124)</f>
        <v>46249</v>
      </c>
    </row>
    <row r="1125" spans="1:19" ht="15" customHeight="1" x14ac:dyDescent="0.25">
      <c r="A1125" s="79">
        <v>53173</v>
      </c>
      <c r="B1125" s="76" t="s">
        <v>1863</v>
      </c>
      <c r="C1125" s="76" t="s">
        <v>194</v>
      </c>
      <c r="D1125" s="77">
        <v>46250</v>
      </c>
      <c r="E1125" s="78">
        <v>1.1299999999999999</v>
      </c>
      <c r="F1125" s="76" t="s">
        <v>266</v>
      </c>
      <c r="G1125" s="77">
        <v>46250</v>
      </c>
      <c r="H1125">
        <v>40499282</v>
      </c>
      <c r="I1125">
        <v>10</v>
      </c>
      <c r="J1125" s="76" t="s">
        <v>1958</v>
      </c>
      <c r="K1125" s="76" t="s">
        <v>1959</v>
      </c>
      <c r="L1125" s="77">
        <v>46250</v>
      </c>
      <c r="M1125" s="76" t="s">
        <v>296</v>
      </c>
      <c r="N1125">
        <v>3002444</v>
      </c>
      <c r="O1125" s="76" t="s">
        <v>271</v>
      </c>
      <c r="P1125" s="77">
        <v>46250</v>
      </c>
      <c r="Q1125" s="43">
        <f t="shared" si="36"/>
        <v>73</v>
      </c>
      <c r="R1125" s="43">
        <f t="shared" si="37"/>
        <v>140</v>
      </c>
      <c r="S1125" s="41">
        <f>IF($Q1125&lt;Parâmetros!$E$19,$G1125-1,$G1125)</f>
        <v>46249</v>
      </c>
    </row>
    <row r="1126" spans="1:19" ht="15" customHeight="1" x14ac:dyDescent="0.25">
      <c r="A1126" s="79">
        <v>53173</v>
      </c>
      <c r="B1126" s="76" t="s">
        <v>1863</v>
      </c>
      <c r="C1126" s="76" t="s">
        <v>194</v>
      </c>
      <c r="D1126" s="77">
        <v>46250</v>
      </c>
      <c r="E1126" s="78">
        <v>1.98</v>
      </c>
      <c r="F1126" s="76" t="s">
        <v>266</v>
      </c>
      <c r="G1126" s="77">
        <v>46250</v>
      </c>
      <c r="H1126">
        <v>40499295</v>
      </c>
      <c r="I1126">
        <v>10</v>
      </c>
      <c r="J1126" s="76" t="s">
        <v>1960</v>
      </c>
      <c r="K1126" s="76" t="s">
        <v>1961</v>
      </c>
      <c r="L1126" s="77">
        <v>46250</v>
      </c>
      <c r="M1126" s="76" t="s">
        <v>296</v>
      </c>
      <c r="N1126">
        <v>3006458</v>
      </c>
      <c r="O1126" s="76" t="s">
        <v>271</v>
      </c>
      <c r="P1126" s="77">
        <v>46250</v>
      </c>
      <c r="Q1126" s="43">
        <f t="shared" si="36"/>
        <v>142</v>
      </c>
      <c r="R1126" s="43">
        <f t="shared" si="37"/>
        <v>261</v>
      </c>
      <c r="S1126" s="41">
        <f>IF($Q1126&lt;Parâmetros!$E$19,$G1126-1,$G1126)</f>
        <v>46249</v>
      </c>
    </row>
    <row r="1127" spans="1:19" ht="15" customHeight="1" x14ac:dyDescent="0.25">
      <c r="A1127" s="79">
        <v>53173</v>
      </c>
      <c r="B1127" s="76" t="s">
        <v>1863</v>
      </c>
      <c r="C1127" s="76" t="s">
        <v>194</v>
      </c>
      <c r="D1127" s="77">
        <v>46250</v>
      </c>
      <c r="E1127" s="78">
        <v>0.01</v>
      </c>
      <c r="F1127" s="76" t="s">
        <v>266</v>
      </c>
      <c r="G1127" s="77">
        <v>46250</v>
      </c>
      <c r="H1127">
        <v>40499295</v>
      </c>
      <c r="I1127">
        <v>10</v>
      </c>
      <c r="J1127" s="76" t="s">
        <v>1962</v>
      </c>
      <c r="K1127" s="76" t="s">
        <v>1963</v>
      </c>
      <c r="L1127" s="77">
        <v>46250</v>
      </c>
      <c r="M1127" s="76" t="s">
        <v>296</v>
      </c>
      <c r="N1127">
        <v>3006458</v>
      </c>
      <c r="O1127" s="76" t="s">
        <v>271</v>
      </c>
      <c r="P1127" s="77">
        <v>46250</v>
      </c>
      <c r="Q1127" s="43">
        <f t="shared" si="36"/>
        <v>262</v>
      </c>
      <c r="R1127" s="43">
        <f t="shared" si="37"/>
        <v>262</v>
      </c>
      <c r="S1127" s="41">
        <f>IF($Q1127&lt;Parâmetros!$E$19,$G1127-1,$G1127)</f>
        <v>46249</v>
      </c>
    </row>
    <row r="1128" spans="1:19" ht="15" customHeight="1" x14ac:dyDescent="0.25">
      <c r="A1128" s="79">
        <v>53173</v>
      </c>
      <c r="B1128" s="76" t="s">
        <v>1863</v>
      </c>
      <c r="C1128" s="76" t="s">
        <v>194</v>
      </c>
      <c r="D1128" s="77">
        <v>46250</v>
      </c>
      <c r="E1128" s="78">
        <v>1.24</v>
      </c>
      <c r="F1128" s="76" t="s">
        <v>266</v>
      </c>
      <c r="G1128" s="77">
        <v>46250</v>
      </c>
      <c r="H1128">
        <v>40504527</v>
      </c>
      <c r="I1128">
        <v>10</v>
      </c>
      <c r="J1128" s="76" t="s">
        <v>1964</v>
      </c>
      <c r="K1128" s="76" t="s">
        <v>1965</v>
      </c>
      <c r="L1128" s="77">
        <v>46250</v>
      </c>
      <c r="M1128" s="76" t="s">
        <v>269</v>
      </c>
      <c r="N1128" s="76" t="s">
        <v>270</v>
      </c>
      <c r="O1128" s="76" t="s">
        <v>271</v>
      </c>
      <c r="P1128" s="77">
        <v>46250</v>
      </c>
      <c r="Q1128" s="43">
        <f t="shared" si="36"/>
        <v>264</v>
      </c>
      <c r="R1128" s="43">
        <f t="shared" si="37"/>
        <v>339</v>
      </c>
      <c r="S1128" s="41">
        <f>IF($Q1128&lt;Parâmetros!$E$19,$G1128-1,$G1128)</f>
        <v>46249</v>
      </c>
    </row>
    <row r="1129" spans="1:19" ht="15" customHeight="1" x14ac:dyDescent="0.25">
      <c r="A1129" s="79">
        <v>53173</v>
      </c>
      <c r="B1129" s="76" t="s">
        <v>1863</v>
      </c>
      <c r="C1129" s="76" t="s">
        <v>194</v>
      </c>
      <c r="D1129" s="77">
        <v>46250</v>
      </c>
      <c r="E1129" s="78">
        <v>0.15</v>
      </c>
      <c r="F1129" s="76" t="s">
        <v>266</v>
      </c>
      <c r="G1129" s="77">
        <v>46250</v>
      </c>
      <c r="H1129">
        <v>40504528</v>
      </c>
      <c r="I1129">
        <v>10</v>
      </c>
      <c r="J1129" s="76" t="s">
        <v>1966</v>
      </c>
      <c r="K1129" s="76" t="s">
        <v>1967</v>
      </c>
      <c r="L1129" s="77">
        <v>46250</v>
      </c>
      <c r="M1129" s="76" t="s">
        <v>269</v>
      </c>
      <c r="N1129" s="76" t="s">
        <v>270</v>
      </c>
      <c r="O1129" s="76" t="s">
        <v>271</v>
      </c>
      <c r="P1129" s="77">
        <v>46250</v>
      </c>
      <c r="Q1129" s="43">
        <f t="shared" si="36"/>
        <v>345</v>
      </c>
      <c r="R1129" s="43">
        <f t="shared" si="37"/>
        <v>354</v>
      </c>
      <c r="S1129" s="41">
        <f>IF($Q1129&lt;Parâmetros!$E$19,$G1129-1,$G1129)</f>
        <v>46249</v>
      </c>
    </row>
    <row r="1130" spans="1:19" ht="15" customHeight="1" x14ac:dyDescent="0.25">
      <c r="A1130" s="79">
        <v>53173</v>
      </c>
      <c r="B1130" s="76" t="s">
        <v>1863</v>
      </c>
      <c r="C1130" s="76" t="s">
        <v>194</v>
      </c>
      <c r="D1130" s="77">
        <v>46250</v>
      </c>
      <c r="E1130" s="78">
        <v>0.37</v>
      </c>
      <c r="F1130" s="76" t="s">
        <v>266</v>
      </c>
      <c r="G1130" s="77">
        <v>46250</v>
      </c>
      <c r="H1130">
        <v>40504532</v>
      </c>
      <c r="I1130">
        <v>10</v>
      </c>
      <c r="J1130" s="76" t="s">
        <v>1968</v>
      </c>
      <c r="K1130" s="76" t="s">
        <v>1969</v>
      </c>
      <c r="L1130" s="77">
        <v>46250</v>
      </c>
      <c r="M1130" s="76" t="s">
        <v>269</v>
      </c>
      <c r="N1130" s="76" t="s">
        <v>270</v>
      </c>
      <c r="O1130" s="76" t="s">
        <v>271</v>
      </c>
      <c r="P1130" s="77">
        <v>46250</v>
      </c>
      <c r="Q1130" s="43">
        <f t="shared" si="36"/>
        <v>358</v>
      </c>
      <c r="R1130" s="43">
        <f t="shared" si="37"/>
        <v>380</v>
      </c>
      <c r="S1130" s="41">
        <f>IF($Q1130&lt;Parâmetros!$E$19,$G1130-1,$G1130)</f>
        <v>46249</v>
      </c>
    </row>
    <row r="1131" spans="1:19" ht="15" customHeight="1" x14ac:dyDescent="0.25">
      <c r="A1131" s="79">
        <v>53173</v>
      </c>
      <c r="B1131" s="76" t="s">
        <v>1863</v>
      </c>
      <c r="C1131" s="76" t="s">
        <v>194</v>
      </c>
      <c r="D1131" s="77">
        <v>46250</v>
      </c>
      <c r="E1131" s="78">
        <v>0.61</v>
      </c>
      <c r="F1131" s="76" t="s">
        <v>266</v>
      </c>
      <c r="G1131" s="77">
        <v>46250</v>
      </c>
      <c r="H1131">
        <v>40503692</v>
      </c>
      <c r="I1131">
        <v>10</v>
      </c>
      <c r="J1131" s="76" t="s">
        <v>1970</v>
      </c>
      <c r="K1131" s="76" t="s">
        <v>1971</v>
      </c>
      <c r="L1131" s="77">
        <v>46250</v>
      </c>
      <c r="M1131" s="76" t="s">
        <v>269</v>
      </c>
      <c r="N1131" s="76" t="s">
        <v>270</v>
      </c>
      <c r="O1131" s="76" t="s">
        <v>271</v>
      </c>
      <c r="P1131" s="77">
        <v>46250</v>
      </c>
      <c r="Q1131" s="43">
        <f t="shared" si="36"/>
        <v>383</v>
      </c>
      <c r="R1131" s="43">
        <f t="shared" si="37"/>
        <v>420</v>
      </c>
      <c r="S1131" s="41">
        <f>IF($Q1131&lt;Parâmetros!$E$19,$G1131-1,$G1131)</f>
        <v>46249</v>
      </c>
    </row>
    <row r="1132" spans="1:19" ht="15" customHeight="1" x14ac:dyDescent="0.25">
      <c r="A1132" s="79">
        <v>53173</v>
      </c>
      <c r="B1132" s="76" t="s">
        <v>1863</v>
      </c>
      <c r="C1132" s="76" t="s">
        <v>194</v>
      </c>
      <c r="D1132" s="77">
        <v>46251</v>
      </c>
      <c r="E1132" s="78">
        <v>2</v>
      </c>
      <c r="F1132" s="76" t="s">
        <v>266</v>
      </c>
      <c r="G1132" s="77">
        <v>46251</v>
      </c>
      <c r="H1132">
        <v>40502091</v>
      </c>
      <c r="I1132">
        <v>20</v>
      </c>
      <c r="J1132" s="76" t="s">
        <v>1676</v>
      </c>
      <c r="K1132" s="76" t="s">
        <v>1698</v>
      </c>
      <c r="L1132" s="77">
        <v>46251</v>
      </c>
      <c r="M1132" s="76" t="s">
        <v>269</v>
      </c>
      <c r="N1132" s="76" t="s">
        <v>270</v>
      </c>
      <c r="O1132" s="76" t="s">
        <v>271</v>
      </c>
      <c r="P1132" s="77">
        <v>46251</v>
      </c>
      <c r="Q1132" s="43">
        <f t="shared" si="36"/>
        <v>0</v>
      </c>
      <c r="R1132" s="43">
        <f t="shared" si="37"/>
        <v>120</v>
      </c>
      <c r="S1132" s="41">
        <f>IF($Q1132&lt;Parâmetros!$E$19,$G1132-1,$G1132)</f>
        <v>46250</v>
      </c>
    </row>
    <row r="1133" spans="1:19" ht="15" customHeight="1" x14ac:dyDescent="0.25">
      <c r="A1133" s="79">
        <v>53173</v>
      </c>
      <c r="B1133" s="76" t="s">
        <v>1863</v>
      </c>
      <c r="C1133" s="76" t="s">
        <v>194</v>
      </c>
      <c r="D1133" s="77">
        <v>46251</v>
      </c>
      <c r="E1133" s="78">
        <v>1</v>
      </c>
      <c r="F1133" s="76" t="s">
        <v>266</v>
      </c>
      <c r="G1133" s="77">
        <v>46251</v>
      </c>
      <c r="H1133">
        <v>40499298</v>
      </c>
      <c r="I1133">
        <v>10</v>
      </c>
      <c r="J1133" s="76" t="s">
        <v>1920</v>
      </c>
      <c r="K1133" s="76" t="s">
        <v>1950</v>
      </c>
      <c r="L1133" s="77">
        <v>46251</v>
      </c>
      <c r="M1133" s="76" t="s">
        <v>296</v>
      </c>
      <c r="N1133">
        <v>3010798</v>
      </c>
      <c r="O1133" s="76" t="s">
        <v>271</v>
      </c>
      <c r="P1133" s="77">
        <v>46251</v>
      </c>
      <c r="Q1133" s="43">
        <f t="shared" si="36"/>
        <v>125</v>
      </c>
      <c r="R1133" s="43">
        <f t="shared" si="37"/>
        <v>185</v>
      </c>
      <c r="S1133" s="41">
        <f>IF($Q1133&lt;Parâmetros!$E$19,$G1133-1,$G1133)</f>
        <v>46250</v>
      </c>
    </row>
    <row r="1134" spans="1:19" ht="15" customHeight="1" x14ac:dyDescent="0.25">
      <c r="A1134" s="79">
        <v>53173</v>
      </c>
      <c r="B1134" s="76" t="s">
        <v>1863</v>
      </c>
      <c r="C1134" s="76" t="s">
        <v>194</v>
      </c>
      <c r="D1134" s="77">
        <v>46251</v>
      </c>
      <c r="E1134" s="78">
        <v>1</v>
      </c>
      <c r="F1134" s="76" t="s">
        <v>266</v>
      </c>
      <c r="G1134" s="77">
        <v>46251</v>
      </c>
      <c r="H1134">
        <v>40481428</v>
      </c>
      <c r="I1134">
        <v>10</v>
      </c>
      <c r="J1134" s="76" t="s">
        <v>1922</v>
      </c>
      <c r="K1134" s="76" t="s">
        <v>1972</v>
      </c>
      <c r="L1134" s="77">
        <v>46251</v>
      </c>
      <c r="M1134" s="76" t="s">
        <v>296</v>
      </c>
      <c r="N1134">
        <v>3002380</v>
      </c>
      <c r="O1134" s="76" t="s">
        <v>271</v>
      </c>
      <c r="P1134" s="77">
        <v>46251</v>
      </c>
      <c r="Q1134" s="43">
        <f t="shared" si="36"/>
        <v>186</v>
      </c>
      <c r="R1134" s="43">
        <f t="shared" si="37"/>
        <v>246</v>
      </c>
      <c r="S1134" s="41">
        <f>IF($Q1134&lt;Parâmetros!$E$19,$G1134-1,$G1134)</f>
        <v>46250</v>
      </c>
    </row>
    <row r="1135" spans="1:19" ht="15" customHeight="1" x14ac:dyDescent="0.25">
      <c r="A1135" s="79">
        <v>53173</v>
      </c>
      <c r="B1135" s="76" t="s">
        <v>1863</v>
      </c>
      <c r="C1135" s="76" t="s">
        <v>194</v>
      </c>
      <c r="D1135" s="77">
        <v>46251</v>
      </c>
      <c r="E1135" s="78">
        <v>0.01</v>
      </c>
      <c r="F1135" s="76" t="s">
        <v>266</v>
      </c>
      <c r="G1135" s="77">
        <v>46251</v>
      </c>
      <c r="H1135">
        <v>40481428</v>
      </c>
      <c r="I1135">
        <v>10</v>
      </c>
      <c r="J1135" s="76" t="s">
        <v>1973</v>
      </c>
      <c r="K1135" s="76" t="s">
        <v>1974</v>
      </c>
      <c r="L1135" s="77">
        <v>46251</v>
      </c>
      <c r="M1135" s="76" t="s">
        <v>296</v>
      </c>
      <c r="N1135">
        <v>3002380</v>
      </c>
      <c r="O1135" s="76" t="s">
        <v>271</v>
      </c>
      <c r="P1135" s="77">
        <v>46251</v>
      </c>
      <c r="Q1135" s="43">
        <f t="shared" si="36"/>
        <v>246</v>
      </c>
      <c r="R1135" s="43">
        <f t="shared" si="37"/>
        <v>247</v>
      </c>
      <c r="S1135" s="41">
        <f>IF($Q1135&lt;Parâmetros!$E$19,$G1135-1,$G1135)</f>
        <v>46250</v>
      </c>
    </row>
    <row r="1136" spans="1:19" ht="15" customHeight="1" x14ac:dyDescent="0.25">
      <c r="A1136" s="79">
        <v>53173</v>
      </c>
      <c r="B1136" s="76" t="s">
        <v>1863</v>
      </c>
      <c r="C1136" s="76" t="s">
        <v>194</v>
      </c>
      <c r="D1136" s="77">
        <v>46251</v>
      </c>
      <c r="E1136" s="78">
        <v>0.04</v>
      </c>
      <c r="F1136" s="76" t="s">
        <v>266</v>
      </c>
      <c r="G1136" s="77">
        <v>46251</v>
      </c>
      <c r="H1136">
        <v>40481428</v>
      </c>
      <c r="I1136">
        <v>10</v>
      </c>
      <c r="J1136" s="76" t="s">
        <v>1975</v>
      </c>
      <c r="K1136" s="76" t="s">
        <v>1976</v>
      </c>
      <c r="L1136" s="77">
        <v>46251</v>
      </c>
      <c r="M1136" s="76" t="s">
        <v>296</v>
      </c>
      <c r="N1136">
        <v>3002380</v>
      </c>
      <c r="O1136" s="76" t="s">
        <v>271</v>
      </c>
      <c r="P1136" s="77">
        <v>46251</v>
      </c>
      <c r="Q1136" s="43">
        <f t="shared" si="36"/>
        <v>247</v>
      </c>
      <c r="R1136" s="43">
        <f t="shared" si="37"/>
        <v>249</v>
      </c>
      <c r="S1136" s="41">
        <f>IF($Q1136&lt;Parâmetros!$E$19,$G1136-1,$G1136)</f>
        <v>46250</v>
      </c>
    </row>
    <row r="1137" spans="1:19" ht="15" customHeight="1" x14ac:dyDescent="0.25">
      <c r="A1137" s="79">
        <v>53173</v>
      </c>
      <c r="B1137" s="76" t="s">
        <v>1863</v>
      </c>
      <c r="C1137" s="76" t="s">
        <v>194</v>
      </c>
      <c r="D1137" s="77">
        <v>46251</v>
      </c>
      <c r="E1137" s="78">
        <v>0.02</v>
      </c>
      <c r="F1137" s="76" t="s">
        <v>266</v>
      </c>
      <c r="G1137" s="77">
        <v>46251</v>
      </c>
      <c r="H1137">
        <v>40481428</v>
      </c>
      <c r="I1137">
        <v>10</v>
      </c>
      <c r="J1137" s="76" t="s">
        <v>1977</v>
      </c>
      <c r="K1137" s="76" t="s">
        <v>1978</v>
      </c>
      <c r="L1137" s="77">
        <v>46251</v>
      </c>
      <c r="M1137" s="76" t="s">
        <v>296</v>
      </c>
      <c r="N1137">
        <v>3002380</v>
      </c>
      <c r="O1137" s="76" t="s">
        <v>271</v>
      </c>
      <c r="P1137" s="77">
        <v>46251</v>
      </c>
      <c r="Q1137" s="43">
        <f t="shared" si="36"/>
        <v>249</v>
      </c>
      <c r="R1137" s="43">
        <f t="shared" si="37"/>
        <v>251</v>
      </c>
      <c r="S1137" s="41">
        <f>IF($Q1137&lt;Parâmetros!$E$19,$G1137-1,$G1137)</f>
        <v>46250</v>
      </c>
    </row>
    <row r="1138" spans="1:19" ht="15" customHeight="1" x14ac:dyDescent="0.25">
      <c r="A1138" s="79">
        <v>53173</v>
      </c>
      <c r="B1138" s="76" t="s">
        <v>1863</v>
      </c>
      <c r="C1138" s="76" t="s">
        <v>194</v>
      </c>
      <c r="D1138" s="77">
        <v>46251</v>
      </c>
      <c r="E1138" s="78">
        <v>1.19</v>
      </c>
      <c r="F1138" s="76" t="s">
        <v>266</v>
      </c>
      <c r="G1138" s="77">
        <v>46251</v>
      </c>
      <c r="H1138">
        <v>40505038</v>
      </c>
      <c r="I1138">
        <v>10</v>
      </c>
      <c r="J1138" s="76" t="s">
        <v>1979</v>
      </c>
      <c r="K1138" s="76" t="s">
        <v>1980</v>
      </c>
      <c r="L1138" s="77">
        <v>46251</v>
      </c>
      <c r="M1138" s="76" t="s">
        <v>269</v>
      </c>
      <c r="N1138" s="76" t="s">
        <v>270</v>
      </c>
      <c r="O1138" s="76" t="s">
        <v>271</v>
      </c>
      <c r="P1138" s="77">
        <v>46251</v>
      </c>
      <c r="Q1138" s="43">
        <f t="shared" si="36"/>
        <v>258</v>
      </c>
      <c r="R1138" s="43">
        <f t="shared" si="37"/>
        <v>330</v>
      </c>
      <c r="S1138" s="41">
        <f>IF($Q1138&lt;Parâmetros!$E$19,$G1138-1,$G1138)</f>
        <v>46250</v>
      </c>
    </row>
    <row r="1139" spans="1:19" ht="15" customHeight="1" x14ac:dyDescent="0.25">
      <c r="A1139" s="79">
        <v>53173</v>
      </c>
      <c r="B1139" s="76" t="s">
        <v>1863</v>
      </c>
      <c r="C1139" s="76" t="s">
        <v>194</v>
      </c>
      <c r="D1139" s="77">
        <v>46251</v>
      </c>
      <c r="E1139" s="78">
        <v>0.52</v>
      </c>
      <c r="F1139" s="76" t="s">
        <v>266</v>
      </c>
      <c r="G1139" s="77">
        <v>46251</v>
      </c>
      <c r="H1139">
        <v>40505283</v>
      </c>
      <c r="I1139">
        <v>10</v>
      </c>
      <c r="J1139" s="76" t="s">
        <v>1981</v>
      </c>
      <c r="K1139" s="76" t="s">
        <v>1982</v>
      </c>
      <c r="L1139" s="77">
        <v>46251</v>
      </c>
      <c r="M1139" s="76" t="s">
        <v>269</v>
      </c>
      <c r="N1139" s="76" t="s">
        <v>270</v>
      </c>
      <c r="O1139" s="76" t="s">
        <v>271</v>
      </c>
      <c r="P1139" s="77">
        <v>46251</v>
      </c>
      <c r="Q1139" s="43">
        <f t="shared" si="36"/>
        <v>346</v>
      </c>
      <c r="R1139" s="43">
        <f t="shared" si="37"/>
        <v>377</v>
      </c>
      <c r="S1139" s="41">
        <f>IF($Q1139&lt;Parâmetros!$E$19,$G1139-1,$G1139)</f>
        <v>46250</v>
      </c>
    </row>
    <row r="1140" spans="1:19" ht="15" customHeight="1" x14ac:dyDescent="0.25">
      <c r="A1140" s="79">
        <v>53173</v>
      </c>
      <c r="B1140" s="76" t="s">
        <v>1863</v>
      </c>
      <c r="C1140" s="76" t="s">
        <v>194</v>
      </c>
      <c r="D1140" s="77">
        <v>46251</v>
      </c>
      <c r="E1140" s="78">
        <v>0.86</v>
      </c>
      <c r="F1140" s="76" t="s">
        <v>266</v>
      </c>
      <c r="G1140" s="77">
        <v>46251</v>
      </c>
      <c r="H1140">
        <v>40505284</v>
      </c>
      <c r="I1140">
        <v>10</v>
      </c>
      <c r="J1140" s="76" t="s">
        <v>1983</v>
      </c>
      <c r="K1140" s="76" t="s">
        <v>1984</v>
      </c>
      <c r="L1140" s="77">
        <v>46251</v>
      </c>
      <c r="M1140" s="76" t="s">
        <v>269</v>
      </c>
      <c r="N1140" s="76" t="s">
        <v>270</v>
      </c>
      <c r="O1140" s="76" t="s">
        <v>271</v>
      </c>
      <c r="P1140" s="77">
        <v>46251</v>
      </c>
      <c r="Q1140" s="43">
        <f t="shared" si="36"/>
        <v>381</v>
      </c>
      <c r="R1140" s="43">
        <f t="shared" si="37"/>
        <v>433</v>
      </c>
      <c r="S1140" s="41">
        <f>IF($Q1140&lt;Parâmetros!$E$19,$G1140-1,$G1140)</f>
        <v>46250</v>
      </c>
    </row>
    <row r="1141" spans="1:19" ht="15" customHeight="1" x14ac:dyDescent="0.25">
      <c r="A1141" s="79">
        <v>53173</v>
      </c>
      <c r="B1141" s="76" t="s">
        <v>1863</v>
      </c>
      <c r="C1141" s="76" t="s">
        <v>194</v>
      </c>
      <c r="D1141" s="77">
        <v>46252</v>
      </c>
      <c r="E1141" s="78">
        <v>0.69</v>
      </c>
      <c r="F1141" s="76" t="s">
        <v>266</v>
      </c>
      <c r="G1141" s="77">
        <v>46251</v>
      </c>
      <c r="H1141">
        <v>40505283</v>
      </c>
      <c r="I1141">
        <v>10</v>
      </c>
      <c r="J1141" s="76" t="s">
        <v>1985</v>
      </c>
      <c r="K1141" s="76" t="s">
        <v>1986</v>
      </c>
      <c r="L1141" s="77">
        <v>46252</v>
      </c>
      <c r="M1141" s="76" t="s">
        <v>269</v>
      </c>
      <c r="N1141" s="76" t="s">
        <v>270</v>
      </c>
      <c r="O1141" s="76" t="s">
        <v>271</v>
      </c>
      <c r="P1141" s="77">
        <v>46252</v>
      </c>
      <c r="Q1141" s="43">
        <f t="shared" si="36"/>
        <v>1421</v>
      </c>
      <c r="R1141" s="43">
        <f t="shared" si="37"/>
        <v>22</v>
      </c>
      <c r="S1141" s="41">
        <f>IF($Q1141&lt;Parâmetros!$E$19,$G1141-1,$G1141)</f>
        <v>46251</v>
      </c>
    </row>
    <row r="1142" spans="1:19" ht="15" customHeight="1" x14ac:dyDescent="0.25">
      <c r="A1142" s="79">
        <v>53173</v>
      </c>
      <c r="B1142" s="76" t="s">
        <v>1863</v>
      </c>
      <c r="C1142" s="76" t="s">
        <v>194</v>
      </c>
      <c r="D1142" s="77">
        <v>46252</v>
      </c>
      <c r="E1142" s="78">
        <v>0.57999999999999996</v>
      </c>
      <c r="F1142" s="76" t="s">
        <v>266</v>
      </c>
      <c r="G1142" s="77">
        <v>46252</v>
      </c>
      <c r="H1142">
        <v>40505284</v>
      </c>
      <c r="I1142">
        <v>10</v>
      </c>
      <c r="J1142" s="76" t="s">
        <v>1987</v>
      </c>
      <c r="K1142" s="76" t="s">
        <v>1988</v>
      </c>
      <c r="L1142" s="77">
        <v>46252</v>
      </c>
      <c r="M1142" s="76" t="s">
        <v>269</v>
      </c>
      <c r="N1142" s="76" t="s">
        <v>270</v>
      </c>
      <c r="O1142" s="76" t="s">
        <v>271</v>
      </c>
      <c r="P1142" s="77">
        <v>46252</v>
      </c>
      <c r="Q1142" s="43">
        <f t="shared" si="36"/>
        <v>25</v>
      </c>
      <c r="R1142" s="43">
        <f t="shared" si="37"/>
        <v>60</v>
      </c>
      <c r="S1142" s="41">
        <f>IF($Q1142&lt;Parâmetros!$E$19,$G1142-1,$G1142)</f>
        <v>46251</v>
      </c>
    </row>
    <row r="1143" spans="1:19" ht="15" customHeight="1" x14ac:dyDescent="0.25">
      <c r="A1143" s="79">
        <v>53173</v>
      </c>
      <c r="B1143" s="76" t="s">
        <v>1863</v>
      </c>
      <c r="C1143" s="76" t="s">
        <v>194</v>
      </c>
      <c r="D1143" s="77">
        <v>46252</v>
      </c>
      <c r="E1143" s="78">
        <v>1.38</v>
      </c>
      <c r="F1143" s="76" t="s">
        <v>266</v>
      </c>
      <c r="G1143" s="77">
        <v>46252</v>
      </c>
      <c r="H1143">
        <v>40505338</v>
      </c>
      <c r="I1143">
        <v>10</v>
      </c>
      <c r="J1143" s="76" t="s">
        <v>1989</v>
      </c>
      <c r="K1143" s="76" t="s">
        <v>1990</v>
      </c>
      <c r="L1143" s="77">
        <v>46252</v>
      </c>
      <c r="M1143" s="76" t="s">
        <v>269</v>
      </c>
      <c r="N1143" s="76" t="s">
        <v>270</v>
      </c>
      <c r="O1143" s="76" t="s">
        <v>271</v>
      </c>
      <c r="P1143" s="77">
        <v>46252</v>
      </c>
      <c r="Q1143" s="43">
        <f t="shared" si="36"/>
        <v>68</v>
      </c>
      <c r="R1143" s="43">
        <f t="shared" si="37"/>
        <v>151</v>
      </c>
      <c r="S1143" s="41">
        <f>IF($Q1143&lt;Parâmetros!$E$19,$G1143-1,$G1143)</f>
        <v>46251</v>
      </c>
    </row>
    <row r="1144" spans="1:19" ht="15" customHeight="1" x14ac:dyDescent="0.25">
      <c r="A1144" s="79">
        <v>53173</v>
      </c>
      <c r="B1144" s="76" t="s">
        <v>1863</v>
      </c>
      <c r="C1144" s="76" t="s">
        <v>194</v>
      </c>
      <c r="D1144" s="77">
        <v>46252</v>
      </c>
      <c r="E1144" s="78">
        <v>2.4</v>
      </c>
      <c r="F1144" s="76" t="s">
        <v>266</v>
      </c>
      <c r="G1144" s="77">
        <v>46252</v>
      </c>
      <c r="H1144">
        <v>40505339</v>
      </c>
      <c r="I1144">
        <v>10</v>
      </c>
      <c r="J1144" s="76" t="s">
        <v>1991</v>
      </c>
      <c r="K1144" s="76" t="s">
        <v>1992</v>
      </c>
      <c r="L1144" s="77">
        <v>46252</v>
      </c>
      <c r="M1144" s="76" t="s">
        <v>269</v>
      </c>
      <c r="N1144" s="76" t="s">
        <v>270</v>
      </c>
      <c r="O1144" s="76" t="s">
        <v>271</v>
      </c>
      <c r="P1144" s="77">
        <v>46252</v>
      </c>
      <c r="Q1144" s="43">
        <f t="shared" si="36"/>
        <v>243</v>
      </c>
      <c r="R1144" s="43">
        <f t="shared" si="37"/>
        <v>387</v>
      </c>
      <c r="S1144" s="41">
        <f>IF($Q1144&lt;Parâmetros!$E$19,$G1144-1,$G1144)</f>
        <v>46251</v>
      </c>
    </row>
    <row r="1145" spans="1:19" ht="15" customHeight="1" x14ac:dyDescent="0.25">
      <c r="A1145" s="79">
        <v>53173</v>
      </c>
      <c r="B1145" s="76" t="s">
        <v>1863</v>
      </c>
      <c r="C1145" s="76" t="s">
        <v>194</v>
      </c>
      <c r="D1145" s="77">
        <v>46252</v>
      </c>
      <c r="E1145" s="78">
        <v>0.62</v>
      </c>
      <c r="F1145" s="76" t="s">
        <v>266</v>
      </c>
      <c r="G1145" s="77">
        <v>46252</v>
      </c>
      <c r="H1145">
        <v>40505559</v>
      </c>
      <c r="I1145">
        <v>10</v>
      </c>
      <c r="J1145" s="76" t="s">
        <v>1993</v>
      </c>
      <c r="K1145" s="76" t="s">
        <v>1994</v>
      </c>
      <c r="L1145" s="77">
        <v>46252</v>
      </c>
      <c r="M1145" s="76" t="s">
        <v>269</v>
      </c>
      <c r="N1145" s="76" t="s">
        <v>270</v>
      </c>
      <c r="O1145" s="76" t="s">
        <v>271</v>
      </c>
      <c r="P1145" s="77">
        <v>46252</v>
      </c>
      <c r="Q1145" s="43">
        <f t="shared" si="36"/>
        <v>391</v>
      </c>
      <c r="R1145" s="43">
        <f t="shared" si="37"/>
        <v>429</v>
      </c>
      <c r="S1145" s="41">
        <f>IF($Q1145&lt;Parâmetros!$E$19,$G1145-1,$G1145)</f>
        <v>46251</v>
      </c>
    </row>
    <row r="1146" spans="1:19" ht="15" customHeight="1" x14ac:dyDescent="0.25">
      <c r="A1146" s="79">
        <v>53173</v>
      </c>
      <c r="B1146" s="76" t="s">
        <v>1863</v>
      </c>
      <c r="C1146" s="76" t="s">
        <v>194</v>
      </c>
      <c r="D1146" s="77">
        <v>46253</v>
      </c>
      <c r="E1146" s="78">
        <v>1</v>
      </c>
      <c r="F1146" s="76" t="s">
        <v>266</v>
      </c>
      <c r="G1146" s="77">
        <v>46253</v>
      </c>
      <c r="H1146">
        <v>40505560</v>
      </c>
      <c r="I1146">
        <v>10</v>
      </c>
      <c r="J1146" s="76" t="s">
        <v>1676</v>
      </c>
      <c r="K1146" s="76" t="s">
        <v>1082</v>
      </c>
      <c r="L1146" s="77">
        <v>46253</v>
      </c>
      <c r="M1146" s="76" t="s">
        <v>269</v>
      </c>
      <c r="N1146" s="76" t="s">
        <v>270</v>
      </c>
      <c r="O1146" s="76" t="s">
        <v>271</v>
      </c>
      <c r="P1146" s="77">
        <v>46253</v>
      </c>
      <c r="Q1146" s="43">
        <f t="shared" si="36"/>
        <v>0</v>
      </c>
      <c r="R1146" s="43">
        <f t="shared" si="37"/>
        <v>60</v>
      </c>
      <c r="S1146" s="41">
        <f>IF($Q1146&lt;Parâmetros!$E$19,$G1146-1,$G1146)</f>
        <v>46252</v>
      </c>
    </row>
    <row r="1147" spans="1:19" ht="15" customHeight="1" x14ac:dyDescent="0.25">
      <c r="A1147" s="79">
        <v>53173</v>
      </c>
      <c r="B1147" s="76" t="s">
        <v>1863</v>
      </c>
      <c r="C1147" s="76" t="s">
        <v>194</v>
      </c>
      <c r="D1147" s="77">
        <v>46253</v>
      </c>
      <c r="E1147" s="78">
        <v>1</v>
      </c>
      <c r="F1147" s="76" t="s">
        <v>266</v>
      </c>
      <c r="G1147" s="77">
        <v>46253</v>
      </c>
      <c r="H1147">
        <v>40505852</v>
      </c>
      <c r="I1147">
        <v>10</v>
      </c>
      <c r="J1147" s="76" t="s">
        <v>1948</v>
      </c>
      <c r="K1147" s="76" t="s">
        <v>4383</v>
      </c>
      <c r="L1147" s="77">
        <v>46253</v>
      </c>
      <c r="M1147" s="76" t="s">
        <v>269</v>
      </c>
      <c r="N1147" s="76" t="s">
        <v>270</v>
      </c>
      <c r="O1147" s="76" t="s">
        <v>271</v>
      </c>
      <c r="P1147" s="77">
        <v>46253</v>
      </c>
      <c r="Q1147" s="43">
        <f t="shared" si="36"/>
        <v>62</v>
      </c>
      <c r="R1147" s="43">
        <f t="shared" si="37"/>
        <v>122</v>
      </c>
      <c r="S1147" s="41">
        <f>IF($Q1147&lt;Parâmetros!$E$19,$G1147-1,$G1147)</f>
        <v>46252</v>
      </c>
    </row>
    <row r="1148" spans="1:19" ht="15" customHeight="1" x14ac:dyDescent="0.25">
      <c r="A1148" s="79">
        <v>53173</v>
      </c>
      <c r="B1148" s="76" t="s">
        <v>1863</v>
      </c>
      <c r="C1148" s="76" t="s">
        <v>194</v>
      </c>
      <c r="D1148" s="77">
        <v>46253</v>
      </c>
      <c r="E1148" s="78">
        <v>1</v>
      </c>
      <c r="F1148" s="76" t="s">
        <v>266</v>
      </c>
      <c r="G1148" s="77">
        <v>46253</v>
      </c>
      <c r="H1148">
        <v>40505854</v>
      </c>
      <c r="I1148">
        <v>10</v>
      </c>
      <c r="J1148" s="76" t="s">
        <v>1920</v>
      </c>
      <c r="K1148" s="76" t="s">
        <v>1950</v>
      </c>
      <c r="L1148" s="77">
        <v>46253</v>
      </c>
      <c r="M1148" s="76" t="s">
        <v>269</v>
      </c>
      <c r="N1148" s="76" t="s">
        <v>270</v>
      </c>
      <c r="O1148" s="76" t="s">
        <v>271</v>
      </c>
      <c r="P1148" s="77">
        <v>46253</v>
      </c>
      <c r="Q1148" s="43">
        <f t="shared" si="36"/>
        <v>125</v>
      </c>
      <c r="R1148" s="43">
        <f t="shared" si="37"/>
        <v>185</v>
      </c>
      <c r="S1148" s="41">
        <f>IF($Q1148&lt;Parâmetros!$E$19,$G1148-1,$G1148)</f>
        <v>46252</v>
      </c>
    </row>
    <row r="1149" spans="1:19" ht="15" customHeight="1" x14ac:dyDescent="0.25">
      <c r="A1149" s="79">
        <v>53173</v>
      </c>
      <c r="B1149" s="76" t="s">
        <v>1863</v>
      </c>
      <c r="C1149" s="76" t="s">
        <v>194</v>
      </c>
      <c r="D1149" s="77">
        <v>46253</v>
      </c>
      <c r="E1149" s="78">
        <v>1</v>
      </c>
      <c r="F1149" s="76" t="s">
        <v>266</v>
      </c>
      <c r="G1149" s="77">
        <v>46253</v>
      </c>
      <c r="H1149">
        <v>40505853</v>
      </c>
      <c r="I1149">
        <v>10</v>
      </c>
      <c r="J1149" s="76" t="s">
        <v>1679</v>
      </c>
      <c r="K1149" s="76" t="s">
        <v>1680</v>
      </c>
      <c r="L1149" s="77">
        <v>46253</v>
      </c>
      <c r="M1149" s="76" t="s">
        <v>269</v>
      </c>
      <c r="N1149" s="76" t="s">
        <v>270</v>
      </c>
      <c r="O1149" s="76" t="s">
        <v>271</v>
      </c>
      <c r="P1149" s="77">
        <v>46253</v>
      </c>
      <c r="Q1149" s="43">
        <f t="shared" si="36"/>
        <v>240</v>
      </c>
      <c r="R1149" s="43">
        <f t="shared" si="37"/>
        <v>300</v>
      </c>
      <c r="S1149" s="41">
        <f>IF($Q1149&lt;Parâmetros!$E$19,$G1149-1,$G1149)</f>
        <v>46252</v>
      </c>
    </row>
    <row r="1150" spans="1:19" ht="15" customHeight="1" x14ac:dyDescent="0.25">
      <c r="A1150" s="79">
        <v>53173</v>
      </c>
      <c r="B1150" s="76" t="s">
        <v>1863</v>
      </c>
      <c r="C1150" s="76" t="s">
        <v>194</v>
      </c>
      <c r="D1150" s="77">
        <v>46253</v>
      </c>
      <c r="E1150" s="78">
        <v>1</v>
      </c>
      <c r="F1150" s="76" t="s">
        <v>266</v>
      </c>
      <c r="G1150" s="77">
        <v>46253</v>
      </c>
      <c r="H1150">
        <v>40499325</v>
      </c>
      <c r="I1150">
        <v>10</v>
      </c>
      <c r="J1150" s="76" t="s">
        <v>4384</v>
      </c>
      <c r="K1150" s="76" t="s">
        <v>4385</v>
      </c>
      <c r="L1150" s="77">
        <v>46253</v>
      </c>
      <c r="M1150" s="76" t="s">
        <v>296</v>
      </c>
      <c r="N1150">
        <v>3002444</v>
      </c>
      <c r="O1150" s="76" t="s">
        <v>271</v>
      </c>
      <c r="P1150" s="77">
        <v>46253</v>
      </c>
      <c r="Q1150" s="43">
        <f t="shared" si="36"/>
        <v>305</v>
      </c>
      <c r="R1150" s="43">
        <f t="shared" si="37"/>
        <v>365</v>
      </c>
      <c r="S1150" s="41">
        <f>IF($Q1150&lt;Parâmetros!$E$19,$G1150-1,$G1150)</f>
        <v>46252</v>
      </c>
    </row>
    <row r="1151" spans="1:19" ht="15" customHeight="1" x14ac:dyDescent="0.25">
      <c r="A1151" s="79">
        <v>53173</v>
      </c>
      <c r="B1151" s="76" t="s">
        <v>1863</v>
      </c>
      <c r="C1151" s="76" t="s">
        <v>194</v>
      </c>
      <c r="D1151" s="77">
        <v>46253</v>
      </c>
      <c r="E1151" s="78">
        <v>1</v>
      </c>
      <c r="F1151" s="76" t="s">
        <v>266</v>
      </c>
      <c r="G1151" s="77">
        <v>46253</v>
      </c>
      <c r="H1151">
        <v>40499342</v>
      </c>
      <c r="I1151">
        <v>10</v>
      </c>
      <c r="J1151" s="76" t="s">
        <v>4491</v>
      </c>
      <c r="K1151" s="76" t="s">
        <v>4492</v>
      </c>
      <c r="L1151" s="77">
        <v>46253</v>
      </c>
      <c r="M1151" s="76" t="s">
        <v>296</v>
      </c>
      <c r="N1151" s="76" t="s">
        <v>270</v>
      </c>
      <c r="O1151" s="76" t="s">
        <v>271</v>
      </c>
      <c r="P1151" s="77">
        <v>46253</v>
      </c>
      <c r="Q1151" s="43">
        <f t="shared" si="36"/>
        <v>366</v>
      </c>
      <c r="R1151" s="43">
        <f t="shared" si="37"/>
        <v>426</v>
      </c>
      <c r="S1151" s="41">
        <f>IF($Q1151&lt;Parâmetros!$E$19,$G1151-1,$G1151)</f>
        <v>46252</v>
      </c>
    </row>
    <row r="1152" spans="1:19" ht="15" customHeight="1" x14ac:dyDescent="0.25">
      <c r="A1152" s="79">
        <v>53346</v>
      </c>
      <c r="B1152" s="76" t="s">
        <v>191</v>
      </c>
      <c r="C1152" s="76" t="s">
        <v>1995</v>
      </c>
      <c r="D1152" s="77">
        <v>46237</v>
      </c>
      <c r="E1152" s="78">
        <v>4</v>
      </c>
      <c r="F1152" s="76" t="s">
        <v>266</v>
      </c>
      <c r="G1152" s="77">
        <v>46235</v>
      </c>
      <c r="H1152">
        <v>40498785</v>
      </c>
      <c r="I1152">
        <v>10</v>
      </c>
      <c r="J1152" s="76" t="s">
        <v>508</v>
      </c>
      <c r="K1152" s="76" t="s">
        <v>457</v>
      </c>
      <c r="L1152" s="77">
        <v>46235</v>
      </c>
      <c r="M1152" s="76" t="s">
        <v>767</v>
      </c>
      <c r="N1152" s="76" t="s">
        <v>270</v>
      </c>
      <c r="O1152" s="76" t="s">
        <v>1313</v>
      </c>
      <c r="P1152" s="77">
        <v>46237</v>
      </c>
      <c r="Q1152" s="43">
        <f t="shared" si="36"/>
        <v>420</v>
      </c>
      <c r="R1152" s="43">
        <f t="shared" si="37"/>
        <v>660</v>
      </c>
      <c r="S1152" s="41">
        <f>IF($Q1152&lt;Parâmetros!$E$19,$G1152-1,$G1152)</f>
        <v>46235</v>
      </c>
    </row>
    <row r="1153" spans="1:19" ht="15" customHeight="1" x14ac:dyDescent="0.25">
      <c r="A1153" s="79">
        <v>53346</v>
      </c>
      <c r="B1153" s="76" t="s">
        <v>191</v>
      </c>
      <c r="C1153" s="76" t="s">
        <v>1995</v>
      </c>
      <c r="D1153" s="77">
        <v>46238</v>
      </c>
      <c r="E1153" s="78">
        <v>5</v>
      </c>
      <c r="F1153" s="76" t="s">
        <v>266</v>
      </c>
      <c r="G1153" s="77">
        <v>46237</v>
      </c>
      <c r="H1153">
        <v>40500248</v>
      </c>
      <c r="I1153">
        <v>10</v>
      </c>
      <c r="J1153" s="76" t="s">
        <v>1996</v>
      </c>
      <c r="K1153" s="76" t="s">
        <v>1452</v>
      </c>
      <c r="L1153" s="77">
        <v>46237</v>
      </c>
      <c r="M1153" s="76" t="s">
        <v>1538</v>
      </c>
      <c r="N1153">
        <v>4000041</v>
      </c>
      <c r="O1153" s="76" t="s">
        <v>271</v>
      </c>
      <c r="P1153" s="77">
        <v>46238</v>
      </c>
      <c r="Q1153" s="43">
        <f t="shared" si="36"/>
        <v>451</v>
      </c>
      <c r="R1153" s="43">
        <f t="shared" si="37"/>
        <v>750</v>
      </c>
      <c r="S1153" s="41">
        <f>IF($Q1153&lt;Parâmetros!$E$19,$G1153-1,$G1153)</f>
        <v>46237</v>
      </c>
    </row>
    <row r="1154" spans="1:19" ht="15" customHeight="1" x14ac:dyDescent="0.25">
      <c r="A1154" s="79">
        <v>53346</v>
      </c>
      <c r="B1154" s="76" t="s">
        <v>191</v>
      </c>
      <c r="C1154" s="76" t="s">
        <v>1995</v>
      </c>
      <c r="D1154" s="77">
        <v>46238</v>
      </c>
      <c r="E1154" s="78">
        <v>2.78</v>
      </c>
      <c r="F1154" s="76" t="s">
        <v>266</v>
      </c>
      <c r="G1154" s="77">
        <v>46237</v>
      </c>
      <c r="H1154">
        <v>40500248</v>
      </c>
      <c r="I1154">
        <v>10</v>
      </c>
      <c r="J1154" s="76" t="s">
        <v>1997</v>
      </c>
      <c r="K1154" s="76" t="s">
        <v>1998</v>
      </c>
      <c r="L1154" s="77">
        <v>46237</v>
      </c>
      <c r="M1154" s="76" t="s">
        <v>1538</v>
      </c>
      <c r="N1154">
        <v>4000041</v>
      </c>
      <c r="O1154" s="76" t="s">
        <v>271</v>
      </c>
      <c r="P1154" s="77">
        <v>46238</v>
      </c>
      <c r="Q1154" s="43">
        <f t="shared" si="36"/>
        <v>819</v>
      </c>
      <c r="R1154" s="43">
        <f t="shared" si="37"/>
        <v>986</v>
      </c>
      <c r="S1154" s="41">
        <f>IF($Q1154&lt;Parâmetros!$E$19,$G1154-1,$G1154)</f>
        <v>46237</v>
      </c>
    </row>
    <row r="1155" spans="1:19" ht="15" customHeight="1" x14ac:dyDescent="0.25">
      <c r="A1155" s="79">
        <v>53346</v>
      </c>
      <c r="B1155" s="76" t="s">
        <v>191</v>
      </c>
      <c r="C1155" s="76" t="s">
        <v>1995</v>
      </c>
      <c r="D1155" s="77">
        <v>46240</v>
      </c>
      <c r="E1155" s="78">
        <v>4.8899999999999997</v>
      </c>
      <c r="F1155" s="76" t="s">
        <v>266</v>
      </c>
      <c r="G1155" s="77">
        <v>46238</v>
      </c>
      <c r="H1155">
        <v>40488494</v>
      </c>
      <c r="I1155">
        <v>10</v>
      </c>
      <c r="J1155" s="76" t="s">
        <v>1727</v>
      </c>
      <c r="K1155" s="76" t="s">
        <v>1476</v>
      </c>
      <c r="L1155" s="77">
        <v>46238</v>
      </c>
      <c r="M1155" s="76" t="s">
        <v>1538</v>
      </c>
      <c r="N1155" s="76" t="s">
        <v>270</v>
      </c>
      <c r="O1155" s="76" t="s">
        <v>271</v>
      </c>
      <c r="P1155" s="77">
        <v>46240</v>
      </c>
      <c r="Q1155" s="43">
        <f t="shared" si="36"/>
        <v>457</v>
      </c>
      <c r="R1155" s="43">
        <f t="shared" si="37"/>
        <v>750</v>
      </c>
      <c r="S1155" s="41">
        <f>IF($Q1155&lt;Parâmetros!$E$19,$G1155-1,$G1155)</f>
        <v>46238</v>
      </c>
    </row>
    <row r="1156" spans="1:19" ht="15" customHeight="1" x14ac:dyDescent="0.25">
      <c r="A1156" s="79">
        <v>53346</v>
      </c>
      <c r="B1156" s="76" t="s">
        <v>191</v>
      </c>
      <c r="C1156" s="76" t="s">
        <v>1995</v>
      </c>
      <c r="D1156" s="77">
        <v>46240</v>
      </c>
      <c r="E1156" s="78">
        <v>2.67</v>
      </c>
      <c r="F1156" s="76" t="s">
        <v>266</v>
      </c>
      <c r="G1156" s="77">
        <v>46238</v>
      </c>
      <c r="H1156">
        <v>40501833</v>
      </c>
      <c r="I1156">
        <v>10</v>
      </c>
      <c r="J1156" s="76" t="s">
        <v>1999</v>
      </c>
      <c r="K1156" s="76" t="s">
        <v>2000</v>
      </c>
      <c r="L1156" s="77">
        <v>46238</v>
      </c>
      <c r="M1156" s="76" t="s">
        <v>296</v>
      </c>
      <c r="N1156" s="76" t="s">
        <v>270</v>
      </c>
      <c r="O1156" s="76" t="s">
        <v>271</v>
      </c>
      <c r="P1156" s="77">
        <v>46240</v>
      </c>
      <c r="Q1156" s="43">
        <f t="shared" si="36"/>
        <v>824</v>
      </c>
      <c r="R1156" s="43">
        <f t="shared" si="37"/>
        <v>984</v>
      </c>
      <c r="S1156" s="41">
        <f>IF($Q1156&lt;Parâmetros!$E$19,$G1156-1,$G1156)</f>
        <v>46238</v>
      </c>
    </row>
    <row r="1157" spans="1:19" ht="15" customHeight="1" x14ac:dyDescent="0.25">
      <c r="A1157" s="79">
        <v>53346</v>
      </c>
      <c r="B1157" s="76" t="s">
        <v>191</v>
      </c>
      <c r="C1157" s="76" t="s">
        <v>1995</v>
      </c>
      <c r="D1157" s="77">
        <v>46240</v>
      </c>
      <c r="E1157" s="78">
        <v>4.99</v>
      </c>
      <c r="F1157" s="76" t="s">
        <v>266</v>
      </c>
      <c r="G1157" s="77">
        <v>46239</v>
      </c>
      <c r="H1157">
        <v>40501829</v>
      </c>
      <c r="I1157">
        <v>10</v>
      </c>
      <c r="J1157" s="76" t="s">
        <v>2001</v>
      </c>
      <c r="K1157" s="76" t="s">
        <v>2002</v>
      </c>
      <c r="L1157" s="77">
        <v>46239</v>
      </c>
      <c r="M1157" s="76" t="s">
        <v>1538</v>
      </c>
      <c r="N1157">
        <v>4000037</v>
      </c>
      <c r="O1157" s="76" t="s">
        <v>271</v>
      </c>
      <c r="P1157" s="77">
        <v>46240</v>
      </c>
      <c r="Q1157" s="43">
        <f t="shared" si="36"/>
        <v>452</v>
      </c>
      <c r="R1157" s="43">
        <f t="shared" si="37"/>
        <v>751</v>
      </c>
      <c r="S1157" s="41">
        <f>IF($Q1157&lt;Parâmetros!$E$19,$G1157-1,$G1157)</f>
        <v>46239</v>
      </c>
    </row>
    <row r="1158" spans="1:19" ht="15" customHeight="1" x14ac:dyDescent="0.25">
      <c r="A1158" s="79">
        <v>53346</v>
      </c>
      <c r="B1158" s="76" t="s">
        <v>191</v>
      </c>
      <c r="C1158" s="76" t="s">
        <v>1995</v>
      </c>
      <c r="D1158" s="77">
        <v>46240</v>
      </c>
      <c r="E1158" s="78">
        <v>1.35</v>
      </c>
      <c r="F1158" s="76" t="s">
        <v>266</v>
      </c>
      <c r="G1158" s="77">
        <v>46239</v>
      </c>
      <c r="H1158">
        <v>40501833</v>
      </c>
      <c r="I1158">
        <v>10</v>
      </c>
      <c r="J1158" s="76" t="s">
        <v>1997</v>
      </c>
      <c r="K1158" s="76" t="s">
        <v>2003</v>
      </c>
      <c r="L1158" s="77">
        <v>46239</v>
      </c>
      <c r="M1158" s="76" t="s">
        <v>296</v>
      </c>
      <c r="N1158" s="76" t="s">
        <v>270</v>
      </c>
      <c r="O1158" s="76" t="s">
        <v>271</v>
      </c>
      <c r="P1158" s="77">
        <v>46240</v>
      </c>
      <c r="Q1158" s="43">
        <f t="shared" si="36"/>
        <v>819</v>
      </c>
      <c r="R1158" s="43">
        <f t="shared" si="37"/>
        <v>900</v>
      </c>
      <c r="S1158" s="41">
        <f>IF($Q1158&lt;Parâmetros!$E$19,$G1158-1,$G1158)</f>
        <v>46239</v>
      </c>
    </row>
    <row r="1159" spans="1:19" ht="15" customHeight="1" x14ac:dyDescent="0.25">
      <c r="A1159" s="79">
        <v>53346</v>
      </c>
      <c r="B1159" s="76" t="s">
        <v>191</v>
      </c>
      <c r="C1159" s="76" t="s">
        <v>1995</v>
      </c>
      <c r="D1159" s="77">
        <v>46240</v>
      </c>
      <c r="E1159" s="78">
        <v>1.45</v>
      </c>
      <c r="F1159" s="76" t="s">
        <v>266</v>
      </c>
      <c r="G1159" s="77">
        <v>46239</v>
      </c>
      <c r="H1159">
        <v>40488494</v>
      </c>
      <c r="I1159">
        <v>10</v>
      </c>
      <c r="J1159" s="76" t="s">
        <v>2004</v>
      </c>
      <c r="K1159" s="76" t="s">
        <v>1641</v>
      </c>
      <c r="L1159" s="77">
        <v>46239</v>
      </c>
      <c r="M1159" s="76" t="s">
        <v>1538</v>
      </c>
      <c r="N1159" s="76" t="s">
        <v>270</v>
      </c>
      <c r="O1159" s="76" t="s">
        <v>271</v>
      </c>
      <c r="P1159" s="77">
        <v>46240</v>
      </c>
      <c r="Q1159" s="43">
        <f t="shared" si="36"/>
        <v>903</v>
      </c>
      <c r="R1159" s="43">
        <f t="shared" si="37"/>
        <v>990</v>
      </c>
      <c r="S1159" s="41">
        <f>IF($Q1159&lt;Parâmetros!$E$19,$G1159-1,$G1159)</f>
        <v>46239</v>
      </c>
    </row>
    <row r="1160" spans="1:19" ht="15" customHeight="1" x14ac:dyDescent="0.25">
      <c r="A1160" s="79">
        <v>53346</v>
      </c>
      <c r="B1160" s="76" t="s">
        <v>191</v>
      </c>
      <c r="C1160" s="76" t="s">
        <v>1995</v>
      </c>
      <c r="D1160" s="77">
        <v>46242</v>
      </c>
      <c r="E1160" s="78">
        <v>4.49</v>
      </c>
      <c r="F1160" s="76" t="s">
        <v>266</v>
      </c>
      <c r="G1160" s="77">
        <v>46240</v>
      </c>
      <c r="H1160">
        <v>40500249</v>
      </c>
      <c r="I1160">
        <v>10</v>
      </c>
      <c r="J1160" s="76" t="s">
        <v>496</v>
      </c>
      <c r="K1160" s="76" t="s">
        <v>2005</v>
      </c>
      <c r="L1160" s="77">
        <v>46240</v>
      </c>
      <c r="M1160" s="76" t="s">
        <v>767</v>
      </c>
      <c r="N1160" s="76" t="s">
        <v>270</v>
      </c>
      <c r="O1160" s="76" t="s">
        <v>271</v>
      </c>
      <c r="P1160" s="77">
        <v>46242</v>
      </c>
      <c r="Q1160" s="43">
        <f t="shared" si="36"/>
        <v>450</v>
      </c>
      <c r="R1160" s="43">
        <f t="shared" si="37"/>
        <v>720</v>
      </c>
      <c r="S1160" s="41">
        <f>IF($Q1160&lt;Parâmetros!$E$19,$G1160-1,$G1160)</f>
        <v>46240</v>
      </c>
    </row>
    <row r="1161" spans="1:19" ht="15" customHeight="1" x14ac:dyDescent="0.25">
      <c r="A1161" s="79">
        <v>53346</v>
      </c>
      <c r="B1161" s="76" t="s">
        <v>191</v>
      </c>
      <c r="C1161" s="76" t="s">
        <v>1995</v>
      </c>
      <c r="D1161" s="77">
        <v>46242</v>
      </c>
      <c r="E1161" s="78">
        <v>3.17</v>
      </c>
      <c r="F1161" s="76" t="s">
        <v>266</v>
      </c>
      <c r="G1161" s="77">
        <v>46240</v>
      </c>
      <c r="H1161">
        <v>40502376</v>
      </c>
      <c r="I1161">
        <v>10</v>
      </c>
      <c r="J1161" s="76" t="s">
        <v>2006</v>
      </c>
      <c r="K1161" s="76" t="s">
        <v>2007</v>
      </c>
      <c r="L1161" s="77">
        <v>46240</v>
      </c>
      <c r="M1161" s="76" t="s">
        <v>1538</v>
      </c>
      <c r="N1161">
        <v>4000036</v>
      </c>
      <c r="O1161" s="76" t="s">
        <v>271</v>
      </c>
      <c r="P1161" s="77">
        <v>46242</v>
      </c>
      <c r="Q1161" s="43">
        <f t="shared" si="36"/>
        <v>785</v>
      </c>
      <c r="R1161" s="43">
        <f t="shared" si="37"/>
        <v>975</v>
      </c>
      <c r="S1161" s="41">
        <f>IF($Q1161&lt;Parâmetros!$E$19,$G1161-1,$G1161)</f>
        <v>46240</v>
      </c>
    </row>
    <row r="1162" spans="1:19" ht="15" customHeight="1" x14ac:dyDescent="0.25">
      <c r="A1162" s="79">
        <v>53346</v>
      </c>
      <c r="B1162" s="76" t="s">
        <v>191</v>
      </c>
      <c r="C1162" s="76" t="s">
        <v>1995</v>
      </c>
      <c r="D1162" s="77">
        <v>46242</v>
      </c>
      <c r="E1162" s="78">
        <v>4</v>
      </c>
      <c r="F1162" s="76" t="s">
        <v>266</v>
      </c>
      <c r="G1162" s="77">
        <v>46241</v>
      </c>
      <c r="H1162">
        <v>40502378</v>
      </c>
      <c r="I1162">
        <v>10</v>
      </c>
      <c r="J1162" s="76" t="s">
        <v>2008</v>
      </c>
      <c r="K1162" s="76" t="s">
        <v>2009</v>
      </c>
      <c r="L1162" s="77">
        <v>46241</v>
      </c>
      <c r="M1162" s="76" t="s">
        <v>1538</v>
      </c>
      <c r="N1162">
        <v>4000581</v>
      </c>
      <c r="O1162" s="76" t="s">
        <v>271</v>
      </c>
      <c r="P1162" s="77">
        <v>46242</v>
      </c>
      <c r="Q1162" s="43">
        <f t="shared" si="36"/>
        <v>450</v>
      </c>
      <c r="R1162" s="43">
        <f t="shared" si="37"/>
        <v>690</v>
      </c>
      <c r="S1162" s="41">
        <f>IF($Q1162&lt;Parâmetros!$E$19,$G1162-1,$G1162)</f>
        <v>46241</v>
      </c>
    </row>
    <row r="1163" spans="1:19" ht="15" customHeight="1" x14ac:dyDescent="0.25">
      <c r="A1163" s="79">
        <v>53346</v>
      </c>
      <c r="B1163" s="76" t="s">
        <v>191</v>
      </c>
      <c r="C1163" s="76" t="s">
        <v>1995</v>
      </c>
      <c r="D1163" s="77">
        <v>46242</v>
      </c>
      <c r="E1163" s="78">
        <v>3.6</v>
      </c>
      <c r="F1163" s="76" t="s">
        <v>266</v>
      </c>
      <c r="G1163" s="77">
        <v>46241</v>
      </c>
      <c r="H1163">
        <v>40502379</v>
      </c>
      <c r="I1163">
        <v>10</v>
      </c>
      <c r="J1163" s="76" t="s">
        <v>2010</v>
      </c>
      <c r="K1163" s="76" t="s">
        <v>2011</v>
      </c>
      <c r="L1163" s="77">
        <v>46241</v>
      </c>
      <c r="M1163" s="76" t="s">
        <v>1538</v>
      </c>
      <c r="N1163">
        <v>4000582</v>
      </c>
      <c r="O1163" s="76" t="s">
        <v>271</v>
      </c>
      <c r="P1163" s="77">
        <v>46242</v>
      </c>
      <c r="Q1163" s="43">
        <f t="shared" si="36"/>
        <v>760</v>
      </c>
      <c r="R1163" s="43">
        <f t="shared" si="37"/>
        <v>976</v>
      </c>
      <c r="S1163" s="41">
        <f>IF($Q1163&lt;Parâmetros!$E$19,$G1163-1,$G1163)</f>
        <v>46241</v>
      </c>
    </row>
    <row r="1164" spans="1:19" ht="15" customHeight="1" x14ac:dyDescent="0.25">
      <c r="A1164" s="79">
        <v>53346</v>
      </c>
      <c r="B1164" s="76" t="s">
        <v>191</v>
      </c>
      <c r="C1164" s="76" t="s">
        <v>1995</v>
      </c>
      <c r="D1164" s="77">
        <v>46244</v>
      </c>
      <c r="E1164" s="78">
        <v>4.47</v>
      </c>
      <c r="F1164" s="76" t="s">
        <v>266</v>
      </c>
      <c r="G1164" s="77">
        <v>46242</v>
      </c>
      <c r="H1164">
        <v>40502376</v>
      </c>
      <c r="I1164">
        <v>10</v>
      </c>
      <c r="J1164" s="76" t="s">
        <v>2012</v>
      </c>
      <c r="K1164" s="76" t="s">
        <v>459</v>
      </c>
      <c r="L1164" s="77">
        <v>46242</v>
      </c>
      <c r="M1164" s="76" t="s">
        <v>1538</v>
      </c>
      <c r="N1164">
        <v>4000036</v>
      </c>
      <c r="O1164" s="76" t="s">
        <v>271</v>
      </c>
      <c r="P1164" s="77">
        <v>46244</v>
      </c>
      <c r="Q1164" s="43">
        <f t="shared" si="36"/>
        <v>451</v>
      </c>
      <c r="R1164" s="43">
        <f t="shared" si="37"/>
        <v>720</v>
      </c>
      <c r="S1164" s="41">
        <f>IF($Q1164&lt;Parâmetros!$E$19,$G1164-1,$G1164)</f>
        <v>46242</v>
      </c>
    </row>
    <row r="1165" spans="1:19" ht="15" customHeight="1" x14ac:dyDescent="0.25">
      <c r="A1165" s="79">
        <v>53346</v>
      </c>
      <c r="B1165" s="76" t="s">
        <v>191</v>
      </c>
      <c r="C1165" s="76" t="s">
        <v>1995</v>
      </c>
      <c r="D1165" s="77">
        <v>46244</v>
      </c>
      <c r="E1165" s="78">
        <v>2.11</v>
      </c>
      <c r="F1165" s="76" t="s">
        <v>266</v>
      </c>
      <c r="G1165" s="77">
        <v>46242</v>
      </c>
      <c r="H1165">
        <v>40500249</v>
      </c>
      <c r="I1165">
        <v>10</v>
      </c>
      <c r="J1165" s="76" t="s">
        <v>2013</v>
      </c>
      <c r="K1165" s="76" t="s">
        <v>771</v>
      </c>
      <c r="L1165" s="77">
        <v>46242</v>
      </c>
      <c r="M1165" s="76" t="s">
        <v>767</v>
      </c>
      <c r="N1165" s="76" t="s">
        <v>270</v>
      </c>
      <c r="O1165" s="76" t="s">
        <v>271</v>
      </c>
      <c r="P1165" s="77">
        <v>46244</v>
      </c>
      <c r="Q1165" s="43">
        <f t="shared" si="36"/>
        <v>793</v>
      </c>
      <c r="R1165" s="43">
        <f t="shared" si="37"/>
        <v>920</v>
      </c>
      <c r="S1165" s="41">
        <f>IF($Q1165&lt;Parâmetros!$E$19,$G1165-1,$G1165)</f>
        <v>46242</v>
      </c>
    </row>
    <row r="1166" spans="1:19" ht="15" customHeight="1" x14ac:dyDescent="0.25">
      <c r="A1166" s="79">
        <v>53346</v>
      </c>
      <c r="B1166" s="76" t="s">
        <v>191</v>
      </c>
      <c r="C1166" s="76" t="s">
        <v>1995</v>
      </c>
      <c r="D1166" s="77">
        <v>46244</v>
      </c>
      <c r="E1166" s="78">
        <v>4.99</v>
      </c>
      <c r="F1166" s="76" t="s">
        <v>266</v>
      </c>
      <c r="G1166" s="77">
        <v>46244</v>
      </c>
      <c r="H1166">
        <v>40502376</v>
      </c>
      <c r="I1166">
        <v>10</v>
      </c>
      <c r="J1166" s="76" t="s">
        <v>2014</v>
      </c>
      <c r="K1166" s="76" t="s">
        <v>491</v>
      </c>
      <c r="L1166" s="77">
        <v>46244</v>
      </c>
      <c r="M1166" s="76" t="s">
        <v>1538</v>
      </c>
      <c r="N1166">
        <v>4000036</v>
      </c>
      <c r="O1166" s="76" t="s">
        <v>271</v>
      </c>
      <c r="P1166" s="77">
        <v>46244</v>
      </c>
      <c r="Q1166" s="43">
        <f t="shared" si="36"/>
        <v>450</v>
      </c>
      <c r="R1166" s="43">
        <f t="shared" si="37"/>
        <v>750</v>
      </c>
      <c r="S1166" s="41">
        <f>IF($Q1166&lt;Parâmetros!$E$19,$G1166-1,$G1166)</f>
        <v>46244</v>
      </c>
    </row>
    <row r="1167" spans="1:19" ht="15" customHeight="1" x14ac:dyDescent="0.25">
      <c r="A1167" s="79">
        <v>53346</v>
      </c>
      <c r="B1167" s="76" t="s">
        <v>191</v>
      </c>
      <c r="C1167" s="76" t="s">
        <v>1995</v>
      </c>
      <c r="D1167" s="77">
        <v>46244</v>
      </c>
      <c r="E1167" s="78">
        <v>2.64</v>
      </c>
      <c r="F1167" s="76" t="s">
        <v>266</v>
      </c>
      <c r="G1167" s="77">
        <v>46244</v>
      </c>
      <c r="H1167">
        <v>40502376</v>
      </c>
      <c r="I1167">
        <v>10</v>
      </c>
      <c r="J1167" s="76" t="s">
        <v>2015</v>
      </c>
      <c r="K1167" s="76" t="s">
        <v>1565</v>
      </c>
      <c r="L1167" s="77">
        <v>46244</v>
      </c>
      <c r="M1167" s="76" t="s">
        <v>1538</v>
      </c>
      <c r="N1167">
        <v>4000036</v>
      </c>
      <c r="O1167" s="76" t="s">
        <v>271</v>
      </c>
      <c r="P1167" s="77">
        <v>46244</v>
      </c>
      <c r="Q1167" s="43">
        <f t="shared" si="36"/>
        <v>821</v>
      </c>
      <c r="R1167" s="43">
        <f t="shared" si="37"/>
        <v>980</v>
      </c>
      <c r="S1167" s="41">
        <f>IF($Q1167&lt;Parâmetros!$E$19,$G1167-1,$G1167)</f>
        <v>46244</v>
      </c>
    </row>
    <row r="1168" spans="1:19" ht="15" customHeight="1" x14ac:dyDescent="0.25">
      <c r="A1168" s="79">
        <v>53346</v>
      </c>
      <c r="B1168" s="76" t="s">
        <v>191</v>
      </c>
      <c r="C1168" s="76" t="s">
        <v>1995</v>
      </c>
      <c r="D1168" s="77">
        <v>46246</v>
      </c>
      <c r="E1168" s="78">
        <v>4.97</v>
      </c>
      <c r="F1168" s="76" t="s">
        <v>266</v>
      </c>
      <c r="G1168" s="77">
        <v>46245</v>
      </c>
      <c r="H1168">
        <v>40503397</v>
      </c>
      <c r="I1168">
        <v>10</v>
      </c>
      <c r="J1168" s="76" t="s">
        <v>705</v>
      </c>
      <c r="K1168" s="76" t="s">
        <v>2016</v>
      </c>
      <c r="L1168" s="77">
        <v>46245</v>
      </c>
      <c r="M1168" s="76" t="s">
        <v>1538</v>
      </c>
      <c r="N1168">
        <v>3007173</v>
      </c>
      <c r="O1168" s="76" t="s">
        <v>271</v>
      </c>
      <c r="P1168" s="77">
        <v>46246</v>
      </c>
      <c r="Q1168" s="43">
        <f t="shared" si="36"/>
        <v>452</v>
      </c>
      <c r="R1168" s="43">
        <f t="shared" si="37"/>
        <v>750</v>
      </c>
      <c r="S1168" s="41">
        <f>IF($Q1168&lt;Parâmetros!$E$19,$G1168-1,$G1168)</f>
        <v>46245</v>
      </c>
    </row>
    <row r="1169" spans="1:19" ht="15" customHeight="1" x14ac:dyDescent="0.25">
      <c r="A1169" s="79">
        <v>53346</v>
      </c>
      <c r="B1169" s="76" t="s">
        <v>191</v>
      </c>
      <c r="C1169" s="76" t="s">
        <v>1995</v>
      </c>
      <c r="D1169" s="77">
        <v>46246</v>
      </c>
      <c r="E1169" s="78">
        <v>2.84</v>
      </c>
      <c r="F1169" s="76" t="s">
        <v>266</v>
      </c>
      <c r="G1169" s="77">
        <v>46245</v>
      </c>
      <c r="H1169">
        <v>40503398</v>
      </c>
      <c r="I1169">
        <v>10</v>
      </c>
      <c r="J1169" s="76" t="s">
        <v>2017</v>
      </c>
      <c r="K1169" s="76" t="s">
        <v>2018</v>
      </c>
      <c r="L1169" s="77">
        <v>46245</v>
      </c>
      <c r="M1169" s="76" t="s">
        <v>1538</v>
      </c>
      <c r="N1169">
        <v>3007174</v>
      </c>
      <c r="O1169" s="76" t="s">
        <v>271</v>
      </c>
      <c r="P1169" s="77">
        <v>46246</v>
      </c>
      <c r="Q1169" s="43">
        <f t="shared" si="36"/>
        <v>817</v>
      </c>
      <c r="R1169" s="43">
        <f t="shared" si="37"/>
        <v>987</v>
      </c>
      <c r="S1169" s="41">
        <f>IF($Q1169&lt;Parâmetros!$E$19,$G1169-1,$G1169)</f>
        <v>46245</v>
      </c>
    </row>
    <row r="1170" spans="1:19" ht="15" customHeight="1" x14ac:dyDescent="0.25">
      <c r="A1170" s="79">
        <v>53346</v>
      </c>
      <c r="B1170" s="76" t="s">
        <v>191</v>
      </c>
      <c r="C1170" s="76" t="s">
        <v>1995</v>
      </c>
      <c r="D1170" s="77">
        <v>46246</v>
      </c>
      <c r="E1170" s="78">
        <v>4.99</v>
      </c>
      <c r="F1170" s="76" t="s">
        <v>266</v>
      </c>
      <c r="G1170" s="77">
        <v>46246</v>
      </c>
      <c r="H1170">
        <v>40503399</v>
      </c>
      <c r="I1170">
        <v>10</v>
      </c>
      <c r="J1170" s="76" t="s">
        <v>2019</v>
      </c>
      <c r="K1170" s="76" t="s">
        <v>2020</v>
      </c>
      <c r="L1170" s="77">
        <v>46246</v>
      </c>
      <c r="M1170" s="76" t="s">
        <v>1538</v>
      </c>
      <c r="N1170">
        <v>3007175</v>
      </c>
      <c r="O1170" s="76" t="s">
        <v>271</v>
      </c>
      <c r="P1170" s="77">
        <v>46246</v>
      </c>
      <c r="Q1170" s="43">
        <f t="shared" si="36"/>
        <v>451</v>
      </c>
      <c r="R1170" s="43">
        <f t="shared" si="37"/>
        <v>750</v>
      </c>
      <c r="S1170" s="41">
        <f>IF($Q1170&lt;Parâmetros!$E$19,$G1170-1,$G1170)</f>
        <v>46246</v>
      </c>
    </row>
    <row r="1171" spans="1:19" ht="15" customHeight="1" x14ac:dyDescent="0.25">
      <c r="A1171" s="79">
        <v>53346</v>
      </c>
      <c r="B1171" s="76" t="s">
        <v>191</v>
      </c>
      <c r="C1171" s="76" t="s">
        <v>1995</v>
      </c>
      <c r="D1171" s="77">
        <v>46246</v>
      </c>
      <c r="E1171" s="78">
        <v>2.75</v>
      </c>
      <c r="F1171" s="76" t="s">
        <v>266</v>
      </c>
      <c r="G1171" s="77">
        <v>46246</v>
      </c>
      <c r="H1171">
        <v>40503400</v>
      </c>
      <c r="I1171">
        <v>10</v>
      </c>
      <c r="J1171" s="76" t="s">
        <v>2021</v>
      </c>
      <c r="K1171" s="76" t="s">
        <v>2022</v>
      </c>
      <c r="L1171" s="77">
        <v>46246</v>
      </c>
      <c r="M1171" s="76" t="s">
        <v>1538</v>
      </c>
      <c r="N1171">
        <v>3007176</v>
      </c>
      <c r="O1171" s="76" t="s">
        <v>271</v>
      </c>
      <c r="P1171" s="77">
        <v>46246</v>
      </c>
      <c r="Q1171" s="43">
        <f t="shared" si="36"/>
        <v>815</v>
      </c>
      <c r="R1171" s="43">
        <f t="shared" si="37"/>
        <v>981</v>
      </c>
      <c r="S1171" s="41">
        <f>IF($Q1171&lt;Parâmetros!$E$19,$G1171-1,$G1171)</f>
        <v>46246</v>
      </c>
    </row>
    <row r="1172" spans="1:19" ht="15" customHeight="1" x14ac:dyDescent="0.25">
      <c r="A1172" s="79">
        <v>53346</v>
      </c>
      <c r="B1172" s="76" t="s">
        <v>191</v>
      </c>
      <c r="C1172" s="76" t="s">
        <v>1995</v>
      </c>
      <c r="D1172" s="77">
        <v>46249</v>
      </c>
      <c r="E1172" s="78">
        <v>3.95</v>
      </c>
      <c r="F1172" s="76" t="s">
        <v>266</v>
      </c>
      <c r="G1172" s="77">
        <v>46247</v>
      </c>
      <c r="H1172">
        <v>40503927</v>
      </c>
      <c r="I1172">
        <v>10</v>
      </c>
      <c r="J1172" s="76" t="s">
        <v>2023</v>
      </c>
      <c r="K1172" s="76" t="s">
        <v>2024</v>
      </c>
      <c r="L1172" s="77">
        <v>46247</v>
      </c>
      <c r="M1172" s="76" t="s">
        <v>1538</v>
      </c>
      <c r="N1172">
        <v>4000038</v>
      </c>
      <c r="O1172" s="76" t="s">
        <v>271</v>
      </c>
      <c r="P1172" s="77">
        <v>46249</v>
      </c>
      <c r="Q1172" s="43">
        <f t="shared" si="36"/>
        <v>452</v>
      </c>
      <c r="R1172" s="43">
        <f t="shared" si="37"/>
        <v>690</v>
      </c>
      <c r="S1172" s="41">
        <f>IF($Q1172&lt;Parâmetros!$E$19,$G1172-1,$G1172)</f>
        <v>46247</v>
      </c>
    </row>
    <row r="1173" spans="1:19" ht="15" customHeight="1" x14ac:dyDescent="0.25">
      <c r="A1173" s="79">
        <v>53346</v>
      </c>
      <c r="B1173" s="76" t="s">
        <v>191</v>
      </c>
      <c r="C1173" s="76" t="s">
        <v>1995</v>
      </c>
      <c r="D1173" s="77">
        <v>46249</v>
      </c>
      <c r="E1173" s="78">
        <v>2.59</v>
      </c>
      <c r="F1173" s="76" t="s">
        <v>266</v>
      </c>
      <c r="G1173" s="77">
        <v>46247</v>
      </c>
      <c r="H1173">
        <v>40503927</v>
      </c>
      <c r="I1173">
        <v>10</v>
      </c>
      <c r="J1173" s="76" t="s">
        <v>2025</v>
      </c>
      <c r="K1173" s="76" t="s">
        <v>2026</v>
      </c>
      <c r="L1173" s="77">
        <v>46247</v>
      </c>
      <c r="M1173" s="76" t="s">
        <v>1538</v>
      </c>
      <c r="N1173">
        <v>4000038</v>
      </c>
      <c r="O1173" s="76" t="s">
        <v>271</v>
      </c>
      <c r="P1173" s="77">
        <v>46249</v>
      </c>
      <c r="Q1173" s="43">
        <f t="shared" si="36"/>
        <v>760</v>
      </c>
      <c r="R1173" s="43">
        <f t="shared" si="37"/>
        <v>915</v>
      </c>
      <c r="S1173" s="41">
        <f>IF($Q1173&lt;Parâmetros!$E$19,$G1173-1,$G1173)</f>
        <v>46247</v>
      </c>
    </row>
    <row r="1174" spans="1:19" ht="15" customHeight="1" x14ac:dyDescent="0.25">
      <c r="A1174" s="79">
        <v>53346</v>
      </c>
      <c r="B1174" s="76" t="s">
        <v>191</v>
      </c>
      <c r="C1174" s="76" t="s">
        <v>1995</v>
      </c>
      <c r="D1174" s="77">
        <v>46249</v>
      </c>
      <c r="E1174" s="78">
        <v>3.92</v>
      </c>
      <c r="F1174" s="76" t="s">
        <v>266</v>
      </c>
      <c r="G1174" s="77">
        <v>46248</v>
      </c>
      <c r="H1174">
        <v>40504545</v>
      </c>
      <c r="I1174">
        <v>10</v>
      </c>
      <c r="J1174" s="76" t="s">
        <v>2027</v>
      </c>
      <c r="K1174" s="76" t="s">
        <v>2028</v>
      </c>
      <c r="L1174" s="77">
        <v>46248</v>
      </c>
      <c r="M1174" s="76" t="s">
        <v>1538</v>
      </c>
      <c r="N1174">
        <v>4000490</v>
      </c>
      <c r="O1174" s="76" t="s">
        <v>271</v>
      </c>
      <c r="P1174" s="77">
        <v>46249</v>
      </c>
      <c r="Q1174" s="43">
        <f t="shared" si="36"/>
        <v>454</v>
      </c>
      <c r="R1174" s="43">
        <f t="shared" si="37"/>
        <v>690</v>
      </c>
      <c r="S1174" s="41">
        <f>IF($Q1174&lt;Parâmetros!$E$19,$G1174-1,$G1174)</f>
        <v>46248</v>
      </c>
    </row>
    <row r="1175" spans="1:19" ht="15" customHeight="1" x14ac:dyDescent="0.25">
      <c r="A1175" s="79">
        <v>53346</v>
      </c>
      <c r="B1175" s="76" t="s">
        <v>191</v>
      </c>
      <c r="C1175" s="76" t="s">
        <v>1995</v>
      </c>
      <c r="D1175" s="77">
        <v>46249</v>
      </c>
      <c r="E1175" s="78">
        <v>2.2400000000000002</v>
      </c>
      <c r="F1175" s="76" t="s">
        <v>266</v>
      </c>
      <c r="G1175" s="77">
        <v>46248</v>
      </c>
      <c r="H1175">
        <v>40504546</v>
      </c>
      <c r="I1175">
        <v>10</v>
      </c>
      <c r="J1175" s="76" t="s">
        <v>2029</v>
      </c>
      <c r="K1175" s="76" t="s">
        <v>2030</v>
      </c>
      <c r="L1175" s="77">
        <v>46248</v>
      </c>
      <c r="M1175" s="76" t="s">
        <v>1538</v>
      </c>
      <c r="N1175">
        <v>4000491</v>
      </c>
      <c r="O1175" s="76" t="s">
        <v>271</v>
      </c>
      <c r="P1175" s="77">
        <v>46249</v>
      </c>
      <c r="Q1175" s="43">
        <f t="shared" si="36"/>
        <v>756</v>
      </c>
      <c r="R1175" s="43">
        <f t="shared" si="37"/>
        <v>890</v>
      </c>
      <c r="S1175" s="41">
        <f>IF($Q1175&lt;Parâmetros!$E$19,$G1175-1,$G1175)</f>
        <v>46248</v>
      </c>
    </row>
    <row r="1176" spans="1:19" ht="15" customHeight="1" x14ac:dyDescent="0.25">
      <c r="A1176" s="79">
        <v>53346</v>
      </c>
      <c r="B1176" s="76" t="s">
        <v>191</v>
      </c>
      <c r="C1176" s="76" t="s">
        <v>1995</v>
      </c>
      <c r="D1176" s="77">
        <v>46249</v>
      </c>
      <c r="E1176" s="78">
        <v>1.67</v>
      </c>
      <c r="F1176" s="76" t="s">
        <v>266</v>
      </c>
      <c r="G1176" s="77">
        <v>46248</v>
      </c>
      <c r="H1176">
        <v>40504544</v>
      </c>
      <c r="I1176">
        <v>10</v>
      </c>
      <c r="J1176" s="76" t="s">
        <v>2031</v>
      </c>
      <c r="K1176" s="76" t="s">
        <v>318</v>
      </c>
      <c r="L1176" s="77">
        <v>46248</v>
      </c>
      <c r="M1176" s="76" t="s">
        <v>1538</v>
      </c>
      <c r="N1176">
        <v>4000487</v>
      </c>
      <c r="O1176" s="76" t="s">
        <v>271</v>
      </c>
      <c r="P1176" s="77">
        <v>46249</v>
      </c>
      <c r="Q1176" s="43">
        <f t="shared" si="36"/>
        <v>893</v>
      </c>
      <c r="R1176" s="43">
        <f t="shared" si="37"/>
        <v>993</v>
      </c>
      <c r="S1176" s="41">
        <f>IF($Q1176&lt;Parâmetros!$E$19,$G1176-1,$G1176)</f>
        <v>46248</v>
      </c>
    </row>
    <row r="1177" spans="1:19" ht="15" customHeight="1" x14ac:dyDescent="0.25">
      <c r="A1177" s="79">
        <v>53346</v>
      </c>
      <c r="B1177" s="76" t="s">
        <v>191</v>
      </c>
      <c r="C1177" s="76" t="s">
        <v>1995</v>
      </c>
      <c r="D1177" s="77">
        <v>46250</v>
      </c>
      <c r="E1177" s="78">
        <v>4.97</v>
      </c>
      <c r="F1177" s="76" t="s">
        <v>266</v>
      </c>
      <c r="G1177" s="77">
        <v>46249</v>
      </c>
      <c r="H1177">
        <v>40504735</v>
      </c>
      <c r="I1177">
        <v>10</v>
      </c>
      <c r="J1177" s="76" t="s">
        <v>2032</v>
      </c>
      <c r="K1177" s="76" t="s">
        <v>2033</v>
      </c>
      <c r="L1177" s="77">
        <v>46249</v>
      </c>
      <c r="M1177" s="76" t="s">
        <v>767</v>
      </c>
      <c r="N1177" s="76" t="s">
        <v>270</v>
      </c>
      <c r="O1177" s="76" t="s">
        <v>271</v>
      </c>
      <c r="P1177" s="77">
        <v>46250</v>
      </c>
      <c r="Q1177" s="43">
        <f t="shared" si="36"/>
        <v>452</v>
      </c>
      <c r="R1177" s="43">
        <f t="shared" si="37"/>
        <v>750</v>
      </c>
      <c r="S1177" s="41">
        <f>IF($Q1177&lt;Parâmetros!$E$19,$G1177-1,$G1177)</f>
        <v>46249</v>
      </c>
    </row>
    <row r="1178" spans="1:19" ht="15" customHeight="1" x14ac:dyDescent="0.25">
      <c r="A1178" s="79">
        <v>53346</v>
      </c>
      <c r="B1178" s="76" t="s">
        <v>191</v>
      </c>
      <c r="C1178" s="76" t="s">
        <v>1995</v>
      </c>
      <c r="D1178" s="77">
        <v>46250</v>
      </c>
      <c r="E1178" s="78">
        <v>1.74</v>
      </c>
      <c r="F1178" s="76" t="s">
        <v>266</v>
      </c>
      <c r="G1178" s="77">
        <v>46249</v>
      </c>
      <c r="H1178">
        <v>40504735</v>
      </c>
      <c r="I1178">
        <v>10</v>
      </c>
      <c r="J1178" s="76" t="s">
        <v>929</v>
      </c>
      <c r="K1178" s="76" t="s">
        <v>2034</v>
      </c>
      <c r="L1178" s="77">
        <v>46249</v>
      </c>
      <c r="M1178" s="76" t="s">
        <v>767</v>
      </c>
      <c r="N1178" s="76" t="s">
        <v>270</v>
      </c>
      <c r="O1178" s="76" t="s">
        <v>271</v>
      </c>
      <c r="P1178" s="77">
        <v>46250</v>
      </c>
      <c r="Q1178" s="43">
        <f t="shared" si="36"/>
        <v>815</v>
      </c>
      <c r="R1178" s="43">
        <f t="shared" si="37"/>
        <v>919</v>
      </c>
      <c r="S1178" s="41">
        <f>IF($Q1178&lt;Parâmetros!$E$19,$G1178-1,$G1178)</f>
        <v>46249</v>
      </c>
    </row>
    <row r="1179" spans="1:19" ht="15" customHeight="1" x14ac:dyDescent="0.25">
      <c r="A1179" s="79">
        <v>53403</v>
      </c>
      <c r="B1179" s="76" t="s">
        <v>228</v>
      </c>
      <c r="C1179" s="76" t="s">
        <v>443</v>
      </c>
      <c r="D1179" s="77">
        <v>46238</v>
      </c>
      <c r="E1179" s="78">
        <v>4.51</v>
      </c>
      <c r="F1179" s="76" t="s">
        <v>266</v>
      </c>
      <c r="G1179" s="77">
        <v>46237</v>
      </c>
      <c r="H1179">
        <v>40500211</v>
      </c>
      <c r="I1179">
        <v>10</v>
      </c>
      <c r="J1179" s="76" t="s">
        <v>2035</v>
      </c>
      <c r="K1179" s="76" t="s">
        <v>459</v>
      </c>
      <c r="L1179" s="77">
        <v>46237</v>
      </c>
      <c r="M1179" s="76" t="s">
        <v>269</v>
      </c>
      <c r="N1179">
        <v>3011212</v>
      </c>
      <c r="O1179" s="76" t="s">
        <v>271</v>
      </c>
      <c r="P1179" s="77">
        <v>46238</v>
      </c>
      <c r="Q1179" s="43">
        <f t="shared" si="36"/>
        <v>449</v>
      </c>
      <c r="R1179" s="43">
        <f t="shared" si="37"/>
        <v>720</v>
      </c>
      <c r="S1179" s="41">
        <f>IF($Q1179&lt;Parâmetros!$E$19,$G1179-1,$G1179)</f>
        <v>46237</v>
      </c>
    </row>
    <row r="1180" spans="1:19" ht="15" customHeight="1" x14ac:dyDescent="0.25">
      <c r="A1180" s="79">
        <v>53403</v>
      </c>
      <c r="B1180" s="76" t="s">
        <v>228</v>
      </c>
      <c r="C1180" s="76" t="s">
        <v>443</v>
      </c>
      <c r="D1180" s="77">
        <v>46238</v>
      </c>
      <c r="E1180" s="78">
        <v>1.8</v>
      </c>
      <c r="F1180" s="76" t="s">
        <v>266</v>
      </c>
      <c r="G1180" s="77">
        <v>46237</v>
      </c>
      <c r="H1180">
        <v>40500211</v>
      </c>
      <c r="I1180">
        <v>10</v>
      </c>
      <c r="J1180" s="76" t="s">
        <v>2036</v>
      </c>
      <c r="K1180" s="76" t="s">
        <v>2037</v>
      </c>
      <c r="L1180" s="77">
        <v>46237</v>
      </c>
      <c r="M1180" s="76" t="s">
        <v>269</v>
      </c>
      <c r="N1180">
        <v>3011212</v>
      </c>
      <c r="O1180" s="76" t="s">
        <v>271</v>
      </c>
      <c r="P1180" s="77">
        <v>46238</v>
      </c>
      <c r="Q1180" s="43">
        <f t="shared" si="36"/>
        <v>795</v>
      </c>
      <c r="R1180" s="43">
        <f t="shared" si="37"/>
        <v>903</v>
      </c>
      <c r="S1180" s="41">
        <f>IF($Q1180&lt;Parâmetros!$E$19,$G1180-1,$G1180)</f>
        <v>46237</v>
      </c>
    </row>
    <row r="1181" spans="1:19" ht="15" customHeight="1" x14ac:dyDescent="0.25">
      <c r="A1181" s="79">
        <v>53403</v>
      </c>
      <c r="B1181" s="76" t="s">
        <v>228</v>
      </c>
      <c r="C1181" s="76" t="s">
        <v>443</v>
      </c>
      <c r="D1181" s="77">
        <v>46240</v>
      </c>
      <c r="E1181" s="78">
        <v>7.24</v>
      </c>
      <c r="F1181" s="76" t="s">
        <v>266</v>
      </c>
      <c r="G1181" s="77">
        <v>46238</v>
      </c>
      <c r="H1181">
        <v>40500211</v>
      </c>
      <c r="I1181">
        <v>30</v>
      </c>
      <c r="J1181" s="76" t="s">
        <v>2038</v>
      </c>
      <c r="K1181" s="76" t="s">
        <v>2039</v>
      </c>
      <c r="L1181" s="77">
        <v>46238</v>
      </c>
      <c r="M1181" s="76" t="s">
        <v>269</v>
      </c>
      <c r="N1181">
        <v>3011212</v>
      </c>
      <c r="O1181" s="76" t="s">
        <v>271</v>
      </c>
      <c r="P1181" s="77">
        <v>46240</v>
      </c>
      <c r="Q1181" s="43">
        <f t="shared" si="36"/>
        <v>426</v>
      </c>
      <c r="R1181" s="43">
        <f t="shared" si="37"/>
        <v>860</v>
      </c>
      <c r="S1181" s="41">
        <f>IF($Q1181&lt;Parâmetros!$E$19,$G1181-1,$G1181)</f>
        <v>46238</v>
      </c>
    </row>
    <row r="1182" spans="1:19" ht="15" customHeight="1" x14ac:dyDescent="0.25">
      <c r="A1182" s="79">
        <v>53403</v>
      </c>
      <c r="B1182" s="76" t="s">
        <v>228</v>
      </c>
      <c r="C1182" s="76" t="s">
        <v>443</v>
      </c>
      <c r="D1182" s="77">
        <v>46240</v>
      </c>
      <c r="E1182" s="78">
        <v>0.41</v>
      </c>
      <c r="F1182" s="76" t="s">
        <v>266</v>
      </c>
      <c r="G1182" s="77">
        <v>46240</v>
      </c>
      <c r="H1182">
        <v>40493823</v>
      </c>
      <c r="I1182">
        <v>10</v>
      </c>
      <c r="J1182" s="76" t="s">
        <v>2040</v>
      </c>
      <c r="K1182" s="76" t="s">
        <v>2041</v>
      </c>
      <c r="L1182" s="77">
        <v>46240</v>
      </c>
      <c r="M1182" s="76" t="s">
        <v>296</v>
      </c>
      <c r="N1182">
        <v>3003073</v>
      </c>
      <c r="O1182" s="76" t="s">
        <v>271</v>
      </c>
      <c r="P1182" s="77">
        <v>46240</v>
      </c>
      <c r="Q1182" s="43">
        <f t="shared" si="36"/>
        <v>441</v>
      </c>
      <c r="R1182" s="43">
        <f t="shared" si="37"/>
        <v>465</v>
      </c>
      <c r="S1182" s="41">
        <f>IF($Q1182&lt;Parâmetros!$E$19,$G1182-1,$G1182)</f>
        <v>46240</v>
      </c>
    </row>
    <row r="1183" spans="1:19" ht="15" customHeight="1" x14ac:dyDescent="0.25">
      <c r="A1183" s="79">
        <v>53403</v>
      </c>
      <c r="B1183" s="76" t="s">
        <v>228</v>
      </c>
      <c r="C1183" s="76" t="s">
        <v>443</v>
      </c>
      <c r="D1183" s="77">
        <v>46240</v>
      </c>
      <c r="E1183" s="78">
        <v>0.42</v>
      </c>
      <c r="F1183" s="76" t="s">
        <v>266</v>
      </c>
      <c r="G1183" s="77">
        <v>46240</v>
      </c>
      <c r="H1183">
        <v>40493825</v>
      </c>
      <c r="I1183">
        <v>10</v>
      </c>
      <c r="J1183" s="76" t="s">
        <v>2042</v>
      </c>
      <c r="K1183" s="76" t="s">
        <v>2043</v>
      </c>
      <c r="L1183" s="77">
        <v>46240</v>
      </c>
      <c r="M1183" s="76" t="s">
        <v>296</v>
      </c>
      <c r="N1183">
        <v>3005550</v>
      </c>
      <c r="O1183" s="76" t="s">
        <v>271</v>
      </c>
      <c r="P1183" s="77">
        <v>46240</v>
      </c>
      <c r="Q1183" s="43">
        <f t="shared" si="36"/>
        <v>466</v>
      </c>
      <c r="R1183" s="43">
        <f t="shared" si="37"/>
        <v>491</v>
      </c>
      <c r="S1183" s="41">
        <f>IF($Q1183&lt;Parâmetros!$E$19,$G1183-1,$G1183)</f>
        <v>46240</v>
      </c>
    </row>
    <row r="1184" spans="1:19" ht="15" customHeight="1" x14ac:dyDescent="0.25">
      <c r="A1184" s="79">
        <v>53403</v>
      </c>
      <c r="B1184" s="76" t="s">
        <v>228</v>
      </c>
      <c r="C1184" s="76" t="s">
        <v>443</v>
      </c>
      <c r="D1184" s="77">
        <v>46240</v>
      </c>
      <c r="E1184" s="78">
        <v>0.28000000000000003</v>
      </c>
      <c r="F1184" s="76" t="s">
        <v>266</v>
      </c>
      <c r="G1184" s="77">
        <v>46240</v>
      </c>
      <c r="H1184">
        <v>40493826</v>
      </c>
      <c r="I1184">
        <v>10</v>
      </c>
      <c r="J1184" s="76" t="s">
        <v>2044</v>
      </c>
      <c r="K1184" s="76" t="s">
        <v>2045</v>
      </c>
      <c r="L1184" s="77">
        <v>46240</v>
      </c>
      <c r="M1184" s="76" t="s">
        <v>296</v>
      </c>
      <c r="N1184">
        <v>3005348</v>
      </c>
      <c r="O1184" s="76" t="s">
        <v>271</v>
      </c>
      <c r="P1184" s="77">
        <v>46240</v>
      </c>
      <c r="Q1184" s="43">
        <f t="shared" si="36"/>
        <v>493</v>
      </c>
      <c r="R1184" s="43">
        <f t="shared" si="37"/>
        <v>509</v>
      </c>
      <c r="S1184" s="41">
        <f>IF($Q1184&lt;Parâmetros!$E$19,$G1184-1,$G1184)</f>
        <v>46240</v>
      </c>
    </row>
    <row r="1185" spans="1:19" ht="15" customHeight="1" x14ac:dyDescent="0.25">
      <c r="A1185" s="79">
        <v>53403</v>
      </c>
      <c r="B1185" s="76" t="s">
        <v>228</v>
      </c>
      <c r="C1185" s="76" t="s">
        <v>443</v>
      </c>
      <c r="D1185" s="77">
        <v>46240</v>
      </c>
      <c r="E1185" s="78">
        <v>0.56999999999999995</v>
      </c>
      <c r="F1185" s="76" t="s">
        <v>266</v>
      </c>
      <c r="G1185" s="77">
        <v>46240</v>
      </c>
      <c r="H1185">
        <v>40493827</v>
      </c>
      <c r="I1185">
        <v>10</v>
      </c>
      <c r="J1185" s="76" t="s">
        <v>2046</v>
      </c>
      <c r="K1185" s="76" t="s">
        <v>2047</v>
      </c>
      <c r="L1185" s="77">
        <v>46240</v>
      </c>
      <c r="M1185" s="76" t="s">
        <v>296</v>
      </c>
      <c r="N1185">
        <v>3005041</v>
      </c>
      <c r="O1185" s="76" t="s">
        <v>271</v>
      </c>
      <c r="P1185" s="77">
        <v>46240</v>
      </c>
      <c r="Q1185" s="43">
        <f t="shared" si="36"/>
        <v>510</v>
      </c>
      <c r="R1185" s="43">
        <f t="shared" si="37"/>
        <v>544</v>
      </c>
      <c r="S1185" s="41">
        <f>IF($Q1185&lt;Parâmetros!$E$19,$G1185-1,$G1185)</f>
        <v>46240</v>
      </c>
    </row>
    <row r="1186" spans="1:19" ht="15" customHeight="1" x14ac:dyDescent="0.25">
      <c r="A1186" s="79">
        <v>53403</v>
      </c>
      <c r="B1186" s="76" t="s">
        <v>228</v>
      </c>
      <c r="C1186" s="76" t="s">
        <v>443</v>
      </c>
      <c r="D1186" s="77">
        <v>46240</v>
      </c>
      <c r="E1186" s="78">
        <v>0.62</v>
      </c>
      <c r="F1186" s="76" t="s">
        <v>266</v>
      </c>
      <c r="G1186" s="77">
        <v>46240</v>
      </c>
      <c r="H1186">
        <v>40493829</v>
      </c>
      <c r="I1186">
        <v>10</v>
      </c>
      <c r="J1186" s="76" t="s">
        <v>2048</v>
      </c>
      <c r="K1186" s="76" t="s">
        <v>2049</v>
      </c>
      <c r="L1186" s="77">
        <v>46240</v>
      </c>
      <c r="M1186" s="76" t="s">
        <v>296</v>
      </c>
      <c r="N1186">
        <v>3002827</v>
      </c>
      <c r="O1186" s="76" t="s">
        <v>271</v>
      </c>
      <c r="P1186" s="77">
        <v>46240</v>
      </c>
      <c r="Q1186" s="43">
        <f t="shared" ref="Q1186:Q1248" si="38">IFERROR(VALUE(LEFT($J1186,2))*60+VALUE(MID($J1186,4,2)),9999)</f>
        <v>546</v>
      </c>
      <c r="R1186" s="43">
        <f t="shared" ref="R1186:R1248" si="39">IFERROR(VALUE(LEFT($K1186,2))*60+VALUE(MID($K1186,4,2)),"")</f>
        <v>583</v>
      </c>
      <c r="S1186" s="41">
        <f>IF($Q1186&lt;Parâmetros!$E$19,$G1186-1,$G1186)</f>
        <v>46240</v>
      </c>
    </row>
    <row r="1187" spans="1:19" ht="15" customHeight="1" x14ac:dyDescent="0.25">
      <c r="A1187" s="79">
        <v>53403</v>
      </c>
      <c r="B1187" s="76" t="s">
        <v>228</v>
      </c>
      <c r="C1187" s="76" t="s">
        <v>443</v>
      </c>
      <c r="D1187" s="77">
        <v>46240</v>
      </c>
      <c r="E1187" s="78">
        <v>0.47</v>
      </c>
      <c r="F1187" s="76" t="s">
        <v>266</v>
      </c>
      <c r="G1187" s="77">
        <v>46240</v>
      </c>
      <c r="H1187">
        <v>40493831</v>
      </c>
      <c r="I1187">
        <v>10</v>
      </c>
      <c r="J1187" s="76" t="s">
        <v>2050</v>
      </c>
      <c r="K1187" s="76" t="s">
        <v>2051</v>
      </c>
      <c r="L1187" s="77">
        <v>46240</v>
      </c>
      <c r="M1187" s="76" t="s">
        <v>296</v>
      </c>
      <c r="N1187">
        <v>3003110</v>
      </c>
      <c r="O1187" s="76" t="s">
        <v>271</v>
      </c>
      <c r="P1187" s="77">
        <v>46240</v>
      </c>
      <c r="Q1187" s="43">
        <f t="shared" si="38"/>
        <v>586</v>
      </c>
      <c r="R1187" s="43">
        <f t="shared" si="39"/>
        <v>614</v>
      </c>
      <c r="S1187" s="41">
        <f>IF($Q1187&lt;Parâmetros!$E$19,$G1187-1,$G1187)</f>
        <v>46240</v>
      </c>
    </row>
    <row r="1188" spans="1:19" ht="15" customHeight="1" x14ac:dyDescent="0.25">
      <c r="A1188" s="79">
        <v>53403</v>
      </c>
      <c r="B1188" s="76" t="s">
        <v>228</v>
      </c>
      <c r="C1188" s="76" t="s">
        <v>443</v>
      </c>
      <c r="D1188" s="77">
        <v>46240</v>
      </c>
      <c r="E1188" s="78">
        <v>0.33</v>
      </c>
      <c r="F1188" s="76" t="s">
        <v>266</v>
      </c>
      <c r="G1188" s="77">
        <v>46240</v>
      </c>
      <c r="H1188">
        <v>40493830</v>
      </c>
      <c r="I1188">
        <v>10</v>
      </c>
      <c r="J1188" s="76" t="s">
        <v>2052</v>
      </c>
      <c r="K1188" s="76" t="s">
        <v>2053</v>
      </c>
      <c r="L1188" s="77">
        <v>46240</v>
      </c>
      <c r="M1188" s="76" t="s">
        <v>296</v>
      </c>
      <c r="N1188">
        <v>3003105</v>
      </c>
      <c r="O1188" s="76" t="s">
        <v>271</v>
      </c>
      <c r="P1188" s="77">
        <v>46240</v>
      </c>
      <c r="Q1188" s="43">
        <f t="shared" si="38"/>
        <v>616</v>
      </c>
      <c r="R1188" s="43">
        <f t="shared" si="39"/>
        <v>636</v>
      </c>
      <c r="S1188" s="41">
        <f>IF($Q1188&lt;Parâmetros!$E$19,$G1188-1,$G1188)</f>
        <v>46240</v>
      </c>
    </row>
    <row r="1189" spans="1:19" ht="15" customHeight="1" x14ac:dyDescent="0.25">
      <c r="A1189" s="79">
        <v>53403</v>
      </c>
      <c r="B1189" s="76" t="s">
        <v>228</v>
      </c>
      <c r="C1189" s="76" t="s">
        <v>443</v>
      </c>
      <c r="D1189" s="77">
        <v>46240</v>
      </c>
      <c r="E1189" s="78">
        <v>0.48</v>
      </c>
      <c r="F1189" s="76" t="s">
        <v>266</v>
      </c>
      <c r="G1189" s="77">
        <v>46240</v>
      </c>
      <c r="H1189">
        <v>40493832</v>
      </c>
      <c r="I1189">
        <v>10</v>
      </c>
      <c r="J1189" s="76" t="s">
        <v>2054</v>
      </c>
      <c r="K1189" s="76" t="s">
        <v>2055</v>
      </c>
      <c r="L1189" s="77">
        <v>46240</v>
      </c>
      <c r="M1189" s="76" t="s">
        <v>296</v>
      </c>
      <c r="N1189">
        <v>3003107</v>
      </c>
      <c r="O1189" s="76" t="s">
        <v>271</v>
      </c>
      <c r="P1189" s="77">
        <v>46240</v>
      </c>
      <c r="Q1189" s="43">
        <f t="shared" si="38"/>
        <v>637</v>
      </c>
      <c r="R1189" s="43">
        <f t="shared" si="39"/>
        <v>666</v>
      </c>
      <c r="S1189" s="41">
        <f>IF($Q1189&lt;Parâmetros!$E$19,$G1189-1,$G1189)</f>
        <v>46240</v>
      </c>
    </row>
    <row r="1190" spans="1:19" ht="15" customHeight="1" x14ac:dyDescent="0.25">
      <c r="A1190" s="79">
        <v>53403</v>
      </c>
      <c r="B1190" s="76" t="s">
        <v>228</v>
      </c>
      <c r="C1190" s="76" t="s">
        <v>443</v>
      </c>
      <c r="D1190" s="77">
        <v>46240</v>
      </c>
      <c r="E1190" s="78">
        <v>0.6</v>
      </c>
      <c r="F1190" s="76" t="s">
        <v>266</v>
      </c>
      <c r="G1190" s="77">
        <v>46240</v>
      </c>
      <c r="H1190">
        <v>40493833</v>
      </c>
      <c r="I1190">
        <v>10</v>
      </c>
      <c r="J1190" s="76" t="s">
        <v>2056</v>
      </c>
      <c r="K1190" s="76" t="s">
        <v>2057</v>
      </c>
      <c r="L1190" s="77">
        <v>46240</v>
      </c>
      <c r="M1190" s="76" t="s">
        <v>296</v>
      </c>
      <c r="N1190">
        <v>3002745</v>
      </c>
      <c r="O1190" s="76" t="s">
        <v>271</v>
      </c>
      <c r="P1190" s="77">
        <v>46240</v>
      </c>
      <c r="Q1190" s="43">
        <f t="shared" si="38"/>
        <v>668</v>
      </c>
      <c r="R1190" s="43">
        <f t="shared" si="39"/>
        <v>704</v>
      </c>
      <c r="S1190" s="41">
        <f>IF($Q1190&lt;Parâmetros!$E$19,$G1190-1,$G1190)</f>
        <v>46240</v>
      </c>
    </row>
    <row r="1191" spans="1:19" ht="15" customHeight="1" x14ac:dyDescent="0.25">
      <c r="A1191" s="79">
        <v>53403</v>
      </c>
      <c r="B1191" s="76" t="s">
        <v>228</v>
      </c>
      <c r="C1191" s="76" t="s">
        <v>443</v>
      </c>
      <c r="D1191" s="77">
        <v>46240</v>
      </c>
      <c r="E1191" s="78">
        <v>0.28999999999999998</v>
      </c>
      <c r="F1191" s="76" t="s">
        <v>266</v>
      </c>
      <c r="G1191" s="77">
        <v>46240</v>
      </c>
      <c r="H1191">
        <v>40493834</v>
      </c>
      <c r="I1191">
        <v>10</v>
      </c>
      <c r="J1191" s="76" t="s">
        <v>2058</v>
      </c>
      <c r="K1191" s="76" t="s">
        <v>2059</v>
      </c>
      <c r="L1191" s="77">
        <v>46240</v>
      </c>
      <c r="M1191" s="76" t="s">
        <v>296</v>
      </c>
      <c r="N1191">
        <v>3003118</v>
      </c>
      <c r="O1191" s="76" t="s">
        <v>271</v>
      </c>
      <c r="P1191" s="77">
        <v>46240</v>
      </c>
      <c r="Q1191" s="43">
        <f t="shared" si="38"/>
        <v>706</v>
      </c>
      <c r="R1191" s="43">
        <f t="shared" si="39"/>
        <v>723</v>
      </c>
      <c r="S1191" s="41">
        <f>IF($Q1191&lt;Parâmetros!$E$19,$G1191-1,$G1191)</f>
        <v>46240</v>
      </c>
    </row>
    <row r="1192" spans="1:19" ht="15" customHeight="1" x14ac:dyDescent="0.25">
      <c r="A1192" s="79">
        <v>53403</v>
      </c>
      <c r="B1192" s="76" t="s">
        <v>228</v>
      </c>
      <c r="C1192" s="76" t="s">
        <v>443</v>
      </c>
      <c r="D1192" s="77">
        <v>46240</v>
      </c>
      <c r="E1192" s="78">
        <v>0.87</v>
      </c>
      <c r="F1192" s="76" t="s">
        <v>266</v>
      </c>
      <c r="G1192" s="77">
        <v>46240</v>
      </c>
      <c r="H1192">
        <v>40493835</v>
      </c>
      <c r="I1192">
        <v>10</v>
      </c>
      <c r="J1192" s="76" t="s">
        <v>2060</v>
      </c>
      <c r="K1192" s="76" t="s">
        <v>2061</v>
      </c>
      <c r="L1192" s="77">
        <v>46240</v>
      </c>
      <c r="M1192" s="76" t="s">
        <v>296</v>
      </c>
      <c r="N1192">
        <v>3002999</v>
      </c>
      <c r="O1192" s="76" t="s">
        <v>271</v>
      </c>
      <c r="P1192" s="77">
        <v>46240</v>
      </c>
      <c r="Q1192" s="43">
        <f t="shared" si="38"/>
        <v>794</v>
      </c>
      <c r="R1192" s="43">
        <f t="shared" si="39"/>
        <v>846</v>
      </c>
      <c r="S1192" s="41">
        <f>IF($Q1192&lt;Parâmetros!$E$19,$G1192-1,$G1192)</f>
        <v>46240</v>
      </c>
    </row>
    <row r="1193" spans="1:19" ht="15" customHeight="1" x14ac:dyDescent="0.25">
      <c r="A1193" s="79">
        <v>53403</v>
      </c>
      <c r="B1193" s="76" t="s">
        <v>228</v>
      </c>
      <c r="C1193" s="76" t="s">
        <v>443</v>
      </c>
      <c r="D1193" s="77">
        <v>46241</v>
      </c>
      <c r="E1193" s="78">
        <v>0.33</v>
      </c>
      <c r="F1193" s="76" t="s">
        <v>266</v>
      </c>
      <c r="G1193" s="77">
        <v>46241</v>
      </c>
      <c r="H1193">
        <v>40493837</v>
      </c>
      <c r="I1193">
        <v>10</v>
      </c>
      <c r="J1193" s="76" t="s">
        <v>2062</v>
      </c>
      <c r="K1193" s="76" t="s">
        <v>2063</v>
      </c>
      <c r="L1193" s="77">
        <v>46241</v>
      </c>
      <c r="M1193" s="76" t="s">
        <v>296</v>
      </c>
      <c r="N1193">
        <v>3003007</v>
      </c>
      <c r="O1193" s="76" t="s">
        <v>271</v>
      </c>
      <c r="P1193" s="77">
        <v>46241</v>
      </c>
      <c r="Q1193" s="43">
        <f t="shared" si="38"/>
        <v>452</v>
      </c>
      <c r="R1193" s="43">
        <f t="shared" si="39"/>
        <v>472</v>
      </c>
      <c r="S1193" s="41">
        <f>IF($Q1193&lt;Parâmetros!$E$19,$G1193-1,$G1193)</f>
        <v>46241</v>
      </c>
    </row>
    <row r="1194" spans="1:19" ht="15" customHeight="1" x14ac:dyDescent="0.25">
      <c r="A1194" s="79">
        <v>53403</v>
      </c>
      <c r="B1194" s="76" t="s">
        <v>228</v>
      </c>
      <c r="C1194" s="76" t="s">
        <v>443</v>
      </c>
      <c r="D1194" s="77">
        <v>46241</v>
      </c>
      <c r="E1194" s="78">
        <v>4.1900000000000004</v>
      </c>
      <c r="F1194" s="76" t="s">
        <v>266</v>
      </c>
      <c r="G1194" s="77">
        <v>46241</v>
      </c>
      <c r="H1194">
        <v>40501855</v>
      </c>
      <c r="I1194">
        <v>10</v>
      </c>
      <c r="J1194" s="76" t="s">
        <v>457</v>
      </c>
      <c r="K1194" s="76" t="s">
        <v>2064</v>
      </c>
      <c r="L1194" s="77">
        <v>46241</v>
      </c>
      <c r="M1194" s="76" t="s">
        <v>269</v>
      </c>
      <c r="N1194" s="76" t="s">
        <v>270</v>
      </c>
      <c r="O1194" s="76" t="s">
        <v>271</v>
      </c>
      <c r="P1194" s="77">
        <v>46241</v>
      </c>
      <c r="Q1194" s="43">
        <f t="shared" si="38"/>
        <v>660</v>
      </c>
      <c r="R1194" s="43">
        <f t="shared" si="39"/>
        <v>911</v>
      </c>
      <c r="S1194" s="41">
        <f>IF($Q1194&lt;Parâmetros!$E$19,$G1194-1,$G1194)</f>
        <v>46241</v>
      </c>
    </row>
    <row r="1195" spans="1:19" ht="15" customHeight="1" x14ac:dyDescent="0.25">
      <c r="A1195" s="79">
        <v>53403</v>
      </c>
      <c r="B1195" s="76" t="s">
        <v>228</v>
      </c>
      <c r="C1195" s="76" t="s">
        <v>443</v>
      </c>
      <c r="D1195" s="77">
        <v>46242</v>
      </c>
      <c r="E1195" s="78">
        <v>0.32</v>
      </c>
      <c r="F1195" s="76" t="s">
        <v>266</v>
      </c>
      <c r="G1195" s="77">
        <v>46242</v>
      </c>
      <c r="H1195">
        <v>40493839</v>
      </c>
      <c r="I1195">
        <v>10</v>
      </c>
      <c r="J1195" s="76" t="s">
        <v>2065</v>
      </c>
      <c r="K1195" s="76" t="s">
        <v>2066</v>
      </c>
      <c r="L1195" s="77">
        <v>46242</v>
      </c>
      <c r="M1195" s="76" t="s">
        <v>296</v>
      </c>
      <c r="N1195">
        <v>3004316</v>
      </c>
      <c r="O1195" s="76" t="s">
        <v>271</v>
      </c>
      <c r="P1195" s="77">
        <v>46242</v>
      </c>
      <c r="Q1195" s="43">
        <f t="shared" si="38"/>
        <v>433</v>
      </c>
      <c r="R1195" s="43">
        <f t="shared" si="39"/>
        <v>452</v>
      </c>
      <c r="S1195" s="41">
        <f>IF($Q1195&lt;Parâmetros!$E$19,$G1195-1,$G1195)</f>
        <v>46242</v>
      </c>
    </row>
    <row r="1196" spans="1:19" ht="15" customHeight="1" x14ac:dyDescent="0.25">
      <c r="A1196" s="79">
        <v>53403</v>
      </c>
      <c r="B1196" s="76" t="s">
        <v>228</v>
      </c>
      <c r="C1196" s="76" t="s">
        <v>443</v>
      </c>
      <c r="D1196" s="77">
        <v>46242</v>
      </c>
      <c r="E1196" s="78">
        <v>0.42</v>
      </c>
      <c r="F1196" s="76" t="s">
        <v>266</v>
      </c>
      <c r="G1196" s="77">
        <v>46242</v>
      </c>
      <c r="H1196">
        <v>40493840</v>
      </c>
      <c r="I1196">
        <v>10</v>
      </c>
      <c r="J1196" s="76" t="s">
        <v>2067</v>
      </c>
      <c r="K1196" s="76" t="s">
        <v>2068</v>
      </c>
      <c r="L1196" s="77">
        <v>46242</v>
      </c>
      <c r="M1196" s="76" t="s">
        <v>296</v>
      </c>
      <c r="N1196">
        <v>3005491</v>
      </c>
      <c r="O1196" s="76" t="s">
        <v>271</v>
      </c>
      <c r="P1196" s="77">
        <v>46242</v>
      </c>
      <c r="Q1196" s="43">
        <f t="shared" si="38"/>
        <v>453</v>
      </c>
      <c r="R1196" s="43">
        <f t="shared" si="39"/>
        <v>478</v>
      </c>
      <c r="S1196" s="41">
        <f>IF($Q1196&lt;Parâmetros!$E$19,$G1196-1,$G1196)</f>
        <v>46242</v>
      </c>
    </row>
    <row r="1197" spans="1:19" ht="15" customHeight="1" x14ac:dyDescent="0.25">
      <c r="A1197" s="79">
        <v>53403</v>
      </c>
      <c r="B1197" s="76" t="s">
        <v>228</v>
      </c>
      <c r="C1197" s="76" t="s">
        <v>443</v>
      </c>
      <c r="D1197" s="77">
        <v>46242</v>
      </c>
      <c r="E1197" s="78">
        <v>0.3</v>
      </c>
      <c r="F1197" s="76" t="s">
        <v>266</v>
      </c>
      <c r="G1197" s="77">
        <v>46242</v>
      </c>
      <c r="H1197">
        <v>40493841</v>
      </c>
      <c r="I1197">
        <v>10</v>
      </c>
      <c r="J1197" s="76" t="s">
        <v>2069</v>
      </c>
      <c r="K1197" s="76" t="s">
        <v>2070</v>
      </c>
      <c r="L1197" s="77">
        <v>46242</v>
      </c>
      <c r="M1197" s="76" t="s">
        <v>296</v>
      </c>
      <c r="N1197">
        <v>3005493</v>
      </c>
      <c r="O1197" s="76" t="s">
        <v>271</v>
      </c>
      <c r="P1197" s="77">
        <v>46242</v>
      </c>
      <c r="Q1197" s="43">
        <f t="shared" si="38"/>
        <v>482</v>
      </c>
      <c r="R1197" s="43">
        <f t="shared" si="39"/>
        <v>500</v>
      </c>
      <c r="S1197" s="41">
        <f>IF($Q1197&lt;Parâmetros!$E$19,$G1197-1,$G1197)</f>
        <v>46242</v>
      </c>
    </row>
    <row r="1198" spans="1:19" ht="15" customHeight="1" x14ac:dyDescent="0.25">
      <c r="A1198" s="79">
        <v>53403</v>
      </c>
      <c r="B1198" s="76" t="s">
        <v>228</v>
      </c>
      <c r="C1198" s="76" t="s">
        <v>443</v>
      </c>
      <c r="D1198" s="77">
        <v>46242</v>
      </c>
      <c r="E1198" s="78">
        <v>0.16</v>
      </c>
      <c r="F1198" s="76" t="s">
        <v>266</v>
      </c>
      <c r="G1198" s="77">
        <v>46242</v>
      </c>
      <c r="H1198">
        <v>40493842</v>
      </c>
      <c r="I1198">
        <v>10</v>
      </c>
      <c r="J1198" s="76" t="s">
        <v>2071</v>
      </c>
      <c r="K1198" s="76" t="s">
        <v>2072</v>
      </c>
      <c r="L1198" s="77">
        <v>46242</v>
      </c>
      <c r="M1198" s="76" t="s">
        <v>296</v>
      </c>
      <c r="N1198">
        <v>3005495</v>
      </c>
      <c r="O1198" s="76" t="s">
        <v>271</v>
      </c>
      <c r="P1198" s="77">
        <v>46242</v>
      </c>
      <c r="Q1198" s="43">
        <f t="shared" si="38"/>
        <v>501</v>
      </c>
      <c r="R1198" s="43">
        <f t="shared" si="39"/>
        <v>511</v>
      </c>
      <c r="S1198" s="41">
        <f>IF($Q1198&lt;Parâmetros!$E$19,$G1198-1,$G1198)</f>
        <v>46242</v>
      </c>
    </row>
    <row r="1199" spans="1:19" ht="15" customHeight="1" x14ac:dyDescent="0.25">
      <c r="A1199" s="79">
        <v>53403</v>
      </c>
      <c r="B1199" s="76" t="s">
        <v>228</v>
      </c>
      <c r="C1199" s="76" t="s">
        <v>443</v>
      </c>
      <c r="D1199" s="77">
        <v>46242</v>
      </c>
      <c r="E1199" s="78">
        <v>0.7</v>
      </c>
      <c r="F1199" s="76" t="s">
        <v>266</v>
      </c>
      <c r="G1199" s="77">
        <v>46242</v>
      </c>
      <c r="H1199">
        <v>40493843</v>
      </c>
      <c r="I1199">
        <v>10</v>
      </c>
      <c r="J1199" s="76" t="s">
        <v>2073</v>
      </c>
      <c r="K1199" s="76" t="s">
        <v>2074</v>
      </c>
      <c r="L1199" s="77">
        <v>46242</v>
      </c>
      <c r="M1199" s="76" t="s">
        <v>296</v>
      </c>
      <c r="N1199">
        <v>3003119</v>
      </c>
      <c r="O1199" s="76" t="s">
        <v>271</v>
      </c>
      <c r="P1199" s="77">
        <v>46242</v>
      </c>
      <c r="Q1199" s="43">
        <f t="shared" si="38"/>
        <v>512</v>
      </c>
      <c r="R1199" s="43">
        <f t="shared" si="39"/>
        <v>554</v>
      </c>
      <c r="S1199" s="41">
        <f>IF($Q1199&lt;Parâmetros!$E$19,$G1199-1,$G1199)</f>
        <v>46242</v>
      </c>
    </row>
    <row r="1200" spans="1:19" ht="15" customHeight="1" x14ac:dyDescent="0.25">
      <c r="A1200" s="79">
        <v>53403</v>
      </c>
      <c r="B1200" s="76" t="s">
        <v>228</v>
      </c>
      <c r="C1200" s="76" t="s">
        <v>443</v>
      </c>
      <c r="D1200" s="77">
        <v>46242</v>
      </c>
      <c r="E1200" s="78">
        <v>0.39</v>
      </c>
      <c r="F1200" s="76" t="s">
        <v>266</v>
      </c>
      <c r="G1200" s="77">
        <v>46242</v>
      </c>
      <c r="H1200">
        <v>40493844</v>
      </c>
      <c r="I1200">
        <v>10</v>
      </c>
      <c r="J1200" s="76" t="s">
        <v>2075</v>
      </c>
      <c r="K1200" s="76" t="s">
        <v>2076</v>
      </c>
      <c r="L1200" s="77">
        <v>46242</v>
      </c>
      <c r="M1200" s="76" t="s">
        <v>296</v>
      </c>
      <c r="N1200">
        <v>3003108</v>
      </c>
      <c r="O1200" s="76" t="s">
        <v>271</v>
      </c>
      <c r="P1200" s="77">
        <v>46242</v>
      </c>
      <c r="Q1200" s="43">
        <f t="shared" si="38"/>
        <v>555</v>
      </c>
      <c r="R1200" s="43">
        <f t="shared" si="39"/>
        <v>578</v>
      </c>
      <c r="S1200" s="41">
        <f>IF($Q1200&lt;Parâmetros!$E$19,$G1200-1,$G1200)</f>
        <v>46242</v>
      </c>
    </row>
    <row r="1201" spans="1:19" ht="15" customHeight="1" x14ac:dyDescent="0.25">
      <c r="A1201" s="79">
        <v>53403</v>
      </c>
      <c r="B1201" s="76" t="s">
        <v>228</v>
      </c>
      <c r="C1201" s="76" t="s">
        <v>443</v>
      </c>
      <c r="D1201" s="77">
        <v>46242</v>
      </c>
      <c r="E1201" s="78">
        <v>0.3</v>
      </c>
      <c r="F1201" s="76" t="s">
        <v>266</v>
      </c>
      <c r="G1201" s="77">
        <v>46242</v>
      </c>
      <c r="H1201">
        <v>40493838</v>
      </c>
      <c r="I1201">
        <v>10</v>
      </c>
      <c r="J1201" s="76" t="s">
        <v>2077</v>
      </c>
      <c r="K1201" s="76" t="s">
        <v>2078</v>
      </c>
      <c r="L1201" s="77">
        <v>46242</v>
      </c>
      <c r="M1201" s="76" t="s">
        <v>296</v>
      </c>
      <c r="N1201">
        <v>3003181</v>
      </c>
      <c r="O1201" s="76" t="s">
        <v>271</v>
      </c>
      <c r="P1201" s="77">
        <v>46242</v>
      </c>
      <c r="Q1201" s="43">
        <f t="shared" si="38"/>
        <v>580</v>
      </c>
      <c r="R1201" s="43">
        <f t="shared" si="39"/>
        <v>598</v>
      </c>
      <c r="S1201" s="41">
        <f>IF($Q1201&lt;Parâmetros!$E$19,$G1201-1,$G1201)</f>
        <v>46242</v>
      </c>
    </row>
    <row r="1202" spans="1:19" ht="15" customHeight="1" x14ac:dyDescent="0.25">
      <c r="A1202" s="79">
        <v>53403</v>
      </c>
      <c r="B1202" s="76" t="s">
        <v>228</v>
      </c>
      <c r="C1202" s="76" t="s">
        <v>443</v>
      </c>
      <c r="D1202" s="77">
        <v>46242</v>
      </c>
      <c r="E1202" s="78">
        <v>0.39</v>
      </c>
      <c r="F1202" s="76" t="s">
        <v>266</v>
      </c>
      <c r="G1202" s="77">
        <v>46242</v>
      </c>
      <c r="H1202">
        <v>40493838</v>
      </c>
      <c r="I1202">
        <v>10</v>
      </c>
      <c r="J1202" s="76" t="s">
        <v>2079</v>
      </c>
      <c r="K1202" s="76" t="s">
        <v>2080</v>
      </c>
      <c r="L1202" s="77">
        <v>46242</v>
      </c>
      <c r="M1202" s="76" t="s">
        <v>296</v>
      </c>
      <c r="N1202">
        <v>3003181</v>
      </c>
      <c r="O1202" s="76" t="s">
        <v>271</v>
      </c>
      <c r="P1202" s="77">
        <v>46242</v>
      </c>
      <c r="Q1202" s="43">
        <f t="shared" si="38"/>
        <v>598</v>
      </c>
      <c r="R1202" s="43">
        <f t="shared" si="39"/>
        <v>621</v>
      </c>
      <c r="S1202" s="41">
        <f>IF($Q1202&lt;Parâmetros!$E$19,$G1202-1,$G1202)</f>
        <v>46242</v>
      </c>
    </row>
    <row r="1203" spans="1:19" ht="15" customHeight="1" x14ac:dyDescent="0.25">
      <c r="A1203" s="79">
        <v>53403</v>
      </c>
      <c r="B1203" s="76" t="s">
        <v>228</v>
      </c>
      <c r="C1203" s="76" t="s">
        <v>443</v>
      </c>
      <c r="D1203" s="77">
        <v>46242</v>
      </c>
      <c r="E1203" s="78">
        <v>0.26</v>
      </c>
      <c r="F1203" s="76" t="s">
        <v>266</v>
      </c>
      <c r="G1203" s="77">
        <v>46242</v>
      </c>
      <c r="H1203">
        <v>40493848</v>
      </c>
      <c r="I1203">
        <v>10</v>
      </c>
      <c r="J1203" s="76" t="s">
        <v>2081</v>
      </c>
      <c r="K1203" s="76" t="s">
        <v>2082</v>
      </c>
      <c r="L1203" s="77">
        <v>46242</v>
      </c>
      <c r="M1203" s="76" t="s">
        <v>296</v>
      </c>
      <c r="N1203">
        <v>3003063</v>
      </c>
      <c r="O1203" s="76" t="s">
        <v>271</v>
      </c>
      <c r="P1203" s="77">
        <v>46242</v>
      </c>
      <c r="Q1203" s="43">
        <f t="shared" si="38"/>
        <v>622</v>
      </c>
      <c r="R1203" s="43">
        <f t="shared" si="39"/>
        <v>637</v>
      </c>
      <c r="S1203" s="41">
        <f>IF($Q1203&lt;Parâmetros!$E$19,$G1203-1,$G1203)</f>
        <v>46242</v>
      </c>
    </row>
    <row r="1204" spans="1:19" ht="15" customHeight="1" x14ac:dyDescent="0.25">
      <c r="A1204" s="79">
        <v>53403</v>
      </c>
      <c r="B1204" s="76" t="s">
        <v>228</v>
      </c>
      <c r="C1204" s="76" t="s">
        <v>443</v>
      </c>
      <c r="D1204" s="77">
        <v>46242</v>
      </c>
      <c r="E1204" s="78">
        <v>0.48</v>
      </c>
      <c r="F1204" s="76" t="s">
        <v>266</v>
      </c>
      <c r="G1204" s="77">
        <v>46242</v>
      </c>
      <c r="H1204">
        <v>40493849</v>
      </c>
      <c r="I1204">
        <v>10</v>
      </c>
      <c r="J1204" s="76" t="s">
        <v>2083</v>
      </c>
      <c r="K1204" s="76" t="s">
        <v>2084</v>
      </c>
      <c r="L1204" s="77">
        <v>46242</v>
      </c>
      <c r="M1204" s="76" t="s">
        <v>296</v>
      </c>
      <c r="N1204">
        <v>3003081</v>
      </c>
      <c r="O1204" s="76" t="s">
        <v>271</v>
      </c>
      <c r="P1204" s="77">
        <v>46242</v>
      </c>
      <c r="Q1204" s="43">
        <f t="shared" si="38"/>
        <v>638</v>
      </c>
      <c r="R1204" s="43">
        <f t="shared" si="39"/>
        <v>667</v>
      </c>
      <c r="S1204" s="41">
        <f>IF($Q1204&lt;Parâmetros!$E$19,$G1204-1,$G1204)</f>
        <v>46242</v>
      </c>
    </row>
    <row r="1205" spans="1:19" ht="15" customHeight="1" x14ac:dyDescent="0.25">
      <c r="A1205" s="79">
        <v>53403</v>
      </c>
      <c r="B1205" s="76" t="s">
        <v>228</v>
      </c>
      <c r="C1205" s="76" t="s">
        <v>443</v>
      </c>
      <c r="D1205" s="77">
        <v>46242</v>
      </c>
      <c r="E1205" s="78">
        <v>0.31</v>
      </c>
      <c r="F1205" s="76" t="s">
        <v>266</v>
      </c>
      <c r="G1205" s="77">
        <v>46242</v>
      </c>
      <c r="H1205">
        <v>40494072</v>
      </c>
      <c r="I1205">
        <v>10</v>
      </c>
      <c r="J1205" s="76" t="s">
        <v>2085</v>
      </c>
      <c r="K1205" s="76" t="s">
        <v>2086</v>
      </c>
      <c r="L1205" s="77">
        <v>46242</v>
      </c>
      <c r="M1205" s="76" t="s">
        <v>296</v>
      </c>
      <c r="N1205">
        <v>3003098</v>
      </c>
      <c r="O1205" s="76" t="s">
        <v>271</v>
      </c>
      <c r="P1205" s="77">
        <v>46242</v>
      </c>
      <c r="Q1205" s="43">
        <f t="shared" si="38"/>
        <v>674</v>
      </c>
      <c r="R1205" s="43">
        <f t="shared" si="39"/>
        <v>692</v>
      </c>
      <c r="S1205" s="41">
        <f>IF($Q1205&lt;Parâmetros!$E$19,$G1205-1,$G1205)</f>
        <v>46242</v>
      </c>
    </row>
    <row r="1206" spans="1:19" ht="15" customHeight="1" x14ac:dyDescent="0.25">
      <c r="A1206" s="79">
        <v>53403</v>
      </c>
      <c r="B1206" s="76" t="s">
        <v>228</v>
      </c>
      <c r="C1206" s="76" t="s">
        <v>443</v>
      </c>
      <c r="D1206" s="77">
        <v>46242</v>
      </c>
      <c r="E1206" s="78">
        <v>0.6</v>
      </c>
      <c r="F1206" s="76" t="s">
        <v>266</v>
      </c>
      <c r="G1206" s="77">
        <v>46242</v>
      </c>
      <c r="H1206">
        <v>40494073</v>
      </c>
      <c r="I1206">
        <v>10</v>
      </c>
      <c r="J1206" s="76" t="s">
        <v>2087</v>
      </c>
      <c r="K1206" s="76" t="s">
        <v>2088</v>
      </c>
      <c r="L1206" s="77">
        <v>46242</v>
      </c>
      <c r="M1206" s="76" t="s">
        <v>296</v>
      </c>
      <c r="N1206">
        <v>3010467</v>
      </c>
      <c r="O1206" s="76" t="s">
        <v>271</v>
      </c>
      <c r="P1206" s="77">
        <v>46242</v>
      </c>
      <c r="Q1206" s="43">
        <f t="shared" si="38"/>
        <v>693</v>
      </c>
      <c r="R1206" s="43">
        <f t="shared" si="39"/>
        <v>729</v>
      </c>
      <c r="S1206" s="41">
        <f>IF($Q1206&lt;Parâmetros!$E$19,$G1206-1,$G1206)</f>
        <v>46242</v>
      </c>
    </row>
    <row r="1207" spans="1:19" ht="15" customHeight="1" x14ac:dyDescent="0.25">
      <c r="A1207" s="79">
        <v>53403</v>
      </c>
      <c r="B1207" s="76" t="s">
        <v>228</v>
      </c>
      <c r="C1207" s="76" t="s">
        <v>443</v>
      </c>
      <c r="D1207" s="77">
        <v>46243</v>
      </c>
      <c r="E1207" s="78">
        <v>19.25</v>
      </c>
      <c r="F1207" s="76" t="s">
        <v>266</v>
      </c>
      <c r="G1207" s="77">
        <v>46242</v>
      </c>
      <c r="H1207">
        <v>40494070</v>
      </c>
      <c r="I1207">
        <v>10</v>
      </c>
      <c r="J1207" s="76" t="s">
        <v>2089</v>
      </c>
      <c r="K1207" s="76" t="s">
        <v>2090</v>
      </c>
      <c r="L1207" s="77">
        <v>46243</v>
      </c>
      <c r="M1207" s="76" t="s">
        <v>296</v>
      </c>
      <c r="N1207">
        <v>3003096</v>
      </c>
      <c r="O1207" s="76" t="s">
        <v>271</v>
      </c>
      <c r="P1207" s="77">
        <v>46243</v>
      </c>
      <c r="Q1207" s="43">
        <f t="shared" si="38"/>
        <v>732</v>
      </c>
      <c r="R1207" s="43">
        <f t="shared" si="39"/>
        <v>446</v>
      </c>
      <c r="S1207" s="41">
        <f>IF($Q1207&lt;Parâmetros!$E$19,$G1207-1,$G1207)</f>
        <v>46242</v>
      </c>
    </row>
    <row r="1208" spans="1:19" ht="15" customHeight="1" x14ac:dyDescent="0.25">
      <c r="A1208" s="79">
        <v>53403</v>
      </c>
      <c r="B1208" s="76" t="s">
        <v>228</v>
      </c>
      <c r="C1208" s="76" t="s">
        <v>443</v>
      </c>
      <c r="D1208" s="77">
        <v>46243</v>
      </c>
      <c r="E1208" s="78">
        <v>-19.25</v>
      </c>
      <c r="F1208" s="76" t="s">
        <v>266</v>
      </c>
      <c r="G1208" s="77">
        <v>46242</v>
      </c>
      <c r="H1208">
        <v>40494070</v>
      </c>
      <c r="I1208">
        <v>10</v>
      </c>
      <c r="J1208" s="76" t="s">
        <v>2089</v>
      </c>
      <c r="K1208" s="76" t="s">
        <v>2090</v>
      </c>
      <c r="L1208" s="77">
        <v>46243</v>
      </c>
      <c r="M1208" s="76" t="s">
        <v>296</v>
      </c>
      <c r="N1208">
        <v>3003096</v>
      </c>
      <c r="O1208" s="76" t="s">
        <v>2091</v>
      </c>
      <c r="P1208" s="77">
        <v>46243</v>
      </c>
      <c r="Q1208" s="43">
        <f t="shared" si="38"/>
        <v>732</v>
      </c>
      <c r="R1208" s="43">
        <f t="shared" si="39"/>
        <v>446</v>
      </c>
      <c r="S1208" s="41">
        <f>IF($Q1208&lt;Parâmetros!$E$19,$G1208-1,$G1208)</f>
        <v>46242</v>
      </c>
    </row>
    <row r="1209" spans="1:19" ht="15" customHeight="1" x14ac:dyDescent="0.25">
      <c r="A1209" s="79">
        <v>53403</v>
      </c>
      <c r="B1209" s="76" t="s">
        <v>228</v>
      </c>
      <c r="C1209" s="76" t="s">
        <v>443</v>
      </c>
      <c r="D1209" s="77">
        <v>46243</v>
      </c>
      <c r="E1209" s="78">
        <v>1.99</v>
      </c>
      <c r="F1209" s="76" t="s">
        <v>266</v>
      </c>
      <c r="G1209" s="77">
        <v>46242</v>
      </c>
      <c r="H1209">
        <v>40502746</v>
      </c>
      <c r="I1209">
        <v>10</v>
      </c>
      <c r="J1209" s="76" t="s">
        <v>2092</v>
      </c>
      <c r="K1209" s="76" t="s">
        <v>2093</v>
      </c>
      <c r="L1209" s="77">
        <v>46242</v>
      </c>
      <c r="M1209" s="76" t="s">
        <v>269</v>
      </c>
      <c r="N1209" s="76" t="s">
        <v>270</v>
      </c>
      <c r="O1209" s="76" t="s">
        <v>271</v>
      </c>
      <c r="P1209" s="77">
        <v>46243</v>
      </c>
      <c r="Q1209" s="43">
        <f t="shared" si="38"/>
        <v>791</v>
      </c>
      <c r="R1209" s="43">
        <f t="shared" si="39"/>
        <v>910</v>
      </c>
      <c r="S1209" s="41">
        <f>IF($Q1209&lt;Parâmetros!$E$19,$G1209-1,$G1209)</f>
        <v>46242</v>
      </c>
    </row>
    <row r="1210" spans="1:19" ht="15" customHeight="1" x14ac:dyDescent="0.25">
      <c r="A1210" s="79">
        <v>53403</v>
      </c>
      <c r="B1210" s="76" t="s">
        <v>228</v>
      </c>
      <c r="C1210" s="76" t="s">
        <v>443</v>
      </c>
      <c r="D1210" s="77">
        <v>46243</v>
      </c>
      <c r="E1210" s="78">
        <v>0.25</v>
      </c>
      <c r="F1210" s="76" t="s">
        <v>266</v>
      </c>
      <c r="G1210" s="77">
        <v>46243</v>
      </c>
      <c r="H1210">
        <v>40494075</v>
      </c>
      <c r="I1210">
        <v>10</v>
      </c>
      <c r="J1210" s="76" t="s">
        <v>2094</v>
      </c>
      <c r="K1210" s="76" t="s">
        <v>2095</v>
      </c>
      <c r="L1210" s="77">
        <v>46243</v>
      </c>
      <c r="M1210" s="76" t="s">
        <v>296</v>
      </c>
      <c r="N1210">
        <v>3002990</v>
      </c>
      <c r="O1210" s="76" t="s">
        <v>271</v>
      </c>
      <c r="P1210" s="77">
        <v>46243</v>
      </c>
      <c r="Q1210" s="43">
        <f t="shared" si="38"/>
        <v>450</v>
      </c>
      <c r="R1210" s="43">
        <f t="shared" si="39"/>
        <v>465</v>
      </c>
      <c r="S1210" s="41">
        <f>IF($Q1210&lt;Parâmetros!$E$19,$G1210-1,$G1210)</f>
        <v>46243</v>
      </c>
    </row>
    <row r="1211" spans="1:19" ht="15" customHeight="1" x14ac:dyDescent="0.25">
      <c r="A1211" s="79">
        <v>53403</v>
      </c>
      <c r="B1211" s="76" t="s">
        <v>228</v>
      </c>
      <c r="C1211" s="76" t="s">
        <v>443</v>
      </c>
      <c r="D1211" s="77">
        <v>46243</v>
      </c>
      <c r="E1211" s="78">
        <v>0.38</v>
      </c>
      <c r="F1211" s="76" t="s">
        <v>266</v>
      </c>
      <c r="G1211" s="77">
        <v>46243</v>
      </c>
      <c r="H1211">
        <v>40493910</v>
      </c>
      <c r="I1211">
        <v>10</v>
      </c>
      <c r="J1211" s="76" t="s">
        <v>2096</v>
      </c>
      <c r="K1211" s="76" t="s">
        <v>2097</v>
      </c>
      <c r="L1211" s="77">
        <v>46243</v>
      </c>
      <c r="M1211" s="76" t="s">
        <v>296</v>
      </c>
      <c r="N1211">
        <v>3005383</v>
      </c>
      <c r="O1211" s="76" t="s">
        <v>271</v>
      </c>
      <c r="P1211" s="77">
        <v>46243</v>
      </c>
      <c r="Q1211" s="43">
        <f t="shared" si="38"/>
        <v>466</v>
      </c>
      <c r="R1211" s="43">
        <f t="shared" si="39"/>
        <v>489</v>
      </c>
      <c r="S1211" s="41">
        <f>IF($Q1211&lt;Parâmetros!$E$19,$G1211-1,$G1211)</f>
        <v>46243</v>
      </c>
    </row>
    <row r="1212" spans="1:19" ht="15" customHeight="1" x14ac:dyDescent="0.25">
      <c r="A1212" s="79">
        <v>53403</v>
      </c>
      <c r="B1212" s="76" t="s">
        <v>228</v>
      </c>
      <c r="C1212" s="76" t="s">
        <v>443</v>
      </c>
      <c r="D1212" s="77">
        <v>46243</v>
      </c>
      <c r="E1212" s="78">
        <v>0.45</v>
      </c>
      <c r="F1212" s="76" t="s">
        <v>266</v>
      </c>
      <c r="G1212" s="77">
        <v>46243</v>
      </c>
      <c r="H1212">
        <v>40493906</v>
      </c>
      <c r="I1212">
        <v>10</v>
      </c>
      <c r="J1212" s="76" t="s">
        <v>2098</v>
      </c>
      <c r="K1212" s="76" t="s">
        <v>2099</v>
      </c>
      <c r="L1212" s="77">
        <v>46243</v>
      </c>
      <c r="M1212" s="76" t="s">
        <v>296</v>
      </c>
      <c r="N1212">
        <v>3005527</v>
      </c>
      <c r="O1212" s="76" t="s">
        <v>271</v>
      </c>
      <c r="P1212" s="77">
        <v>46243</v>
      </c>
      <c r="Q1212" s="43">
        <f t="shared" si="38"/>
        <v>491</v>
      </c>
      <c r="R1212" s="43">
        <f t="shared" si="39"/>
        <v>518</v>
      </c>
      <c r="S1212" s="41">
        <f>IF($Q1212&lt;Parâmetros!$E$19,$G1212-1,$G1212)</f>
        <v>46243</v>
      </c>
    </row>
    <row r="1213" spans="1:19" ht="15" customHeight="1" x14ac:dyDescent="0.25">
      <c r="A1213" s="79">
        <v>53403</v>
      </c>
      <c r="B1213" s="76" t="s">
        <v>228</v>
      </c>
      <c r="C1213" s="76" t="s">
        <v>443</v>
      </c>
      <c r="D1213" s="77">
        <v>46243</v>
      </c>
      <c r="E1213" s="78">
        <v>0.3</v>
      </c>
      <c r="F1213" s="76" t="s">
        <v>266</v>
      </c>
      <c r="G1213" s="77">
        <v>46243</v>
      </c>
      <c r="H1213">
        <v>40494071</v>
      </c>
      <c r="I1213">
        <v>10</v>
      </c>
      <c r="J1213" s="76" t="s">
        <v>2100</v>
      </c>
      <c r="K1213" s="76" t="s">
        <v>2101</v>
      </c>
      <c r="L1213" s="77">
        <v>46243</v>
      </c>
      <c r="M1213" s="76" t="s">
        <v>296</v>
      </c>
      <c r="N1213">
        <v>3003097</v>
      </c>
      <c r="O1213" s="76" t="s">
        <v>271</v>
      </c>
      <c r="P1213" s="77">
        <v>46243</v>
      </c>
      <c r="Q1213" s="43">
        <f t="shared" si="38"/>
        <v>520</v>
      </c>
      <c r="R1213" s="43">
        <f t="shared" si="39"/>
        <v>538</v>
      </c>
      <c r="S1213" s="41">
        <f>IF($Q1213&lt;Parâmetros!$E$19,$G1213-1,$G1213)</f>
        <v>46243</v>
      </c>
    </row>
    <row r="1214" spans="1:19" ht="15" customHeight="1" x14ac:dyDescent="0.25">
      <c r="A1214" s="79">
        <v>53403</v>
      </c>
      <c r="B1214" s="76" t="s">
        <v>228</v>
      </c>
      <c r="C1214" s="76" t="s">
        <v>443</v>
      </c>
      <c r="D1214" s="77">
        <v>46243</v>
      </c>
      <c r="E1214" s="78">
        <v>0.52</v>
      </c>
      <c r="F1214" s="76" t="s">
        <v>266</v>
      </c>
      <c r="G1214" s="77">
        <v>46243</v>
      </c>
      <c r="H1214">
        <v>40494074</v>
      </c>
      <c r="I1214">
        <v>10</v>
      </c>
      <c r="J1214" s="76" t="s">
        <v>2102</v>
      </c>
      <c r="K1214" s="76" t="s">
        <v>2103</v>
      </c>
      <c r="L1214" s="77">
        <v>46243</v>
      </c>
      <c r="M1214" s="76" t="s">
        <v>296</v>
      </c>
      <c r="N1214">
        <v>3005650</v>
      </c>
      <c r="O1214" s="76" t="s">
        <v>271</v>
      </c>
      <c r="P1214" s="77">
        <v>46243</v>
      </c>
      <c r="Q1214" s="43">
        <f t="shared" si="38"/>
        <v>540</v>
      </c>
      <c r="R1214" s="43">
        <f t="shared" si="39"/>
        <v>571</v>
      </c>
      <c r="S1214" s="41">
        <f>IF($Q1214&lt;Parâmetros!$E$19,$G1214-1,$G1214)</f>
        <v>46243</v>
      </c>
    </row>
    <row r="1215" spans="1:19" ht="15" customHeight="1" x14ac:dyDescent="0.25">
      <c r="A1215" s="79">
        <v>53403</v>
      </c>
      <c r="B1215" s="76" t="s">
        <v>228</v>
      </c>
      <c r="C1215" s="76" t="s">
        <v>443</v>
      </c>
      <c r="D1215" s="77">
        <v>46243</v>
      </c>
      <c r="E1215" s="78">
        <v>0.67</v>
      </c>
      <c r="F1215" s="76" t="s">
        <v>266</v>
      </c>
      <c r="G1215" s="77">
        <v>46243</v>
      </c>
      <c r="H1215">
        <v>40494112</v>
      </c>
      <c r="I1215">
        <v>10</v>
      </c>
      <c r="J1215" s="76" t="s">
        <v>2104</v>
      </c>
      <c r="K1215" s="76" t="s">
        <v>2105</v>
      </c>
      <c r="L1215" s="77">
        <v>46243</v>
      </c>
      <c r="M1215" s="76" t="s">
        <v>296</v>
      </c>
      <c r="N1215">
        <v>3007031</v>
      </c>
      <c r="O1215" s="76" t="s">
        <v>271</v>
      </c>
      <c r="P1215" s="77">
        <v>46243</v>
      </c>
      <c r="Q1215" s="43">
        <f t="shared" si="38"/>
        <v>574</v>
      </c>
      <c r="R1215" s="43">
        <f t="shared" si="39"/>
        <v>613</v>
      </c>
      <c r="S1215" s="41">
        <f>IF($Q1215&lt;Parâmetros!$E$19,$G1215-1,$G1215)</f>
        <v>46243</v>
      </c>
    </row>
    <row r="1216" spans="1:19" ht="15" customHeight="1" x14ac:dyDescent="0.25">
      <c r="A1216" s="79">
        <v>53403</v>
      </c>
      <c r="B1216" s="76" t="s">
        <v>228</v>
      </c>
      <c r="C1216" s="76" t="s">
        <v>443</v>
      </c>
      <c r="D1216" s="77">
        <v>46243</v>
      </c>
      <c r="E1216" s="78">
        <v>0.43</v>
      </c>
      <c r="F1216" s="76" t="s">
        <v>266</v>
      </c>
      <c r="G1216" s="77">
        <v>46243</v>
      </c>
      <c r="H1216">
        <v>40494113</v>
      </c>
      <c r="I1216">
        <v>10</v>
      </c>
      <c r="J1216" s="76" t="s">
        <v>2106</v>
      </c>
      <c r="K1216" s="76" t="s">
        <v>2107</v>
      </c>
      <c r="L1216" s="77">
        <v>46243</v>
      </c>
      <c r="M1216" s="76" t="s">
        <v>296</v>
      </c>
      <c r="N1216">
        <v>3007037</v>
      </c>
      <c r="O1216" s="76" t="s">
        <v>271</v>
      </c>
      <c r="P1216" s="77">
        <v>46243</v>
      </c>
      <c r="Q1216" s="43">
        <f t="shared" si="38"/>
        <v>615</v>
      </c>
      <c r="R1216" s="43">
        <f t="shared" si="39"/>
        <v>640</v>
      </c>
      <c r="S1216" s="41">
        <f>IF($Q1216&lt;Parâmetros!$E$19,$G1216-1,$G1216)</f>
        <v>46243</v>
      </c>
    </row>
    <row r="1217" spans="1:19" ht="15" customHeight="1" x14ac:dyDescent="0.25">
      <c r="A1217" s="79">
        <v>53403</v>
      </c>
      <c r="B1217" s="76" t="s">
        <v>228</v>
      </c>
      <c r="C1217" s="76" t="s">
        <v>443</v>
      </c>
      <c r="D1217" s="77">
        <v>46243</v>
      </c>
      <c r="E1217" s="78">
        <v>0.56000000000000005</v>
      </c>
      <c r="F1217" s="76" t="s">
        <v>266</v>
      </c>
      <c r="G1217" s="77">
        <v>46243</v>
      </c>
      <c r="H1217">
        <v>40494189</v>
      </c>
      <c r="I1217">
        <v>10</v>
      </c>
      <c r="J1217" s="76" t="s">
        <v>2108</v>
      </c>
      <c r="K1217" s="76" t="s">
        <v>2109</v>
      </c>
      <c r="L1217" s="77">
        <v>46243</v>
      </c>
      <c r="M1217" s="76" t="s">
        <v>296</v>
      </c>
      <c r="N1217">
        <v>3003118</v>
      </c>
      <c r="O1217" s="76" t="s">
        <v>271</v>
      </c>
      <c r="P1217" s="77">
        <v>46243</v>
      </c>
      <c r="Q1217" s="43">
        <f t="shared" si="38"/>
        <v>641</v>
      </c>
      <c r="R1217" s="43">
        <f t="shared" si="39"/>
        <v>675</v>
      </c>
      <c r="S1217" s="41">
        <f>IF($Q1217&lt;Parâmetros!$E$19,$G1217-1,$G1217)</f>
        <v>46243</v>
      </c>
    </row>
    <row r="1218" spans="1:19" ht="15" customHeight="1" x14ac:dyDescent="0.25">
      <c r="A1218" s="79">
        <v>53403</v>
      </c>
      <c r="B1218" s="76" t="s">
        <v>228</v>
      </c>
      <c r="C1218" s="76" t="s">
        <v>443</v>
      </c>
      <c r="D1218" s="77">
        <v>46243</v>
      </c>
      <c r="E1218" s="78">
        <v>0.72</v>
      </c>
      <c r="F1218" s="76" t="s">
        <v>266</v>
      </c>
      <c r="G1218" s="77">
        <v>46243</v>
      </c>
      <c r="H1218">
        <v>40493817</v>
      </c>
      <c r="I1218">
        <v>10</v>
      </c>
      <c r="J1218" s="76" t="s">
        <v>2110</v>
      </c>
      <c r="K1218" s="76" t="s">
        <v>2111</v>
      </c>
      <c r="L1218" s="77">
        <v>46243</v>
      </c>
      <c r="M1218" s="76" t="s">
        <v>296</v>
      </c>
      <c r="N1218">
        <v>3005720</v>
      </c>
      <c r="O1218" s="76" t="s">
        <v>271</v>
      </c>
      <c r="P1218" s="77">
        <v>46243</v>
      </c>
      <c r="Q1218" s="43">
        <f t="shared" si="38"/>
        <v>676</v>
      </c>
      <c r="R1218" s="43">
        <f t="shared" si="39"/>
        <v>719</v>
      </c>
      <c r="S1218" s="41">
        <f>IF($Q1218&lt;Parâmetros!$E$19,$G1218-1,$G1218)</f>
        <v>46243</v>
      </c>
    </row>
    <row r="1219" spans="1:19" ht="15" customHeight="1" x14ac:dyDescent="0.25">
      <c r="A1219" s="79">
        <v>53403</v>
      </c>
      <c r="B1219" s="76" t="s">
        <v>228</v>
      </c>
      <c r="C1219" s="76" t="s">
        <v>443</v>
      </c>
      <c r="D1219" s="77">
        <v>46243</v>
      </c>
      <c r="E1219" s="78">
        <v>0.51</v>
      </c>
      <c r="F1219" s="76" t="s">
        <v>266</v>
      </c>
      <c r="G1219" s="77">
        <v>46243</v>
      </c>
      <c r="H1219">
        <v>40493828</v>
      </c>
      <c r="I1219">
        <v>10</v>
      </c>
      <c r="J1219" s="76" t="s">
        <v>2112</v>
      </c>
      <c r="K1219" s="76" t="s">
        <v>924</v>
      </c>
      <c r="L1219" s="77">
        <v>46243</v>
      </c>
      <c r="M1219" s="76" t="s">
        <v>296</v>
      </c>
      <c r="N1219">
        <v>3002875</v>
      </c>
      <c r="O1219" s="76" t="s">
        <v>271</v>
      </c>
      <c r="P1219" s="77">
        <v>46243</v>
      </c>
      <c r="Q1219" s="43">
        <f t="shared" si="38"/>
        <v>720</v>
      </c>
      <c r="R1219" s="43">
        <f t="shared" si="39"/>
        <v>751</v>
      </c>
      <c r="S1219" s="41">
        <f>IF($Q1219&lt;Parâmetros!$E$19,$G1219-1,$G1219)</f>
        <v>46243</v>
      </c>
    </row>
    <row r="1220" spans="1:19" ht="15" customHeight="1" x14ac:dyDescent="0.25">
      <c r="A1220" s="79">
        <v>53403</v>
      </c>
      <c r="B1220" s="76" t="s">
        <v>228</v>
      </c>
      <c r="C1220" s="76" t="s">
        <v>443</v>
      </c>
      <c r="D1220" s="77">
        <v>46243</v>
      </c>
      <c r="E1220" s="78">
        <v>0.54</v>
      </c>
      <c r="F1220" s="76" t="s">
        <v>266</v>
      </c>
      <c r="G1220" s="77">
        <v>46243</v>
      </c>
      <c r="H1220">
        <v>40493846</v>
      </c>
      <c r="I1220">
        <v>10</v>
      </c>
      <c r="J1220" s="76" t="s">
        <v>2113</v>
      </c>
      <c r="K1220" s="76" t="s">
        <v>2114</v>
      </c>
      <c r="L1220" s="77">
        <v>46243</v>
      </c>
      <c r="M1220" s="76" t="s">
        <v>296</v>
      </c>
      <c r="N1220">
        <v>3005520</v>
      </c>
      <c r="O1220" s="76" t="s">
        <v>271</v>
      </c>
      <c r="P1220" s="77">
        <v>46243</v>
      </c>
      <c r="Q1220" s="43">
        <f t="shared" si="38"/>
        <v>803</v>
      </c>
      <c r="R1220" s="43">
        <f t="shared" si="39"/>
        <v>835</v>
      </c>
      <c r="S1220" s="41">
        <f>IF($Q1220&lt;Parâmetros!$E$19,$G1220-1,$G1220)</f>
        <v>46243</v>
      </c>
    </row>
    <row r="1221" spans="1:19" ht="15" customHeight="1" x14ac:dyDescent="0.25">
      <c r="A1221" s="79">
        <v>53403</v>
      </c>
      <c r="B1221" s="76" t="s">
        <v>228</v>
      </c>
      <c r="C1221" s="76" t="s">
        <v>443</v>
      </c>
      <c r="D1221" s="77">
        <v>46243</v>
      </c>
      <c r="E1221" s="78">
        <v>0.31</v>
      </c>
      <c r="F1221" s="76" t="s">
        <v>266</v>
      </c>
      <c r="G1221" s="77">
        <v>46243</v>
      </c>
      <c r="H1221">
        <v>40493847</v>
      </c>
      <c r="I1221">
        <v>10</v>
      </c>
      <c r="J1221" s="76" t="s">
        <v>2115</v>
      </c>
      <c r="K1221" s="76" t="s">
        <v>2116</v>
      </c>
      <c r="L1221" s="77">
        <v>46243</v>
      </c>
      <c r="M1221" s="76" t="s">
        <v>296</v>
      </c>
      <c r="N1221">
        <v>3005122</v>
      </c>
      <c r="O1221" s="76" t="s">
        <v>271</v>
      </c>
      <c r="P1221" s="77">
        <v>46243</v>
      </c>
      <c r="Q1221" s="43">
        <f t="shared" si="38"/>
        <v>837</v>
      </c>
      <c r="R1221" s="43">
        <f t="shared" si="39"/>
        <v>855</v>
      </c>
      <c r="S1221" s="41">
        <f>IF($Q1221&lt;Parâmetros!$E$19,$G1221-1,$G1221)</f>
        <v>46243</v>
      </c>
    </row>
    <row r="1222" spans="1:19" ht="15" customHeight="1" x14ac:dyDescent="0.25">
      <c r="A1222" s="79">
        <v>53403</v>
      </c>
      <c r="B1222" s="76" t="s">
        <v>228</v>
      </c>
      <c r="C1222" s="76" t="s">
        <v>443</v>
      </c>
      <c r="D1222" s="77">
        <v>46243</v>
      </c>
      <c r="E1222" s="78">
        <v>0.34</v>
      </c>
      <c r="F1222" s="76" t="s">
        <v>266</v>
      </c>
      <c r="G1222" s="77">
        <v>46243</v>
      </c>
      <c r="H1222">
        <v>40494219</v>
      </c>
      <c r="I1222">
        <v>10</v>
      </c>
      <c r="J1222" s="76" t="s">
        <v>2117</v>
      </c>
      <c r="K1222" s="76" t="s">
        <v>2118</v>
      </c>
      <c r="L1222" s="77">
        <v>46243</v>
      </c>
      <c r="M1222" s="76" t="s">
        <v>296</v>
      </c>
      <c r="N1222">
        <v>3007032</v>
      </c>
      <c r="O1222" s="76" t="s">
        <v>271</v>
      </c>
      <c r="P1222" s="77">
        <v>46243</v>
      </c>
      <c r="Q1222" s="43">
        <f t="shared" si="38"/>
        <v>856</v>
      </c>
      <c r="R1222" s="43">
        <f t="shared" si="39"/>
        <v>877</v>
      </c>
      <c r="S1222" s="41">
        <f>IF($Q1222&lt;Parâmetros!$E$19,$G1222-1,$G1222)</f>
        <v>46243</v>
      </c>
    </row>
    <row r="1223" spans="1:19" ht="15" customHeight="1" x14ac:dyDescent="0.25">
      <c r="A1223" s="79">
        <v>53403</v>
      </c>
      <c r="B1223" s="76" t="s">
        <v>228</v>
      </c>
      <c r="C1223" s="76" t="s">
        <v>443</v>
      </c>
      <c r="D1223" s="77">
        <v>46243</v>
      </c>
      <c r="E1223" s="78">
        <v>0.32</v>
      </c>
      <c r="F1223" s="76" t="s">
        <v>266</v>
      </c>
      <c r="G1223" s="77">
        <v>46243</v>
      </c>
      <c r="H1223">
        <v>40494220</v>
      </c>
      <c r="I1223">
        <v>10</v>
      </c>
      <c r="J1223" s="76" t="s">
        <v>2119</v>
      </c>
      <c r="K1223" s="76" t="s">
        <v>2120</v>
      </c>
      <c r="L1223" s="77">
        <v>46243</v>
      </c>
      <c r="M1223" s="76" t="s">
        <v>296</v>
      </c>
      <c r="N1223">
        <v>3007038</v>
      </c>
      <c r="O1223" s="76" t="s">
        <v>271</v>
      </c>
      <c r="P1223" s="77">
        <v>46243</v>
      </c>
      <c r="Q1223" s="43">
        <f t="shared" si="38"/>
        <v>878</v>
      </c>
      <c r="R1223" s="43">
        <f t="shared" si="39"/>
        <v>898</v>
      </c>
      <c r="S1223" s="41">
        <f>IF($Q1223&lt;Parâmetros!$E$19,$G1223-1,$G1223)</f>
        <v>46243</v>
      </c>
    </row>
    <row r="1224" spans="1:19" ht="15" customHeight="1" x14ac:dyDescent="0.25">
      <c r="A1224" s="79">
        <v>53403</v>
      </c>
      <c r="B1224" s="76" t="s">
        <v>228</v>
      </c>
      <c r="C1224" s="76" t="s">
        <v>443</v>
      </c>
      <c r="D1224" s="77">
        <v>46243</v>
      </c>
      <c r="E1224" s="78">
        <v>0.25</v>
      </c>
      <c r="F1224" s="76" t="s">
        <v>266</v>
      </c>
      <c r="G1224" s="77">
        <v>46243</v>
      </c>
      <c r="H1224">
        <v>40494221</v>
      </c>
      <c r="I1224">
        <v>10</v>
      </c>
      <c r="J1224" s="76" t="s">
        <v>2121</v>
      </c>
      <c r="K1224" s="76" t="s">
        <v>2122</v>
      </c>
      <c r="L1224" s="77">
        <v>46243</v>
      </c>
      <c r="M1224" s="76" t="s">
        <v>296</v>
      </c>
      <c r="N1224">
        <v>3007053</v>
      </c>
      <c r="O1224" s="76" t="s">
        <v>271</v>
      </c>
      <c r="P1224" s="77">
        <v>46243</v>
      </c>
      <c r="Q1224" s="43">
        <f t="shared" si="38"/>
        <v>901</v>
      </c>
      <c r="R1224" s="43">
        <f t="shared" si="39"/>
        <v>917</v>
      </c>
      <c r="S1224" s="41">
        <f>IF($Q1224&lt;Parâmetros!$E$19,$G1224-1,$G1224)</f>
        <v>46243</v>
      </c>
    </row>
    <row r="1225" spans="1:19" ht="15" customHeight="1" x14ac:dyDescent="0.25">
      <c r="A1225" s="79">
        <v>53403</v>
      </c>
      <c r="B1225" s="76" t="s">
        <v>228</v>
      </c>
      <c r="C1225" s="76" t="s">
        <v>443</v>
      </c>
      <c r="D1225" s="77">
        <v>46244</v>
      </c>
      <c r="E1225" s="78">
        <v>3.69</v>
      </c>
      <c r="F1225" s="76" t="s">
        <v>266</v>
      </c>
      <c r="G1225" s="77">
        <v>46244</v>
      </c>
      <c r="H1225">
        <v>40503095</v>
      </c>
      <c r="I1225">
        <v>10</v>
      </c>
      <c r="J1225" s="76" t="s">
        <v>2123</v>
      </c>
      <c r="K1225" s="76" t="s">
        <v>2124</v>
      </c>
      <c r="L1225" s="77">
        <v>46244</v>
      </c>
      <c r="M1225" s="76" t="s">
        <v>269</v>
      </c>
      <c r="N1225" s="76" t="s">
        <v>270</v>
      </c>
      <c r="O1225" s="76" t="s">
        <v>271</v>
      </c>
      <c r="P1225" s="77">
        <v>46244</v>
      </c>
      <c r="Q1225" s="43">
        <f t="shared" si="38"/>
        <v>438</v>
      </c>
      <c r="R1225" s="43">
        <f t="shared" si="39"/>
        <v>660</v>
      </c>
      <c r="S1225" s="41">
        <f>IF($Q1225&lt;Parâmetros!$E$19,$G1225-1,$G1225)</f>
        <v>46244</v>
      </c>
    </row>
    <row r="1226" spans="1:19" ht="15" customHeight="1" x14ac:dyDescent="0.25">
      <c r="A1226" s="79">
        <v>53403</v>
      </c>
      <c r="B1226" s="76" t="s">
        <v>228</v>
      </c>
      <c r="C1226" s="76" t="s">
        <v>772</v>
      </c>
      <c r="D1226" s="77">
        <v>46244</v>
      </c>
      <c r="E1226" s="78">
        <v>3.07</v>
      </c>
      <c r="F1226" s="76" t="s">
        <v>266</v>
      </c>
      <c r="G1226" s="77">
        <v>46244</v>
      </c>
      <c r="H1226">
        <v>40503072</v>
      </c>
      <c r="I1226">
        <v>10</v>
      </c>
      <c r="J1226" s="76" t="s">
        <v>459</v>
      </c>
      <c r="K1226" s="76" t="s">
        <v>2125</v>
      </c>
      <c r="L1226" s="77">
        <v>46244</v>
      </c>
      <c r="M1226" s="76" t="s">
        <v>269</v>
      </c>
      <c r="N1226" s="76" t="s">
        <v>270</v>
      </c>
      <c r="O1226" s="76" t="s">
        <v>271</v>
      </c>
      <c r="P1226" s="77">
        <v>46244</v>
      </c>
      <c r="Q1226" s="43">
        <f t="shared" si="38"/>
        <v>720</v>
      </c>
      <c r="R1226" s="43">
        <f t="shared" si="39"/>
        <v>904</v>
      </c>
      <c r="S1226" s="41">
        <f>IF($Q1226&lt;Parâmetros!$E$19,$G1226-1,$G1226)</f>
        <v>46244</v>
      </c>
    </row>
    <row r="1227" spans="1:19" ht="15" customHeight="1" x14ac:dyDescent="0.25">
      <c r="A1227" s="79">
        <v>53403</v>
      </c>
      <c r="B1227" s="76" t="s">
        <v>228</v>
      </c>
      <c r="C1227" s="76" t="s">
        <v>443</v>
      </c>
      <c r="D1227" s="77">
        <v>46247</v>
      </c>
      <c r="E1227" s="78">
        <v>3.83</v>
      </c>
      <c r="F1227" s="76" t="s">
        <v>266</v>
      </c>
      <c r="G1227" s="77">
        <v>46246</v>
      </c>
      <c r="H1227">
        <v>40484705</v>
      </c>
      <c r="I1227">
        <v>10</v>
      </c>
      <c r="J1227" s="76" t="s">
        <v>2126</v>
      </c>
      <c r="K1227" s="76" t="s">
        <v>2127</v>
      </c>
      <c r="L1227" s="77">
        <v>46246</v>
      </c>
      <c r="M1227" s="76" t="s">
        <v>269</v>
      </c>
      <c r="N1227" s="76" t="s">
        <v>270</v>
      </c>
      <c r="O1227" s="76" t="s">
        <v>271</v>
      </c>
      <c r="P1227" s="77">
        <v>46247</v>
      </c>
      <c r="Q1227" s="43">
        <f t="shared" si="38"/>
        <v>440</v>
      </c>
      <c r="R1227" s="43">
        <f t="shared" si="39"/>
        <v>670</v>
      </c>
      <c r="S1227" s="41">
        <f>IF($Q1227&lt;Parâmetros!$E$19,$G1227-1,$G1227)</f>
        <v>46246</v>
      </c>
    </row>
    <row r="1228" spans="1:19" ht="15" customHeight="1" x14ac:dyDescent="0.25">
      <c r="A1228" s="79">
        <v>53403</v>
      </c>
      <c r="B1228" s="76" t="s">
        <v>228</v>
      </c>
      <c r="C1228" s="76" t="s">
        <v>443</v>
      </c>
      <c r="D1228" s="77">
        <v>46247</v>
      </c>
      <c r="E1228" s="78">
        <v>1.19</v>
      </c>
      <c r="F1228" s="76" t="s">
        <v>266</v>
      </c>
      <c r="G1228" s="77">
        <v>46246</v>
      </c>
      <c r="H1228">
        <v>40503030</v>
      </c>
      <c r="I1228">
        <v>10</v>
      </c>
      <c r="J1228" s="76" t="s">
        <v>2128</v>
      </c>
      <c r="K1228" s="76" t="s">
        <v>2129</v>
      </c>
      <c r="L1228" s="77">
        <v>46246</v>
      </c>
      <c r="M1228" s="76" t="s">
        <v>269</v>
      </c>
      <c r="N1228">
        <v>3003081</v>
      </c>
      <c r="O1228" s="76" t="s">
        <v>271</v>
      </c>
      <c r="P1228" s="77">
        <v>46247</v>
      </c>
      <c r="Q1228" s="43">
        <f t="shared" si="38"/>
        <v>728</v>
      </c>
      <c r="R1228" s="43">
        <f t="shared" si="39"/>
        <v>800</v>
      </c>
      <c r="S1228" s="41">
        <f>IF($Q1228&lt;Parâmetros!$E$19,$G1228-1,$G1228)</f>
        <v>46246</v>
      </c>
    </row>
    <row r="1229" spans="1:19" ht="15" customHeight="1" x14ac:dyDescent="0.25">
      <c r="A1229" s="79">
        <v>53403</v>
      </c>
      <c r="B1229" s="76" t="s">
        <v>228</v>
      </c>
      <c r="C1229" s="76" t="s">
        <v>443</v>
      </c>
      <c r="D1229" s="77">
        <v>46247</v>
      </c>
      <c r="E1229" s="78">
        <v>1.95</v>
      </c>
      <c r="F1229" s="76" t="s">
        <v>266</v>
      </c>
      <c r="G1229" s="77">
        <v>46246</v>
      </c>
      <c r="H1229">
        <v>40503673</v>
      </c>
      <c r="I1229">
        <v>10</v>
      </c>
      <c r="J1229" s="76" t="s">
        <v>2130</v>
      </c>
      <c r="K1229" s="76" t="s">
        <v>2131</v>
      </c>
      <c r="L1229" s="77">
        <v>46246</v>
      </c>
      <c r="M1229" s="76" t="s">
        <v>269</v>
      </c>
      <c r="N1229">
        <v>3007377</v>
      </c>
      <c r="O1229" s="76" t="s">
        <v>271</v>
      </c>
      <c r="P1229" s="77">
        <v>46247</v>
      </c>
      <c r="Q1229" s="43">
        <f t="shared" si="38"/>
        <v>802</v>
      </c>
      <c r="R1229" s="43">
        <f t="shared" si="39"/>
        <v>919</v>
      </c>
      <c r="S1229" s="41">
        <f>IF($Q1229&lt;Parâmetros!$E$19,$G1229-1,$G1229)</f>
        <v>46246</v>
      </c>
    </row>
    <row r="1230" spans="1:19" ht="15" customHeight="1" x14ac:dyDescent="0.25">
      <c r="A1230" s="79">
        <v>53403</v>
      </c>
      <c r="B1230" s="76" t="s">
        <v>228</v>
      </c>
      <c r="C1230" s="76" t="s">
        <v>443</v>
      </c>
      <c r="D1230" s="77">
        <v>46247</v>
      </c>
      <c r="E1230" s="78">
        <v>3.22</v>
      </c>
      <c r="F1230" s="76" t="s">
        <v>266</v>
      </c>
      <c r="G1230" s="77">
        <v>46247</v>
      </c>
      <c r="H1230">
        <v>40466884</v>
      </c>
      <c r="I1230">
        <v>10</v>
      </c>
      <c r="J1230" s="76" t="s">
        <v>2132</v>
      </c>
      <c r="K1230" s="76" t="s">
        <v>684</v>
      </c>
      <c r="L1230" s="77">
        <v>46247</v>
      </c>
      <c r="M1230" s="76" t="s">
        <v>269</v>
      </c>
      <c r="N1230" s="76" t="s">
        <v>270</v>
      </c>
      <c r="O1230" s="76" t="s">
        <v>271</v>
      </c>
      <c r="P1230" s="77">
        <v>46247</v>
      </c>
      <c r="Q1230" s="43">
        <f t="shared" si="38"/>
        <v>437</v>
      </c>
      <c r="R1230" s="43">
        <f t="shared" si="39"/>
        <v>630</v>
      </c>
      <c r="S1230" s="41">
        <f>IF($Q1230&lt;Parâmetros!$E$19,$G1230-1,$G1230)</f>
        <v>46247</v>
      </c>
    </row>
    <row r="1231" spans="1:19" ht="15" customHeight="1" x14ac:dyDescent="0.25">
      <c r="A1231" s="79">
        <v>53403</v>
      </c>
      <c r="B1231" s="76" t="s">
        <v>228</v>
      </c>
      <c r="C1231" s="76" t="s">
        <v>443</v>
      </c>
      <c r="D1231" s="77">
        <v>46247</v>
      </c>
      <c r="E1231" s="78">
        <v>2.67</v>
      </c>
      <c r="F1231" s="76" t="s">
        <v>266</v>
      </c>
      <c r="G1231" s="77">
        <v>46247</v>
      </c>
      <c r="H1231">
        <v>40503990</v>
      </c>
      <c r="I1231">
        <v>10</v>
      </c>
      <c r="J1231" s="76" t="s">
        <v>2133</v>
      </c>
      <c r="K1231" s="76" t="s">
        <v>2134</v>
      </c>
      <c r="L1231" s="77">
        <v>46247</v>
      </c>
      <c r="M1231" s="76" t="s">
        <v>269</v>
      </c>
      <c r="N1231" s="76" t="s">
        <v>270</v>
      </c>
      <c r="O1231" s="76" t="s">
        <v>271</v>
      </c>
      <c r="P1231" s="77">
        <v>46247</v>
      </c>
      <c r="Q1231" s="43">
        <f t="shared" si="38"/>
        <v>630</v>
      </c>
      <c r="R1231" s="43">
        <f t="shared" si="39"/>
        <v>790</v>
      </c>
      <c r="S1231" s="41">
        <f>IF($Q1231&lt;Parâmetros!$E$19,$G1231-1,$G1231)</f>
        <v>46247</v>
      </c>
    </row>
    <row r="1232" spans="1:19" ht="15" customHeight="1" x14ac:dyDescent="0.25">
      <c r="A1232" s="79">
        <v>53403</v>
      </c>
      <c r="B1232" s="76" t="s">
        <v>228</v>
      </c>
      <c r="C1232" s="76" t="s">
        <v>443</v>
      </c>
      <c r="D1232" s="77">
        <v>46247</v>
      </c>
      <c r="E1232" s="78">
        <v>1.07</v>
      </c>
      <c r="F1232" s="76" t="s">
        <v>266</v>
      </c>
      <c r="G1232" s="77">
        <v>46247</v>
      </c>
      <c r="H1232">
        <v>40503991</v>
      </c>
      <c r="I1232">
        <v>10</v>
      </c>
      <c r="J1232" s="76" t="s">
        <v>2135</v>
      </c>
      <c r="K1232" s="76" t="s">
        <v>2136</v>
      </c>
      <c r="L1232" s="77">
        <v>46247</v>
      </c>
      <c r="M1232" s="76" t="s">
        <v>269</v>
      </c>
      <c r="N1232" s="76" t="s">
        <v>270</v>
      </c>
      <c r="O1232" s="76" t="s">
        <v>271</v>
      </c>
      <c r="P1232" s="77">
        <v>46247</v>
      </c>
      <c r="Q1232" s="43">
        <f t="shared" si="38"/>
        <v>851</v>
      </c>
      <c r="R1232" s="43">
        <f t="shared" si="39"/>
        <v>915</v>
      </c>
      <c r="S1232" s="41">
        <f>IF($Q1232&lt;Parâmetros!$E$19,$G1232-1,$G1232)</f>
        <v>46247</v>
      </c>
    </row>
    <row r="1233" spans="1:19" ht="15" customHeight="1" x14ac:dyDescent="0.25">
      <c r="A1233" s="79">
        <v>53403</v>
      </c>
      <c r="B1233" s="76" t="s">
        <v>228</v>
      </c>
      <c r="C1233" s="76" t="s">
        <v>443</v>
      </c>
      <c r="D1233" s="77">
        <v>46248</v>
      </c>
      <c r="E1233" s="78">
        <v>2.2999999999999998</v>
      </c>
      <c r="F1233" s="76" t="s">
        <v>266</v>
      </c>
      <c r="G1233" s="77">
        <v>46248</v>
      </c>
      <c r="H1233">
        <v>40504264</v>
      </c>
      <c r="I1233">
        <v>10</v>
      </c>
      <c r="J1233" s="76" t="s">
        <v>2137</v>
      </c>
      <c r="K1233" s="76" t="s">
        <v>542</v>
      </c>
      <c r="L1233" s="77">
        <v>46248</v>
      </c>
      <c r="M1233" s="76" t="s">
        <v>269</v>
      </c>
      <c r="N1233" s="76" t="s">
        <v>270</v>
      </c>
      <c r="O1233" s="76" t="s">
        <v>271</v>
      </c>
      <c r="P1233" s="77">
        <v>46248</v>
      </c>
      <c r="Q1233" s="43">
        <f t="shared" si="38"/>
        <v>431</v>
      </c>
      <c r="R1233" s="43">
        <f t="shared" si="39"/>
        <v>570</v>
      </c>
      <c r="S1233" s="41">
        <f>IF($Q1233&lt;Parâmetros!$E$19,$G1233-1,$G1233)</f>
        <v>46248</v>
      </c>
    </row>
    <row r="1234" spans="1:19" ht="15" customHeight="1" x14ac:dyDescent="0.25">
      <c r="A1234" s="79">
        <v>53403</v>
      </c>
      <c r="B1234" s="76" t="s">
        <v>228</v>
      </c>
      <c r="C1234" s="76" t="s">
        <v>443</v>
      </c>
      <c r="D1234" s="77">
        <v>46248</v>
      </c>
      <c r="E1234" s="78">
        <v>2.2999999999999998</v>
      </c>
      <c r="F1234" s="76" t="s">
        <v>266</v>
      </c>
      <c r="G1234" s="77">
        <v>46248</v>
      </c>
      <c r="H1234">
        <v>40471349</v>
      </c>
      <c r="I1234">
        <v>10</v>
      </c>
      <c r="J1234" s="76" t="s">
        <v>2138</v>
      </c>
      <c r="K1234" s="76" t="s">
        <v>459</v>
      </c>
      <c r="L1234" s="77">
        <v>46248</v>
      </c>
      <c r="M1234" s="76" t="s">
        <v>269</v>
      </c>
      <c r="N1234" s="76" t="s">
        <v>270</v>
      </c>
      <c r="O1234" s="76" t="s">
        <v>271</v>
      </c>
      <c r="P1234" s="77">
        <v>46248</v>
      </c>
      <c r="Q1234" s="43">
        <f t="shared" si="38"/>
        <v>582</v>
      </c>
      <c r="R1234" s="43">
        <f t="shared" si="39"/>
        <v>720</v>
      </c>
      <c r="S1234" s="41">
        <f>IF($Q1234&lt;Parâmetros!$E$19,$G1234-1,$G1234)</f>
        <v>46248</v>
      </c>
    </row>
    <row r="1235" spans="1:19" ht="15" customHeight="1" x14ac:dyDescent="0.25">
      <c r="A1235" s="79">
        <v>53403</v>
      </c>
      <c r="B1235" s="76" t="s">
        <v>228</v>
      </c>
      <c r="C1235" s="76" t="s">
        <v>443</v>
      </c>
      <c r="D1235" s="77">
        <v>46248</v>
      </c>
      <c r="E1235" s="78">
        <v>1.59</v>
      </c>
      <c r="F1235" s="76" t="s">
        <v>266</v>
      </c>
      <c r="G1235" s="77">
        <v>46248</v>
      </c>
      <c r="H1235">
        <v>40474455</v>
      </c>
      <c r="I1235">
        <v>10</v>
      </c>
      <c r="J1235" s="76" t="s">
        <v>2139</v>
      </c>
      <c r="K1235" s="76" t="s">
        <v>2140</v>
      </c>
      <c r="L1235" s="77">
        <v>46248</v>
      </c>
      <c r="M1235" s="76" t="s">
        <v>269</v>
      </c>
      <c r="N1235" s="76" t="s">
        <v>270</v>
      </c>
      <c r="O1235" s="76" t="s">
        <v>271</v>
      </c>
      <c r="P1235" s="77">
        <v>46248</v>
      </c>
      <c r="Q1235" s="43">
        <f t="shared" si="38"/>
        <v>811</v>
      </c>
      <c r="R1235" s="43">
        <f t="shared" si="39"/>
        <v>907</v>
      </c>
      <c r="S1235" s="41">
        <f>IF($Q1235&lt;Parâmetros!$E$19,$G1235-1,$G1235)</f>
        <v>46248</v>
      </c>
    </row>
    <row r="1236" spans="1:19" ht="15" customHeight="1" x14ac:dyDescent="0.25">
      <c r="A1236" s="79">
        <v>53403</v>
      </c>
      <c r="B1236" s="76" t="s">
        <v>228</v>
      </c>
      <c r="C1236" s="76" t="s">
        <v>443</v>
      </c>
      <c r="D1236" s="77">
        <v>46250</v>
      </c>
      <c r="E1236" s="78">
        <v>3.81</v>
      </c>
      <c r="F1236" s="76" t="s">
        <v>266</v>
      </c>
      <c r="G1236" s="77">
        <v>46249</v>
      </c>
      <c r="H1236">
        <v>40504543</v>
      </c>
      <c r="I1236">
        <v>20</v>
      </c>
      <c r="J1236" s="76" t="s">
        <v>2141</v>
      </c>
      <c r="K1236" s="76" t="s">
        <v>457</v>
      </c>
      <c r="L1236" s="77">
        <v>46249</v>
      </c>
      <c r="M1236" s="76" t="s">
        <v>269</v>
      </c>
      <c r="N1236" s="76" t="s">
        <v>270</v>
      </c>
      <c r="O1236" s="76" t="s">
        <v>271</v>
      </c>
      <c r="P1236" s="77">
        <v>46250</v>
      </c>
      <c r="Q1236" s="43">
        <f t="shared" si="38"/>
        <v>431</v>
      </c>
      <c r="R1236" s="43">
        <f t="shared" si="39"/>
        <v>660</v>
      </c>
      <c r="S1236" s="41">
        <f>IF($Q1236&lt;Parâmetros!$E$19,$G1236-1,$G1236)</f>
        <v>46249</v>
      </c>
    </row>
    <row r="1237" spans="1:19" ht="15" customHeight="1" x14ac:dyDescent="0.25">
      <c r="A1237" s="79">
        <v>53403</v>
      </c>
      <c r="B1237" s="76" t="s">
        <v>228</v>
      </c>
      <c r="C1237" s="76" t="s">
        <v>443</v>
      </c>
      <c r="D1237" s="77">
        <v>46250</v>
      </c>
      <c r="E1237" s="78">
        <v>3.12</v>
      </c>
      <c r="F1237" s="76" t="s">
        <v>266</v>
      </c>
      <c r="G1237" s="77">
        <v>46249</v>
      </c>
      <c r="H1237">
        <v>40504765</v>
      </c>
      <c r="I1237">
        <v>10</v>
      </c>
      <c r="J1237" s="76" t="s">
        <v>2142</v>
      </c>
      <c r="K1237" s="76" t="s">
        <v>2143</v>
      </c>
      <c r="L1237" s="77">
        <v>46249</v>
      </c>
      <c r="M1237" s="76" t="s">
        <v>269</v>
      </c>
      <c r="N1237" s="76" t="s">
        <v>270</v>
      </c>
      <c r="O1237" s="76" t="s">
        <v>271</v>
      </c>
      <c r="P1237" s="77">
        <v>46250</v>
      </c>
      <c r="Q1237" s="43">
        <f t="shared" si="38"/>
        <v>716</v>
      </c>
      <c r="R1237" s="43">
        <f t="shared" si="39"/>
        <v>903</v>
      </c>
      <c r="S1237" s="41">
        <f>IF($Q1237&lt;Parâmetros!$E$19,$G1237-1,$G1237)</f>
        <v>46249</v>
      </c>
    </row>
    <row r="1238" spans="1:19" ht="15" customHeight="1" x14ac:dyDescent="0.25">
      <c r="A1238" s="79">
        <v>53403</v>
      </c>
      <c r="B1238" s="76" t="s">
        <v>228</v>
      </c>
      <c r="C1238" s="76" t="s">
        <v>443</v>
      </c>
      <c r="D1238" s="77">
        <v>46250</v>
      </c>
      <c r="E1238" s="78">
        <v>1.32</v>
      </c>
      <c r="F1238" s="76" t="s">
        <v>266</v>
      </c>
      <c r="G1238" s="77">
        <v>46250</v>
      </c>
      <c r="H1238">
        <v>40499398</v>
      </c>
      <c r="I1238">
        <v>10</v>
      </c>
      <c r="J1238" s="76" t="s">
        <v>2144</v>
      </c>
      <c r="K1238" s="76" t="s">
        <v>1864</v>
      </c>
      <c r="L1238" s="77">
        <v>46250</v>
      </c>
      <c r="M1238" s="76" t="s">
        <v>269</v>
      </c>
      <c r="N1238" s="76" t="s">
        <v>270</v>
      </c>
      <c r="O1238" s="76" t="s">
        <v>271</v>
      </c>
      <c r="P1238" s="77">
        <v>46250</v>
      </c>
      <c r="Q1238" s="43">
        <f t="shared" si="38"/>
        <v>431</v>
      </c>
      <c r="R1238" s="43">
        <f t="shared" si="39"/>
        <v>510</v>
      </c>
      <c r="S1238" s="41">
        <f>IF($Q1238&lt;Parâmetros!$E$19,$G1238-1,$G1238)</f>
        <v>46250</v>
      </c>
    </row>
    <row r="1239" spans="1:19" ht="15" customHeight="1" x14ac:dyDescent="0.25">
      <c r="A1239" s="79">
        <v>53403</v>
      </c>
      <c r="B1239" s="76" t="s">
        <v>228</v>
      </c>
      <c r="C1239" s="76" t="s">
        <v>443</v>
      </c>
      <c r="D1239" s="77">
        <v>46250</v>
      </c>
      <c r="E1239" s="78">
        <v>1.49</v>
      </c>
      <c r="F1239" s="76" t="s">
        <v>266</v>
      </c>
      <c r="G1239" s="77">
        <v>46250</v>
      </c>
      <c r="H1239">
        <v>40502747</v>
      </c>
      <c r="I1239">
        <v>10</v>
      </c>
      <c r="J1239" s="76" t="s">
        <v>2145</v>
      </c>
      <c r="K1239" s="76" t="s">
        <v>2146</v>
      </c>
      <c r="L1239" s="77">
        <v>46250</v>
      </c>
      <c r="M1239" s="76" t="s">
        <v>269</v>
      </c>
      <c r="N1239" s="76" t="s">
        <v>270</v>
      </c>
      <c r="O1239" s="76" t="s">
        <v>271</v>
      </c>
      <c r="P1239" s="77">
        <v>46250</v>
      </c>
      <c r="Q1239" s="43">
        <f t="shared" si="38"/>
        <v>511</v>
      </c>
      <c r="R1239" s="43">
        <f t="shared" si="39"/>
        <v>600</v>
      </c>
      <c r="S1239" s="41">
        <f>IF($Q1239&lt;Parâmetros!$E$19,$G1239-1,$G1239)</f>
        <v>46250</v>
      </c>
    </row>
    <row r="1240" spans="1:19" ht="15" customHeight="1" x14ac:dyDescent="0.25">
      <c r="A1240" s="79">
        <v>53403</v>
      </c>
      <c r="B1240" s="76" t="s">
        <v>228</v>
      </c>
      <c r="C1240" s="76" t="s">
        <v>443</v>
      </c>
      <c r="D1240" s="77">
        <v>46250</v>
      </c>
      <c r="E1240" s="78">
        <v>0.97</v>
      </c>
      <c r="F1240" s="76" t="s">
        <v>266</v>
      </c>
      <c r="G1240" s="77">
        <v>46250</v>
      </c>
      <c r="H1240">
        <v>40503023</v>
      </c>
      <c r="I1240">
        <v>10</v>
      </c>
      <c r="J1240" s="76" t="s">
        <v>2147</v>
      </c>
      <c r="K1240" s="76" t="s">
        <v>2148</v>
      </c>
      <c r="L1240" s="77">
        <v>46250</v>
      </c>
      <c r="M1240" s="76" t="s">
        <v>269</v>
      </c>
      <c r="N1240" s="76" t="s">
        <v>270</v>
      </c>
      <c r="O1240" s="76" t="s">
        <v>271</v>
      </c>
      <c r="P1240" s="77">
        <v>46250</v>
      </c>
      <c r="Q1240" s="43">
        <f t="shared" si="38"/>
        <v>603</v>
      </c>
      <c r="R1240" s="43">
        <f t="shared" si="39"/>
        <v>662</v>
      </c>
      <c r="S1240" s="41">
        <f>IF($Q1240&lt;Parâmetros!$E$19,$G1240-1,$G1240)</f>
        <v>46250</v>
      </c>
    </row>
    <row r="1241" spans="1:19" ht="15" customHeight="1" x14ac:dyDescent="0.25">
      <c r="A1241" s="79">
        <v>53403</v>
      </c>
      <c r="B1241" s="76" t="s">
        <v>228</v>
      </c>
      <c r="C1241" s="76" t="s">
        <v>443</v>
      </c>
      <c r="D1241" s="77">
        <v>46250</v>
      </c>
      <c r="E1241" s="78">
        <v>1.27</v>
      </c>
      <c r="F1241" s="76" t="s">
        <v>266</v>
      </c>
      <c r="G1241" s="77">
        <v>46250</v>
      </c>
      <c r="H1241">
        <v>40503027</v>
      </c>
      <c r="I1241">
        <v>10</v>
      </c>
      <c r="J1241" s="76" t="s">
        <v>2149</v>
      </c>
      <c r="K1241" s="76" t="s">
        <v>2150</v>
      </c>
      <c r="L1241" s="77">
        <v>46250</v>
      </c>
      <c r="M1241" s="76" t="s">
        <v>269</v>
      </c>
      <c r="N1241" s="76" t="s">
        <v>270</v>
      </c>
      <c r="O1241" s="76" t="s">
        <v>271</v>
      </c>
      <c r="P1241" s="77">
        <v>46250</v>
      </c>
      <c r="Q1241" s="43">
        <f t="shared" si="38"/>
        <v>664</v>
      </c>
      <c r="R1241" s="43">
        <f t="shared" si="39"/>
        <v>740</v>
      </c>
      <c r="S1241" s="41">
        <f>IF($Q1241&lt;Parâmetros!$E$19,$G1241-1,$G1241)</f>
        <v>46250</v>
      </c>
    </row>
    <row r="1242" spans="1:19" ht="15" customHeight="1" x14ac:dyDescent="0.25">
      <c r="A1242" s="79">
        <v>53459</v>
      </c>
      <c r="B1242" s="76" t="s">
        <v>202</v>
      </c>
      <c r="C1242" s="76" t="s">
        <v>443</v>
      </c>
      <c r="D1242" s="77">
        <v>46237</v>
      </c>
      <c r="E1242" s="78">
        <v>5.35</v>
      </c>
      <c r="F1242" s="76" t="s">
        <v>266</v>
      </c>
      <c r="G1242" s="77">
        <v>46237</v>
      </c>
      <c r="H1242">
        <v>40500211</v>
      </c>
      <c r="I1242">
        <v>10</v>
      </c>
      <c r="J1242" s="76" t="s">
        <v>2151</v>
      </c>
      <c r="K1242" s="76" t="s">
        <v>2152</v>
      </c>
      <c r="L1242" s="77">
        <v>46237</v>
      </c>
      <c r="M1242" s="76" t="s">
        <v>269</v>
      </c>
      <c r="N1242">
        <v>3011212</v>
      </c>
      <c r="O1242" s="76" t="s">
        <v>271</v>
      </c>
      <c r="P1242" s="77">
        <v>46237</v>
      </c>
      <c r="Q1242" s="43">
        <f t="shared" si="38"/>
        <v>445</v>
      </c>
      <c r="R1242" s="43">
        <f t="shared" si="39"/>
        <v>766</v>
      </c>
      <c r="S1242" s="41">
        <f>IF($Q1242&lt;Parâmetros!$E$19,$G1242-1,$G1242)</f>
        <v>46237</v>
      </c>
    </row>
    <row r="1243" spans="1:19" ht="15" customHeight="1" x14ac:dyDescent="0.25">
      <c r="A1243" s="79">
        <v>53459</v>
      </c>
      <c r="B1243" s="76" t="s">
        <v>202</v>
      </c>
      <c r="C1243" s="76" t="s">
        <v>443</v>
      </c>
      <c r="D1243" s="77">
        <v>46237</v>
      </c>
      <c r="E1243" s="78">
        <v>0.93</v>
      </c>
      <c r="F1243" s="76" t="s">
        <v>266</v>
      </c>
      <c r="G1243" s="77">
        <v>46237</v>
      </c>
      <c r="H1243">
        <v>40421513</v>
      </c>
      <c r="I1243">
        <v>20</v>
      </c>
      <c r="J1243" s="76" t="s">
        <v>2153</v>
      </c>
      <c r="K1243" s="76" t="s">
        <v>2154</v>
      </c>
      <c r="L1243" s="77">
        <v>46237</v>
      </c>
      <c r="M1243" s="76" t="s">
        <v>269</v>
      </c>
      <c r="N1243" s="76" t="s">
        <v>270</v>
      </c>
      <c r="O1243" s="76" t="s">
        <v>271</v>
      </c>
      <c r="P1243" s="77">
        <v>46237</v>
      </c>
      <c r="Q1243" s="43">
        <f t="shared" si="38"/>
        <v>835</v>
      </c>
      <c r="R1243" s="43">
        <f t="shared" si="39"/>
        <v>890</v>
      </c>
      <c r="S1243" s="41">
        <f>IF($Q1243&lt;Parâmetros!$E$19,$G1243-1,$G1243)</f>
        <v>46237</v>
      </c>
    </row>
    <row r="1244" spans="1:19" ht="15" customHeight="1" x14ac:dyDescent="0.25">
      <c r="A1244" s="79">
        <v>53459</v>
      </c>
      <c r="B1244" s="76" t="s">
        <v>202</v>
      </c>
      <c r="C1244" s="76" t="s">
        <v>443</v>
      </c>
      <c r="D1244" s="77">
        <v>46237</v>
      </c>
      <c r="E1244" s="78">
        <v>0.62</v>
      </c>
      <c r="F1244" s="76" t="s">
        <v>266</v>
      </c>
      <c r="G1244" s="77">
        <v>46237</v>
      </c>
      <c r="H1244">
        <v>40497541</v>
      </c>
      <c r="I1244">
        <v>10</v>
      </c>
      <c r="J1244" s="76" t="s">
        <v>2155</v>
      </c>
      <c r="K1244" s="76" t="s">
        <v>2156</v>
      </c>
      <c r="L1244" s="77">
        <v>46237</v>
      </c>
      <c r="M1244" s="76" t="s">
        <v>269</v>
      </c>
      <c r="N1244" s="76" t="s">
        <v>270</v>
      </c>
      <c r="O1244" s="76" t="s">
        <v>271</v>
      </c>
      <c r="P1244" s="77">
        <v>46237</v>
      </c>
      <c r="Q1244" s="43">
        <f t="shared" si="38"/>
        <v>891</v>
      </c>
      <c r="R1244" s="43">
        <f t="shared" si="39"/>
        <v>928</v>
      </c>
      <c r="S1244" s="41">
        <f>IF($Q1244&lt;Parâmetros!$E$19,$G1244-1,$G1244)</f>
        <v>46237</v>
      </c>
    </row>
    <row r="1245" spans="1:19" ht="15" customHeight="1" x14ac:dyDescent="0.25">
      <c r="A1245" s="79">
        <v>53459</v>
      </c>
      <c r="B1245" s="76" t="s">
        <v>202</v>
      </c>
      <c r="C1245" s="76" t="s">
        <v>443</v>
      </c>
      <c r="D1245" s="77">
        <v>46239</v>
      </c>
      <c r="E1245" s="78">
        <v>5.67</v>
      </c>
      <c r="F1245" s="76" t="s">
        <v>266</v>
      </c>
      <c r="G1245" s="77">
        <v>46239</v>
      </c>
      <c r="H1245">
        <v>40500211</v>
      </c>
      <c r="I1245">
        <v>30</v>
      </c>
      <c r="J1245" s="76" t="s">
        <v>1458</v>
      </c>
      <c r="K1245" s="76" t="s">
        <v>2157</v>
      </c>
      <c r="L1245" s="77">
        <v>46239</v>
      </c>
      <c r="M1245" s="76" t="s">
        <v>269</v>
      </c>
      <c r="N1245">
        <v>3011212</v>
      </c>
      <c r="O1245" s="76" t="s">
        <v>271</v>
      </c>
      <c r="P1245" s="77">
        <v>46239</v>
      </c>
      <c r="Q1245" s="43">
        <f t="shared" si="38"/>
        <v>440</v>
      </c>
      <c r="R1245" s="43">
        <f t="shared" si="39"/>
        <v>780</v>
      </c>
      <c r="S1245" s="41">
        <f>IF($Q1245&lt;Parâmetros!$E$19,$G1245-1,$G1245)</f>
        <v>46239</v>
      </c>
    </row>
    <row r="1246" spans="1:19" ht="15" customHeight="1" x14ac:dyDescent="0.25">
      <c r="A1246" s="79">
        <v>53459</v>
      </c>
      <c r="B1246" s="76" t="s">
        <v>202</v>
      </c>
      <c r="C1246" s="76" t="s">
        <v>443</v>
      </c>
      <c r="D1246" s="77">
        <v>46239</v>
      </c>
      <c r="E1246" s="78">
        <v>1.57</v>
      </c>
      <c r="F1246" s="76" t="s">
        <v>266</v>
      </c>
      <c r="G1246" s="77">
        <v>46239</v>
      </c>
      <c r="H1246">
        <v>40500211</v>
      </c>
      <c r="I1246">
        <v>30</v>
      </c>
      <c r="J1246" s="76" t="s">
        <v>1430</v>
      </c>
      <c r="K1246" s="76" t="s">
        <v>2158</v>
      </c>
      <c r="L1246" s="77">
        <v>46239</v>
      </c>
      <c r="M1246" s="76" t="s">
        <v>269</v>
      </c>
      <c r="N1246">
        <v>3011212</v>
      </c>
      <c r="O1246" s="76" t="s">
        <v>271</v>
      </c>
      <c r="P1246" s="77">
        <v>46239</v>
      </c>
      <c r="Q1246" s="43">
        <f t="shared" si="38"/>
        <v>840</v>
      </c>
      <c r="R1246" s="43">
        <f t="shared" si="39"/>
        <v>934</v>
      </c>
      <c r="S1246" s="41">
        <f>IF($Q1246&lt;Parâmetros!$E$19,$G1246-1,$G1246)</f>
        <v>46239</v>
      </c>
    </row>
    <row r="1247" spans="1:19" ht="15" customHeight="1" x14ac:dyDescent="0.25">
      <c r="A1247" s="79">
        <v>53459</v>
      </c>
      <c r="B1247" s="76" t="s">
        <v>202</v>
      </c>
      <c r="C1247" s="76" t="s">
        <v>443</v>
      </c>
      <c r="D1247" s="77">
        <v>46243</v>
      </c>
      <c r="E1247" s="78">
        <v>1.1499999999999999</v>
      </c>
      <c r="F1247" s="76" t="s">
        <v>266</v>
      </c>
      <c r="G1247" s="77">
        <v>46240</v>
      </c>
      <c r="H1247">
        <v>40502506</v>
      </c>
      <c r="I1247">
        <v>10</v>
      </c>
      <c r="J1247" s="76" t="s">
        <v>2159</v>
      </c>
      <c r="K1247" s="76" t="s">
        <v>2160</v>
      </c>
      <c r="L1247" s="77">
        <v>46240</v>
      </c>
      <c r="M1247" s="76" t="s">
        <v>269</v>
      </c>
      <c r="N1247" s="76" t="s">
        <v>270</v>
      </c>
      <c r="O1247" s="76" t="s">
        <v>271</v>
      </c>
      <c r="P1247" s="77">
        <v>46243</v>
      </c>
      <c r="Q1247" s="43">
        <f t="shared" si="38"/>
        <v>441</v>
      </c>
      <c r="R1247" s="43">
        <f t="shared" si="39"/>
        <v>510</v>
      </c>
      <c r="S1247" s="41">
        <f>IF($Q1247&lt;Parâmetros!$E$19,$G1247-1,$G1247)</f>
        <v>46240</v>
      </c>
    </row>
    <row r="1248" spans="1:19" ht="15" customHeight="1" x14ac:dyDescent="0.25">
      <c r="A1248" s="79">
        <v>53459</v>
      </c>
      <c r="B1248" s="76" t="s">
        <v>202</v>
      </c>
      <c r="C1248" s="76" t="s">
        <v>443</v>
      </c>
      <c r="D1248" s="77">
        <v>46243</v>
      </c>
      <c r="E1248" s="78">
        <v>3</v>
      </c>
      <c r="F1248" s="76" t="s">
        <v>266</v>
      </c>
      <c r="G1248" s="77">
        <v>46240</v>
      </c>
      <c r="H1248">
        <v>40492894</v>
      </c>
      <c r="I1248">
        <v>10</v>
      </c>
      <c r="J1248" s="76" t="s">
        <v>2161</v>
      </c>
      <c r="K1248" s="76" t="s">
        <v>2162</v>
      </c>
      <c r="L1248" s="77">
        <v>46240</v>
      </c>
      <c r="M1248" s="76" t="s">
        <v>269</v>
      </c>
      <c r="N1248" s="76" t="s">
        <v>270</v>
      </c>
      <c r="O1248" s="76" t="s">
        <v>271</v>
      </c>
      <c r="P1248" s="77">
        <v>46243</v>
      </c>
      <c r="Q1248" s="43">
        <f t="shared" si="38"/>
        <v>510</v>
      </c>
      <c r="R1248" s="43">
        <f t="shared" si="39"/>
        <v>690</v>
      </c>
      <c r="S1248" s="41">
        <f>IF($Q1248&lt;Parâmetros!$E$19,$G1248-1,$G1248)</f>
        <v>46240</v>
      </c>
    </row>
    <row r="1249" spans="1:19" ht="15" customHeight="1" x14ac:dyDescent="0.25">
      <c r="A1249" s="79">
        <v>53459</v>
      </c>
      <c r="B1249" s="76" t="s">
        <v>202</v>
      </c>
      <c r="C1249" s="76" t="s">
        <v>443</v>
      </c>
      <c r="D1249" s="77">
        <v>46243</v>
      </c>
      <c r="E1249" s="78">
        <v>1.48</v>
      </c>
      <c r="F1249" s="76" t="s">
        <v>266</v>
      </c>
      <c r="G1249" s="77">
        <v>46240</v>
      </c>
      <c r="H1249">
        <v>40492891</v>
      </c>
      <c r="I1249">
        <v>10</v>
      </c>
      <c r="J1249" s="76" t="s">
        <v>2163</v>
      </c>
      <c r="K1249" s="76" t="s">
        <v>546</v>
      </c>
      <c r="L1249" s="77">
        <v>46240</v>
      </c>
      <c r="M1249" s="76" t="s">
        <v>269</v>
      </c>
      <c r="N1249" s="76" t="s">
        <v>270</v>
      </c>
      <c r="O1249" s="76" t="s">
        <v>271</v>
      </c>
      <c r="P1249" s="77">
        <v>46243</v>
      </c>
      <c r="Q1249" s="43">
        <f t="shared" ref="Q1249:Q1312" si="40">IFERROR(VALUE(LEFT($J1249,2))*60+VALUE(MID($J1249,4,2)),9999)</f>
        <v>690</v>
      </c>
      <c r="R1249" s="43">
        <f t="shared" ref="R1249:R1312" si="41">IFERROR(VALUE(LEFT($K1249,2))*60+VALUE(MID($K1249,4,2)),"")</f>
        <v>780</v>
      </c>
      <c r="S1249" s="41">
        <f>IF($Q1249&lt;Parâmetros!$E$19,$G1249-1,$G1249)</f>
        <v>46240</v>
      </c>
    </row>
    <row r="1250" spans="1:19" ht="15" customHeight="1" x14ac:dyDescent="0.25">
      <c r="A1250" s="79">
        <v>53459</v>
      </c>
      <c r="B1250" s="76" t="s">
        <v>202</v>
      </c>
      <c r="C1250" s="76" t="s">
        <v>443</v>
      </c>
      <c r="D1250" s="77">
        <v>46243</v>
      </c>
      <c r="E1250" s="78">
        <v>5.57</v>
      </c>
      <c r="F1250" s="76" t="s">
        <v>266</v>
      </c>
      <c r="G1250" s="77">
        <v>46241</v>
      </c>
      <c r="H1250">
        <v>40500203</v>
      </c>
      <c r="I1250">
        <v>10</v>
      </c>
      <c r="J1250" s="76" t="s">
        <v>2164</v>
      </c>
      <c r="K1250" s="76" t="s">
        <v>742</v>
      </c>
      <c r="L1250" s="77">
        <v>46241</v>
      </c>
      <c r="M1250" s="76" t="s">
        <v>296</v>
      </c>
      <c r="N1250" s="76" t="s">
        <v>270</v>
      </c>
      <c r="O1250" s="76" t="s">
        <v>271</v>
      </c>
      <c r="P1250" s="77">
        <v>46243</v>
      </c>
      <c r="Q1250" s="43">
        <f t="shared" si="40"/>
        <v>445</v>
      </c>
      <c r="R1250" s="43">
        <f t="shared" si="41"/>
        <v>780</v>
      </c>
      <c r="S1250" s="41">
        <f>IF($Q1250&lt;Parâmetros!$E$19,$G1250-1,$G1250)</f>
        <v>46241</v>
      </c>
    </row>
    <row r="1251" spans="1:19" ht="15" customHeight="1" x14ac:dyDescent="0.25">
      <c r="A1251" s="79">
        <v>53459</v>
      </c>
      <c r="B1251" s="76" t="s">
        <v>202</v>
      </c>
      <c r="C1251" s="76" t="s">
        <v>443</v>
      </c>
      <c r="D1251" s="77">
        <v>46243</v>
      </c>
      <c r="E1251" s="78">
        <v>1.1000000000000001</v>
      </c>
      <c r="F1251" s="76" t="s">
        <v>266</v>
      </c>
      <c r="G1251" s="77">
        <v>46241</v>
      </c>
      <c r="H1251">
        <v>40500203</v>
      </c>
      <c r="I1251">
        <v>10</v>
      </c>
      <c r="J1251" s="76" t="s">
        <v>2165</v>
      </c>
      <c r="K1251" s="76" t="s">
        <v>2166</v>
      </c>
      <c r="L1251" s="77">
        <v>46241</v>
      </c>
      <c r="M1251" s="76" t="s">
        <v>296</v>
      </c>
      <c r="N1251" s="76" t="s">
        <v>270</v>
      </c>
      <c r="O1251" s="76" t="s">
        <v>271</v>
      </c>
      <c r="P1251" s="77">
        <v>46243</v>
      </c>
      <c r="Q1251" s="43">
        <f t="shared" si="40"/>
        <v>849</v>
      </c>
      <c r="R1251" s="43">
        <f t="shared" si="41"/>
        <v>915</v>
      </c>
      <c r="S1251" s="41">
        <f>IF($Q1251&lt;Parâmetros!$E$19,$G1251-1,$G1251)</f>
        <v>46241</v>
      </c>
    </row>
    <row r="1252" spans="1:19" ht="15" customHeight="1" x14ac:dyDescent="0.25">
      <c r="A1252" s="79">
        <v>53459</v>
      </c>
      <c r="B1252" s="76" t="s">
        <v>202</v>
      </c>
      <c r="C1252" s="76" t="s">
        <v>443</v>
      </c>
      <c r="D1252" s="77">
        <v>46243</v>
      </c>
      <c r="E1252" s="78">
        <v>4.59</v>
      </c>
      <c r="F1252" s="76" t="s">
        <v>266</v>
      </c>
      <c r="G1252" s="77">
        <v>46242</v>
      </c>
      <c r="H1252">
        <v>40502128</v>
      </c>
      <c r="I1252">
        <v>20</v>
      </c>
      <c r="J1252" s="76" t="s">
        <v>2167</v>
      </c>
      <c r="K1252" s="76" t="s">
        <v>2168</v>
      </c>
      <c r="L1252" s="77">
        <v>46242</v>
      </c>
      <c r="M1252" s="76" t="s">
        <v>269</v>
      </c>
      <c r="N1252" s="76" t="s">
        <v>270</v>
      </c>
      <c r="O1252" s="76" t="s">
        <v>271</v>
      </c>
      <c r="P1252" s="77">
        <v>46243</v>
      </c>
      <c r="Q1252" s="43">
        <f t="shared" si="40"/>
        <v>445</v>
      </c>
      <c r="R1252" s="43">
        <f t="shared" si="41"/>
        <v>720</v>
      </c>
      <c r="S1252" s="41">
        <f>IF($Q1252&lt;Parâmetros!$E$19,$G1252-1,$G1252)</f>
        <v>46242</v>
      </c>
    </row>
    <row r="1253" spans="1:19" ht="15" customHeight="1" x14ac:dyDescent="0.25">
      <c r="A1253" s="79">
        <v>53459</v>
      </c>
      <c r="B1253" s="76" t="s">
        <v>202</v>
      </c>
      <c r="C1253" s="76" t="s">
        <v>443</v>
      </c>
      <c r="D1253" s="77">
        <v>46243</v>
      </c>
      <c r="E1253" s="78">
        <v>5.52</v>
      </c>
      <c r="F1253" s="76" t="s">
        <v>266</v>
      </c>
      <c r="G1253" s="77">
        <v>46242</v>
      </c>
      <c r="H1253">
        <v>40500211</v>
      </c>
      <c r="I1253">
        <v>10</v>
      </c>
      <c r="J1253" s="76" t="s">
        <v>2169</v>
      </c>
      <c r="K1253" s="76" t="s">
        <v>546</v>
      </c>
      <c r="L1253" s="77">
        <v>46242</v>
      </c>
      <c r="M1253" s="76" t="s">
        <v>269</v>
      </c>
      <c r="N1253">
        <v>3011212</v>
      </c>
      <c r="O1253" s="76" t="s">
        <v>271</v>
      </c>
      <c r="P1253" s="77">
        <v>46243</v>
      </c>
      <c r="Q1253" s="43">
        <f t="shared" si="40"/>
        <v>448</v>
      </c>
      <c r="R1253" s="43">
        <f t="shared" si="41"/>
        <v>780</v>
      </c>
      <c r="S1253" s="41">
        <f>IF($Q1253&lt;Parâmetros!$E$19,$G1253-1,$G1253)</f>
        <v>46242</v>
      </c>
    </row>
    <row r="1254" spans="1:19" ht="15" customHeight="1" x14ac:dyDescent="0.25">
      <c r="A1254" s="79">
        <v>53459</v>
      </c>
      <c r="B1254" s="76" t="s">
        <v>202</v>
      </c>
      <c r="C1254" s="76" t="s">
        <v>443</v>
      </c>
      <c r="D1254" s="77">
        <v>46243</v>
      </c>
      <c r="E1254" s="78">
        <v>-5.52</v>
      </c>
      <c r="F1254" s="76" t="s">
        <v>266</v>
      </c>
      <c r="G1254" s="77">
        <v>46242</v>
      </c>
      <c r="H1254">
        <v>40500211</v>
      </c>
      <c r="I1254">
        <v>10</v>
      </c>
      <c r="J1254" s="76" t="s">
        <v>2169</v>
      </c>
      <c r="K1254" s="76" t="s">
        <v>546</v>
      </c>
      <c r="L1254" s="77">
        <v>46242</v>
      </c>
      <c r="M1254" s="76" t="s">
        <v>269</v>
      </c>
      <c r="N1254">
        <v>3011212</v>
      </c>
      <c r="O1254" s="76" t="s">
        <v>271</v>
      </c>
      <c r="P1254" s="77">
        <v>46243</v>
      </c>
      <c r="Q1254" s="43">
        <f t="shared" si="40"/>
        <v>448</v>
      </c>
      <c r="R1254" s="43">
        <f t="shared" si="41"/>
        <v>780</v>
      </c>
      <c r="S1254" s="41">
        <f>IF($Q1254&lt;Parâmetros!$E$19,$G1254-1,$G1254)</f>
        <v>46242</v>
      </c>
    </row>
    <row r="1255" spans="1:19" ht="15" customHeight="1" x14ac:dyDescent="0.25">
      <c r="A1255" s="79">
        <v>53459</v>
      </c>
      <c r="B1255" s="76" t="s">
        <v>202</v>
      </c>
      <c r="C1255" s="76" t="s">
        <v>443</v>
      </c>
      <c r="D1255" s="77">
        <v>46243</v>
      </c>
      <c r="E1255" s="78">
        <v>2.54</v>
      </c>
      <c r="F1255" s="76" t="s">
        <v>266</v>
      </c>
      <c r="G1255" s="77">
        <v>46242</v>
      </c>
      <c r="H1255">
        <v>40502506</v>
      </c>
      <c r="I1255">
        <v>10</v>
      </c>
      <c r="J1255" s="76" t="s">
        <v>2170</v>
      </c>
      <c r="K1255" s="76" t="s">
        <v>2171</v>
      </c>
      <c r="L1255" s="77">
        <v>46242</v>
      </c>
      <c r="M1255" s="76" t="s">
        <v>269</v>
      </c>
      <c r="N1255" s="76" t="s">
        <v>270</v>
      </c>
      <c r="O1255" s="76" t="s">
        <v>271</v>
      </c>
      <c r="P1255" s="77">
        <v>46243</v>
      </c>
      <c r="Q1255" s="43">
        <f t="shared" si="40"/>
        <v>781</v>
      </c>
      <c r="R1255" s="43">
        <f t="shared" si="41"/>
        <v>934</v>
      </c>
      <c r="S1255" s="41">
        <f>IF($Q1255&lt;Parâmetros!$E$19,$G1255-1,$G1255)</f>
        <v>46242</v>
      </c>
    </row>
    <row r="1256" spans="1:19" ht="15" customHeight="1" x14ac:dyDescent="0.25">
      <c r="A1256" s="79">
        <v>53459</v>
      </c>
      <c r="B1256" s="76" t="s">
        <v>202</v>
      </c>
      <c r="C1256" s="76" t="s">
        <v>443</v>
      </c>
      <c r="D1256" s="77">
        <v>46243</v>
      </c>
      <c r="E1256" s="78">
        <v>1.29</v>
      </c>
      <c r="F1256" s="76" t="s">
        <v>266</v>
      </c>
      <c r="G1256" s="77">
        <v>46242</v>
      </c>
      <c r="H1256">
        <v>40500211</v>
      </c>
      <c r="I1256">
        <v>10</v>
      </c>
      <c r="J1256" s="76" t="s">
        <v>2172</v>
      </c>
      <c r="K1256" s="76" t="s">
        <v>2173</v>
      </c>
      <c r="L1256" s="77">
        <v>46242</v>
      </c>
      <c r="M1256" s="76" t="s">
        <v>269</v>
      </c>
      <c r="N1256">
        <v>3011212</v>
      </c>
      <c r="O1256" s="76" t="s">
        <v>271</v>
      </c>
      <c r="P1256" s="77">
        <v>46243</v>
      </c>
      <c r="Q1256" s="43">
        <f t="shared" si="40"/>
        <v>848</v>
      </c>
      <c r="R1256" s="43">
        <f t="shared" si="41"/>
        <v>925</v>
      </c>
      <c r="S1256" s="41">
        <f>IF($Q1256&lt;Parâmetros!$E$19,$G1256-1,$G1256)</f>
        <v>46242</v>
      </c>
    </row>
    <row r="1257" spans="1:19" ht="15" customHeight="1" x14ac:dyDescent="0.25">
      <c r="A1257" s="79">
        <v>53459</v>
      </c>
      <c r="B1257" s="76" t="s">
        <v>202</v>
      </c>
      <c r="C1257" s="76" t="s">
        <v>443</v>
      </c>
      <c r="D1257" s="77">
        <v>46243</v>
      </c>
      <c r="E1257" s="78">
        <v>-1.29</v>
      </c>
      <c r="F1257" s="76" t="s">
        <v>266</v>
      </c>
      <c r="G1257" s="77">
        <v>46242</v>
      </c>
      <c r="H1257">
        <v>40500211</v>
      </c>
      <c r="I1257">
        <v>10</v>
      </c>
      <c r="J1257" s="76" t="s">
        <v>2172</v>
      </c>
      <c r="K1257" s="76" t="s">
        <v>2173</v>
      </c>
      <c r="L1257" s="77">
        <v>46242</v>
      </c>
      <c r="M1257" s="76" t="s">
        <v>269</v>
      </c>
      <c r="N1257">
        <v>3011212</v>
      </c>
      <c r="O1257" s="76" t="s">
        <v>271</v>
      </c>
      <c r="P1257" s="77">
        <v>46243</v>
      </c>
      <c r="Q1257" s="43">
        <f t="shared" si="40"/>
        <v>848</v>
      </c>
      <c r="R1257" s="43">
        <f t="shared" si="41"/>
        <v>925</v>
      </c>
      <c r="S1257" s="41">
        <f>IF($Q1257&lt;Parâmetros!$E$19,$G1257-1,$G1257)</f>
        <v>46242</v>
      </c>
    </row>
    <row r="1258" spans="1:19" ht="15" customHeight="1" x14ac:dyDescent="0.25">
      <c r="A1258" s="79">
        <v>53459</v>
      </c>
      <c r="B1258" s="76" t="s">
        <v>202</v>
      </c>
      <c r="C1258" s="76" t="s">
        <v>443</v>
      </c>
      <c r="D1258" s="77">
        <v>46243</v>
      </c>
      <c r="E1258" s="78">
        <v>2.5499999999999998</v>
      </c>
      <c r="F1258" s="76" t="s">
        <v>266</v>
      </c>
      <c r="G1258" s="77">
        <v>46243</v>
      </c>
      <c r="H1258">
        <v>40502737</v>
      </c>
      <c r="I1258">
        <v>10</v>
      </c>
      <c r="J1258" s="76" t="s">
        <v>2174</v>
      </c>
      <c r="K1258" s="76" t="s">
        <v>2175</v>
      </c>
      <c r="L1258" s="77">
        <v>46243</v>
      </c>
      <c r="M1258" s="76" t="s">
        <v>269</v>
      </c>
      <c r="N1258" s="76" t="s">
        <v>270</v>
      </c>
      <c r="O1258" s="76" t="s">
        <v>271</v>
      </c>
      <c r="P1258" s="77">
        <v>46243</v>
      </c>
      <c r="Q1258" s="43">
        <f t="shared" si="40"/>
        <v>447</v>
      </c>
      <c r="R1258" s="43">
        <f t="shared" si="41"/>
        <v>600</v>
      </c>
      <c r="S1258" s="41">
        <f>IF($Q1258&lt;Parâmetros!$E$19,$G1258-1,$G1258)</f>
        <v>46243</v>
      </c>
    </row>
    <row r="1259" spans="1:19" ht="15" customHeight="1" x14ac:dyDescent="0.25">
      <c r="A1259" s="79">
        <v>53459</v>
      </c>
      <c r="B1259" s="76" t="s">
        <v>202</v>
      </c>
      <c r="C1259" s="76" t="s">
        <v>443</v>
      </c>
      <c r="D1259" s="77">
        <v>46243</v>
      </c>
      <c r="E1259" s="78">
        <v>0.47</v>
      </c>
      <c r="F1259" s="76" t="s">
        <v>266</v>
      </c>
      <c r="G1259" s="77">
        <v>46243</v>
      </c>
      <c r="H1259">
        <v>40502745</v>
      </c>
      <c r="I1259">
        <v>10</v>
      </c>
      <c r="J1259" s="76" t="s">
        <v>2176</v>
      </c>
      <c r="K1259" s="76" t="s">
        <v>2177</v>
      </c>
      <c r="L1259" s="77">
        <v>46243</v>
      </c>
      <c r="M1259" s="76" t="s">
        <v>269</v>
      </c>
      <c r="N1259">
        <v>3009114</v>
      </c>
      <c r="O1259" s="76" t="s">
        <v>271</v>
      </c>
      <c r="P1259" s="77">
        <v>46243</v>
      </c>
      <c r="Q1259" s="43">
        <f t="shared" si="40"/>
        <v>601</v>
      </c>
      <c r="R1259" s="43">
        <f t="shared" si="41"/>
        <v>630</v>
      </c>
      <c r="S1259" s="41">
        <f>IF($Q1259&lt;Parâmetros!$E$19,$G1259-1,$G1259)</f>
        <v>46243</v>
      </c>
    </row>
    <row r="1260" spans="1:19" ht="15" customHeight="1" x14ac:dyDescent="0.25">
      <c r="A1260" s="79">
        <v>53459</v>
      </c>
      <c r="B1260" s="76" t="s">
        <v>202</v>
      </c>
      <c r="C1260" s="76" t="s">
        <v>443</v>
      </c>
      <c r="D1260" s="77">
        <v>46243</v>
      </c>
      <c r="E1260" s="78">
        <v>1.44</v>
      </c>
      <c r="F1260" s="76" t="s">
        <v>266</v>
      </c>
      <c r="G1260" s="77">
        <v>46243</v>
      </c>
      <c r="H1260">
        <v>40502746</v>
      </c>
      <c r="I1260">
        <v>10</v>
      </c>
      <c r="J1260" s="76" t="s">
        <v>2178</v>
      </c>
      <c r="K1260" s="76" t="s">
        <v>2179</v>
      </c>
      <c r="L1260" s="77">
        <v>46243</v>
      </c>
      <c r="M1260" s="76" t="s">
        <v>269</v>
      </c>
      <c r="N1260" s="76" t="s">
        <v>270</v>
      </c>
      <c r="O1260" s="76" t="s">
        <v>271</v>
      </c>
      <c r="P1260" s="77">
        <v>46243</v>
      </c>
      <c r="Q1260" s="43">
        <f t="shared" si="40"/>
        <v>631</v>
      </c>
      <c r="R1260" s="43">
        <f t="shared" si="41"/>
        <v>717</v>
      </c>
      <c r="S1260" s="41">
        <f>IF($Q1260&lt;Parâmetros!$E$19,$G1260-1,$G1260)</f>
        <v>46243</v>
      </c>
    </row>
    <row r="1261" spans="1:19" ht="15" customHeight="1" x14ac:dyDescent="0.25">
      <c r="A1261" s="79">
        <v>53459</v>
      </c>
      <c r="B1261" s="76" t="s">
        <v>202</v>
      </c>
      <c r="C1261" s="76" t="s">
        <v>443</v>
      </c>
      <c r="D1261" s="77">
        <v>46243</v>
      </c>
      <c r="E1261" s="78">
        <v>2</v>
      </c>
      <c r="F1261" s="76" t="s">
        <v>266</v>
      </c>
      <c r="G1261" s="77">
        <v>46243</v>
      </c>
      <c r="H1261">
        <v>40499933</v>
      </c>
      <c r="I1261">
        <v>10</v>
      </c>
      <c r="J1261" s="76" t="s">
        <v>2180</v>
      </c>
      <c r="K1261" s="76" t="s">
        <v>2181</v>
      </c>
      <c r="L1261" s="77">
        <v>46243</v>
      </c>
      <c r="M1261" s="76" t="s">
        <v>269</v>
      </c>
      <c r="N1261">
        <v>3006506</v>
      </c>
      <c r="O1261" s="76" t="s">
        <v>271</v>
      </c>
      <c r="P1261" s="77">
        <v>46243</v>
      </c>
      <c r="Q1261" s="43">
        <f t="shared" si="40"/>
        <v>781</v>
      </c>
      <c r="R1261" s="43">
        <f t="shared" si="41"/>
        <v>901</v>
      </c>
      <c r="S1261" s="41">
        <f>IF($Q1261&lt;Parâmetros!$E$19,$G1261-1,$G1261)</f>
        <v>46243</v>
      </c>
    </row>
    <row r="1262" spans="1:19" ht="15" customHeight="1" x14ac:dyDescent="0.25">
      <c r="A1262" s="79">
        <v>53459</v>
      </c>
      <c r="B1262" s="76" t="s">
        <v>202</v>
      </c>
      <c r="C1262" s="76" t="s">
        <v>443</v>
      </c>
      <c r="D1262" s="77">
        <v>46245</v>
      </c>
      <c r="E1262" s="78">
        <v>3.1</v>
      </c>
      <c r="F1262" s="76" t="s">
        <v>266</v>
      </c>
      <c r="G1262" s="77">
        <v>46245</v>
      </c>
      <c r="H1262">
        <v>40496872</v>
      </c>
      <c r="I1262">
        <v>20</v>
      </c>
      <c r="J1262" s="76" t="s">
        <v>2182</v>
      </c>
      <c r="K1262" s="76" t="s">
        <v>2183</v>
      </c>
      <c r="L1262" s="77">
        <v>46245</v>
      </c>
      <c r="M1262" s="76" t="s">
        <v>296</v>
      </c>
      <c r="N1262">
        <v>3005825</v>
      </c>
      <c r="O1262" s="76" t="s">
        <v>271</v>
      </c>
      <c r="P1262" s="77">
        <v>46245</v>
      </c>
      <c r="Q1262" s="43">
        <f t="shared" si="40"/>
        <v>444</v>
      </c>
      <c r="R1262" s="43">
        <f t="shared" si="41"/>
        <v>630</v>
      </c>
      <c r="S1262" s="41">
        <f>IF($Q1262&lt;Parâmetros!$E$19,$G1262-1,$G1262)</f>
        <v>46245</v>
      </c>
    </row>
    <row r="1263" spans="1:19" ht="15" customHeight="1" x14ac:dyDescent="0.25">
      <c r="A1263" s="79">
        <v>53459</v>
      </c>
      <c r="B1263" s="76" t="s">
        <v>202</v>
      </c>
      <c r="C1263" s="76" t="s">
        <v>443</v>
      </c>
      <c r="D1263" s="77">
        <v>46245</v>
      </c>
      <c r="E1263" s="78">
        <v>0.49</v>
      </c>
      <c r="F1263" s="76" t="s">
        <v>266</v>
      </c>
      <c r="G1263" s="77">
        <v>46245</v>
      </c>
      <c r="H1263">
        <v>40496873</v>
      </c>
      <c r="I1263">
        <v>20</v>
      </c>
      <c r="J1263" s="76" t="s">
        <v>2184</v>
      </c>
      <c r="K1263" s="76" t="s">
        <v>2185</v>
      </c>
      <c r="L1263" s="77">
        <v>46245</v>
      </c>
      <c r="M1263" s="76" t="s">
        <v>296</v>
      </c>
      <c r="N1263">
        <v>3002594</v>
      </c>
      <c r="O1263" s="76" t="s">
        <v>271</v>
      </c>
      <c r="P1263" s="77">
        <v>46245</v>
      </c>
      <c r="Q1263" s="43">
        <f t="shared" si="40"/>
        <v>630</v>
      </c>
      <c r="R1263" s="43">
        <f t="shared" si="41"/>
        <v>660</v>
      </c>
      <c r="S1263" s="41">
        <f>IF($Q1263&lt;Parâmetros!$E$19,$G1263-1,$G1263)</f>
        <v>46245</v>
      </c>
    </row>
    <row r="1264" spans="1:19" ht="15" customHeight="1" x14ac:dyDescent="0.25">
      <c r="A1264" s="79">
        <v>53459</v>
      </c>
      <c r="B1264" s="76" t="s">
        <v>202</v>
      </c>
      <c r="C1264" s="76" t="s">
        <v>443</v>
      </c>
      <c r="D1264" s="77">
        <v>46245</v>
      </c>
      <c r="E1264" s="78">
        <v>1.99</v>
      </c>
      <c r="F1264" s="76" t="s">
        <v>266</v>
      </c>
      <c r="G1264" s="77">
        <v>46245</v>
      </c>
      <c r="H1264">
        <v>40503414</v>
      </c>
      <c r="I1264">
        <v>10</v>
      </c>
      <c r="J1264" s="76" t="s">
        <v>2186</v>
      </c>
      <c r="K1264" s="76" t="s">
        <v>1498</v>
      </c>
      <c r="L1264" s="77">
        <v>46245</v>
      </c>
      <c r="M1264" s="76" t="s">
        <v>269</v>
      </c>
      <c r="N1264">
        <v>3010336</v>
      </c>
      <c r="O1264" s="76" t="s">
        <v>271</v>
      </c>
      <c r="P1264" s="77">
        <v>46245</v>
      </c>
      <c r="Q1264" s="43">
        <f t="shared" si="40"/>
        <v>660</v>
      </c>
      <c r="R1264" s="43">
        <f t="shared" si="41"/>
        <v>780</v>
      </c>
      <c r="S1264" s="41">
        <f>IF($Q1264&lt;Parâmetros!$E$19,$G1264-1,$G1264)</f>
        <v>46245</v>
      </c>
    </row>
    <row r="1265" spans="1:19" ht="15" customHeight="1" x14ac:dyDescent="0.25">
      <c r="A1265" s="79">
        <v>53459</v>
      </c>
      <c r="B1265" s="76" t="s">
        <v>202</v>
      </c>
      <c r="C1265" s="76" t="s">
        <v>443</v>
      </c>
      <c r="D1265" s="77">
        <v>46245</v>
      </c>
      <c r="E1265" s="78">
        <v>1.49</v>
      </c>
      <c r="F1265" s="76" t="s">
        <v>266</v>
      </c>
      <c r="G1265" s="77">
        <v>46245</v>
      </c>
      <c r="H1265">
        <v>40496939</v>
      </c>
      <c r="I1265">
        <v>10</v>
      </c>
      <c r="J1265" s="76" t="s">
        <v>2187</v>
      </c>
      <c r="K1265" s="76" t="s">
        <v>2188</v>
      </c>
      <c r="L1265" s="77">
        <v>46245</v>
      </c>
      <c r="M1265" s="76" t="s">
        <v>269</v>
      </c>
      <c r="N1265" s="76" t="s">
        <v>270</v>
      </c>
      <c r="O1265" s="76" t="s">
        <v>271</v>
      </c>
      <c r="P1265" s="77">
        <v>46245</v>
      </c>
      <c r="Q1265" s="43">
        <f t="shared" si="40"/>
        <v>841</v>
      </c>
      <c r="R1265" s="43">
        <f t="shared" si="41"/>
        <v>930</v>
      </c>
      <c r="S1265" s="41">
        <f>IF($Q1265&lt;Parâmetros!$E$19,$G1265-1,$G1265)</f>
        <v>46245</v>
      </c>
    </row>
    <row r="1266" spans="1:19" ht="15" customHeight="1" x14ac:dyDescent="0.25">
      <c r="A1266" s="79">
        <v>53459</v>
      </c>
      <c r="B1266" s="76" t="s">
        <v>202</v>
      </c>
      <c r="C1266" s="76" t="s">
        <v>443</v>
      </c>
      <c r="D1266" s="77">
        <v>46246</v>
      </c>
      <c r="E1266" s="78">
        <v>0.49</v>
      </c>
      <c r="F1266" s="76" t="s">
        <v>266</v>
      </c>
      <c r="G1266" s="77">
        <v>46246</v>
      </c>
      <c r="H1266">
        <v>40474572</v>
      </c>
      <c r="I1266">
        <v>10</v>
      </c>
      <c r="J1266" s="76" t="s">
        <v>2189</v>
      </c>
      <c r="K1266" s="76" t="s">
        <v>2190</v>
      </c>
      <c r="L1266" s="77">
        <v>46246</v>
      </c>
      <c r="M1266" s="76" t="s">
        <v>269</v>
      </c>
      <c r="N1266" s="76" t="s">
        <v>270</v>
      </c>
      <c r="O1266" s="76" t="s">
        <v>271</v>
      </c>
      <c r="P1266" s="77">
        <v>46246</v>
      </c>
      <c r="Q1266" s="43">
        <f t="shared" si="40"/>
        <v>446</v>
      </c>
      <c r="R1266" s="43">
        <f t="shared" si="41"/>
        <v>475</v>
      </c>
      <c r="S1266" s="41">
        <f>IF($Q1266&lt;Parâmetros!$E$19,$G1266-1,$G1266)</f>
        <v>46246</v>
      </c>
    </row>
    <row r="1267" spans="1:19" ht="15" customHeight="1" x14ac:dyDescent="0.25">
      <c r="A1267" s="79">
        <v>53459</v>
      </c>
      <c r="B1267" s="76" t="s">
        <v>202</v>
      </c>
      <c r="C1267" s="76" t="s">
        <v>443</v>
      </c>
      <c r="D1267" s="77">
        <v>46246</v>
      </c>
      <c r="E1267" s="78">
        <v>5.28</v>
      </c>
      <c r="F1267" s="76" t="s">
        <v>266</v>
      </c>
      <c r="G1267" s="77">
        <v>46246</v>
      </c>
      <c r="H1267">
        <v>40474572</v>
      </c>
      <c r="I1267">
        <v>10</v>
      </c>
      <c r="J1267" s="76" t="s">
        <v>2191</v>
      </c>
      <c r="K1267" s="76" t="s">
        <v>2192</v>
      </c>
      <c r="L1267" s="77">
        <v>46246</v>
      </c>
      <c r="M1267" s="76" t="s">
        <v>269</v>
      </c>
      <c r="N1267" s="76" t="s">
        <v>270</v>
      </c>
      <c r="O1267" s="76" t="s">
        <v>271</v>
      </c>
      <c r="P1267" s="77">
        <v>46246</v>
      </c>
      <c r="Q1267" s="43">
        <f t="shared" si="40"/>
        <v>475</v>
      </c>
      <c r="R1267" s="43">
        <f t="shared" si="41"/>
        <v>792</v>
      </c>
      <c r="S1267" s="41">
        <f>IF($Q1267&lt;Parâmetros!$E$19,$G1267-1,$G1267)</f>
        <v>46246</v>
      </c>
    </row>
    <row r="1268" spans="1:19" ht="15" customHeight="1" x14ac:dyDescent="0.25">
      <c r="A1268" s="79">
        <v>53459</v>
      </c>
      <c r="B1268" s="76" t="s">
        <v>202</v>
      </c>
      <c r="C1268" s="76" t="s">
        <v>443</v>
      </c>
      <c r="D1268" s="77">
        <v>46246</v>
      </c>
      <c r="E1268" s="78">
        <v>1.17</v>
      </c>
      <c r="F1268" s="76" t="s">
        <v>266</v>
      </c>
      <c r="G1268" s="77">
        <v>46246</v>
      </c>
      <c r="H1268">
        <v>40474572</v>
      </c>
      <c r="I1268">
        <v>10</v>
      </c>
      <c r="J1268" s="76" t="s">
        <v>2193</v>
      </c>
      <c r="K1268" s="76" t="s">
        <v>2194</v>
      </c>
      <c r="L1268" s="77">
        <v>46246</v>
      </c>
      <c r="M1268" s="76" t="s">
        <v>269</v>
      </c>
      <c r="N1268" s="76" t="s">
        <v>270</v>
      </c>
      <c r="O1268" s="76" t="s">
        <v>271</v>
      </c>
      <c r="P1268" s="77">
        <v>46246</v>
      </c>
      <c r="Q1268" s="43">
        <f t="shared" si="40"/>
        <v>855</v>
      </c>
      <c r="R1268" s="43">
        <f t="shared" si="41"/>
        <v>925</v>
      </c>
      <c r="S1268" s="41">
        <f>IF($Q1268&lt;Parâmetros!$E$19,$G1268-1,$G1268)</f>
        <v>46246</v>
      </c>
    </row>
    <row r="1269" spans="1:19" ht="15" customHeight="1" x14ac:dyDescent="0.25">
      <c r="A1269" s="79">
        <v>53459</v>
      </c>
      <c r="B1269" s="76" t="s">
        <v>202</v>
      </c>
      <c r="C1269" s="76" t="s">
        <v>443</v>
      </c>
      <c r="D1269" s="77">
        <v>46247</v>
      </c>
      <c r="E1269" s="78">
        <v>5.65</v>
      </c>
      <c r="F1269" s="76" t="s">
        <v>266</v>
      </c>
      <c r="G1269" s="77">
        <v>46247</v>
      </c>
      <c r="H1269">
        <v>40468637</v>
      </c>
      <c r="I1269">
        <v>10</v>
      </c>
      <c r="J1269" s="76" t="s">
        <v>2040</v>
      </c>
      <c r="K1269" s="76" t="s">
        <v>2195</v>
      </c>
      <c r="L1269" s="77">
        <v>46247</v>
      </c>
      <c r="M1269" s="76" t="s">
        <v>269</v>
      </c>
      <c r="N1269" s="76" t="s">
        <v>270</v>
      </c>
      <c r="O1269" s="76" t="s">
        <v>271</v>
      </c>
      <c r="P1269" s="77">
        <v>46247</v>
      </c>
      <c r="Q1269" s="43">
        <f t="shared" si="40"/>
        <v>441</v>
      </c>
      <c r="R1269" s="43">
        <f t="shared" si="41"/>
        <v>780</v>
      </c>
      <c r="S1269" s="41">
        <f>IF($Q1269&lt;Parâmetros!$E$19,$G1269-1,$G1269)</f>
        <v>46247</v>
      </c>
    </row>
    <row r="1270" spans="1:19" ht="15" customHeight="1" x14ac:dyDescent="0.25">
      <c r="A1270" s="79">
        <v>53459</v>
      </c>
      <c r="B1270" s="76" t="s">
        <v>202</v>
      </c>
      <c r="C1270" s="76" t="s">
        <v>443</v>
      </c>
      <c r="D1270" s="77">
        <v>46247</v>
      </c>
      <c r="E1270" s="78">
        <v>1</v>
      </c>
      <c r="F1270" s="76" t="s">
        <v>266</v>
      </c>
      <c r="G1270" s="77">
        <v>46247</v>
      </c>
      <c r="H1270">
        <v>40468637</v>
      </c>
      <c r="I1270">
        <v>10</v>
      </c>
      <c r="J1270" s="76" t="s">
        <v>2196</v>
      </c>
      <c r="K1270" s="76" t="s">
        <v>2197</v>
      </c>
      <c r="L1270" s="77">
        <v>46247</v>
      </c>
      <c r="M1270" s="76" t="s">
        <v>269</v>
      </c>
      <c r="N1270" s="76" t="s">
        <v>270</v>
      </c>
      <c r="O1270" s="76" t="s">
        <v>271</v>
      </c>
      <c r="P1270" s="77">
        <v>46247</v>
      </c>
      <c r="Q1270" s="43">
        <f t="shared" si="40"/>
        <v>842</v>
      </c>
      <c r="R1270" s="43">
        <f t="shared" si="41"/>
        <v>902</v>
      </c>
      <c r="S1270" s="41">
        <f>IF($Q1270&lt;Parâmetros!$E$19,$G1270-1,$G1270)</f>
        <v>46247</v>
      </c>
    </row>
    <row r="1271" spans="1:19" ht="15" customHeight="1" x14ac:dyDescent="0.25">
      <c r="A1271" s="79">
        <v>53459</v>
      </c>
      <c r="B1271" s="76" t="s">
        <v>202</v>
      </c>
      <c r="C1271" s="76" t="s">
        <v>443</v>
      </c>
      <c r="D1271" s="77">
        <v>46248</v>
      </c>
      <c r="E1271" s="78">
        <v>1.67</v>
      </c>
      <c r="F1271" s="76" t="s">
        <v>266</v>
      </c>
      <c r="G1271" s="77">
        <v>46248</v>
      </c>
      <c r="H1271">
        <v>40494519</v>
      </c>
      <c r="I1271">
        <v>10</v>
      </c>
      <c r="J1271" s="76" t="s">
        <v>2126</v>
      </c>
      <c r="K1271" s="76" t="s">
        <v>2198</v>
      </c>
      <c r="L1271" s="77">
        <v>46248</v>
      </c>
      <c r="M1271" s="76" t="s">
        <v>296</v>
      </c>
      <c r="N1271">
        <v>3002737</v>
      </c>
      <c r="O1271" s="76" t="s">
        <v>271</v>
      </c>
      <c r="P1271" s="77">
        <v>46248</v>
      </c>
      <c r="Q1271" s="43">
        <f t="shared" si="40"/>
        <v>440</v>
      </c>
      <c r="R1271" s="43">
        <f t="shared" si="41"/>
        <v>540</v>
      </c>
      <c r="S1271" s="41">
        <f>IF($Q1271&lt;Parâmetros!$E$19,$G1271-1,$G1271)</f>
        <v>46248</v>
      </c>
    </row>
    <row r="1272" spans="1:19" ht="15" customHeight="1" x14ac:dyDescent="0.25">
      <c r="A1272" s="79">
        <v>53459</v>
      </c>
      <c r="B1272" s="76" t="s">
        <v>202</v>
      </c>
      <c r="C1272" s="76" t="s">
        <v>443</v>
      </c>
      <c r="D1272" s="77">
        <v>46248</v>
      </c>
      <c r="E1272" s="78">
        <v>0.99</v>
      </c>
      <c r="F1272" s="76" t="s">
        <v>266</v>
      </c>
      <c r="G1272" s="77">
        <v>46248</v>
      </c>
      <c r="H1272">
        <v>40494519</v>
      </c>
      <c r="I1272">
        <v>20</v>
      </c>
      <c r="J1272" s="76" t="s">
        <v>2199</v>
      </c>
      <c r="K1272" s="76" t="s">
        <v>2200</v>
      </c>
      <c r="L1272" s="77">
        <v>46248</v>
      </c>
      <c r="M1272" s="76" t="s">
        <v>296</v>
      </c>
      <c r="N1272">
        <v>3002737</v>
      </c>
      <c r="O1272" s="76" t="s">
        <v>271</v>
      </c>
      <c r="P1272" s="77">
        <v>46248</v>
      </c>
      <c r="Q1272" s="43">
        <f t="shared" si="40"/>
        <v>540</v>
      </c>
      <c r="R1272" s="43">
        <f t="shared" si="41"/>
        <v>600</v>
      </c>
      <c r="S1272" s="41">
        <f>IF($Q1272&lt;Parâmetros!$E$19,$G1272-1,$G1272)</f>
        <v>46248</v>
      </c>
    </row>
    <row r="1273" spans="1:19" ht="15" customHeight="1" x14ac:dyDescent="0.25">
      <c r="A1273" s="79">
        <v>53459</v>
      </c>
      <c r="B1273" s="76" t="s">
        <v>202</v>
      </c>
      <c r="C1273" s="76" t="s">
        <v>443</v>
      </c>
      <c r="D1273" s="77">
        <v>46248</v>
      </c>
      <c r="E1273" s="78">
        <v>1.05</v>
      </c>
      <c r="F1273" s="76" t="s">
        <v>266</v>
      </c>
      <c r="G1273" s="77">
        <v>46248</v>
      </c>
      <c r="H1273">
        <v>40494520</v>
      </c>
      <c r="I1273">
        <v>10</v>
      </c>
      <c r="J1273" s="76" t="s">
        <v>1366</v>
      </c>
      <c r="K1273" s="76" t="s">
        <v>2201</v>
      </c>
      <c r="L1273" s="77">
        <v>46248</v>
      </c>
      <c r="M1273" s="76" t="s">
        <v>296</v>
      </c>
      <c r="N1273">
        <v>3004493</v>
      </c>
      <c r="O1273" s="76" t="s">
        <v>271</v>
      </c>
      <c r="P1273" s="77">
        <v>46248</v>
      </c>
      <c r="Q1273" s="43">
        <f t="shared" si="40"/>
        <v>600</v>
      </c>
      <c r="R1273" s="43">
        <f t="shared" si="41"/>
        <v>663</v>
      </c>
      <c r="S1273" s="41">
        <f>IF($Q1273&lt;Parâmetros!$E$19,$G1273-1,$G1273)</f>
        <v>46248</v>
      </c>
    </row>
    <row r="1274" spans="1:19" ht="15" customHeight="1" x14ac:dyDescent="0.25">
      <c r="A1274" s="79">
        <v>53459</v>
      </c>
      <c r="B1274" s="76" t="s">
        <v>202</v>
      </c>
      <c r="C1274" s="76" t="s">
        <v>443</v>
      </c>
      <c r="D1274" s="77">
        <v>46248</v>
      </c>
      <c r="E1274" s="78">
        <v>1.02</v>
      </c>
      <c r="F1274" s="76" t="s">
        <v>266</v>
      </c>
      <c r="G1274" s="77">
        <v>46248</v>
      </c>
      <c r="H1274">
        <v>40494520</v>
      </c>
      <c r="I1274">
        <v>20</v>
      </c>
      <c r="J1274" s="76" t="s">
        <v>2202</v>
      </c>
      <c r="K1274" s="76" t="s">
        <v>2203</v>
      </c>
      <c r="L1274" s="77">
        <v>46248</v>
      </c>
      <c r="M1274" s="76" t="s">
        <v>296</v>
      </c>
      <c r="N1274">
        <v>3004493</v>
      </c>
      <c r="O1274" s="76" t="s">
        <v>271</v>
      </c>
      <c r="P1274" s="77">
        <v>46248</v>
      </c>
      <c r="Q1274" s="43">
        <f t="shared" si="40"/>
        <v>664</v>
      </c>
      <c r="R1274" s="43">
        <f t="shared" si="41"/>
        <v>725</v>
      </c>
      <c r="S1274" s="41">
        <f>IF($Q1274&lt;Parâmetros!$E$19,$G1274-1,$G1274)</f>
        <v>46248</v>
      </c>
    </row>
    <row r="1275" spans="1:19" ht="15" customHeight="1" x14ac:dyDescent="0.25">
      <c r="A1275" s="79">
        <v>53459</v>
      </c>
      <c r="B1275" s="76" t="s">
        <v>202</v>
      </c>
      <c r="C1275" s="76" t="s">
        <v>443</v>
      </c>
      <c r="D1275" s="77">
        <v>46248</v>
      </c>
      <c r="E1275" s="78">
        <v>2.1</v>
      </c>
      <c r="F1275" s="76" t="s">
        <v>266</v>
      </c>
      <c r="G1275" s="77">
        <v>46248</v>
      </c>
      <c r="H1275">
        <v>40497604</v>
      </c>
      <c r="I1275">
        <v>10</v>
      </c>
      <c r="J1275" s="76" t="s">
        <v>2204</v>
      </c>
      <c r="K1275" s="76" t="s">
        <v>2205</v>
      </c>
      <c r="L1275" s="77">
        <v>46248</v>
      </c>
      <c r="M1275" s="76" t="s">
        <v>269</v>
      </c>
      <c r="N1275" s="76" t="s">
        <v>270</v>
      </c>
      <c r="O1275" s="76" t="s">
        <v>271</v>
      </c>
      <c r="P1275" s="77">
        <v>46248</v>
      </c>
      <c r="Q1275" s="43">
        <f t="shared" si="40"/>
        <v>782</v>
      </c>
      <c r="R1275" s="43">
        <f t="shared" si="41"/>
        <v>908</v>
      </c>
      <c r="S1275" s="41">
        <f>IF($Q1275&lt;Parâmetros!$E$19,$G1275-1,$G1275)</f>
        <v>46248</v>
      </c>
    </row>
    <row r="1276" spans="1:19" ht="15" customHeight="1" x14ac:dyDescent="0.25">
      <c r="A1276" s="79">
        <v>53459</v>
      </c>
      <c r="B1276" s="76" t="s">
        <v>202</v>
      </c>
      <c r="C1276" s="76" t="s">
        <v>443</v>
      </c>
      <c r="D1276" s="77">
        <v>46251</v>
      </c>
      <c r="E1276" s="78">
        <v>1.62</v>
      </c>
      <c r="F1276" s="76" t="s">
        <v>266</v>
      </c>
      <c r="G1276" s="77">
        <v>46251</v>
      </c>
      <c r="H1276">
        <v>40505036</v>
      </c>
      <c r="I1276">
        <v>30</v>
      </c>
      <c r="J1276" s="76" t="s">
        <v>2206</v>
      </c>
      <c r="K1276" s="76" t="s">
        <v>2207</v>
      </c>
      <c r="L1276" s="77">
        <v>46251</v>
      </c>
      <c r="M1276" s="76" t="s">
        <v>269</v>
      </c>
      <c r="N1276" s="76" t="s">
        <v>270</v>
      </c>
      <c r="O1276" s="76" t="s">
        <v>271</v>
      </c>
      <c r="P1276" s="77">
        <v>46251</v>
      </c>
      <c r="Q1276" s="43">
        <f t="shared" si="40"/>
        <v>443</v>
      </c>
      <c r="R1276" s="43">
        <f t="shared" si="41"/>
        <v>540</v>
      </c>
      <c r="S1276" s="41">
        <f>IF($Q1276&lt;Parâmetros!$E$19,$G1276-1,$G1276)</f>
        <v>46251</v>
      </c>
    </row>
    <row r="1277" spans="1:19" ht="15" customHeight="1" x14ac:dyDescent="0.25">
      <c r="A1277" s="79">
        <v>53459</v>
      </c>
      <c r="B1277" s="76" t="s">
        <v>202</v>
      </c>
      <c r="C1277" s="76" t="s">
        <v>443</v>
      </c>
      <c r="D1277" s="77">
        <v>46251</v>
      </c>
      <c r="E1277" s="78">
        <v>0.5</v>
      </c>
      <c r="F1277" s="76" t="s">
        <v>266</v>
      </c>
      <c r="G1277" s="77">
        <v>46251</v>
      </c>
      <c r="H1277">
        <v>40505324</v>
      </c>
      <c r="I1277">
        <v>10</v>
      </c>
      <c r="J1277" s="76" t="s">
        <v>2208</v>
      </c>
      <c r="K1277" s="76" t="s">
        <v>2209</v>
      </c>
      <c r="L1277" s="77">
        <v>46251</v>
      </c>
      <c r="M1277" s="76" t="s">
        <v>269</v>
      </c>
      <c r="N1277" s="76" t="s">
        <v>270</v>
      </c>
      <c r="O1277" s="76" t="s">
        <v>271</v>
      </c>
      <c r="P1277" s="77">
        <v>46251</v>
      </c>
      <c r="Q1277" s="43">
        <f t="shared" si="40"/>
        <v>540</v>
      </c>
      <c r="R1277" s="43">
        <f t="shared" si="41"/>
        <v>570</v>
      </c>
      <c r="S1277" s="41">
        <f>IF($Q1277&lt;Parâmetros!$E$19,$G1277-1,$G1277)</f>
        <v>46251</v>
      </c>
    </row>
    <row r="1278" spans="1:19" ht="15" customHeight="1" x14ac:dyDescent="0.25">
      <c r="A1278" s="79">
        <v>53459</v>
      </c>
      <c r="B1278" s="76" t="s">
        <v>202</v>
      </c>
      <c r="C1278" s="76" t="s">
        <v>443</v>
      </c>
      <c r="D1278" s="77">
        <v>46251</v>
      </c>
      <c r="E1278" s="78">
        <v>0.99</v>
      </c>
      <c r="F1278" s="76" t="s">
        <v>266</v>
      </c>
      <c r="G1278" s="77">
        <v>46251</v>
      </c>
      <c r="H1278">
        <v>40505330</v>
      </c>
      <c r="I1278">
        <v>10</v>
      </c>
      <c r="J1278" s="76" t="s">
        <v>2210</v>
      </c>
      <c r="K1278" s="76" t="s">
        <v>2211</v>
      </c>
      <c r="L1278" s="77">
        <v>46251</v>
      </c>
      <c r="M1278" s="76" t="s">
        <v>269</v>
      </c>
      <c r="N1278" s="76" t="s">
        <v>270</v>
      </c>
      <c r="O1278" s="76" t="s">
        <v>271</v>
      </c>
      <c r="P1278" s="77">
        <v>46251</v>
      </c>
      <c r="Q1278" s="43">
        <f t="shared" si="40"/>
        <v>571</v>
      </c>
      <c r="R1278" s="43">
        <f t="shared" si="41"/>
        <v>630</v>
      </c>
      <c r="S1278" s="41">
        <f>IF($Q1278&lt;Parâmetros!$E$19,$G1278-1,$G1278)</f>
        <v>46251</v>
      </c>
    </row>
    <row r="1279" spans="1:19" ht="15" customHeight="1" x14ac:dyDescent="0.25">
      <c r="A1279" s="79">
        <v>53459</v>
      </c>
      <c r="B1279" s="76" t="s">
        <v>202</v>
      </c>
      <c r="C1279" s="76" t="s">
        <v>443</v>
      </c>
      <c r="D1279" s="77">
        <v>46251</v>
      </c>
      <c r="E1279" s="78">
        <v>1.1200000000000001</v>
      </c>
      <c r="F1279" s="76" t="s">
        <v>266</v>
      </c>
      <c r="G1279" s="77">
        <v>46251</v>
      </c>
      <c r="H1279">
        <v>40499931</v>
      </c>
      <c r="I1279">
        <v>10</v>
      </c>
      <c r="J1279" s="76" t="s">
        <v>2212</v>
      </c>
      <c r="K1279" s="76" t="s">
        <v>2213</v>
      </c>
      <c r="L1279" s="77">
        <v>46251</v>
      </c>
      <c r="M1279" s="76" t="s">
        <v>269</v>
      </c>
      <c r="N1279">
        <v>3005625</v>
      </c>
      <c r="O1279" s="76" t="s">
        <v>271</v>
      </c>
      <c r="P1279" s="77">
        <v>46251</v>
      </c>
      <c r="Q1279" s="43">
        <f t="shared" si="40"/>
        <v>633</v>
      </c>
      <c r="R1279" s="43">
        <f t="shared" si="41"/>
        <v>700</v>
      </c>
      <c r="S1279" s="41">
        <f>IF($Q1279&lt;Parâmetros!$E$19,$G1279-1,$G1279)</f>
        <v>46251</v>
      </c>
    </row>
    <row r="1280" spans="1:19" ht="15" customHeight="1" x14ac:dyDescent="0.25">
      <c r="A1280" s="79">
        <v>53459</v>
      </c>
      <c r="B1280" s="76" t="s">
        <v>202</v>
      </c>
      <c r="C1280" s="76" t="s">
        <v>443</v>
      </c>
      <c r="D1280" s="77">
        <v>46251</v>
      </c>
      <c r="E1280" s="78">
        <v>1.65</v>
      </c>
      <c r="F1280" s="76" t="s">
        <v>266</v>
      </c>
      <c r="G1280" s="77">
        <v>46251</v>
      </c>
      <c r="H1280">
        <v>40499931</v>
      </c>
      <c r="I1280">
        <v>10</v>
      </c>
      <c r="J1280" s="76" t="s">
        <v>2214</v>
      </c>
      <c r="K1280" s="76" t="s">
        <v>2215</v>
      </c>
      <c r="L1280" s="77">
        <v>46251</v>
      </c>
      <c r="M1280" s="76" t="s">
        <v>269</v>
      </c>
      <c r="N1280">
        <v>3005625</v>
      </c>
      <c r="O1280" s="76" t="s">
        <v>271</v>
      </c>
      <c r="P1280" s="77">
        <v>46251</v>
      </c>
      <c r="Q1280" s="43">
        <f t="shared" si="40"/>
        <v>763</v>
      </c>
      <c r="R1280" s="43">
        <f t="shared" si="41"/>
        <v>861</v>
      </c>
      <c r="S1280" s="41">
        <f>IF($Q1280&lt;Parâmetros!$E$19,$G1280-1,$G1280)</f>
        <v>46251</v>
      </c>
    </row>
    <row r="1281" spans="1:19" ht="15" customHeight="1" x14ac:dyDescent="0.25">
      <c r="A1281" s="79">
        <v>53459</v>
      </c>
      <c r="B1281" s="76" t="s">
        <v>202</v>
      </c>
      <c r="C1281" s="76" t="s">
        <v>443</v>
      </c>
      <c r="D1281" s="77">
        <v>46252</v>
      </c>
      <c r="E1281" s="78">
        <v>0.84</v>
      </c>
      <c r="F1281" s="76" t="s">
        <v>266</v>
      </c>
      <c r="G1281" s="77">
        <v>46251</v>
      </c>
      <c r="H1281">
        <v>40469725</v>
      </c>
      <c r="I1281">
        <v>30</v>
      </c>
      <c r="J1281" s="76" t="s">
        <v>4300</v>
      </c>
      <c r="K1281" s="76" t="s">
        <v>4301</v>
      </c>
      <c r="L1281" s="77">
        <v>46251</v>
      </c>
      <c r="M1281" s="76" t="s">
        <v>269</v>
      </c>
      <c r="N1281" s="76" t="s">
        <v>270</v>
      </c>
      <c r="O1281" s="76" t="s">
        <v>271</v>
      </c>
      <c r="P1281" s="77">
        <v>46252</v>
      </c>
      <c r="Q1281" s="43">
        <f t="shared" si="40"/>
        <v>869</v>
      </c>
      <c r="R1281" s="43">
        <f t="shared" si="41"/>
        <v>919</v>
      </c>
      <c r="S1281" s="41">
        <f>IF($Q1281&lt;Parâmetros!$E$19,$G1281-1,$G1281)</f>
        <v>46251</v>
      </c>
    </row>
    <row r="1282" spans="1:19" ht="15" customHeight="1" x14ac:dyDescent="0.25">
      <c r="A1282" s="79">
        <v>53459</v>
      </c>
      <c r="B1282" s="76" t="s">
        <v>202</v>
      </c>
      <c r="C1282" s="76" t="s">
        <v>443</v>
      </c>
      <c r="D1282" s="77">
        <v>46252</v>
      </c>
      <c r="E1282" s="78">
        <v>5</v>
      </c>
      <c r="F1282" s="76" t="s">
        <v>266</v>
      </c>
      <c r="G1282" s="77">
        <v>46252</v>
      </c>
      <c r="H1282">
        <v>40505576</v>
      </c>
      <c r="I1282">
        <v>10</v>
      </c>
      <c r="J1282" s="76" t="s">
        <v>4302</v>
      </c>
      <c r="K1282" s="76" t="s">
        <v>3662</v>
      </c>
      <c r="L1282" s="77">
        <v>46252</v>
      </c>
      <c r="M1282" s="76" t="s">
        <v>269</v>
      </c>
      <c r="N1282" s="76" t="s">
        <v>270</v>
      </c>
      <c r="O1282" s="76" t="s">
        <v>271</v>
      </c>
      <c r="P1282" s="77">
        <v>46252</v>
      </c>
      <c r="Q1282" s="43">
        <f t="shared" si="40"/>
        <v>450</v>
      </c>
      <c r="R1282" s="43">
        <f t="shared" si="41"/>
        <v>750</v>
      </c>
      <c r="S1282" s="41">
        <f>IF($Q1282&lt;Parâmetros!$E$19,$G1282-1,$G1282)</f>
        <v>46252</v>
      </c>
    </row>
    <row r="1283" spans="1:19" ht="15" customHeight="1" x14ac:dyDescent="0.25">
      <c r="A1283" s="79">
        <v>53459</v>
      </c>
      <c r="B1283" s="76" t="s">
        <v>202</v>
      </c>
      <c r="C1283" s="76" t="s">
        <v>443</v>
      </c>
      <c r="D1283" s="77">
        <v>46252</v>
      </c>
      <c r="E1283" s="78">
        <v>1.73</v>
      </c>
      <c r="F1283" s="76" t="s">
        <v>266</v>
      </c>
      <c r="G1283" s="77">
        <v>46252</v>
      </c>
      <c r="H1283">
        <v>40469725</v>
      </c>
      <c r="I1283">
        <v>30</v>
      </c>
      <c r="J1283" s="76" t="s">
        <v>3936</v>
      </c>
      <c r="K1283" s="76" t="s">
        <v>4303</v>
      </c>
      <c r="L1283" s="77">
        <v>46252</v>
      </c>
      <c r="M1283" s="76" t="s">
        <v>269</v>
      </c>
      <c r="N1283" s="76" t="s">
        <v>270</v>
      </c>
      <c r="O1283" s="76" t="s">
        <v>271</v>
      </c>
      <c r="P1283" s="77">
        <v>46252</v>
      </c>
      <c r="Q1283" s="43">
        <f t="shared" si="40"/>
        <v>810</v>
      </c>
      <c r="R1283" s="43">
        <f t="shared" si="41"/>
        <v>914</v>
      </c>
      <c r="S1283" s="41">
        <f>IF($Q1283&lt;Parâmetros!$E$19,$G1283-1,$G1283)</f>
        <v>46252</v>
      </c>
    </row>
    <row r="1284" spans="1:19" ht="15" customHeight="1" x14ac:dyDescent="0.25">
      <c r="A1284" s="79">
        <v>53512</v>
      </c>
      <c r="B1284" s="76" t="s">
        <v>2216</v>
      </c>
      <c r="C1284" s="76" t="s">
        <v>335</v>
      </c>
      <c r="D1284" s="77">
        <v>46237</v>
      </c>
      <c r="E1284" s="78">
        <v>4.8</v>
      </c>
      <c r="F1284" s="76" t="s">
        <v>266</v>
      </c>
      <c r="G1284" s="77">
        <v>46235</v>
      </c>
      <c r="H1284">
        <v>40497572</v>
      </c>
      <c r="I1284">
        <v>10</v>
      </c>
      <c r="J1284" s="76" t="s">
        <v>2217</v>
      </c>
      <c r="K1284" s="76" t="s">
        <v>2218</v>
      </c>
      <c r="L1284" s="77">
        <v>46235</v>
      </c>
      <c r="M1284" s="76" t="s">
        <v>269</v>
      </c>
      <c r="N1284" s="76" t="s">
        <v>270</v>
      </c>
      <c r="O1284" s="76" t="s">
        <v>271</v>
      </c>
      <c r="P1284" s="77">
        <v>46237</v>
      </c>
      <c r="Q1284" s="43">
        <f t="shared" si="40"/>
        <v>435</v>
      </c>
      <c r="R1284" s="43">
        <f t="shared" si="41"/>
        <v>723</v>
      </c>
      <c r="S1284" s="41">
        <f>IF($Q1284&lt;Parâmetros!$E$19,$G1284-1,$G1284)</f>
        <v>46235</v>
      </c>
    </row>
    <row r="1285" spans="1:19" ht="15" customHeight="1" x14ac:dyDescent="0.25">
      <c r="A1285" s="79">
        <v>53512</v>
      </c>
      <c r="B1285" s="76" t="s">
        <v>2216</v>
      </c>
      <c r="C1285" s="76" t="s">
        <v>335</v>
      </c>
      <c r="D1285" s="77">
        <v>46237</v>
      </c>
      <c r="E1285" s="78">
        <v>2.4</v>
      </c>
      <c r="F1285" s="76" t="s">
        <v>266</v>
      </c>
      <c r="G1285" s="77">
        <v>46235</v>
      </c>
      <c r="H1285">
        <v>40497572</v>
      </c>
      <c r="I1285">
        <v>10</v>
      </c>
      <c r="J1285" s="76" t="s">
        <v>2219</v>
      </c>
      <c r="K1285" s="76" t="s">
        <v>2220</v>
      </c>
      <c r="L1285" s="77">
        <v>46235</v>
      </c>
      <c r="M1285" s="76" t="s">
        <v>269</v>
      </c>
      <c r="N1285" s="76" t="s">
        <v>270</v>
      </c>
      <c r="O1285" s="76" t="s">
        <v>271</v>
      </c>
      <c r="P1285" s="77">
        <v>46237</v>
      </c>
      <c r="Q1285" s="43">
        <f t="shared" si="40"/>
        <v>788</v>
      </c>
      <c r="R1285" s="43">
        <f t="shared" si="41"/>
        <v>932</v>
      </c>
      <c r="S1285" s="41">
        <f>IF($Q1285&lt;Parâmetros!$E$19,$G1285-1,$G1285)</f>
        <v>46235</v>
      </c>
    </row>
    <row r="1286" spans="1:19" ht="15" customHeight="1" x14ac:dyDescent="0.25">
      <c r="A1286" s="79">
        <v>53512</v>
      </c>
      <c r="B1286" s="76" t="s">
        <v>2216</v>
      </c>
      <c r="C1286" s="76" t="s">
        <v>335</v>
      </c>
      <c r="D1286" s="77">
        <v>46238</v>
      </c>
      <c r="E1286" s="78">
        <v>5.0599999999999996</v>
      </c>
      <c r="F1286" s="76" t="s">
        <v>266</v>
      </c>
      <c r="G1286" s="77">
        <v>46237</v>
      </c>
      <c r="H1286">
        <v>40497588</v>
      </c>
      <c r="I1286">
        <v>10</v>
      </c>
      <c r="J1286" s="76" t="s">
        <v>2221</v>
      </c>
      <c r="K1286" s="76" t="s">
        <v>2222</v>
      </c>
      <c r="L1286" s="77">
        <v>46237</v>
      </c>
      <c r="M1286" s="76" t="s">
        <v>269</v>
      </c>
      <c r="N1286" s="76" t="s">
        <v>270</v>
      </c>
      <c r="O1286" s="76" t="s">
        <v>271</v>
      </c>
      <c r="P1286" s="77">
        <v>46238</v>
      </c>
      <c r="Q1286" s="43">
        <f t="shared" si="40"/>
        <v>425</v>
      </c>
      <c r="R1286" s="43">
        <f t="shared" si="41"/>
        <v>728</v>
      </c>
      <c r="S1286" s="41">
        <f>IF($Q1286&lt;Parâmetros!$E$19,$G1286-1,$G1286)</f>
        <v>46237</v>
      </c>
    </row>
    <row r="1287" spans="1:19" ht="15" customHeight="1" x14ac:dyDescent="0.25">
      <c r="A1287" s="79">
        <v>53512</v>
      </c>
      <c r="B1287" s="76" t="s">
        <v>2216</v>
      </c>
      <c r="C1287" s="76" t="s">
        <v>335</v>
      </c>
      <c r="D1287" s="77">
        <v>46238</v>
      </c>
      <c r="E1287" s="78">
        <v>3.4</v>
      </c>
      <c r="F1287" s="76" t="s">
        <v>266</v>
      </c>
      <c r="G1287" s="77">
        <v>46237</v>
      </c>
      <c r="H1287">
        <v>40497588</v>
      </c>
      <c r="I1287">
        <v>10</v>
      </c>
      <c r="J1287" s="76" t="s">
        <v>2223</v>
      </c>
      <c r="K1287" s="76" t="s">
        <v>2224</v>
      </c>
      <c r="L1287" s="77">
        <v>46237</v>
      </c>
      <c r="M1287" s="76" t="s">
        <v>269</v>
      </c>
      <c r="N1287" s="76" t="s">
        <v>270</v>
      </c>
      <c r="O1287" s="76" t="s">
        <v>271</v>
      </c>
      <c r="P1287" s="77">
        <v>46238</v>
      </c>
      <c r="Q1287" s="43">
        <f t="shared" si="40"/>
        <v>802</v>
      </c>
      <c r="R1287" s="43">
        <f t="shared" si="41"/>
        <v>1006</v>
      </c>
      <c r="S1287" s="41">
        <f>IF($Q1287&lt;Parâmetros!$E$19,$G1287-1,$G1287)</f>
        <v>46237</v>
      </c>
    </row>
    <row r="1288" spans="1:19" ht="15" customHeight="1" x14ac:dyDescent="0.25">
      <c r="A1288" s="79">
        <v>53512</v>
      </c>
      <c r="B1288" s="76" t="s">
        <v>2216</v>
      </c>
      <c r="C1288" s="76" t="s">
        <v>335</v>
      </c>
      <c r="D1288" s="77">
        <v>46238</v>
      </c>
      <c r="E1288" s="78">
        <v>0.48</v>
      </c>
      <c r="F1288" s="76" t="s">
        <v>266</v>
      </c>
      <c r="G1288" s="77">
        <v>46238</v>
      </c>
      <c r="H1288">
        <v>40497588</v>
      </c>
      <c r="I1288">
        <v>20</v>
      </c>
      <c r="J1288" s="76" t="s">
        <v>2225</v>
      </c>
      <c r="K1288" s="76" t="s">
        <v>495</v>
      </c>
      <c r="L1288" s="77">
        <v>46238</v>
      </c>
      <c r="M1288" s="76" t="s">
        <v>269</v>
      </c>
      <c r="N1288" s="76" t="s">
        <v>270</v>
      </c>
      <c r="O1288" s="76" t="s">
        <v>271</v>
      </c>
      <c r="P1288" s="77">
        <v>46238</v>
      </c>
      <c r="Q1288" s="43">
        <f t="shared" si="40"/>
        <v>421</v>
      </c>
      <c r="R1288" s="43">
        <f t="shared" si="41"/>
        <v>450</v>
      </c>
      <c r="S1288" s="41">
        <f>IF($Q1288&lt;Parâmetros!$E$19,$G1288-1,$G1288)</f>
        <v>46238</v>
      </c>
    </row>
    <row r="1289" spans="1:19" ht="15" customHeight="1" x14ac:dyDescent="0.25">
      <c r="A1289" s="79">
        <v>53512</v>
      </c>
      <c r="B1289" s="76" t="s">
        <v>2216</v>
      </c>
      <c r="C1289" s="76" t="s">
        <v>335</v>
      </c>
      <c r="D1289" s="77">
        <v>46238</v>
      </c>
      <c r="E1289" s="78">
        <v>0.48</v>
      </c>
      <c r="F1289" s="76" t="s">
        <v>266</v>
      </c>
      <c r="G1289" s="77">
        <v>46238</v>
      </c>
      <c r="H1289">
        <v>40497588</v>
      </c>
      <c r="I1289">
        <v>30</v>
      </c>
      <c r="J1289" s="76" t="s">
        <v>2226</v>
      </c>
      <c r="K1289" s="76" t="s">
        <v>510</v>
      </c>
      <c r="L1289" s="77">
        <v>46238</v>
      </c>
      <c r="M1289" s="76" t="s">
        <v>269</v>
      </c>
      <c r="N1289" s="76" t="s">
        <v>270</v>
      </c>
      <c r="O1289" s="76" t="s">
        <v>271</v>
      </c>
      <c r="P1289" s="77">
        <v>46238</v>
      </c>
      <c r="Q1289" s="43">
        <f t="shared" si="40"/>
        <v>451</v>
      </c>
      <c r="R1289" s="43">
        <f t="shared" si="41"/>
        <v>480</v>
      </c>
      <c r="S1289" s="41">
        <f>IF($Q1289&lt;Parâmetros!$E$19,$G1289-1,$G1289)</f>
        <v>46238</v>
      </c>
    </row>
    <row r="1290" spans="1:19" ht="15" customHeight="1" x14ac:dyDescent="0.25">
      <c r="A1290" s="79">
        <v>53512</v>
      </c>
      <c r="B1290" s="76" t="s">
        <v>2216</v>
      </c>
      <c r="C1290" s="76" t="s">
        <v>335</v>
      </c>
      <c r="D1290" s="77">
        <v>46238</v>
      </c>
      <c r="E1290" s="78">
        <v>4.01</v>
      </c>
      <c r="F1290" s="76" t="s">
        <v>266</v>
      </c>
      <c r="G1290" s="77">
        <v>46238</v>
      </c>
      <c r="H1290">
        <v>40494707</v>
      </c>
      <c r="I1290">
        <v>10</v>
      </c>
      <c r="J1290" s="76" t="s">
        <v>2227</v>
      </c>
      <c r="K1290" s="76" t="s">
        <v>2228</v>
      </c>
      <c r="L1290" s="77">
        <v>46238</v>
      </c>
      <c r="M1290" s="76" t="s">
        <v>296</v>
      </c>
      <c r="N1290" s="76" t="s">
        <v>270</v>
      </c>
      <c r="O1290" s="76" t="s">
        <v>271</v>
      </c>
      <c r="P1290" s="77">
        <v>46238</v>
      </c>
      <c r="Q1290" s="43">
        <f t="shared" si="40"/>
        <v>481</v>
      </c>
      <c r="R1290" s="43">
        <f t="shared" si="41"/>
        <v>721</v>
      </c>
      <c r="S1290" s="41">
        <f>IF($Q1290&lt;Parâmetros!$E$19,$G1290-1,$G1290)</f>
        <v>46238</v>
      </c>
    </row>
    <row r="1291" spans="1:19" ht="15" customHeight="1" x14ac:dyDescent="0.25">
      <c r="A1291" s="79">
        <v>53512</v>
      </c>
      <c r="B1291" s="76" t="s">
        <v>2216</v>
      </c>
      <c r="C1291" s="76" t="s">
        <v>335</v>
      </c>
      <c r="D1291" s="77">
        <v>46238</v>
      </c>
      <c r="E1291" s="78">
        <v>3.54</v>
      </c>
      <c r="F1291" s="76" t="s">
        <v>266</v>
      </c>
      <c r="G1291" s="77">
        <v>46238</v>
      </c>
      <c r="H1291">
        <v>40494707</v>
      </c>
      <c r="I1291">
        <v>10</v>
      </c>
      <c r="J1291" s="76" t="s">
        <v>2229</v>
      </c>
      <c r="K1291" s="76" t="s">
        <v>2230</v>
      </c>
      <c r="L1291" s="77">
        <v>46238</v>
      </c>
      <c r="M1291" s="76" t="s">
        <v>296</v>
      </c>
      <c r="N1291" s="76" t="s">
        <v>270</v>
      </c>
      <c r="O1291" s="76" t="s">
        <v>271</v>
      </c>
      <c r="P1291" s="77">
        <v>46238</v>
      </c>
      <c r="Q1291" s="43">
        <f t="shared" si="40"/>
        <v>790</v>
      </c>
      <c r="R1291" s="43">
        <f t="shared" si="41"/>
        <v>1003</v>
      </c>
      <c r="S1291" s="41">
        <f>IF($Q1291&lt;Parâmetros!$E$19,$G1291-1,$G1291)</f>
        <v>46238</v>
      </c>
    </row>
    <row r="1292" spans="1:19" ht="15" customHeight="1" x14ac:dyDescent="0.25">
      <c r="A1292" s="79">
        <v>53512</v>
      </c>
      <c r="B1292" s="76" t="s">
        <v>2216</v>
      </c>
      <c r="C1292" s="76" t="s">
        <v>335</v>
      </c>
      <c r="D1292" s="77">
        <v>46240</v>
      </c>
      <c r="E1292" s="78">
        <v>5.09</v>
      </c>
      <c r="F1292" s="76" t="s">
        <v>266</v>
      </c>
      <c r="G1292" s="77">
        <v>46239</v>
      </c>
      <c r="H1292">
        <v>40494708</v>
      </c>
      <c r="I1292">
        <v>10</v>
      </c>
      <c r="J1292" s="76" t="s">
        <v>2231</v>
      </c>
      <c r="K1292" s="76" t="s">
        <v>2232</v>
      </c>
      <c r="L1292" s="77">
        <v>46239</v>
      </c>
      <c r="M1292" s="76" t="s">
        <v>296</v>
      </c>
      <c r="N1292" s="76" t="s">
        <v>270</v>
      </c>
      <c r="O1292" s="76" t="s">
        <v>271</v>
      </c>
      <c r="P1292" s="77">
        <v>46240</v>
      </c>
      <c r="Q1292" s="43">
        <f t="shared" si="40"/>
        <v>421</v>
      </c>
      <c r="R1292" s="43">
        <f t="shared" si="41"/>
        <v>727</v>
      </c>
      <c r="S1292" s="41">
        <f>IF($Q1292&lt;Parâmetros!$E$19,$G1292-1,$G1292)</f>
        <v>46239</v>
      </c>
    </row>
    <row r="1293" spans="1:19" ht="15" customHeight="1" x14ac:dyDescent="0.25">
      <c r="A1293" s="79">
        <v>53512</v>
      </c>
      <c r="B1293" s="76" t="s">
        <v>2216</v>
      </c>
      <c r="C1293" s="76" t="s">
        <v>335</v>
      </c>
      <c r="D1293" s="77">
        <v>46240</v>
      </c>
      <c r="E1293" s="78">
        <v>3.5</v>
      </c>
      <c r="F1293" s="76" t="s">
        <v>266</v>
      </c>
      <c r="G1293" s="77">
        <v>46239</v>
      </c>
      <c r="H1293">
        <v>40494708</v>
      </c>
      <c r="I1293">
        <v>10</v>
      </c>
      <c r="J1293" s="76" t="s">
        <v>2233</v>
      </c>
      <c r="K1293" s="76" t="s">
        <v>2234</v>
      </c>
      <c r="L1293" s="77">
        <v>46239</v>
      </c>
      <c r="M1293" s="76" t="s">
        <v>296</v>
      </c>
      <c r="N1293" s="76" t="s">
        <v>270</v>
      </c>
      <c r="O1293" s="76" t="s">
        <v>271</v>
      </c>
      <c r="P1293" s="77">
        <v>46240</v>
      </c>
      <c r="Q1293" s="43">
        <f t="shared" si="40"/>
        <v>792</v>
      </c>
      <c r="R1293" s="43">
        <f t="shared" si="41"/>
        <v>1002</v>
      </c>
      <c r="S1293" s="41">
        <f>IF($Q1293&lt;Parâmetros!$E$19,$G1293-1,$G1293)</f>
        <v>46239</v>
      </c>
    </row>
    <row r="1294" spans="1:19" ht="15" customHeight="1" x14ac:dyDescent="0.25">
      <c r="A1294" s="79">
        <v>53512</v>
      </c>
      <c r="B1294" s="76" t="s">
        <v>2216</v>
      </c>
      <c r="C1294" s="76" t="s">
        <v>335</v>
      </c>
      <c r="D1294" s="77">
        <v>46240</v>
      </c>
      <c r="E1294" s="78">
        <v>4.8600000000000003</v>
      </c>
      <c r="F1294" s="76" t="s">
        <v>266</v>
      </c>
      <c r="G1294" s="77">
        <v>46240</v>
      </c>
      <c r="H1294">
        <v>40501850</v>
      </c>
      <c r="I1294">
        <v>10</v>
      </c>
      <c r="J1294" s="76" t="s">
        <v>2235</v>
      </c>
      <c r="K1294" s="76" t="s">
        <v>2236</v>
      </c>
      <c r="L1294" s="77">
        <v>46240</v>
      </c>
      <c r="M1294" s="76" t="s">
        <v>269</v>
      </c>
      <c r="N1294" s="76" t="s">
        <v>270</v>
      </c>
      <c r="O1294" s="76" t="s">
        <v>271</v>
      </c>
      <c r="P1294" s="77">
        <v>46240</v>
      </c>
      <c r="Q1294" s="43">
        <f t="shared" si="40"/>
        <v>430</v>
      </c>
      <c r="R1294" s="43">
        <f t="shared" si="41"/>
        <v>722</v>
      </c>
      <c r="S1294" s="41">
        <f>IF($Q1294&lt;Parâmetros!$E$19,$G1294-1,$G1294)</f>
        <v>46240</v>
      </c>
    </row>
    <row r="1295" spans="1:19" ht="15" customHeight="1" x14ac:dyDescent="0.25">
      <c r="A1295" s="79">
        <v>53512</v>
      </c>
      <c r="B1295" s="76" t="s">
        <v>2216</v>
      </c>
      <c r="C1295" s="76" t="s">
        <v>335</v>
      </c>
      <c r="D1295" s="77">
        <v>46243</v>
      </c>
      <c r="E1295" s="78">
        <v>2.19</v>
      </c>
      <c r="F1295" s="76" t="s">
        <v>266</v>
      </c>
      <c r="G1295" s="77">
        <v>46240</v>
      </c>
      <c r="H1295">
        <v>40494708</v>
      </c>
      <c r="I1295">
        <v>10</v>
      </c>
      <c r="J1295" s="76" t="s">
        <v>2237</v>
      </c>
      <c r="K1295" s="76" t="s">
        <v>2238</v>
      </c>
      <c r="L1295" s="77">
        <v>46240</v>
      </c>
      <c r="M1295" s="76" t="s">
        <v>296</v>
      </c>
      <c r="N1295" s="76" t="s">
        <v>270</v>
      </c>
      <c r="O1295" s="76" t="s">
        <v>271</v>
      </c>
      <c r="P1295" s="77">
        <v>46243</v>
      </c>
      <c r="Q1295" s="43">
        <f t="shared" si="40"/>
        <v>787</v>
      </c>
      <c r="R1295" s="43">
        <f t="shared" si="41"/>
        <v>919</v>
      </c>
      <c r="S1295" s="41">
        <f>IF($Q1295&lt;Parâmetros!$E$19,$G1295-1,$G1295)</f>
        <v>46240</v>
      </c>
    </row>
    <row r="1296" spans="1:19" ht="15" customHeight="1" x14ac:dyDescent="0.25">
      <c r="A1296" s="79">
        <v>53512</v>
      </c>
      <c r="B1296" s="76" t="s">
        <v>2216</v>
      </c>
      <c r="C1296" s="76" t="s">
        <v>335</v>
      </c>
      <c r="D1296" s="77">
        <v>46243</v>
      </c>
      <c r="E1296" s="78">
        <v>1.32</v>
      </c>
      <c r="F1296" s="76" t="s">
        <v>266</v>
      </c>
      <c r="G1296" s="77">
        <v>46240</v>
      </c>
      <c r="H1296">
        <v>40494708</v>
      </c>
      <c r="I1296">
        <v>10</v>
      </c>
      <c r="J1296" s="76" t="s">
        <v>2239</v>
      </c>
      <c r="K1296" s="76" t="s">
        <v>2234</v>
      </c>
      <c r="L1296" s="77">
        <v>46240</v>
      </c>
      <c r="M1296" s="76" t="s">
        <v>296</v>
      </c>
      <c r="N1296" s="76" t="s">
        <v>270</v>
      </c>
      <c r="O1296" s="76" t="s">
        <v>271</v>
      </c>
      <c r="P1296" s="77">
        <v>46243</v>
      </c>
      <c r="Q1296" s="43">
        <f t="shared" si="40"/>
        <v>923</v>
      </c>
      <c r="R1296" s="43">
        <f t="shared" si="41"/>
        <v>1002</v>
      </c>
      <c r="S1296" s="41">
        <f>IF($Q1296&lt;Parâmetros!$E$19,$G1296-1,$G1296)</f>
        <v>46240</v>
      </c>
    </row>
    <row r="1297" spans="1:19" ht="15" customHeight="1" x14ac:dyDescent="0.25">
      <c r="A1297" s="79">
        <v>53512</v>
      </c>
      <c r="B1297" s="76" t="s">
        <v>2216</v>
      </c>
      <c r="C1297" s="76" t="s">
        <v>335</v>
      </c>
      <c r="D1297" s="77">
        <v>46243</v>
      </c>
      <c r="E1297" s="78">
        <v>5.0599999999999996</v>
      </c>
      <c r="F1297" s="76" t="s">
        <v>266</v>
      </c>
      <c r="G1297" s="77">
        <v>46241</v>
      </c>
      <c r="H1297">
        <v>40494778</v>
      </c>
      <c r="I1297">
        <v>30</v>
      </c>
      <c r="J1297" s="76" t="s">
        <v>2240</v>
      </c>
      <c r="K1297" s="76" t="s">
        <v>2241</v>
      </c>
      <c r="L1297" s="77">
        <v>46241</v>
      </c>
      <c r="M1297" s="76" t="s">
        <v>269</v>
      </c>
      <c r="N1297" s="76" t="s">
        <v>270</v>
      </c>
      <c r="O1297" s="76" t="s">
        <v>271</v>
      </c>
      <c r="P1297" s="77">
        <v>46243</v>
      </c>
      <c r="Q1297" s="43">
        <f t="shared" si="40"/>
        <v>422</v>
      </c>
      <c r="R1297" s="43">
        <f t="shared" si="41"/>
        <v>725</v>
      </c>
      <c r="S1297" s="41">
        <f>IF($Q1297&lt;Parâmetros!$E$19,$G1297-1,$G1297)</f>
        <v>46241</v>
      </c>
    </row>
    <row r="1298" spans="1:19" ht="15" customHeight="1" x14ac:dyDescent="0.25">
      <c r="A1298" s="79">
        <v>53512</v>
      </c>
      <c r="B1298" s="76" t="s">
        <v>2216</v>
      </c>
      <c r="C1298" s="76" t="s">
        <v>335</v>
      </c>
      <c r="D1298" s="77">
        <v>46243</v>
      </c>
      <c r="E1298" s="78">
        <v>3.71</v>
      </c>
      <c r="F1298" s="76" t="s">
        <v>266</v>
      </c>
      <c r="G1298" s="77">
        <v>46241</v>
      </c>
      <c r="H1298">
        <v>40494778</v>
      </c>
      <c r="I1298">
        <v>30</v>
      </c>
      <c r="J1298" s="76" t="s">
        <v>2242</v>
      </c>
      <c r="K1298" s="76" t="s">
        <v>2243</v>
      </c>
      <c r="L1298" s="77">
        <v>46241</v>
      </c>
      <c r="M1298" s="76" t="s">
        <v>269</v>
      </c>
      <c r="N1298" s="76" t="s">
        <v>270</v>
      </c>
      <c r="O1298" s="76" t="s">
        <v>271</v>
      </c>
      <c r="P1298" s="77">
        <v>46243</v>
      </c>
      <c r="Q1298" s="43">
        <f t="shared" si="40"/>
        <v>785</v>
      </c>
      <c r="R1298" s="43">
        <f t="shared" si="41"/>
        <v>1007</v>
      </c>
      <c r="S1298" s="41">
        <f>IF($Q1298&lt;Parâmetros!$E$19,$G1298-1,$G1298)</f>
        <v>46241</v>
      </c>
    </row>
    <row r="1299" spans="1:19" ht="15" customHeight="1" x14ac:dyDescent="0.25">
      <c r="A1299" s="79">
        <v>53512</v>
      </c>
      <c r="B1299" s="76" t="s">
        <v>2216</v>
      </c>
      <c r="C1299" s="76" t="s">
        <v>335</v>
      </c>
      <c r="D1299" s="77">
        <v>46243</v>
      </c>
      <c r="E1299" s="78">
        <v>4.22</v>
      </c>
      <c r="F1299" s="76" t="s">
        <v>266</v>
      </c>
      <c r="G1299" s="77">
        <v>46243</v>
      </c>
      <c r="H1299">
        <v>40502739</v>
      </c>
      <c r="I1299">
        <v>20</v>
      </c>
      <c r="J1299" s="76" t="s">
        <v>2244</v>
      </c>
      <c r="K1299" s="76" t="s">
        <v>2245</v>
      </c>
      <c r="L1299" s="77">
        <v>46243</v>
      </c>
      <c r="M1299" s="76" t="s">
        <v>269</v>
      </c>
      <c r="N1299" s="76" t="s">
        <v>270</v>
      </c>
      <c r="O1299" s="76" t="s">
        <v>271</v>
      </c>
      <c r="P1299" s="77">
        <v>46243</v>
      </c>
      <c r="Q1299" s="43">
        <f t="shared" si="40"/>
        <v>472</v>
      </c>
      <c r="R1299" s="43">
        <f t="shared" si="41"/>
        <v>725</v>
      </c>
      <c r="S1299" s="41">
        <f>IF($Q1299&lt;Parâmetros!$E$19,$G1299-1,$G1299)</f>
        <v>46243</v>
      </c>
    </row>
    <row r="1300" spans="1:19" ht="15" customHeight="1" x14ac:dyDescent="0.25">
      <c r="A1300" s="79">
        <v>53512</v>
      </c>
      <c r="B1300" s="76" t="s">
        <v>2216</v>
      </c>
      <c r="C1300" s="76" t="s">
        <v>335</v>
      </c>
      <c r="D1300" s="77">
        <v>46248</v>
      </c>
      <c r="E1300" s="78">
        <v>3.8</v>
      </c>
      <c r="F1300" s="76" t="s">
        <v>266</v>
      </c>
      <c r="G1300" s="77">
        <v>46244</v>
      </c>
      <c r="H1300">
        <v>40497241</v>
      </c>
      <c r="I1300">
        <v>10</v>
      </c>
      <c r="J1300" s="76" t="s">
        <v>2246</v>
      </c>
      <c r="K1300" s="76" t="s">
        <v>2247</v>
      </c>
      <c r="L1300" s="77">
        <v>46244</v>
      </c>
      <c r="M1300" s="76" t="s">
        <v>269</v>
      </c>
      <c r="N1300" s="76" t="s">
        <v>270</v>
      </c>
      <c r="O1300" s="76" t="s">
        <v>271</v>
      </c>
      <c r="P1300" s="77">
        <v>46248</v>
      </c>
      <c r="Q1300" s="43">
        <f t="shared" si="40"/>
        <v>433</v>
      </c>
      <c r="R1300" s="43">
        <f t="shared" si="41"/>
        <v>661</v>
      </c>
      <c r="S1300" s="41">
        <f>IF($Q1300&lt;Parâmetros!$E$19,$G1300-1,$G1300)</f>
        <v>46244</v>
      </c>
    </row>
    <row r="1301" spans="1:19" ht="15" customHeight="1" x14ac:dyDescent="0.25">
      <c r="A1301" s="79">
        <v>53512</v>
      </c>
      <c r="B1301" s="76" t="s">
        <v>2216</v>
      </c>
      <c r="C1301" s="76" t="s">
        <v>335</v>
      </c>
      <c r="D1301" s="77">
        <v>46248</v>
      </c>
      <c r="E1301" s="78">
        <v>3.37</v>
      </c>
      <c r="F1301" s="76" t="s">
        <v>266</v>
      </c>
      <c r="G1301" s="77">
        <v>46244</v>
      </c>
      <c r="H1301">
        <v>40503006</v>
      </c>
      <c r="I1301">
        <v>10</v>
      </c>
      <c r="J1301" s="76" t="s">
        <v>2248</v>
      </c>
      <c r="K1301" s="76" t="s">
        <v>2249</v>
      </c>
      <c r="L1301" s="77">
        <v>46244</v>
      </c>
      <c r="M1301" s="76" t="s">
        <v>269</v>
      </c>
      <c r="N1301" s="76" t="s">
        <v>270</v>
      </c>
      <c r="O1301" s="76" t="s">
        <v>271</v>
      </c>
      <c r="P1301" s="77">
        <v>46248</v>
      </c>
      <c r="Q1301" s="43">
        <f t="shared" si="40"/>
        <v>800</v>
      </c>
      <c r="R1301" s="43">
        <f t="shared" si="41"/>
        <v>1002</v>
      </c>
      <c r="S1301" s="41">
        <f>IF($Q1301&lt;Parâmetros!$E$19,$G1301-1,$G1301)</f>
        <v>46244</v>
      </c>
    </row>
    <row r="1302" spans="1:19" ht="15" customHeight="1" x14ac:dyDescent="0.25">
      <c r="A1302" s="79">
        <v>53512</v>
      </c>
      <c r="B1302" s="76" t="s">
        <v>2216</v>
      </c>
      <c r="C1302" s="76" t="s">
        <v>335</v>
      </c>
      <c r="D1302" s="77">
        <v>46248</v>
      </c>
      <c r="E1302" s="78">
        <v>4.6900000000000004</v>
      </c>
      <c r="F1302" s="76" t="s">
        <v>266</v>
      </c>
      <c r="G1302" s="77">
        <v>46245</v>
      </c>
      <c r="H1302">
        <v>40503006</v>
      </c>
      <c r="I1302">
        <v>10</v>
      </c>
      <c r="J1302" s="76" t="s">
        <v>2250</v>
      </c>
      <c r="K1302" s="76" t="s">
        <v>2251</v>
      </c>
      <c r="L1302" s="77">
        <v>46245</v>
      </c>
      <c r="M1302" s="76" t="s">
        <v>269</v>
      </c>
      <c r="N1302" s="76" t="s">
        <v>270</v>
      </c>
      <c r="O1302" s="76" t="s">
        <v>271</v>
      </c>
      <c r="P1302" s="77">
        <v>46248</v>
      </c>
      <c r="Q1302" s="43">
        <f t="shared" si="40"/>
        <v>441</v>
      </c>
      <c r="R1302" s="43">
        <f t="shared" si="41"/>
        <v>723</v>
      </c>
      <c r="S1302" s="41">
        <f>IF($Q1302&lt;Parâmetros!$E$19,$G1302-1,$G1302)</f>
        <v>46245</v>
      </c>
    </row>
    <row r="1303" spans="1:19" ht="15" customHeight="1" x14ac:dyDescent="0.25">
      <c r="A1303" s="79">
        <v>53512</v>
      </c>
      <c r="B1303" s="76" t="s">
        <v>2216</v>
      </c>
      <c r="C1303" s="76" t="s">
        <v>335</v>
      </c>
      <c r="D1303" s="77">
        <v>46248</v>
      </c>
      <c r="E1303" s="78">
        <v>3.54</v>
      </c>
      <c r="F1303" s="76" t="s">
        <v>266</v>
      </c>
      <c r="G1303" s="77">
        <v>46245</v>
      </c>
      <c r="H1303">
        <v>40503669</v>
      </c>
      <c r="I1303">
        <v>10</v>
      </c>
      <c r="J1303" s="76" t="s">
        <v>2252</v>
      </c>
      <c r="K1303" s="76" t="s">
        <v>2253</v>
      </c>
      <c r="L1303" s="77">
        <v>46245</v>
      </c>
      <c r="M1303" s="76" t="s">
        <v>269</v>
      </c>
      <c r="N1303">
        <v>3009462</v>
      </c>
      <c r="O1303" s="76" t="s">
        <v>271</v>
      </c>
      <c r="P1303" s="77">
        <v>46248</v>
      </c>
      <c r="Q1303" s="43">
        <f t="shared" si="40"/>
        <v>792</v>
      </c>
      <c r="R1303" s="43">
        <f t="shared" si="41"/>
        <v>1004</v>
      </c>
      <c r="S1303" s="41">
        <f>IF($Q1303&lt;Parâmetros!$E$19,$G1303-1,$G1303)</f>
        <v>46245</v>
      </c>
    </row>
    <row r="1304" spans="1:19" ht="15" customHeight="1" x14ac:dyDescent="0.25">
      <c r="A1304" s="79">
        <v>53512</v>
      </c>
      <c r="B1304" s="76" t="s">
        <v>2216</v>
      </c>
      <c r="C1304" s="76" t="s">
        <v>335</v>
      </c>
      <c r="D1304" s="77">
        <v>46248</v>
      </c>
      <c r="E1304" s="78">
        <v>5.01</v>
      </c>
      <c r="F1304" s="76" t="s">
        <v>266</v>
      </c>
      <c r="G1304" s="77">
        <v>46246</v>
      </c>
      <c r="H1304">
        <v>40503006</v>
      </c>
      <c r="I1304">
        <v>10</v>
      </c>
      <c r="J1304" s="76" t="s">
        <v>2240</v>
      </c>
      <c r="K1304" s="76" t="s">
        <v>697</v>
      </c>
      <c r="L1304" s="77">
        <v>46246</v>
      </c>
      <c r="M1304" s="76" t="s">
        <v>269</v>
      </c>
      <c r="N1304" s="76" t="s">
        <v>270</v>
      </c>
      <c r="O1304" s="76" t="s">
        <v>271</v>
      </c>
      <c r="P1304" s="77">
        <v>46248</v>
      </c>
      <c r="Q1304" s="43">
        <f t="shared" si="40"/>
        <v>422</v>
      </c>
      <c r="R1304" s="43">
        <f t="shared" si="41"/>
        <v>722</v>
      </c>
      <c r="S1304" s="41">
        <f>IF($Q1304&lt;Parâmetros!$E$19,$G1304-1,$G1304)</f>
        <v>46246</v>
      </c>
    </row>
    <row r="1305" spans="1:19" ht="15" customHeight="1" x14ac:dyDescent="0.25">
      <c r="A1305" s="79">
        <v>53512</v>
      </c>
      <c r="B1305" s="76" t="s">
        <v>2216</v>
      </c>
      <c r="C1305" s="76" t="s">
        <v>335</v>
      </c>
      <c r="D1305" s="77">
        <v>46251</v>
      </c>
      <c r="E1305" s="78">
        <v>3.52</v>
      </c>
      <c r="F1305" s="76" t="s">
        <v>266</v>
      </c>
      <c r="G1305" s="77">
        <v>46246</v>
      </c>
      <c r="H1305">
        <v>40503006</v>
      </c>
      <c r="I1305">
        <v>20</v>
      </c>
      <c r="J1305" s="76" t="s">
        <v>2254</v>
      </c>
      <c r="K1305" s="76" t="s">
        <v>2255</v>
      </c>
      <c r="L1305" s="77">
        <v>46246</v>
      </c>
      <c r="M1305" s="76" t="s">
        <v>269</v>
      </c>
      <c r="N1305" s="76" t="s">
        <v>270</v>
      </c>
      <c r="O1305" s="76" t="s">
        <v>271</v>
      </c>
      <c r="P1305" s="77">
        <v>46251</v>
      </c>
      <c r="Q1305" s="43">
        <f t="shared" si="40"/>
        <v>786</v>
      </c>
      <c r="R1305" s="43">
        <f t="shared" si="41"/>
        <v>997</v>
      </c>
      <c r="S1305" s="41">
        <f>IF($Q1305&lt;Parâmetros!$E$19,$G1305-1,$G1305)</f>
        <v>46246</v>
      </c>
    </row>
    <row r="1306" spans="1:19" ht="15" customHeight="1" x14ac:dyDescent="0.25">
      <c r="A1306" s="79">
        <v>53512</v>
      </c>
      <c r="B1306" s="76" t="s">
        <v>2216</v>
      </c>
      <c r="C1306" s="76" t="s">
        <v>335</v>
      </c>
      <c r="D1306" s="77">
        <v>46248</v>
      </c>
      <c r="E1306" s="78">
        <v>4.84</v>
      </c>
      <c r="F1306" s="76" t="s">
        <v>266</v>
      </c>
      <c r="G1306" s="77">
        <v>46247</v>
      </c>
      <c r="H1306">
        <v>40503006</v>
      </c>
      <c r="I1306">
        <v>10</v>
      </c>
      <c r="J1306" s="76" t="s">
        <v>2256</v>
      </c>
      <c r="K1306" s="76" t="s">
        <v>2257</v>
      </c>
      <c r="L1306" s="77">
        <v>46247</v>
      </c>
      <c r="M1306" s="76" t="s">
        <v>269</v>
      </c>
      <c r="N1306" s="76" t="s">
        <v>270</v>
      </c>
      <c r="O1306" s="76" t="s">
        <v>271</v>
      </c>
      <c r="P1306" s="77">
        <v>46248</v>
      </c>
      <c r="Q1306" s="43">
        <f t="shared" si="40"/>
        <v>443</v>
      </c>
      <c r="R1306" s="43">
        <f t="shared" si="41"/>
        <v>734</v>
      </c>
      <c r="S1306" s="41">
        <f>IF($Q1306&lt;Parâmetros!$E$19,$G1306-1,$G1306)</f>
        <v>46247</v>
      </c>
    </row>
    <row r="1307" spans="1:19" ht="15" customHeight="1" x14ac:dyDescent="0.25">
      <c r="A1307" s="79">
        <v>53512</v>
      </c>
      <c r="B1307" s="76" t="s">
        <v>2216</v>
      </c>
      <c r="C1307" s="76" t="s">
        <v>335</v>
      </c>
      <c r="D1307" s="77">
        <v>46248</v>
      </c>
      <c r="E1307" s="78">
        <v>3.58</v>
      </c>
      <c r="F1307" s="76" t="s">
        <v>266</v>
      </c>
      <c r="G1307" s="77">
        <v>46247</v>
      </c>
      <c r="H1307">
        <v>40503006</v>
      </c>
      <c r="I1307">
        <v>10</v>
      </c>
      <c r="J1307" s="76" t="s">
        <v>2258</v>
      </c>
      <c r="K1307" s="76" t="s">
        <v>2259</v>
      </c>
      <c r="L1307" s="77">
        <v>46247</v>
      </c>
      <c r="M1307" s="76" t="s">
        <v>269</v>
      </c>
      <c r="N1307" s="76" t="s">
        <v>270</v>
      </c>
      <c r="O1307" s="76" t="s">
        <v>271</v>
      </c>
      <c r="P1307" s="77">
        <v>46248</v>
      </c>
      <c r="Q1307" s="43">
        <f t="shared" si="40"/>
        <v>792</v>
      </c>
      <c r="R1307" s="43">
        <f t="shared" si="41"/>
        <v>1007</v>
      </c>
      <c r="S1307" s="41">
        <f>IF($Q1307&lt;Parâmetros!$E$19,$G1307-1,$G1307)</f>
        <v>46247</v>
      </c>
    </row>
    <row r="1308" spans="1:19" ht="15" customHeight="1" x14ac:dyDescent="0.25">
      <c r="A1308" s="79">
        <v>53512</v>
      </c>
      <c r="B1308" s="76" t="s">
        <v>2216</v>
      </c>
      <c r="C1308" s="76" t="s">
        <v>335</v>
      </c>
      <c r="D1308" s="77">
        <v>46248</v>
      </c>
      <c r="E1308" s="78">
        <v>4.76</v>
      </c>
      <c r="F1308" s="76" t="s">
        <v>266</v>
      </c>
      <c r="G1308" s="77">
        <v>46248</v>
      </c>
      <c r="H1308">
        <v>40503655</v>
      </c>
      <c r="I1308">
        <v>20</v>
      </c>
      <c r="J1308" s="76" t="s">
        <v>2260</v>
      </c>
      <c r="K1308" s="76" t="s">
        <v>2261</v>
      </c>
      <c r="L1308" s="77">
        <v>46248</v>
      </c>
      <c r="M1308" s="76" t="s">
        <v>269</v>
      </c>
      <c r="N1308" s="76" t="s">
        <v>270</v>
      </c>
      <c r="O1308" s="76" t="s">
        <v>271</v>
      </c>
      <c r="P1308" s="77">
        <v>46248</v>
      </c>
      <c r="Q1308" s="43">
        <f t="shared" si="40"/>
        <v>443</v>
      </c>
      <c r="R1308" s="43">
        <f t="shared" si="41"/>
        <v>728</v>
      </c>
      <c r="S1308" s="41">
        <f>IF($Q1308&lt;Parâmetros!$E$19,$G1308-1,$G1308)</f>
        <v>46248</v>
      </c>
    </row>
    <row r="1309" spans="1:19" ht="15" customHeight="1" x14ac:dyDescent="0.25">
      <c r="A1309" s="79">
        <v>53512</v>
      </c>
      <c r="B1309" s="76" t="s">
        <v>2216</v>
      </c>
      <c r="C1309" s="76" t="s">
        <v>335</v>
      </c>
      <c r="D1309" s="77">
        <v>46251</v>
      </c>
      <c r="E1309" s="78">
        <v>3.37</v>
      </c>
      <c r="F1309" s="76" t="s">
        <v>266</v>
      </c>
      <c r="G1309" s="77">
        <v>46248</v>
      </c>
      <c r="H1309">
        <v>40503006</v>
      </c>
      <c r="I1309">
        <v>20</v>
      </c>
      <c r="J1309" s="76" t="s">
        <v>2262</v>
      </c>
      <c r="K1309" s="76" t="s">
        <v>2263</v>
      </c>
      <c r="L1309" s="77">
        <v>46248</v>
      </c>
      <c r="M1309" s="76" t="s">
        <v>269</v>
      </c>
      <c r="N1309" s="76" t="s">
        <v>270</v>
      </c>
      <c r="O1309" s="76" t="s">
        <v>271</v>
      </c>
      <c r="P1309" s="77">
        <v>46251</v>
      </c>
      <c r="Q1309" s="43">
        <f t="shared" si="40"/>
        <v>801</v>
      </c>
      <c r="R1309" s="43">
        <f t="shared" si="41"/>
        <v>1003</v>
      </c>
      <c r="S1309" s="41">
        <f>IF($Q1309&lt;Parâmetros!$E$19,$G1309-1,$G1309)</f>
        <v>46248</v>
      </c>
    </row>
    <row r="1310" spans="1:19" ht="15" customHeight="1" x14ac:dyDescent="0.25">
      <c r="A1310" s="79">
        <v>53512</v>
      </c>
      <c r="B1310" s="76" t="s">
        <v>2216</v>
      </c>
      <c r="C1310" s="76" t="s">
        <v>335</v>
      </c>
      <c r="D1310" s="77">
        <v>46250</v>
      </c>
      <c r="E1310" s="78">
        <v>4.83</v>
      </c>
      <c r="F1310" s="76" t="s">
        <v>266</v>
      </c>
      <c r="G1310" s="77">
        <v>46250</v>
      </c>
      <c r="H1310">
        <v>40503006</v>
      </c>
      <c r="I1310">
        <v>20</v>
      </c>
      <c r="J1310" s="76" t="s">
        <v>2264</v>
      </c>
      <c r="K1310" s="76" t="s">
        <v>2265</v>
      </c>
      <c r="L1310" s="77">
        <v>46250</v>
      </c>
      <c r="M1310" s="76" t="s">
        <v>269</v>
      </c>
      <c r="N1310" s="76" t="s">
        <v>270</v>
      </c>
      <c r="O1310" s="76" t="s">
        <v>271</v>
      </c>
      <c r="P1310" s="77">
        <v>46250</v>
      </c>
      <c r="Q1310" s="43">
        <f t="shared" si="40"/>
        <v>432</v>
      </c>
      <c r="R1310" s="43">
        <f t="shared" si="41"/>
        <v>721</v>
      </c>
      <c r="S1310" s="41">
        <f>IF($Q1310&lt;Parâmetros!$E$19,$G1310-1,$G1310)</f>
        <v>46250</v>
      </c>
    </row>
    <row r="1311" spans="1:19" ht="15" customHeight="1" x14ac:dyDescent="0.25">
      <c r="A1311" s="79">
        <v>53512</v>
      </c>
      <c r="B1311" s="76" t="s">
        <v>2216</v>
      </c>
      <c r="C1311" s="76" t="s">
        <v>335</v>
      </c>
      <c r="D1311" s="77">
        <v>46250</v>
      </c>
      <c r="E1311" s="78">
        <v>1.4</v>
      </c>
      <c r="F1311" s="76" t="s">
        <v>266</v>
      </c>
      <c r="G1311" s="77">
        <v>46250</v>
      </c>
      <c r="H1311">
        <v>40503006</v>
      </c>
      <c r="I1311">
        <v>20</v>
      </c>
      <c r="J1311" s="76" t="s">
        <v>2266</v>
      </c>
      <c r="K1311" s="76" t="s">
        <v>2267</v>
      </c>
      <c r="L1311" s="77">
        <v>46250</v>
      </c>
      <c r="M1311" s="76" t="s">
        <v>269</v>
      </c>
      <c r="N1311" s="76" t="s">
        <v>270</v>
      </c>
      <c r="O1311" s="76" t="s">
        <v>271</v>
      </c>
      <c r="P1311" s="77">
        <v>46250</v>
      </c>
      <c r="Q1311" s="43">
        <f t="shared" si="40"/>
        <v>804</v>
      </c>
      <c r="R1311" s="43">
        <f t="shared" si="41"/>
        <v>888</v>
      </c>
      <c r="S1311" s="41">
        <f>IF($Q1311&lt;Parâmetros!$E$19,$G1311-1,$G1311)</f>
        <v>46250</v>
      </c>
    </row>
    <row r="1312" spans="1:19" ht="15" customHeight="1" x14ac:dyDescent="0.25">
      <c r="A1312" s="79">
        <v>53512</v>
      </c>
      <c r="B1312" s="76" t="s">
        <v>2216</v>
      </c>
      <c r="C1312" s="76" t="s">
        <v>335</v>
      </c>
      <c r="D1312" s="77">
        <v>46252</v>
      </c>
      <c r="E1312" s="78">
        <v>4.88</v>
      </c>
      <c r="F1312" s="76" t="s">
        <v>266</v>
      </c>
      <c r="G1312" s="77">
        <v>46251</v>
      </c>
      <c r="H1312">
        <v>40505602</v>
      </c>
      <c r="I1312">
        <v>10</v>
      </c>
      <c r="J1312" s="76" t="s">
        <v>4304</v>
      </c>
      <c r="K1312" s="76" t="s">
        <v>4305</v>
      </c>
      <c r="L1312" s="77">
        <v>46251</v>
      </c>
      <c r="M1312" s="76" t="s">
        <v>269</v>
      </c>
      <c r="N1312" s="76" t="s">
        <v>270</v>
      </c>
      <c r="O1312" s="76" t="s">
        <v>271</v>
      </c>
      <c r="P1312" s="77">
        <v>46252</v>
      </c>
      <c r="Q1312" s="43">
        <f t="shared" si="40"/>
        <v>430</v>
      </c>
      <c r="R1312" s="43">
        <f t="shared" si="41"/>
        <v>723</v>
      </c>
      <c r="S1312" s="41">
        <f>IF($Q1312&lt;Parâmetros!$E$19,$G1312-1,$G1312)</f>
        <v>46251</v>
      </c>
    </row>
    <row r="1313" spans="1:19" ht="15" customHeight="1" x14ac:dyDescent="0.25">
      <c r="A1313" s="79">
        <v>53512</v>
      </c>
      <c r="B1313" s="76" t="s">
        <v>2216</v>
      </c>
      <c r="C1313" s="76" t="s">
        <v>335</v>
      </c>
      <c r="D1313" s="77">
        <v>46252</v>
      </c>
      <c r="E1313" s="78">
        <v>3.4</v>
      </c>
      <c r="F1313" s="76" t="s">
        <v>266</v>
      </c>
      <c r="G1313" s="77">
        <v>46251</v>
      </c>
      <c r="H1313">
        <v>40505602</v>
      </c>
      <c r="I1313">
        <v>10</v>
      </c>
      <c r="J1313" s="76" t="s">
        <v>4306</v>
      </c>
      <c r="K1313" s="76" t="s">
        <v>4307</v>
      </c>
      <c r="L1313" s="77">
        <v>46251</v>
      </c>
      <c r="M1313" s="76" t="s">
        <v>269</v>
      </c>
      <c r="N1313" s="76" t="s">
        <v>270</v>
      </c>
      <c r="O1313" s="76" t="s">
        <v>271</v>
      </c>
      <c r="P1313" s="77">
        <v>46252</v>
      </c>
      <c r="Q1313" s="43">
        <f t="shared" ref="Q1313:Q1376" si="42">IFERROR(VALUE(LEFT($J1313,2))*60+VALUE(MID($J1313,4,2)),9999)</f>
        <v>801</v>
      </c>
      <c r="R1313" s="43">
        <f t="shared" ref="R1313:R1376" si="43">IFERROR(VALUE(LEFT($K1313,2))*60+VALUE(MID($K1313,4,2)),"")</f>
        <v>1005</v>
      </c>
      <c r="S1313" s="41">
        <f>IF($Q1313&lt;Parâmetros!$E$19,$G1313-1,$G1313)</f>
        <v>46251</v>
      </c>
    </row>
    <row r="1314" spans="1:19" ht="15" customHeight="1" x14ac:dyDescent="0.25">
      <c r="A1314" s="79">
        <v>53665</v>
      </c>
      <c r="B1314" s="76" t="s">
        <v>229</v>
      </c>
      <c r="C1314" s="76" t="s">
        <v>399</v>
      </c>
      <c r="D1314" s="77">
        <v>46237</v>
      </c>
      <c r="E1314" s="78">
        <v>4</v>
      </c>
      <c r="F1314" s="76" t="s">
        <v>266</v>
      </c>
      <c r="G1314" s="77">
        <v>46236</v>
      </c>
      <c r="H1314">
        <v>40500211</v>
      </c>
      <c r="I1314">
        <v>20</v>
      </c>
      <c r="J1314" s="76" t="s">
        <v>1687</v>
      </c>
      <c r="K1314" s="76" t="s">
        <v>525</v>
      </c>
      <c r="L1314" s="77">
        <v>46236</v>
      </c>
      <c r="M1314" s="76" t="s">
        <v>269</v>
      </c>
      <c r="N1314">
        <v>3011212</v>
      </c>
      <c r="O1314" s="76" t="s">
        <v>271</v>
      </c>
      <c r="P1314" s="77">
        <v>46237</v>
      </c>
      <c r="Q1314" s="43">
        <f t="shared" si="42"/>
        <v>440</v>
      </c>
      <c r="R1314" s="43">
        <f t="shared" si="43"/>
        <v>680</v>
      </c>
      <c r="S1314" s="41">
        <f>IF($Q1314&lt;Parâmetros!$E$19,$G1314-1,$G1314)</f>
        <v>46236</v>
      </c>
    </row>
    <row r="1315" spans="1:19" ht="15" customHeight="1" x14ac:dyDescent="0.25">
      <c r="A1315" s="79">
        <v>53665</v>
      </c>
      <c r="B1315" s="76" t="s">
        <v>229</v>
      </c>
      <c r="C1315" s="76" t="s">
        <v>399</v>
      </c>
      <c r="D1315" s="77">
        <v>46237</v>
      </c>
      <c r="E1315" s="78">
        <v>2.92</v>
      </c>
      <c r="F1315" s="76" t="s">
        <v>266</v>
      </c>
      <c r="G1315" s="77">
        <v>46236</v>
      </c>
      <c r="H1315">
        <v>40499967</v>
      </c>
      <c r="I1315">
        <v>40</v>
      </c>
      <c r="J1315" s="76" t="s">
        <v>1733</v>
      </c>
      <c r="K1315" s="76" t="s">
        <v>463</v>
      </c>
      <c r="L1315" s="77">
        <v>46236</v>
      </c>
      <c r="M1315" s="76" t="s">
        <v>269</v>
      </c>
      <c r="N1315" s="76" t="s">
        <v>270</v>
      </c>
      <c r="O1315" s="76" t="s">
        <v>271</v>
      </c>
      <c r="P1315" s="77">
        <v>46237</v>
      </c>
      <c r="Q1315" s="43">
        <f t="shared" si="42"/>
        <v>760</v>
      </c>
      <c r="R1315" s="43">
        <f t="shared" si="43"/>
        <v>935</v>
      </c>
      <c r="S1315" s="41">
        <f>IF($Q1315&lt;Parâmetros!$E$19,$G1315-1,$G1315)</f>
        <v>46236</v>
      </c>
    </row>
    <row r="1316" spans="1:19" ht="15" customHeight="1" x14ac:dyDescent="0.25">
      <c r="A1316" s="79">
        <v>53665</v>
      </c>
      <c r="B1316" s="76" t="s">
        <v>229</v>
      </c>
      <c r="C1316" s="76" t="s">
        <v>399</v>
      </c>
      <c r="D1316" s="77">
        <v>46238</v>
      </c>
      <c r="E1316" s="78">
        <v>2</v>
      </c>
      <c r="F1316" s="76" t="s">
        <v>266</v>
      </c>
      <c r="G1316" s="77">
        <v>46237</v>
      </c>
      <c r="H1316">
        <v>40484664</v>
      </c>
      <c r="I1316">
        <v>10</v>
      </c>
      <c r="J1316" s="76" t="s">
        <v>1687</v>
      </c>
      <c r="K1316" s="76" t="s">
        <v>2268</v>
      </c>
      <c r="L1316" s="77">
        <v>46237</v>
      </c>
      <c r="M1316" s="76" t="s">
        <v>269</v>
      </c>
      <c r="N1316" s="76" t="s">
        <v>270</v>
      </c>
      <c r="O1316" s="76" t="s">
        <v>271</v>
      </c>
      <c r="P1316" s="77">
        <v>46238</v>
      </c>
      <c r="Q1316" s="43">
        <f t="shared" si="42"/>
        <v>440</v>
      </c>
      <c r="R1316" s="43">
        <f t="shared" si="43"/>
        <v>560</v>
      </c>
      <c r="S1316" s="41">
        <f>IF($Q1316&lt;Parâmetros!$E$19,$G1316-1,$G1316)</f>
        <v>46237</v>
      </c>
    </row>
    <row r="1317" spans="1:19" ht="15" customHeight="1" x14ac:dyDescent="0.25">
      <c r="A1317" s="79">
        <v>53665</v>
      </c>
      <c r="B1317" s="76" t="s">
        <v>229</v>
      </c>
      <c r="C1317" s="76" t="s">
        <v>399</v>
      </c>
      <c r="D1317" s="77">
        <v>46238</v>
      </c>
      <c r="E1317" s="78">
        <v>1.92</v>
      </c>
      <c r="F1317" s="76" t="s">
        <v>266</v>
      </c>
      <c r="G1317" s="77">
        <v>46237</v>
      </c>
      <c r="H1317">
        <v>40491612</v>
      </c>
      <c r="I1317">
        <v>10</v>
      </c>
      <c r="J1317" s="76" t="s">
        <v>2269</v>
      </c>
      <c r="K1317" s="76" t="s">
        <v>525</v>
      </c>
      <c r="L1317" s="77">
        <v>46237</v>
      </c>
      <c r="M1317" s="76" t="s">
        <v>269</v>
      </c>
      <c r="N1317" s="76" t="s">
        <v>270</v>
      </c>
      <c r="O1317" s="76" t="s">
        <v>271</v>
      </c>
      <c r="P1317" s="77">
        <v>46238</v>
      </c>
      <c r="Q1317" s="43">
        <f t="shared" si="42"/>
        <v>565</v>
      </c>
      <c r="R1317" s="43">
        <f t="shared" si="43"/>
        <v>680</v>
      </c>
      <c r="S1317" s="41">
        <f>IF($Q1317&lt;Parâmetros!$E$19,$G1317-1,$G1317)</f>
        <v>46237</v>
      </c>
    </row>
    <row r="1318" spans="1:19" ht="15" customHeight="1" x14ac:dyDescent="0.25">
      <c r="A1318" s="79">
        <v>53665</v>
      </c>
      <c r="B1318" s="76" t="s">
        <v>229</v>
      </c>
      <c r="C1318" s="76" t="s">
        <v>399</v>
      </c>
      <c r="D1318" s="77">
        <v>46238</v>
      </c>
      <c r="E1318" s="78">
        <v>3.92</v>
      </c>
      <c r="F1318" s="76" t="s">
        <v>266</v>
      </c>
      <c r="G1318" s="77">
        <v>46237</v>
      </c>
      <c r="H1318">
        <v>40501298</v>
      </c>
      <c r="I1318">
        <v>10</v>
      </c>
      <c r="J1318" s="76" t="s">
        <v>1733</v>
      </c>
      <c r="K1318" s="76" t="s">
        <v>2270</v>
      </c>
      <c r="L1318" s="77">
        <v>46237</v>
      </c>
      <c r="M1318" s="76" t="s">
        <v>269</v>
      </c>
      <c r="N1318" s="76" t="s">
        <v>270</v>
      </c>
      <c r="O1318" s="76" t="s">
        <v>271</v>
      </c>
      <c r="P1318" s="77">
        <v>46238</v>
      </c>
      <c r="Q1318" s="43">
        <f t="shared" si="42"/>
        <v>760</v>
      </c>
      <c r="R1318" s="43">
        <f t="shared" si="43"/>
        <v>995</v>
      </c>
      <c r="S1318" s="41">
        <f>IF($Q1318&lt;Parâmetros!$E$19,$G1318-1,$G1318)</f>
        <v>46237</v>
      </c>
    </row>
    <row r="1319" spans="1:19" ht="15" customHeight="1" x14ac:dyDescent="0.25">
      <c r="A1319" s="79">
        <v>53665</v>
      </c>
      <c r="B1319" s="76" t="s">
        <v>229</v>
      </c>
      <c r="C1319" s="76" t="s">
        <v>399</v>
      </c>
      <c r="D1319" s="77">
        <v>46239</v>
      </c>
      <c r="E1319" s="78">
        <v>3.92</v>
      </c>
      <c r="F1319" s="76" t="s">
        <v>266</v>
      </c>
      <c r="G1319" s="77">
        <v>46237</v>
      </c>
      <c r="H1319">
        <v>40501298</v>
      </c>
      <c r="I1319">
        <v>10</v>
      </c>
      <c r="J1319" s="76" t="s">
        <v>1733</v>
      </c>
      <c r="K1319" s="76" t="s">
        <v>2270</v>
      </c>
      <c r="L1319" s="77">
        <v>46237</v>
      </c>
      <c r="M1319" s="76" t="s">
        <v>269</v>
      </c>
      <c r="N1319" s="76" t="s">
        <v>270</v>
      </c>
      <c r="O1319" s="76" t="s">
        <v>271</v>
      </c>
      <c r="P1319" s="77">
        <v>46239</v>
      </c>
      <c r="Q1319" s="43">
        <f t="shared" si="42"/>
        <v>760</v>
      </c>
      <c r="R1319" s="43">
        <f t="shared" si="43"/>
        <v>995</v>
      </c>
      <c r="S1319" s="41">
        <f>IF($Q1319&lt;Parâmetros!$E$19,$G1319-1,$G1319)</f>
        <v>46237</v>
      </c>
    </row>
    <row r="1320" spans="1:19" ht="15" customHeight="1" x14ac:dyDescent="0.25">
      <c r="A1320" s="79">
        <v>53665</v>
      </c>
      <c r="B1320" s="76" t="s">
        <v>229</v>
      </c>
      <c r="C1320" s="76" t="s">
        <v>399</v>
      </c>
      <c r="D1320" s="77">
        <v>46239</v>
      </c>
      <c r="E1320" s="78">
        <v>-3.92</v>
      </c>
      <c r="F1320" s="76" t="s">
        <v>266</v>
      </c>
      <c r="G1320" s="77">
        <v>46237</v>
      </c>
      <c r="H1320">
        <v>40501298</v>
      </c>
      <c r="I1320">
        <v>10</v>
      </c>
      <c r="J1320" s="76" t="s">
        <v>1733</v>
      </c>
      <c r="K1320" s="76" t="s">
        <v>2270</v>
      </c>
      <c r="L1320" s="77">
        <v>46237</v>
      </c>
      <c r="M1320" s="76" t="s">
        <v>269</v>
      </c>
      <c r="N1320" s="76" t="s">
        <v>270</v>
      </c>
      <c r="O1320" s="76" t="s">
        <v>511</v>
      </c>
      <c r="P1320" s="77">
        <v>46239</v>
      </c>
      <c r="Q1320" s="43">
        <f t="shared" si="42"/>
        <v>760</v>
      </c>
      <c r="R1320" s="43">
        <f t="shared" si="43"/>
        <v>995</v>
      </c>
      <c r="S1320" s="41">
        <f>IF($Q1320&lt;Parâmetros!$E$19,$G1320-1,$G1320)</f>
        <v>46237</v>
      </c>
    </row>
    <row r="1321" spans="1:19" ht="15" customHeight="1" x14ac:dyDescent="0.25">
      <c r="A1321" s="79">
        <v>53665</v>
      </c>
      <c r="B1321" s="76" t="s">
        <v>229</v>
      </c>
      <c r="C1321" s="76" t="s">
        <v>399</v>
      </c>
      <c r="D1321" s="77">
        <v>46239</v>
      </c>
      <c r="E1321" s="78">
        <v>1</v>
      </c>
      <c r="F1321" s="76" t="s">
        <v>266</v>
      </c>
      <c r="G1321" s="77">
        <v>46238</v>
      </c>
      <c r="H1321">
        <v>40501006</v>
      </c>
      <c r="I1321">
        <v>10</v>
      </c>
      <c r="J1321" s="76" t="s">
        <v>1687</v>
      </c>
      <c r="K1321" s="76" t="s">
        <v>2271</v>
      </c>
      <c r="L1321" s="77">
        <v>46238</v>
      </c>
      <c r="M1321" s="76" t="s">
        <v>269</v>
      </c>
      <c r="N1321" s="76" t="s">
        <v>270</v>
      </c>
      <c r="O1321" s="76" t="s">
        <v>271</v>
      </c>
      <c r="P1321" s="77">
        <v>46239</v>
      </c>
      <c r="Q1321" s="43">
        <f t="shared" si="42"/>
        <v>440</v>
      </c>
      <c r="R1321" s="43">
        <f t="shared" si="43"/>
        <v>500</v>
      </c>
      <c r="S1321" s="41">
        <f>IF($Q1321&lt;Parâmetros!$E$19,$G1321-1,$G1321)</f>
        <v>46238</v>
      </c>
    </row>
    <row r="1322" spans="1:19" ht="15" customHeight="1" x14ac:dyDescent="0.25">
      <c r="A1322" s="79">
        <v>53665</v>
      </c>
      <c r="B1322" s="76" t="s">
        <v>229</v>
      </c>
      <c r="C1322" s="76" t="s">
        <v>399</v>
      </c>
      <c r="D1322" s="77">
        <v>46239</v>
      </c>
      <c r="E1322" s="78">
        <v>2.83</v>
      </c>
      <c r="F1322" s="76" t="s">
        <v>266</v>
      </c>
      <c r="G1322" s="77">
        <v>46238</v>
      </c>
      <c r="H1322">
        <v>40501038</v>
      </c>
      <c r="I1322">
        <v>10</v>
      </c>
      <c r="J1322" s="76" t="s">
        <v>1864</v>
      </c>
      <c r="K1322" s="76" t="s">
        <v>525</v>
      </c>
      <c r="L1322" s="77">
        <v>46238</v>
      </c>
      <c r="M1322" s="76" t="s">
        <v>269</v>
      </c>
      <c r="N1322" s="76" t="s">
        <v>270</v>
      </c>
      <c r="O1322" s="76" t="s">
        <v>271</v>
      </c>
      <c r="P1322" s="77">
        <v>46239</v>
      </c>
      <c r="Q1322" s="43">
        <f t="shared" si="42"/>
        <v>510</v>
      </c>
      <c r="R1322" s="43">
        <f t="shared" si="43"/>
        <v>680</v>
      </c>
      <c r="S1322" s="41">
        <f>IF($Q1322&lt;Parâmetros!$E$19,$G1322-1,$G1322)</f>
        <v>46238</v>
      </c>
    </row>
    <row r="1323" spans="1:19" ht="15" customHeight="1" x14ac:dyDescent="0.25">
      <c r="A1323" s="79">
        <v>53665</v>
      </c>
      <c r="B1323" s="76" t="s">
        <v>229</v>
      </c>
      <c r="C1323" s="76" t="s">
        <v>399</v>
      </c>
      <c r="D1323" s="77">
        <v>46239</v>
      </c>
      <c r="E1323" s="78">
        <v>1.33</v>
      </c>
      <c r="F1323" s="76" t="s">
        <v>266</v>
      </c>
      <c r="G1323" s="77">
        <v>46238</v>
      </c>
      <c r="H1323">
        <v>40501038</v>
      </c>
      <c r="I1323">
        <v>10</v>
      </c>
      <c r="J1323" s="76" t="s">
        <v>1733</v>
      </c>
      <c r="K1323" s="76" t="s">
        <v>461</v>
      </c>
      <c r="L1323" s="77">
        <v>46238</v>
      </c>
      <c r="M1323" s="76" t="s">
        <v>269</v>
      </c>
      <c r="N1323" s="76" t="s">
        <v>270</v>
      </c>
      <c r="O1323" s="76" t="s">
        <v>271</v>
      </c>
      <c r="P1323" s="77">
        <v>46239</v>
      </c>
      <c r="Q1323" s="43">
        <f t="shared" si="42"/>
        <v>760</v>
      </c>
      <c r="R1323" s="43">
        <f t="shared" si="43"/>
        <v>840</v>
      </c>
      <c r="S1323" s="41">
        <f>IF($Q1323&lt;Parâmetros!$E$19,$G1323-1,$G1323)</f>
        <v>46238</v>
      </c>
    </row>
    <row r="1324" spans="1:19" ht="15" customHeight="1" x14ac:dyDescent="0.25">
      <c r="A1324" s="79">
        <v>53665</v>
      </c>
      <c r="B1324" s="76" t="s">
        <v>229</v>
      </c>
      <c r="C1324" s="76" t="s">
        <v>399</v>
      </c>
      <c r="D1324" s="77">
        <v>46239</v>
      </c>
      <c r="E1324" s="78">
        <v>2.42</v>
      </c>
      <c r="F1324" s="76" t="s">
        <v>266</v>
      </c>
      <c r="G1324" s="77">
        <v>46238</v>
      </c>
      <c r="H1324">
        <v>40501569</v>
      </c>
      <c r="I1324">
        <v>10</v>
      </c>
      <c r="J1324" s="76" t="s">
        <v>516</v>
      </c>
      <c r="K1324" s="76" t="s">
        <v>2270</v>
      </c>
      <c r="L1324" s="77">
        <v>46238</v>
      </c>
      <c r="M1324" s="76" t="s">
        <v>269</v>
      </c>
      <c r="N1324" s="76" t="s">
        <v>270</v>
      </c>
      <c r="O1324" s="76" t="s">
        <v>271</v>
      </c>
      <c r="P1324" s="77">
        <v>46239</v>
      </c>
      <c r="Q1324" s="43">
        <f t="shared" si="42"/>
        <v>850</v>
      </c>
      <c r="R1324" s="43">
        <f t="shared" si="43"/>
        <v>995</v>
      </c>
      <c r="S1324" s="41">
        <f>IF($Q1324&lt;Parâmetros!$E$19,$G1324-1,$G1324)</f>
        <v>46238</v>
      </c>
    </row>
    <row r="1325" spans="1:19" ht="15" customHeight="1" x14ac:dyDescent="0.25">
      <c r="A1325" s="79">
        <v>53665</v>
      </c>
      <c r="B1325" s="76" t="s">
        <v>229</v>
      </c>
      <c r="C1325" s="76" t="s">
        <v>399</v>
      </c>
      <c r="D1325" s="77">
        <v>46247</v>
      </c>
      <c r="E1325" s="78">
        <v>4</v>
      </c>
      <c r="F1325" s="76" t="s">
        <v>266</v>
      </c>
      <c r="G1325" s="77">
        <v>46239</v>
      </c>
      <c r="H1325">
        <v>40501573</v>
      </c>
      <c r="I1325">
        <v>10</v>
      </c>
      <c r="J1325" s="76" t="s">
        <v>1687</v>
      </c>
      <c r="K1325" s="76" t="s">
        <v>525</v>
      </c>
      <c r="L1325" s="77">
        <v>46239</v>
      </c>
      <c r="M1325" s="76" t="s">
        <v>269</v>
      </c>
      <c r="N1325" s="76" t="s">
        <v>270</v>
      </c>
      <c r="O1325" s="76" t="s">
        <v>271</v>
      </c>
      <c r="P1325" s="77">
        <v>46247</v>
      </c>
      <c r="Q1325" s="43">
        <f t="shared" si="42"/>
        <v>440</v>
      </c>
      <c r="R1325" s="43">
        <f t="shared" si="43"/>
        <v>680</v>
      </c>
      <c r="S1325" s="41">
        <f>IF($Q1325&lt;Parâmetros!$E$19,$G1325-1,$G1325)</f>
        <v>46239</v>
      </c>
    </row>
    <row r="1326" spans="1:19" ht="15" customHeight="1" x14ac:dyDescent="0.25">
      <c r="A1326" s="79">
        <v>53665</v>
      </c>
      <c r="B1326" s="76" t="s">
        <v>229</v>
      </c>
      <c r="C1326" s="76" t="s">
        <v>399</v>
      </c>
      <c r="D1326" s="77">
        <v>46241</v>
      </c>
      <c r="E1326" s="78">
        <v>3.92</v>
      </c>
      <c r="F1326" s="76" t="s">
        <v>266</v>
      </c>
      <c r="G1326" s="77">
        <v>46239</v>
      </c>
      <c r="H1326">
        <v>40491612</v>
      </c>
      <c r="I1326">
        <v>10</v>
      </c>
      <c r="J1326" s="76" t="s">
        <v>1733</v>
      </c>
      <c r="K1326" s="76" t="s">
        <v>2270</v>
      </c>
      <c r="L1326" s="77">
        <v>46239</v>
      </c>
      <c r="M1326" s="76" t="s">
        <v>269</v>
      </c>
      <c r="N1326" s="76" t="s">
        <v>270</v>
      </c>
      <c r="O1326" s="76" t="s">
        <v>271</v>
      </c>
      <c r="P1326" s="77">
        <v>46241</v>
      </c>
      <c r="Q1326" s="43">
        <f t="shared" si="42"/>
        <v>760</v>
      </c>
      <c r="R1326" s="43">
        <f t="shared" si="43"/>
        <v>995</v>
      </c>
      <c r="S1326" s="41">
        <f>IF($Q1326&lt;Parâmetros!$E$19,$G1326-1,$G1326)</f>
        <v>46239</v>
      </c>
    </row>
    <row r="1327" spans="1:19" ht="15" customHeight="1" x14ac:dyDescent="0.25">
      <c r="A1327" s="79">
        <v>53665</v>
      </c>
      <c r="B1327" s="76" t="s">
        <v>229</v>
      </c>
      <c r="C1327" s="76" t="s">
        <v>399</v>
      </c>
      <c r="D1327" s="77">
        <v>46241</v>
      </c>
      <c r="E1327" s="78">
        <v>6.67</v>
      </c>
      <c r="F1327" s="76" t="s">
        <v>266</v>
      </c>
      <c r="G1327" s="77">
        <v>46240</v>
      </c>
      <c r="H1327">
        <v>40501841</v>
      </c>
      <c r="I1327">
        <v>30</v>
      </c>
      <c r="J1327" s="76" t="s">
        <v>1687</v>
      </c>
      <c r="K1327" s="76" t="s">
        <v>461</v>
      </c>
      <c r="L1327" s="77">
        <v>46240</v>
      </c>
      <c r="M1327" s="76" t="s">
        <v>269</v>
      </c>
      <c r="N1327" s="76" t="s">
        <v>270</v>
      </c>
      <c r="O1327" s="76" t="s">
        <v>271</v>
      </c>
      <c r="P1327" s="77">
        <v>46241</v>
      </c>
      <c r="Q1327" s="43">
        <f t="shared" si="42"/>
        <v>440</v>
      </c>
      <c r="R1327" s="43">
        <f t="shared" si="43"/>
        <v>840</v>
      </c>
      <c r="S1327" s="41">
        <f>IF($Q1327&lt;Parâmetros!$E$19,$G1327-1,$G1327)</f>
        <v>46240</v>
      </c>
    </row>
    <row r="1328" spans="1:19" ht="15" customHeight="1" x14ac:dyDescent="0.25">
      <c r="A1328" s="79">
        <v>53665</v>
      </c>
      <c r="B1328" s="76" t="s">
        <v>229</v>
      </c>
      <c r="C1328" s="76" t="s">
        <v>399</v>
      </c>
      <c r="D1328" s="77">
        <v>46244</v>
      </c>
      <c r="E1328" s="78">
        <v>1.42</v>
      </c>
      <c r="F1328" s="76" t="s">
        <v>266</v>
      </c>
      <c r="G1328" s="77">
        <v>46240</v>
      </c>
      <c r="H1328">
        <v>40491612</v>
      </c>
      <c r="I1328">
        <v>10</v>
      </c>
      <c r="J1328" s="76" t="s">
        <v>2272</v>
      </c>
      <c r="K1328" s="76" t="s">
        <v>2270</v>
      </c>
      <c r="L1328" s="77">
        <v>46240</v>
      </c>
      <c r="M1328" s="76" t="s">
        <v>269</v>
      </c>
      <c r="N1328" s="76" t="s">
        <v>270</v>
      </c>
      <c r="O1328" s="76" t="s">
        <v>271</v>
      </c>
      <c r="P1328" s="77">
        <v>46244</v>
      </c>
      <c r="Q1328" s="43">
        <f t="shared" si="42"/>
        <v>910</v>
      </c>
      <c r="R1328" s="43">
        <f t="shared" si="43"/>
        <v>995</v>
      </c>
      <c r="S1328" s="41">
        <f>IF($Q1328&lt;Parâmetros!$E$19,$G1328-1,$G1328)</f>
        <v>46240</v>
      </c>
    </row>
    <row r="1329" spans="1:19" ht="15" customHeight="1" x14ac:dyDescent="0.25">
      <c r="A1329" s="79">
        <v>53665</v>
      </c>
      <c r="B1329" s="76" t="s">
        <v>229</v>
      </c>
      <c r="C1329" s="76" t="s">
        <v>399</v>
      </c>
      <c r="D1329" s="77">
        <v>46244</v>
      </c>
      <c r="E1329" s="78">
        <v>4.17</v>
      </c>
      <c r="F1329" s="76" t="s">
        <v>266</v>
      </c>
      <c r="G1329" s="77">
        <v>46241</v>
      </c>
      <c r="H1329">
        <v>40491612</v>
      </c>
      <c r="I1329">
        <v>10</v>
      </c>
      <c r="J1329" s="76" t="s">
        <v>1693</v>
      </c>
      <c r="K1329" s="76" t="s">
        <v>525</v>
      </c>
      <c r="L1329" s="77">
        <v>46241</v>
      </c>
      <c r="M1329" s="76" t="s">
        <v>269</v>
      </c>
      <c r="N1329" s="76" t="s">
        <v>270</v>
      </c>
      <c r="O1329" s="76" t="s">
        <v>271</v>
      </c>
      <c r="P1329" s="77">
        <v>46244</v>
      </c>
      <c r="Q1329" s="43">
        <f t="shared" si="42"/>
        <v>430</v>
      </c>
      <c r="R1329" s="43">
        <f t="shared" si="43"/>
        <v>680</v>
      </c>
      <c r="S1329" s="41">
        <f>IF($Q1329&lt;Parâmetros!$E$19,$G1329-1,$G1329)</f>
        <v>46241</v>
      </c>
    </row>
    <row r="1330" spans="1:19" ht="15" customHeight="1" x14ac:dyDescent="0.25">
      <c r="A1330" s="79">
        <v>53665</v>
      </c>
      <c r="B1330" s="76" t="s">
        <v>229</v>
      </c>
      <c r="C1330" s="76" t="s">
        <v>399</v>
      </c>
      <c r="D1330" s="77">
        <v>46244</v>
      </c>
      <c r="E1330" s="78">
        <v>3.92</v>
      </c>
      <c r="F1330" s="76" t="s">
        <v>266</v>
      </c>
      <c r="G1330" s="77">
        <v>46241</v>
      </c>
      <c r="H1330">
        <v>40491612</v>
      </c>
      <c r="I1330">
        <v>10</v>
      </c>
      <c r="J1330" s="76" t="s">
        <v>1733</v>
      </c>
      <c r="K1330" s="76" t="s">
        <v>2270</v>
      </c>
      <c r="L1330" s="77">
        <v>46241</v>
      </c>
      <c r="M1330" s="76" t="s">
        <v>269</v>
      </c>
      <c r="N1330" s="76" t="s">
        <v>270</v>
      </c>
      <c r="O1330" s="76" t="s">
        <v>271</v>
      </c>
      <c r="P1330" s="77">
        <v>46244</v>
      </c>
      <c r="Q1330" s="43">
        <f t="shared" si="42"/>
        <v>760</v>
      </c>
      <c r="R1330" s="43">
        <f t="shared" si="43"/>
        <v>995</v>
      </c>
      <c r="S1330" s="41">
        <f>IF($Q1330&lt;Parâmetros!$E$19,$G1330-1,$G1330)</f>
        <v>46241</v>
      </c>
    </row>
    <row r="1331" spans="1:19" ht="15" customHeight="1" x14ac:dyDescent="0.25">
      <c r="A1331" s="79">
        <v>53665</v>
      </c>
      <c r="B1331" s="76" t="s">
        <v>229</v>
      </c>
      <c r="C1331" s="76" t="s">
        <v>399</v>
      </c>
      <c r="D1331" s="77">
        <v>46244</v>
      </c>
      <c r="E1331" s="78">
        <v>0.25</v>
      </c>
      <c r="F1331" s="76" t="s">
        <v>266</v>
      </c>
      <c r="G1331" s="77">
        <v>46244</v>
      </c>
      <c r="H1331">
        <v>40501038</v>
      </c>
      <c r="I1331">
        <v>20</v>
      </c>
      <c r="J1331" s="76" t="s">
        <v>1704</v>
      </c>
      <c r="K1331" s="76" t="s">
        <v>495</v>
      </c>
      <c r="L1331" s="77">
        <v>46244</v>
      </c>
      <c r="M1331" s="76" t="s">
        <v>269</v>
      </c>
      <c r="N1331" s="76" t="s">
        <v>270</v>
      </c>
      <c r="O1331" s="76" t="s">
        <v>271</v>
      </c>
      <c r="P1331" s="77">
        <v>46244</v>
      </c>
      <c r="Q1331" s="43">
        <f t="shared" si="42"/>
        <v>435</v>
      </c>
      <c r="R1331" s="43">
        <f t="shared" si="43"/>
        <v>450</v>
      </c>
      <c r="S1331" s="41">
        <f>IF($Q1331&lt;Parâmetros!$E$19,$G1331-1,$G1331)</f>
        <v>46244</v>
      </c>
    </row>
    <row r="1332" spans="1:19" ht="15" customHeight="1" x14ac:dyDescent="0.25">
      <c r="A1332" s="79">
        <v>53665</v>
      </c>
      <c r="B1332" s="76" t="s">
        <v>229</v>
      </c>
      <c r="C1332" s="76" t="s">
        <v>399</v>
      </c>
      <c r="D1332" s="77">
        <v>46245</v>
      </c>
      <c r="E1332" s="78">
        <v>4</v>
      </c>
      <c r="F1332" s="76" t="s">
        <v>266</v>
      </c>
      <c r="G1332" s="77">
        <v>46244</v>
      </c>
      <c r="H1332">
        <v>40503107</v>
      </c>
      <c r="I1332">
        <v>10</v>
      </c>
      <c r="J1332" s="76" t="s">
        <v>1687</v>
      </c>
      <c r="K1332" s="76" t="s">
        <v>525</v>
      </c>
      <c r="L1332" s="77">
        <v>46244</v>
      </c>
      <c r="M1332" s="76" t="s">
        <v>269</v>
      </c>
      <c r="N1332" s="76" t="s">
        <v>270</v>
      </c>
      <c r="O1332" s="76" t="s">
        <v>271</v>
      </c>
      <c r="P1332" s="77">
        <v>46245</v>
      </c>
      <c r="Q1332" s="43">
        <f t="shared" si="42"/>
        <v>440</v>
      </c>
      <c r="R1332" s="43">
        <f t="shared" si="43"/>
        <v>680</v>
      </c>
      <c r="S1332" s="41">
        <f>IF($Q1332&lt;Parâmetros!$E$19,$G1332-1,$G1332)</f>
        <v>46244</v>
      </c>
    </row>
    <row r="1333" spans="1:19" ht="15" customHeight="1" x14ac:dyDescent="0.25">
      <c r="A1333" s="79">
        <v>53665</v>
      </c>
      <c r="B1333" s="76" t="s">
        <v>229</v>
      </c>
      <c r="C1333" s="76" t="s">
        <v>399</v>
      </c>
      <c r="D1333" s="77">
        <v>46245</v>
      </c>
      <c r="E1333" s="78">
        <v>1.33</v>
      </c>
      <c r="F1333" s="76" t="s">
        <v>266</v>
      </c>
      <c r="G1333" s="77">
        <v>46244</v>
      </c>
      <c r="H1333">
        <v>40503107</v>
      </c>
      <c r="I1333">
        <v>10</v>
      </c>
      <c r="J1333" s="76" t="s">
        <v>1733</v>
      </c>
      <c r="K1333" s="76" t="s">
        <v>461</v>
      </c>
      <c r="L1333" s="77">
        <v>46244</v>
      </c>
      <c r="M1333" s="76" t="s">
        <v>269</v>
      </c>
      <c r="N1333" s="76" t="s">
        <v>270</v>
      </c>
      <c r="O1333" s="76" t="s">
        <v>271</v>
      </c>
      <c r="P1333" s="77">
        <v>46245</v>
      </c>
      <c r="Q1333" s="43">
        <f t="shared" si="42"/>
        <v>760</v>
      </c>
      <c r="R1333" s="43">
        <f t="shared" si="43"/>
        <v>840</v>
      </c>
      <c r="S1333" s="41">
        <f>IF($Q1333&lt;Parâmetros!$E$19,$G1333-1,$G1333)</f>
        <v>46244</v>
      </c>
    </row>
    <row r="1334" spans="1:19" ht="15" customHeight="1" x14ac:dyDescent="0.25">
      <c r="A1334" s="79">
        <v>53665</v>
      </c>
      <c r="B1334" s="76" t="s">
        <v>229</v>
      </c>
      <c r="C1334" s="76" t="s">
        <v>399</v>
      </c>
      <c r="D1334" s="77">
        <v>46245</v>
      </c>
      <c r="E1334" s="78">
        <v>2.42</v>
      </c>
      <c r="F1334" s="76" t="s">
        <v>266</v>
      </c>
      <c r="G1334" s="77">
        <v>46244</v>
      </c>
      <c r="H1334">
        <v>40491612</v>
      </c>
      <c r="I1334">
        <v>30</v>
      </c>
      <c r="J1334" s="76" t="s">
        <v>516</v>
      </c>
      <c r="K1334" s="76" t="s">
        <v>2270</v>
      </c>
      <c r="L1334" s="77">
        <v>46244</v>
      </c>
      <c r="M1334" s="76" t="s">
        <v>269</v>
      </c>
      <c r="N1334" s="76" t="s">
        <v>270</v>
      </c>
      <c r="O1334" s="76" t="s">
        <v>271</v>
      </c>
      <c r="P1334" s="77">
        <v>46245</v>
      </c>
      <c r="Q1334" s="43">
        <f t="shared" si="42"/>
        <v>850</v>
      </c>
      <c r="R1334" s="43">
        <f t="shared" si="43"/>
        <v>995</v>
      </c>
      <c r="S1334" s="41">
        <f>IF($Q1334&lt;Parâmetros!$E$19,$G1334-1,$G1334)</f>
        <v>46244</v>
      </c>
    </row>
    <row r="1335" spans="1:19" ht="15" customHeight="1" x14ac:dyDescent="0.25">
      <c r="A1335" s="79">
        <v>53665</v>
      </c>
      <c r="B1335" s="76" t="s">
        <v>229</v>
      </c>
      <c r="C1335" s="76" t="s">
        <v>399</v>
      </c>
      <c r="D1335" s="77">
        <v>46247</v>
      </c>
      <c r="E1335" s="78">
        <v>4</v>
      </c>
      <c r="F1335" s="76" t="s">
        <v>266</v>
      </c>
      <c r="G1335" s="77">
        <v>46245</v>
      </c>
      <c r="H1335">
        <v>40503404</v>
      </c>
      <c r="I1335">
        <v>10</v>
      </c>
      <c r="J1335" s="76" t="s">
        <v>1687</v>
      </c>
      <c r="K1335" s="76" t="s">
        <v>525</v>
      </c>
      <c r="L1335" s="77">
        <v>46245</v>
      </c>
      <c r="M1335" s="76" t="s">
        <v>269</v>
      </c>
      <c r="N1335" s="76" t="s">
        <v>270</v>
      </c>
      <c r="O1335" s="76" t="s">
        <v>271</v>
      </c>
      <c r="P1335" s="77">
        <v>46247</v>
      </c>
      <c r="Q1335" s="43">
        <f t="shared" si="42"/>
        <v>440</v>
      </c>
      <c r="R1335" s="43">
        <f t="shared" si="43"/>
        <v>680</v>
      </c>
      <c r="S1335" s="41">
        <f>IF($Q1335&lt;Parâmetros!$E$19,$G1335-1,$G1335)</f>
        <v>46245</v>
      </c>
    </row>
    <row r="1336" spans="1:19" ht="15" customHeight="1" x14ac:dyDescent="0.25">
      <c r="A1336" s="79">
        <v>53665</v>
      </c>
      <c r="B1336" s="76" t="s">
        <v>229</v>
      </c>
      <c r="C1336" s="76" t="s">
        <v>399</v>
      </c>
      <c r="D1336" s="77">
        <v>46247</v>
      </c>
      <c r="E1336" s="78">
        <v>4.0199999999999996</v>
      </c>
      <c r="F1336" s="76" t="s">
        <v>266</v>
      </c>
      <c r="G1336" s="77">
        <v>46245</v>
      </c>
      <c r="H1336">
        <v>40503404</v>
      </c>
      <c r="I1336">
        <v>10</v>
      </c>
      <c r="J1336" s="76" t="s">
        <v>1687</v>
      </c>
      <c r="K1336" s="76" t="s">
        <v>2273</v>
      </c>
      <c r="L1336" s="77">
        <v>46245</v>
      </c>
      <c r="M1336" s="76" t="s">
        <v>269</v>
      </c>
      <c r="N1336" s="76" t="s">
        <v>270</v>
      </c>
      <c r="O1336" s="76" t="s">
        <v>271</v>
      </c>
      <c r="P1336" s="77">
        <v>46247</v>
      </c>
      <c r="Q1336" s="43">
        <f t="shared" si="42"/>
        <v>440</v>
      </c>
      <c r="R1336" s="43">
        <f t="shared" si="43"/>
        <v>681</v>
      </c>
      <c r="S1336" s="41">
        <f>IF($Q1336&lt;Parâmetros!$E$19,$G1336-1,$G1336)</f>
        <v>46245</v>
      </c>
    </row>
    <row r="1337" spans="1:19" ht="15" customHeight="1" x14ac:dyDescent="0.25">
      <c r="A1337" s="79">
        <v>53665</v>
      </c>
      <c r="B1337" s="76" t="s">
        <v>229</v>
      </c>
      <c r="C1337" s="76" t="s">
        <v>399</v>
      </c>
      <c r="D1337" s="77">
        <v>46247</v>
      </c>
      <c r="E1337" s="78">
        <v>-4.0199999999999996</v>
      </c>
      <c r="F1337" s="76" t="s">
        <v>266</v>
      </c>
      <c r="G1337" s="77">
        <v>46245</v>
      </c>
      <c r="H1337">
        <v>40503404</v>
      </c>
      <c r="I1337">
        <v>10</v>
      </c>
      <c r="J1337" s="76" t="s">
        <v>1687</v>
      </c>
      <c r="K1337" s="76" t="s">
        <v>2273</v>
      </c>
      <c r="L1337" s="77">
        <v>46245</v>
      </c>
      <c r="M1337" s="76" t="s">
        <v>269</v>
      </c>
      <c r="N1337" s="76" t="s">
        <v>270</v>
      </c>
      <c r="O1337" s="76" t="s">
        <v>511</v>
      </c>
      <c r="P1337" s="77">
        <v>46248</v>
      </c>
      <c r="Q1337" s="43">
        <f t="shared" si="42"/>
        <v>440</v>
      </c>
      <c r="R1337" s="43">
        <f t="shared" si="43"/>
        <v>681</v>
      </c>
      <c r="S1337" s="41">
        <f>IF($Q1337&lt;Parâmetros!$E$19,$G1337-1,$G1337)</f>
        <v>46245</v>
      </c>
    </row>
    <row r="1338" spans="1:19" ht="15" customHeight="1" x14ac:dyDescent="0.25">
      <c r="A1338" s="79">
        <v>53665</v>
      </c>
      <c r="B1338" s="76" t="s">
        <v>229</v>
      </c>
      <c r="C1338" s="76" t="s">
        <v>399</v>
      </c>
      <c r="D1338" s="77">
        <v>46247</v>
      </c>
      <c r="E1338" s="78">
        <v>3.92</v>
      </c>
      <c r="F1338" s="76" t="s">
        <v>266</v>
      </c>
      <c r="G1338" s="77">
        <v>46245</v>
      </c>
      <c r="H1338">
        <v>40503404</v>
      </c>
      <c r="I1338">
        <v>10</v>
      </c>
      <c r="J1338" s="76" t="s">
        <v>1733</v>
      </c>
      <c r="K1338" s="76" t="s">
        <v>2270</v>
      </c>
      <c r="L1338" s="77">
        <v>46245</v>
      </c>
      <c r="M1338" s="76" t="s">
        <v>269</v>
      </c>
      <c r="N1338" s="76" t="s">
        <v>270</v>
      </c>
      <c r="O1338" s="76" t="s">
        <v>271</v>
      </c>
      <c r="P1338" s="77">
        <v>46247</v>
      </c>
      <c r="Q1338" s="43">
        <f t="shared" si="42"/>
        <v>760</v>
      </c>
      <c r="R1338" s="43">
        <f t="shared" si="43"/>
        <v>995</v>
      </c>
      <c r="S1338" s="41">
        <f>IF($Q1338&lt;Parâmetros!$E$19,$G1338-1,$G1338)</f>
        <v>46245</v>
      </c>
    </row>
    <row r="1339" spans="1:19" ht="15" customHeight="1" x14ac:dyDescent="0.25">
      <c r="A1339" s="79">
        <v>53665</v>
      </c>
      <c r="B1339" s="76" t="s">
        <v>229</v>
      </c>
      <c r="C1339" s="76" t="s">
        <v>399</v>
      </c>
      <c r="D1339" s="77">
        <v>46247</v>
      </c>
      <c r="E1339" s="78">
        <v>3.92</v>
      </c>
      <c r="F1339" s="76" t="s">
        <v>266</v>
      </c>
      <c r="G1339" s="77">
        <v>46245</v>
      </c>
      <c r="H1339">
        <v>40503404</v>
      </c>
      <c r="I1339">
        <v>10</v>
      </c>
      <c r="J1339" s="76" t="s">
        <v>1733</v>
      </c>
      <c r="K1339" s="76" t="s">
        <v>2270</v>
      </c>
      <c r="L1339" s="77">
        <v>46245</v>
      </c>
      <c r="M1339" s="76" t="s">
        <v>269</v>
      </c>
      <c r="N1339" s="76" t="s">
        <v>270</v>
      </c>
      <c r="O1339" s="76" t="s">
        <v>271</v>
      </c>
      <c r="P1339" s="77">
        <v>46247</v>
      </c>
      <c r="Q1339" s="43">
        <f t="shared" si="42"/>
        <v>760</v>
      </c>
      <c r="R1339" s="43">
        <f t="shared" si="43"/>
        <v>995</v>
      </c>
      <c r="S1339" s="41">
        <f>IF($Q1339&lt;Parâmetros!$E$19,$G1339-1,$G1339)</f>
        <v>46245</v>
      </c>
    </row>
    <row r="1340" spans="1:19" ht="15" customHeight="1" x14ac:dyDescent="0.25">
      <c r="A1340" s="79">
        <v>53665</v>
      </c>
      <c r="B1340" s="76" t="s">
        <v>229</v>
      </c>
      <c r="C1340" s="76" t="s">
        <v>399</v>
      </c>
      <c r="D1340" s="77">
        <v>46247</v>
      </c>
      <c r="E1340" s="78">
        <v>-3.92</v>
      </c>
      <c r="F1340" s="76" t="s">
        <v>266</v>
      </c>
      <c r="G1340" s="77">
        <v>46245</v>
      </c>
      <c r="H1340">
        <v>40503404</v>
      </c>
      <c r="I1340">
        <v>10</v>
      </c>
      <c r="J1340" s="76" t="s">
        <v>1733</v>
      </c>
      <c r="K1340" s="76" t="s">
        <v>2270</v>
      </c>
      <c r="L1340" s="77">
        <v>46245</v>
      </c>
      <c r="M1340" s="76" t="s">
        <v>269</v>
      </c>
      <c r="N1340" s="76" t="s">
        <v>270</v>
      </c>
      <c r="O1340" s="76" t="s">
        <v>511</v>
      </c>
      <c r="P1340" s="77">
        <v>46248</v>
      </c>
      <c r="Q1340" s="43">
        <f t="shared" si="42"/>
        <v>760</v>
      </c>
      <c r="R1340" s="43">
        <f t="shared" si="43"/>
        <v>995</v>
      </c>
      <c r="S1340" s="41">
        <f>IF($Q1340&lt;Parâmetros!$E$19,$G1340-1,$G1340)</f>
        <v>46245</v>
      </c>
    </row>
    <row r="1341" spans="1:19" ht="15" customHeight="1" x14ac:dyDescent="0.25">
      <c r="A1341" s="79">
        <v>53665</v>
      </c>
      <c r="B1341" s="76" t="s">
        <v>229</v>
      </c>
      <c r="C1341" s="76" t="s">
        <v>399</v>
      </c>
      <c r="D1341" s="77">
        <v>46246</v>
      </c>
      <c r="E1341" s="78">
        <v>4.0999999999999996</v>
      </c>
      <c r="F1341" s="76" t="s">
        <v>266</v>
      </c>
      <c r="G1341" s="77">
        <v>46246</v>
      </c>
      <c r="H1341">
        <v>40487250</v>
      </c>
      <c r="I1341">
        <v>30</v>
      </c>
      <c r="J1341" s="76" t="s">
        <v>1593</v>
      </c>
      <c r="K1341" s="76" t="s">
        <v>1594</v>
      </c>
      <c r="L1341" s="77">
        <v>46246</v>
      </c>
      <c r="M1341" s="76" t="s">
        <v>269</v>
      </c>
      <c r="N1341" s="76" t="s">
        <v>270</v>
      </c>
      <c r="O1341" s="76" t="s">
        <v>271</v>
      </c>
      <c r="P1341" s="77">
        <v>46246</v>
      </c>
      <c r="Q1341" s="43">
        <f t="shared" si="42"/>
        <v>437</v>
      </c>
      <c r="R1341" s="43">
        <f t="shared" si="43"/>
        <v>683</v>
      </c>
      <c r="S1341" s="41">
        <f>IF($Q1341&lt;Parâmetros!$E$19,$G1341-1,$G1341)</f>
        <v>46246</v>
      </c>
    </row>
    <row r="1342" spans="1:19" ht="15" customHeight="1" x14ac:dyDescent="0.25">
      <c r="A1342" s="79">
        <v>53665</v>
      </c>
      <c r="B1342" s="76" t="s">
        <v>229</v>
      </c>
      <c r="C1342" s="76" t="s">
        <v>399</v>
      </c>
      <c r="D1342" s="77">
        <v>46246</v>
      </c>
      <c r="E1342" s="78">
        <v>3.97</v>
      </c>
      <c r="F1342" s="76" t="s">
        <v>266</v>
      </c>
      <c r="G1342" s="77">
        <v>46246</v>
      </c>
      <c r="H1342">
        <v>40487250</v>
      </c>
      <c r="I1342">
        <v>30</v>
      </c>
      <c r="J1342" s="76" t="s">
        <v>1595</v>
      </c>
      <c r="K1342" s="76" t="s">
        <v>1596</v>
      </c>
      <c r="L1342" s="77">
        <v>46246</v>
      </c>
      <c r="M1342" s="76" t="s">
        <v>269</v>
      </c>
      <c r="N1342" s="76" t="s">
        <v>270</v>
      </c>
      <c r="O1342" s="76" t="s">
        <v>271</v>
      </c>
      <c r="P1342" s="77">
        <v>46246</v>
      </c>
      <c r="Q1342" s="43">
        <f t="shared" si="42"/>
        <v>759</v>
      </c>
      <c r="R1342" s="43">
        <f t="shared" si="43"/>
        <v>998</v>
      </c>
      <c r="S1342" s="41">
        <f>IF($Q1342&lt;Parâmetros!$E$19,$G1342-1,$G1342)</f>
        <v>46246</v>
      </c>
    </row>
    <row r="1343" spans="1:19" ht="15" customHeight="1" x14ac:dyDescent="0.25">
      <c r="A1343" s="79">
        <v>53665</v>
      </c>
      <c r="B1343" s="76" t="s">
        <v>229</v>
      </c>
      <c r="C1343" s="76" t="s">
        <v>399</v>
      </c>
      <c r="D1343" s="77">
        <v>46247</v>
      </c>
      <c r="E1343" s="78">
        <v>4</v>
      </c>
      <c r="F1343" s="76" t="s">
        <v>266</v>
      </c>
      <c r="G1343" s="77">
        <v>46247</v>
      </c>
      <c r="H1343">
        <v>40503935</v>
      </c>
      <c r="I1343">
        <v>10</v>
      </c>
      <c r="J1343" s="76" t="s">
        <v>1687</v>
      </c>
      <c r="K1343" s="76" t="s">
        <v>525</v>
      </c>
      <c r="L1343" s="77">
        <v>46247</v>
      </c>
      <c r="M1343" s="76" t="s">
        <v>269</v>
      </c>
      <c r="N1343" s="76" t="s">
        <v>270</v>
      </c>
      <c r="O1343" s="76" t="s">
        <v>271</v>
      </c>
      <c r="P1343" s="77">
        <v>46247</v>
      </c>
      <c r="Q1343" s="43">
        <f t="shared" si="42"/>
        <v>440</v>
      </c>
      <c r="R1343" s="43">
        <f t="shared" si="43"/>
        <v>680</v>
      </c>
      <c r="S1343" s="41">
        <f>IF($Q1343&lt;Parâmetros!$E$19,$G1343-1,$G1343)</f>
        <v>46247</v>
      </c>
    </row>
    <row r="1344" spans="1:19" ht="15" customHeight="1" x14ac:dyDescent="0.25">
      <c r="A1344" s="79">
        <v>53665</v>
      </c>
      <c r="B1344" s="76" t="s">
        <v>229</v>
      </c>
      <c r="C1344" s="76" t="s">
        <v>399</v>
      </c>
      <c r="D1344" s="77">
        <v>46247</v>
      </c>
      <c r="E1344" s="78">
        <v>3.94</v>
      </c>
      <c r="F1344" s="76" t="s">
        <v>266</v>
      </c>
      <c r="G1344" s="77">
        <v>46247</v>
      </c>
      <c r="H1344">
        <v>40503404</v>
      </c>
      <c r="I1344">
        <v>10</v>
      </c>
      <c r="J1344" s="76" t="s">
        <v>1733</v>
      </c>
      <c r="K1344" s="76" t="s">
        <v>2274</v>
      </c>
      <c r="L1344" s="77">
        <v>46247</v>
      </c>
      <c r="M1344" s="76" t="s">
        <v>269</v>
      </c>
      <c r="N1344" s="76" t="s">
        <v>270</v>
      </c>
      <c r="O1344" s="76" t="s">
        <v>271</v>
      </c>
      <c r="P1344" s="77">
        <v>46247</v>
      </c>
      <c r="Q1344" s="43">
        <f t="shared" si="42"/>
        <v>760</v>
      </c>
      <c r="R1344" s="43">
        <f t="shared" si="43"/>
        <v>996</v>
      </c>
      <c r="S1344" s="41">
        <f>IF($Q1344&lt;Parâmetros!$E$19,$G1344-1,$G1344)</f>
        <v>46247</v>
      </c>
    </row>
    <row r="1345" spans="1:19" ht="15" customHeight="1" x14ac:dyDescent="0.25">
      <c r="A1345" s="79">
        <v>53665</v>
      </c>
      <c r="B1345" s="76" t="s">
        <v>229</v>
      </c>
      <c r="C1345" s="76" t="s">
        <v>399</v>
      </c>
      <c r="D1345" s="77">
        <v>46249</v>
      </c>
      <c r="E1345" s="78">
        <v>4</v>
      </c>
      <c r="F1345" s="76" t="s">
        <v>266</v>
      </c>
      <c r="G1345" s="77">
        <v>46248</v>
      </c>
      <c r="H1345">
        <v>40503404</v>
      </c>
      <c r="I1345">
        <v>10</v>
      </c>
      <c r="J1345" s="76" t="s">
        <v>1687</v>
      </c>
      <c r="K1345" s="76" t="s">
        <v>525</v>
      </c>
      <c r="L1345" s="77">
        <v>46248</v>
      </c>
      <c r="M1345" s="76" t="s">
        <v>269</v>
      </c>
      <c r="N1345" s="76" t="s">
        <v>270</v>
      </c>
      <c r="O1345" s="76" t="s">
        <v>271</v>
      </c>
      <c r="P1345" s="77">
        <v>46249</v>
      </c>
      <c r="Q1345" s="43">
        <f t="shared" si="42"/>
        <v>440</v>
      </c>
      <c r="R1345" s="43">
        <f t="shared" si="43"/>
        <v>680</v>
      </c>
      <c r="S1345" s="41">
        <f>IF($Q1345&lt;Parâmetros!$E$19,$G1345-1,$G1345)</f>
        <v>46248</v>
      </c>
    </row>
    <row r="1346" spans="1:19" ht="15" customHeight="1" x14ac:dyDescent="0.25">
      <c r="A1346" s="79">
        <v>53665</v>
      </c>
      <c r="B1346" s="76" t="s">
        <v>229</v>
      </c>
      <c r="C1346" s="76" t="s">
        <v>399</v>
      </c>
      <c r="D1346" s="77">
        <v>46249</v>
      </c>
      <c r="E1346" s="78">
        <v>3.92</v>
      </c>
      <c r="F1346" s="76" t="s">
        <v>266</v>
      </c>
      <c r="G1346" s="77">
        <v>46248</v>
      </c>
      <c r="H1346">
        <v>40503404</v>
      </c>
      <c r="I1346">
        <v>10</v>
      </c>
      <c r="J1346" s="76" t="s">
        <v>1733</v>
      </c>
      <c r="K1346" s="76" t="s">
        <v>2270</v>
      </c>
      <c r="L1346" s="77">
        <v>46248</v>
      </c>
      <c r="M1346" s="76" t="s">
        <v>269</v>
      </c>
      <c r="N1346" s="76" t="s">
        <v>270</v>
      </c>
      <c r="O1346" s="76" t="s">
        <v>271</v>
      </c>
      <c r="P1346" s="77">
        <v>46249</v>
      </c>
      <c r="Q1346" s="43">
        <f t="shared" si="42"/>
        <v>760</v>
      </c>
      <c r="R1346" s="43">
        <f t="shared" si="43"/>
        <v>995</v>
      </c>
      <c r="S1346" s="41">
        <f>IF($Q1346&lt;Parâmetros!$E$19,$G1346-1,$G1346)</f>
        <v>46248</v>
      </c>
    </row>
    <row r="1347" spans="1:19" ht="15" customHeight="1" x14ac:dyDescent="0.25">
      <c r="A1347" s="79">
        <v>53665</v>
      </c>
      <c r="B1347" s="76" t="s">
        <v>229</v>
      </c>
      <c r="C1347" s="76" t="s">
        <v>399</v>
      </c>
      <c r="D1347" s="77">
        <v>46249</v>
      </c>
      <c r="E1347" s="78">
        <v>4</v>
      </c>
      <c r="F1347" s="76" t="s">
        <v>266</v>
      </c>
      <c r="G1347" s="77">
        <v>46249</v>
      </c>
      <c r="H1347">
        <v>40503104</v>
      </c>
      <c r="I1347">
        <v>30</v>
      </c>
      <c r="J1347" s="76" t="s">
        <v>1687</v>
      </c>
      <c r="K1347" s="76" t="s">
        <v>525</v>
      </c>
      <c r="L1347" s="77">
        <v>46249</v>
      </c>
      <c r="M1347" s="76" t="s">
        <v>269</v>
      </c>
      <c r="N1347" s="76" t="s">
        <v>270</v>
      </c>
      <c r="O1347" s="76" t="s">
        <v>271</v>
      </c>
      <c r="P1347" s="77">
        <v>46249</v>
      </c>
      <c r="Q1347" s="43">
        <f t="shared" si="42"/>
        <v>440</v>
      </c>
      <c r="R1347" s="43">
        <f t="shared" si="43"/>
        <v>680</v>
      </c>
      <c r="S1347" s="41">
        <f>IF($Q1347&lt;Parâmetros!$E$19,$G1347-1,$G1347)</f>
        <v>46249</v>
      </c>
    </row>
    <row r="1348" spans="1:19" ht="15" customHeight="1" x14ac:dyDescent="0.25">
      <c r="A1348" s="79">
        <v>53665</v>
      </c>
      <c r="B1348" s="76" t="s">
        <v>229</v>
      </c>
      <c r="C1348" s="76" t="s">
        <v>399</v>
      </c>
      <c r="D1348" s="77">
        <v>46251</v>
      </c>
      <c r="E1348" s="78">
        <v>2.67</v>
      </c>
      <c r="F1348" s="76" t="s">
        <v>266</v>
      </c>
      <c r="G1348" s="77">
        <v>46249</v>
      </c>
      <c r="H1348">
        <v>40503104</v>
      </c>
      <c r="I1348">
        <v>30</v>
      </c>
      <c r="J1348" s="76" t="s">
        <v>1733</v>
      </c>
      <c r="K1348" s="76" t="s">
        <v>771</v>
      </c>
      <c r="L1348" s="77">
        <v>46249</v>
      </c>
      <c r="M1348" s="76" t="s">
        <v>269</v>
      </c>
      <c r="N1348" s="76" t="s">
        <v>270</v>
      </c>
      <c r="O1348" s="76" t="s">
        <v>271</v>
      </c>
      <c r="P1348" s="77">
        <v>46251</v>
      </c>
      <c r="Q1348" s="43">
        <f t="shared" si="42"/>
        <v>760</v>
      </c>
      <c r="R1348" s="43">
        <f t="shared" si="43"/>
        <v>920</v>
      </c>
      <c r="S1348" s="41">
        <f>IF($Q1348&lt;Parâmetros!$E$19,$G1348-1,$G1348)</f>
        <v>46249</v>
      </c>
    </row>
    <row r="1349" spans="1:19" ht="15" customHeight="1" x14ac:dyDescent="0.25">
      <c r="A1349" s="79">
        <v>53665</v>
      </c>
      <c r="B1349" s="76" t="s">
        <v>229</v>
      </c>
      <c r="C1349" s="76" t="s">
        <v>399</v>
      </c>
      <c r="D1349" s="77">
        <v>46252</v>
      </c>
      <c r="E1349" s="78">
        <v>4</v>
      </c>
      <c r="F1349" s="76" t="s">
        <v>266</v>
      </c>
      <c r="G1349" s="77">
        <v>46251</v>
      </c>
      <c r="H1349">
        <v>40505322</v>
      </c>
      <c r="I1349">
        <v>10</v>
      </c>
      <c r="J1349" s="76" t="s">
        <v>1687</v>
      </c>
      <c r="K1349" s="76" t="s">
        <v>525</v>
      </c>
      <c r="L1349" s="77">
        <v>46251</v>
      </c>
      <c r="M1349" s="76" t="s">
        <v>269</v>
      </c>
      <c r="N1349" s="76" t="s">
        <v>270</v>
      </c>
      <c r="O1349" s="76" t="s">
        <v>271</v>
      </c>
      <c r="P1349" s="77">
        <v>46252</v>
      </c>
      <c r="Q1349" s="43">
        <f t="shared" si="42"/>
        <v>440</v>
      </c>
      <c r="R1349" s="43">
        <f t="shared" si="43"/>
        <v>680</v>
      </c>
      <c r="S1349" s="41">
        <f>IF($Q1349&lt;Parâmetros!$E$19,$G1349-1,$G1349)</f>
        <v>46251</v>
      </c>
    </row>
    <row r="1350" spans="1:19" ht="15" customHeight="1" x14ac:dyDescent="0.25">
      <c r="A1350" s="79">
        <v>53665</v>
      </c>
      <c r="B1350" s="76" t="s">
        <v>229</v>
      </c>
      <c r="C1350" s="76" t="s">
        <v>399</v>
      </c>
      <c r="D1350" s="77">
        <v>46252</v>
      </c>
      <c r="E1350" s="78">
        <v>4</v>
      </c>
      <c r="F1350" s="76" t="s">
        <v>266</v>
      </c>
      <c r="G1350" s="77">
        <v>46251</v>
      </c>
      <c r="H1350">
        <v>40505322</v>
      </c>
      <c r="I1350">
        <v>10</v>
      </c>
      <c r="J1350" s="76" t="s">
        <v>1687</v>
      </c>
      <c r="K1350" s="76" t="s">
        <v>525</v>
      </c>
      <c r="L1350" s="77">
        <v>46251</v>
      </c>
      <c r="M1350" s="76" t="s">
        <v>269</v>
      </c>
      <c r="N1350" s="76" t="s">
        <v>270</v>
      </c>
      <c r="O1350" s="76" t="s">
        <v>271</v>
      </c>
      <c r="P1350" s="77">
        <v>46252</v>
      </c>
      <c r="Q1350" s="43">
        <f t="shared" si="42"/>
        <v>440</v>
      </c>
      <c r="R1350" s="43">
        <f t="shared" si="43"/>
        <v>680</v>
      </c>
      <c r="S1350" s="41">
        <f>IF($Q1350&lt;Parâmetros!$E$19,$G1350-1,$G1350)</f>
        <v>46251</v>
      </c>
    </row>
    <row r="1351" spans="1:19" ht="15" customHeight="1" x14ac:dyDescent="0.25">
      <c r="A1351" s="79">
        <v>53665</v>
      </c>
      <c r="B1351" s="76" t="s">
        <v>229</v>
      </c>
      <c r="C1351" s="76" t="s">
        <v>399</v>
      </c>
      <c r="D1351" s="77">
        <v>46252</v>
      </c>
      <c r="E1351" s="78">
        <v>-4</v>
      </c>
      <c r="F1351" s="76" t="s">
        <v>266</v>
      </c>
      <c r="G1351" s="77">
        <v>46251</v>
      </c>
      <c r="H1351">
        <v>40505322</v>
      </c>
      <c r="I1351">
        <v>10</v>
      </c>
      <c r="J1351" s="76" t="s">
        <v>1687</v>
      </c>
      <c r="K1351" s="76" t="s">
        <v>525</v>
      </c>
      <c r="L1351" s="77">
        <v>46251</v>
      </c>
      <c r="M1351" s="76" t="s">
        <v>269</v>
      </c>
      <c r="N1351" s="76" t="s">
        <v>270</v>
      </c>
      <c r="O1351" s="76" t="s">
        <v>511</v>
      </c>
      <c r="P1351" s="77">
        <v>46253</v>
      </c>
      <c r="Q1351" s="43">
        <f t="shared" si="42"/>
        <v>440</v>
      </c>
      <c r="R1351" s="43">
        <f t="shared" si="43"/>
        <v>680</v>
      </c>
      <c r="S1351" s="41">
        <f>IF($Q1351&lt;Parâmetros!$E$19,$G1351-1,$G1351)</f>
        <v>46251</v>
      </c>
    </row>
    <row r="1352" spans="1:19" ht="15" customHeight="1" x14ac:dyDescent="0.25">
      <c r="A1352" s="79">
        <v>53665</v>
      </c>
      <c r="B1352" s="76" t="s">
        <v>229</v>
      </c>
      <c r="C1352" s="76" t="s">
        <v>399</v>
      </c>
      <c r="D1352" s="77">
        <v>46252</v>
      </c>
      <c r="E1352" s="78">
        <v>3.92</v>
      </c>
      <c r="F1352" s="76" t="s">
        <v>266</v>
      </c>
      <c r="G1352" s="77">
        <v>46251</v>
      </c>
      <c r="H1352">
        <v>40505322</v>
      </c>
      <c r="I1352">
        <v>10</v>
      </c>
      <c r="J1352" s="76" t="s">
        <v>1733</v>
      </c>
      <c r="K1352" s="76" t="s">
        <v>2270</v>
      </c>
      <c r="L1352" s="77">
        <v>46251</v>
      </c>
      <c r="M1352" s="76" t="s">
        <v>269</v>
      </c>
      <c r="N1352" s="76" t="s">
        <v>270</v>
      </c>
      <c r="O1352" s="76" t="s">
        <v>271</v>
      </c>
      <c r="P1352" s="77">
        <v>46252</v>
      </c>
      <c r="Q1352" s="43">
        <f t="shared" si="42"/>
        <v>760</v>
      </c>
      <c r="R1352" s="43">
        <f t="shared" si="43"/>
        <v>995</v>
      </c>
      <c r="S1352" s="41">
        <f>IF($Q1352&lt;Parâmetros!$E$19,$G1352-1,$G1352)</f>
        <v>46251</v>
      </c>
    </row>
    <row r="1353" spans="1:19" ht="15" customHeight="1" x14ac:dyDescent="0.25">
      <c r="A1353" s="79">
        <v>53665</v>
      </c>
      <c r="B1353" s="76" t="s">
        <v>229</v>
      </c>
      <c r="C1353" s="76" t="s">
        <v>399</v>
      </c>
      <c r="D1353" s="77">
        <v>46252</v>
      </c>
      <c r="E1353" s="78">
        <v>2.4500000000000002</v>
      </c>
      <c r="F1353" s="76" t="s">
        <v>266</v>
      </c>
      <c r="G1353" s="77">
        <v>46252</v>
      </c>
      <c r="H1353">
        <v>40487250</v>
      </c>
      <c r="I1353">
        <v>30</v>
      </c>
      <c r="J1353" s="76" t="s">
        <v>4365</v>
      </c>
      <c r="K1353" s="76" t="s">
        <v>4366</v>
      </c>
      <c r="L1353" s="77">
        <v>46252</v>
      </c>
      <c r="M1353" s="76" t="s">
        <v>269</v>
      </c>
      <c r="N1353" s="76" t="s">
        <v>270</v>
      </c>
      <c r="O1353" s="76" t="s">
        <v>271</v>
      </c>
      <c r="P1353" s="77">
        <v>46252</v>
      </c>
      <c r="Q1353" s="43">
        <f t="shared" si="42"/>
        <v>438</v>
      </c>
      <c r="R1353" s="43">
        <f t="shared" si="43"/>
        <v>585</v>
      </c>
      <c r="S1353" s="41">
        <f>IF($Q1353&lt;Parâmetros!$E$19,$G1353-1,$G1353)</f>
        <v>46252</v>
      </c>
    </row>
    <row r="1354" spans="1:19" ht="15" customHeight="1" x14ac:dyDescent="0.25">
      <c r="A1354" s="79">
        <v>53665</v>
      </c>
      <c r="B1354" s="76" t="s">
        <v>229</v>
      </c>
      <c r="C1354" s="76" t="s">
        <v>399</v>
      </c>
      <c r="D1354" s="77">
        <v>46253</v>
      </c>
      <c r="E1354" s="78">
        <v>1.52</v>
      </c>
      <c r="F1354" s="76" t="s">
        <v>266</v>
      </c>
      <c r="G1354" s="77">
        <v>46252</v>
      </c>
      <c r="H1354">
        <v>40503403</v>
      </c>
      <c r="I1354">
        <v>20</v>
      </c>
      <c r="J1354" s="76" t="s">
        <v>4486</v>
      </c>
      <c r="K1354" s="76" t="s">
        <v>4487</v>
      </c>
      <c r="L1354" s="77">
        <v>46252</v>
      </c>
      <c r="M1354" s="76" t="s">
        <v>269</v>
      </c>
      <c r="N1354" s="76" t="s">
        <v>270</v>
      </c>
      <c r="O1354" s="76" t="s">
        <v>271</v>
      </c>
      <c r="P1354" s="77">
        <v>46253</v>
      </c>
      <c r="Q1354" s="43">
        <f t="shared" si="42"/>
        <v>592</v>
      </c>
      <c r="R1354" s="43">
        <f t="shared" si="43"/>
        <v>683</v>
      </c>
      <c r="S1354" s="41">
        <f>IF($Q1354&lt;Parâmetros!$E$19,$G1354-1,$G1354)</f>
        <v>46252</v>
      </c>
    </row>
    <row r="1355" spans="1:19" ht="15" customHeight="1" x14ac:dyDescent="0.25">
      <c r="A1355" s="79">
        <v>53665</v>
      </c>
      <c r="B1355" s="76" t="s">
        <v>229</v>
      </c>
      <c r="C1355" s="76" t="s">
        <v>399</v>
      </c>
      <c r="D1355" s="77">
        <v>46252</v>
      </c>
      <c r="E1355" s="78">
        <v>4</v>
      </c>
      <c r="F1355" s="76" t="s">
        <v>266</v>
      </c>
      <c r="G1355" s="77">
        <v>46252</v>
      </c>
      <c r="H1355">
        <v>40504547</v>
      </c>
      <c r="I1355">
        <v>30</v>
      </c>
      <c r="J1355" s="76" t="s">
        <v>4367</v>
      </c>
      <c r="K1355" s="76" t="s">
        <v>4368</v>
      </c>
      <c r="L1355" s="77">
        <v>46252</v>
      </c>
      <c r="M1355" s="76" t="s">
        <v>269</v>
      </c>
      <c r="N1355">
        <v>3005248</v>
      </c>
      <c r="O1355" s="76" t="s">
        <v>271</v>
      </c>
      <c r="P1355" s="77">
        <v>46252</v>
      </c>
      <c r="Q1355" s="43">
        <f t="shared" si="42"/>
        <v>761</v>
      </c>
      <c r="R1355" s="43">
        <f t="shared" si="43"/>
        <v>1001</v>
      </c>
      <c r="S1355" s="41">
        <f>IF($Q1355&lt;Parâmetros!$E$19,$G1355-1,$G1355)</f>
        <v>46252</v>
      </c>
    </row>
    <row r="1356" spans="1:19" ht="15" customHeight="1" x14ac:dyDescent="0.25">
      <c r="A1356" s="79">
        <v>53726</v>
      </c>
      <c r="B1356" s="76" t="s">
        <v>177</v>
      </c>
      <c r="C1356" s="76" t="s">
        <v>4308</v>
      </c>
      <c r="D1356" s="77">
        <v>46245</v>
      </c>
      <c r="E1356" s="78">
        <v>2.19</v>
      </c>
      <c r="F1356" s="76" t="s">
        <v>266</v>
      </c>
      <c r="G1356" s="77">
        <v>46244</v>
      </c>
      <c r="H1356">
        <v>31517397</v>
      </c>
      <c r="I1356">
        <v>10</v>
      </c>
      <c r="J1356" s="76" t="s">
        <v>2275</v>
      </c>
      <c r="K1356" s="76" t="s">
        <v>2276</v>
      </c>
      <c r="L1356" s="77">
        <v>46244</v>
      </c>
      <c r="M1356" s="76" t="s">
        <v>1744</v>
      </c>
      <c r="N1356" s="76" t="s">
        <v>270</v>
      </c>
      <c r="O1356" s="76" t="s">
        <v>271</v>
      </c>
      <c r="P1356" s="77">
        <v>46245</v>
      </c>
      <c r="Q1356" s="43">
        <f t="shared" si="42"/>
        <v>441</v>
      </c>
      <c r="R1356" s="43">
        <f t="shared" si="43"/>
        <v>572</v>
      </c>
      <c r="S1356" s="41">
        <f>IF($Q1356&lt;Parâmetros!$E$19,$G1356-1,$G1356)</f>
        <v>46244</v>
      </c>
    </row>
    <row r="1357" spans="1:19" ht="15" customHeight="1" x14ac:dyDescent="0.25">
      <c r="A1357" s="79">
        <v>53726</v>
      </c>
      <c r="B1357" s="76" t="s">
        <v>177</v>
      </c>
      <c r="C1357" s="76" t="s">
        <v>772</v>
      </c>
      <c r="D1357" s="77">
        <v>46245</v>
      </c>
      <c r="E1357" s="78">
        <v>2.02</v>
      </c>
      <c r="F1357" s="76" t="s">
        <v>266</v>
      </c>
      <c r="G1357" s="77">
        <v>46244</v>
      </c>
      <c r="H1357">
        <v>40501838</v>
      </c>
      <c r="I1357">
        <v>10</v>
      </c>
      <c r="J1357" s="76" t="s">
        <v>2277</v>
      </c>
      <c r="K1357" s="76" t="s">
        <v>2278</v>
      </c>
      <c r="L1357" s="77">
        <v>46244</v>
      </c>
      <c r="M1357" s="76" t="s">
        <v>269</v>
      </c>
      <c r="N1357" s="76" t="s">
        <v>270</v>
      </c>
      <c r="O1357" s="76" t="s">
        <v>271</v>
      </c>
      <c r="P1357" s="77">
        <v>46245</v>
      </c>
      <c r="Q1357" s="43">
        <f t="shared" si="42"/>
        <v>575</v>
      </c>
      <c r="R1357" s="43">
        <f t="shared" si="43"/>
        <v>696</v>
      </c>
      <c r="S1357" s="41">
        <f>IF($Q1357&lt;Parâmetros!$E$19,$G1357-1,$G1357)</f>
        <v>46244</v>
      </c>
    </row>
    <row r="1358" spans="1:19" ht="15" customHeight="1" x14ac:dyDescent="0.25">
      <c r="A1358" s="79">
        <v>53726</v>
      </c>
      <c r="B1358" s="76" t="s">
        <v>177</v>
      </c>
      <c r="C1358" s="76" t="s">
        <v>772</v>
      </c>
      <c r="D1358" s="77">
        <v>46245</v>
      </c>
      <c r="E1358" s="78">
        <v>1.84</v>
      </c>
      <c r="F1358" s="76" t="s">
        <v>266</v>
      </c>
      <c r="G1358" s="77">
        <v>46244</v>
      </c>
      <c r="H1358">
        <v>40503039</v>
      </c>
      <c r="I1358">
        <v>10</v>
      </c>
      <c r="J1358" s="76" t="s">
        <v>2279</v>
      </c>
      <c r="K1358" s="76" t="s">
        <v>2280</v>
      </c>
      <c r="L1358" s="77">
        <v>46244</v>
      </c>
      <c r="M1358" s="76" t="s">
        <v>269</v>
      </c>
      <c r="N1358" s="76" t="s">
        <v>270</v>
      </c>
      <c r="O1358" s="76" t="s">
        <v>271</v>
      </c>
      <c r="P1358" s="77">
        <v>46245</v>
      </c>
      <c r="Q1358" s="43">
        <f t="shared" si="42"/>
        <v>760</v>
      </c>
      <c r="R1358" s="43">
        <f t="shared" si="43"/>
        <v>871</v>
      </c>
      <c r="S1358" s="41">
        <f>IF($Q1358&lt;Parâmetros!$E$19,$G1358-1,$G1358)</f>
        <v>46244</v>
      </c>
    </row>
    <row r="1359" spans="1:19" ht="15" customHeight="1" x14ac:dyDescent="0.25">
      <c r="A1359" s="79">
        <v>53726</v>
      </c>
      <c r="B1359" s="76" t="s">
        <v>177</v>
      </c>
      <c r="C1359" s="76" t="s">
        <v>772</v>
      </c>
      <c r="D1359" s="77">
        <v>46245</v>
      </c>
      <c r="E1359" s="78">
        <v>1.87</v>
      </c>
      <c r="F1359" s="76" t="s">
        <v>266</v>
      </c>
      <c r="G1359" s="77">
        <v>46244</v>
      </c>
      <c r="H1359">
        <v>40503060</v>
      </c>
      <c r="I1359">
        <v>10</v>
      </c>
      <c r="J1359" s="76" t="s">
        <v>2281</v>
      </c>
      <c r="K1359" s="76" t="s">
        <v>2018</v>
      </c>
      <c r="L1359" s="77">
        <v>46244</v>
      </c>
      <c r="M1359" s="76" t="s">
        <v>269</v>
      </c>
      <c r="N1359" s="76" t="s">
        <v>270</v>
      </c>
      <c r="O1359" s="76" t="s">
        <v>271</v>
      </c>
      <c r="P1359" s="77">
        <v>46245</v>
      </c>
      <c r="Q1359" s="43">
        <f t="shared" si="42"/>
        <v>875</v>
      </c>
      <c r="R1359" s="43">
        <f t="shared" si="43"/>
        <v>987</v>
      </c>
      <c r="S1359" s="41">
        <f>IF($Q1359&lt;Parâmetros!$E$19,$G1359-1,$G1359)</f>
        <v>46244</v>
      </c>
    </row>
    <row r="1360" spans="1:19" ht="15" customHeight="1" x14ac:dyDescent="0.25">
      <c r="A1360" s="79">
        <v>53726</v>
      </c>
      <c r="B1360" s="76" t="s">
        <v>177</v>
      </c>
      <c r="C1360" s="76" t="s">
        <v>772</v>
      </c>
      <c r="D1360" s="77">
        <v>46247</v>
      </c>
      <c r="E1360" s="78">
        <v>4.09</v>
      </c>
      <c r="F1360" s="76" t="s">
        <v>266</v>
      </c>
      <c r="G1360" s="77">
        <v>46245</v>
      </c>
      <c r="H1360">
        <v>40503039</v>
      </c>
      <c r="I1360">
        <v>10</v>
      </c>
      <c r="J1360" s="76" t="s">
        <v>2282</v>
      </c>
      <c r="K1360" s="76" t="s">
        <v>2283</v>
      </c>
      <c r="L1360" s="77">
        <v>46245</v>
      </c>
      <c r="M1360" s="76" t="s">
        <v>269</v>
      </c>
      <c r="N1360" s="76" t="s">
        <v>270</v>
      </c>
      <c r="O1360" s="76" t="s">
        <v>271</v>
      </c>
      <c r="P1360" s="77">
        <v>46247</v>
      </c>
      <c r="Q1360" s="43">
        <f t="shared" si="42"/>
        <v>442</v>
      </c>
      <c r="R1360" s="43">
        <f t="shared" si="43"/>
        <v>687</v>
      </c>
      <c r="S1360" s="41">
        <f>IF($Q1360&lt;Parâmetros!$E$19,$G1360-1,$G1360)</f>
        <v>46245</v>
      </c>
    </row>
    <row r="1361" spans="1:19" ht="15" customHeight="1" x14ac:dyDescent="0.25">
      <c r="A1361" s="79">
        <v>53726</v>
      </c>
      <c r="B1361" s="76" t="s">
        <v>177</v>
      </c>
      <c r="C1361" s="76" t="s">
        <v>772</v>
      </c>
      <c r="D1361" s="77">
        <v>46247</v>
      </c>
      <c r="E1361" s="78">
        <v>3.89</v>
      </c>
      <c r="F1361" s="76" t="s">
        <v>266</v>
      </c>
      <c r="G1361" s="77">
        <v>46245</v>
      </c>
      <c r="H1361">
        <v>40503060</v>
      </c>
      <c r="I1361">
        <v>20</v>
      </c>
      <c r="J1361" s="76" t="s">
        <v>2284</v>
      </c>
      <c r="K1361" s="76" t="s">
        <v>2285</v>
      </c>
      <c r="L1361" s="77">
        <v>46245</v>
      </c>
      <c r="M1361" s="76" t="s">
        <v>269</v>
      </c>
      <c r="N1361" s="76" t="s">
        <v>270</v>
      </c>
      <c r="O1361" s="76" t="s">
        <v>271</v>
      </c>
      <c r="P1361" s="77">
        <v>46247</v>
      </c>
      <c r="Q1361" s="43">
        <f t="shared" si="42"/>
        <v>758</v>
      </c>
      <c r="R1361" s="43">
        <f t="shared" si="43"/>
        <v>992</v>
      </c>
      <c r="S1361" s="41">
        <f>IF($Q1361&lt;Parâmetros!$E$19,$G1361-1,$G1361)</f>
        <v>46245</v>
      </c>
    </row>
    <row r="1362" spans="1:19" ht="15" customHeight="1" x14ac:dyDescent="0.25">
      <c r="A1362" s="79">
        <v>53726</v>
      </c>
      <c r="B1362" s="76" t="s">
        <v>177</v>
      </c>
      <c r="C1362" s="76" t="s">
        <v>772</v>
      </c>
      <c r="D1362" s="77">
        <v>46247</v>
      </c>
      <c r="E1362" s="78">
        <v>4.17</v>
      </c>
      <c r="F1362" s="76" t="s">
        <v>266</v>
      </c>
      <c r="G1362" s="77">
        <v>46246</v>
      </c>
      <c r="H1362">
        <v>40489317</v>
      </c>
      <c r="I1362">
        <v>20</v>
      </c>
      <c r="J1362" s="76" t="s">
        <v>2286</v>
      </c>
      <c r="K1362" s="76" t="s">
        <v>2287</v>
      </c>
      <c r="L1362" s="77">
        <v>46246</v>
      </c>
      <c r="M1362" s="76" t="s">
        <v>269</v>
      </c>
      <c r="N1362" s="76" t="s">
        <v>270</v>
      </c>
      <c r="O1362" s="76" t="s">
        <v>271</v>
      </c>
      <c r="P1362" s="77">
        <v>46247</v>
      </c>
      <c r="Q1362" s="43">
        <f t="shared" si="42"/>
        <v>444</v>
      </c>
      <c r="R1362" s="43">
        <f t="shared" si="43"/>
        <v>694</v>
      </c>
      <c r="S1362" s="41">
        <f>IF($Q1362&lt;Parâmetros!$E$19,$G1362-1,$G1362)</f>
        <v>46246</v>
      </c>
    </row>
    <row r="1363" spans="1:19" ht="15" customHeight="1" x14ac:dyDescent="0.25">
      <c r="A1363" s="79">
        <v>53726</v>
      </c>
      <c r="B1363" s="76" t="s">
        <v>177</v>
      </c>
      <c r="C1363" s="76" t="s">
        <v>772</v>
      </c>
      <c r="D1363" s="77">
        <v>46247</v>
      </c>
      <c r="E1363" s="78">
        <v>3.85</v>
      </c>
      <c r="F1363" s="76" t="s">
        <v>266</v>
      </c>
      <c r="G1363" s="77">
        <v>46246</v>
      </c>
      <c r="H1363">
        <v>40489317</v>
      </c>
      <c r="I1363">
        <v>20</v>
      </c>
      <c r="J1363" s="76" t="s">
        <v>2288</v>
      </c>
      <c r="K1363" s="76" t="s">
        <v>2289</v>
      </c>
      <c r="L1363" s="77">
        <v>46246</v>
      </c>
      <c r="M1363" s="76" t="s">
        <v>269</v>
      </c>
      <c r="N1363" s="76" t="s">
        <v>270</v>
      </c>
      <c r="O1363" s="76" t="s">
        <v>271</v>
      </c>
      <c r="P1363" s="77">
        <v>46247</v>
      </c>
      <c r="Q1363" s="43">
        <f t="shared" si="42"/>
        <v>758</v>
      </c>
      <c r="R1363" s="43">
        <f t="shared" si="43"/>
        <v>989</v>
      </c>
      <c r="S1363" s="41">
        <f>IF($Q1363&lt;Parâmetros!$E$19,$G1363-1,$G1363)</f>
        <v>46246</v>
      </c>
    </row>
    <row r="1364" spans="1:19" ht="15" customHeight="1" x14ac:dyDescent="0.25">
      <c r="A1364" s="79">
        <v>53726</v>
      </c>
      <c r="B1364" s="76" t="s">
        <v>177</v>
      </c>
      <c r="C1364" s="76" t="s">
        <v>772</v>
      </c>
      <c r="D1364" s="77">
        <v>46247</v>
      </c>
      <c r="E1364" s="78">
        <v>4.1900000000000004</v>
      </c>
      <c r="F1364" s="76" t="s">
        <v>266</v>
      </c>
      <c r="G1364" s="77">
        <v>46247</v>
      </c>
      <c r="H1364">
        <v>40499963</v>
      </c>
      <c r="I1364">
        <v>20</v>
      </c>
      <c r="J1364" s="76" t="s">
        <v>2290</v>
      </c>
      <c r="K1364" s="76" t="s">
        <v>2291</v>
      </c>
      <c r="L1364" s="77">
        <v>46247</v>
      </c>
      <c r="M1364" s="76" t="s">
        <v>269</v>
      </c>
      <c r="N1364">
        <v>3004489</v>
      </c>
      <c r="O1364" s="76" t="s">
        <v>271</v>
      </c>
      <c r="P1364" s="77">
        <v>46247</v>
      </c>
      <c r="Q1364" s="43">
        <f t="shared" si="42"/>
        <v>443</v>
      </c>
      <c r="R1364" s="43">
        <f t="shared" si="43"/>
        <v>694</v>
      </c>
      <c r="S1364" s="41">
        <f>IF($Q1364&lt;Parâmetros!$E$19,$G1364-1,$G1364)</f>
        <v>46247</v>
      </c>
    </row>
    <row r="1365" spans="1:19" ht="15" customHeight="1" x14ac:dyDescent="0.25">
      <c r="A1365" s="79">
        <v>53726</v>
      </c>
      <c r="B1365" s="76" t="s">
        <v>177</v>
      </c>
      <c r="C1365" s="76" t="s">
        <v>772</v>
      </c>
      <c r="D1365" s="77">
        <v>46251</v>
      </c>
      <c r="E1365" s="78">
        <v>3.77</v>
      </c>
      <c r="F1365" s="76" t="s">
        <v>266</v>
      </c>
      <c r="G1365" s="77">
        <v>46247</v>
      </c>
      <c r="H1365">
        <v>40460652</v>
      </c>
      <c r="I1365">
        <v>40</v>
      </c>
      <c r="J1365" s="76" t="s">
        <v>1733</v>
      </c>
      <c r="K1365" s="76" t="s">
        <v>2292</v>
      </c>
      <c r="L1365" s="77">
        <v>46247</v>
      </c>
      <c r="M1365" s="76" t="s">
        <v>269</v>
      </c>
      <c r="N1365" s="76" t="s">
        <v>270</v>
      </c>
      <c r="O1365" s="76" t="s">
        <v>511</v>
      </c>
      <c r="P1365" s="77">
        <v>46251</v>
      </c>
      <c r="Q1365" s="43">
        <f t="shared" si="42"/>
        <v>760</v>
      </c>
      <c r="R1365" s="43">
        <f t="shared" si="43"/>
        <v>987</v>
      </c>
      <c r="S1365" s="41">
        <f>IF($Q1365&lt;Parâmetros!$E$19,$G1365-1,$G1365)</f>
        <v>46247</v>
      </c>
    </row>
    <row r="1366" spans="1:19" ht="15" customHeight="1" x14ac:dyDescent="0.25">
      <c r="A1366" s="79">
        <v>53726</v>
      </c>
      <c r="B1366" s="76" t="s">
        <v>177</v>
      </c>
      <c r="C1366" s="76" t="s">
        <v>772</v>
      </c>
      <c r="D1366" s="77">
        <v>46249</v>
      </c>
      <c r="E1366" s="78">
        <v>4.01</v>
      </c>
      <c r="F1366" s="76" t="s">
        <v>266</v>
      </c>
      <c r="G1366" s="77">
        <v>46248</v>
      </c>
      <c r="H1366">
        <v>40487201</v>
      </c>
      <c r="I1366">
        <v>10</v>
      </c>
      <c r="J1366" s="76" t="s">
        <v>2293</v>
      </c>
      <c r="K1366" s="76" t="s">
        <v>2294</v>
      </c>
      <c r="L1366" s="77">
        <v>46248</v>
      </c>
      <c r="M1366" s="76" t="s">
        <v>269</v>
      </c>
      <c r="N1366" s="76" t="s">
        <v>270</v>
      </c>
      <c r="O1366" s="76" t="s">
        <v>271</v>
      </c>
      <c r="P1366" s="77">
        <v>46249</v>
      </c>
      <c r="Q1366" s="43">
        <f t="shared" si="42"/>
        <v>445</v>
      </c>
      <c r="R1366" s="43">
        <f t="shared" si="43"/>
        <v>686</v>
      </c>
      <c r="S1366" s="41">
        <f>IF($Q1366&lt;Parâmetros!$E$19,$G1366-1,$G1366)</f>
        <v>46248</v>
      </c>
    </row>
    <row r="1367" spans="1:19" ht="15" customHeight="1" x14ac:dyDescent="0.25">
      <c r="A1367" s="79">
        <v>53726</v>
      </c>
      <c r="B1367" s="76" t="s">
        <v>177</v>
      </c>
      <c r="C1367" s="76" t="s">
        <v>772</v>
      </c>
      <c r="D1367" s="77">
        <v>46249</v>
      </c>
      <c r="E1367" s="78">
        <v>3.01</v>
      </c>
      <c r="F1367" s="76" t="s">
        <v>266</v>
      </c>
      <c r="G1367" s="77">
        <v>46248</v>
      </c>
      <c r="H1367">
        <v>40468036</v>
      </c>
      <c r="I1367">
        <v>10</v>
      </c>
      <c r="J1367" s="76" t="s">
        <v>2295</v>
      </c>
      <c r="K1367" s="76" t="s">
        <v>2296</v>
      </c>
      <c r="L1367" s="77">
        <v>46248</v>
      </c>
      <c r="M1367" s="76" t="s">
        <v>269</v>
      </c>
      <c r="N1367" s="76" t="s">
        <v>270</v>
      </c>
      <c r="O1367" s="76" t="s">
        <v>271</v>
      </c>
      <c r="P1367" s="77">
        <v>46249</v>
      </c>
      <c r="Q1367" s="43">
        <f t="shared" si="42"/>
        <v>759</v>
      </c>
      <c r="R1367" s="43">
        <f t="shared" si="43"/>
        <v>940</v>
      </c>
      <c r="S1367" s="41">
        <f>IF($Q1367&lt;Parâmetros!$E$19,$G1367-1,$G1367)</f>
        <v>46248</v>
      </c>
    </row>
    <row r="1368" spans="1:19" ht="15" customHeight="1" x14ac:dyDescent="0.25">
      <c r="A1368" s="79">
        <v>53726</v>
      </c>
      <c r="B1368" s="76" t="s">
        <v>177</v>
      </c>
      <c r="C1368" s="76" t="s">
        <v>772</v>
      </c>
      <c r="D1368" s="77">
        <v>46249</v>
      </c>
      <c r="E1368" s="78">
        <v>0.7</v>
      </c>
      <c r="F1368" s="76" t="s">
        <v>266</v>
      </c>
      <c r="G1368" s="77">
        <v>46248</v>
      </c>
      <c r="H1368">
        <v>40504282</v>
      </c>
      <c r="I1368">
        <v>10</v>
      </c>
      <c r="J1368" s="76" t="s">
        <v>2297</v>
      </c>
      <c r="K1368" s="76" t="s">
        <v>2298</v>
      </c>
      <c r="L1368" s="77">
        <v>46248</v>
      </c>
      <c r="M1368" s="76" t="s">
        <v>269</v>
      </c>
      <c r="N1368" s="76" t="s">
        <v>270</v>
      </c>
      <c r="O1368" s="76" t="s">
        <v>271</v>
      </c>
      <c r="P1368" s="77">
        <v>46249</v>
      </c>
      <c r="Q1368" s="43">
        <f t="shared" si="42"/>
        <v>948</v>
      </c>
      <c r="R1368" s="43">
        <f t="shared" si="43"/>
        <v>990</v>
      </c>
      <c r="S1368" s="41">
        <f>IF($Q1368&lt;Parâmetros!$E$19,$G1368-1,$G1368)</f>
        <v>46248</v>
      </c>
    </row>
    <row r="1369" spans="1:19" ht="15" customHeight="1" x14ac:dyDescent="0.25">
      <c r="A1369" s="79">
        <v>53726</v>
      </c>
      <c r="B1369" s="76" t="s">
        <v>177</v>
      </c>
      <c r="C1369" s="76" t="s">
        <v>4309</v>
      </c>
      <c r="D1369" s="77">
        <v>46249</v>
      </c>
      <c r="E1369" s="78">
        <v>1.95</v>
      </c>
      <c r="F1369" s="76" t="s">
        <v>266</v>
      </c>
      <c r="G1369" s="77">
        <v>46249</v>
      </c>
      <c r="H1369">
        <v>40504537</v>
      </c>
      <c r="I1369">
        <v>10</v>
      </c>
      <c r="J1369" s="76" t="s">
        <v>2299</v>
      </c>
      <c r="K1369" s="76" t="s">
        <v>2300</v>
      </c>
      <c r="L1369" s="77">
        <v>46249</v>
      </c>
      <c r="M1369" s="76" t="s">
        <v>269</v>
      </c>
      <c r="N1369" s="76" t="s">
        <v>270</v>
      </c>
      <c r="O1369" s="76" t="s">
        <v>271</v>
      </c>
      <c r="P1369" s="77">
        <v>46249</v>
      </c>
      <c r="Q1369" s="43">
        <f t="shared" si="42"/>
        <v>447</v>
      </c>
      <c r="R1369" s="43">
        <f t="shared" si="43"/>
        <v>565</v>
      </c>
      <c r="S1369" s="41">
        <f>IF($Q1369&lt;Parâmetros!$E$19,$G1369-1,$G1369)</f>
        <v>46249</v>
      </c>
    </row>
    <row r="1370" spans="1:19" ht="15" customHeight="1" x14ac:dyDescent="0.25">
      <c r="A1370" s="79">
        <v>53726</v>
      </c>
      <c r="B1370" s="76" t="s">
        <v>177</v>
      </c>
      <c r="C1370" s="76" t="s">
        <v>4308</v>
      </c>
      <c r="D1370" s="77">
        <v>46249</v>
      </c>
      <c r="E1370" s="78">
        <v>1.96</v>
      </c>
      <c r="F1370" s="76" t="s">
        <v>266</v>
      </c>
      <c r="G1370" s="77">
        <v>46249</v>
      </c>
      <c r="H1370">
        <v>31517397</v>
      </c>
      <c r="I1370">
        <v>10</v>
      </c>
      <c r="J1370" s="76" t="s">
        <v>2301</v>
      </c>
      <c r="K1370" s="76" t="s">
        <v>2302</v>
      </c>
      <c r="L1370" s="77">
        <v>46249</v>
      </c>
      <c r="M1370" s="76" t="s">
        <v>1744</v>
      </c>
      <c r="N1370" s="76" t="s">
        <v>270</v>
      </c>
      <c r="O1370" s="76" t="s">
        <v>271</v>
      </c>
      <c r="P1370" s="77">
        <v>46249</v>
      </c>
      <c r="Q1370" s="43">
        <f t="shared" si="42"/>
        <v>575</v>
      </c>
      <c r="R1370" s="43">
        <f t="shared" si="43"/>
        <v>693</v>
      </c>
      <c r="S1370" s="41">
        <f>IF($Q1370&lt;Parâmetros!$E$19,$G1370-1,$G1370)</f>
        <v>46249</v>
      </c>
    </row>
    <row r="1371" spans="1:19" ht="15" customHeight="1" x14ac:dyDescent="0.25">
      <c r="A1371" s="79">
        <v>53726</v>
      </c>
      <c r="B1371" s="76" t="s">
        <v>177</v>
      </c>
      <c r="C1371" s="76" t="s">
        <v>772</v>
      </c>
      <c r="D1371" s="77">
        <v>46249</v>
      </c>
      <c r="E1371" s="78">
        <v>2.57</v>
      </c>
      <c r="F1371" s="76" t="s">
        <v>266</v>
      </c>
      <c r="G1371" s="77">
        <v>46249</v>
      </c>
      <c r="H1371">
        <v>40504538</v>
      </c>
      <c r="I1371">
        <v>10</v>
      </c>
      <c r="J1371" s="76" t="s">
        <v>2303</v>
      </c>
      <c r="K1371" s="76" t="s">
        <v>2304</v>
      </c>
      <c r="L1371" s="77">
        <v>46249</v>
      </c>
      <c r="M1371" s="76" t="s">
        <v>269</v>
      </c>
      <c r="N1371" s="76" t="s">
        <v>270</v>
      </c>
      <c r="O1371" s="76" t="s">
        <v>271</v>
      </c>
      <c r="P1371" s="77">
        <v>46249</v>
      </c>
      <c r="Q1371" s="43">
        <f t="shared" si="42"/>
        <v>759</v>
      </c>
      <c r="R1371" s="43">
        <f t="shared" si="43"/>
        <v>913</v>
      </c>
      <c r="S1371" s="41">
        <f>IF($Q1371&lt;Parâmetros!$E$19,$G1371-1,$G1371)</f>
        <v>46249</v>
      </c>
    </row>
    <row r="1372" spans="1:19" ht="15" customHeight="1" x14ac:dyDescent="0.25">
      <c r="A1372" s="79">
        <v>53726</v>
      </c>
      <c r="B1372" s="76" t="s">
        <v>177</v>
      </c>
      <c r="C1372" s="76" t="s">
        <v>772</v>
      </c>
      <c r="D1372" s="77">
        <v>46252</v>
      </c>
      <c r="E1372" s="78">
        <v>2.09</v>
      </c>
      <c r="F1372" s="76" t="s">
        <v>266</v>
      </c>
      <c r="G1372" s="77">
        <v>46251</v>
      </c>
      <c r="H1372">
        <v>40505320</v>
      </c>
      <c r="I1372">
        <v>10</v>
      </c>
      <c r="J1372" s="76" t="s">
        <v>2305</v>
      </c>
      <c r="K1372" s="76" t="s">
        <v>2306</v>
      </c>
      <c r="L1372" s="77">
        <v>46251</v>
      </c>
      <c r="M1372" s="76" t="s">
        <v>269</v>
      </c>
      <c r="N1372" s="76" t="s">
        <v>270</v>
      </c>
      <c r="O1372" s="76" t="s">
        <v>271</v>
      </c>
      <c r="P1372" s="77">
        <v>46252</v>
      </c>
      <c r="Q1372" s="43">
        <f t="shared" si="42"/>
        <v>444</v>
      </c>
      <c r="R1372" s="43">
        <f t="shared" si="43"/>
        <v>570</v>
      </c>
      <c r="S1372" s="41">
        <f>IF($Q1372&lt;Parâmetros!$E$19,$G1372-1,$G1372)</f>
        <v>46251</v>
      </c>
    </row>
    <row r="1373" spans="1:19" ht="15" customHeight="1" x14ac:dyDescent="0.25">
      <c r="A1373" s="79">
        <v>53726</v>
      </c>
      <c r="B1373" s="76" t="s">
        <v>177</v>
      </c>
      <c r="C1373" s="76" t="s">
        <v>772</v>
      </c>
      <c r="D1373" s="77">
        <v>46252</v>
      </c>
      <c r="E1373" s="78">
        <v>1.89</v>
      </c>
      <c r="F1373" s="76" t="s">
        <v>266</v>
      </c>
      <c r="G1373" s="77">
        <v>46251</v>
      </c>
      <c r="H1373">
        <v>40503060</v>
      </c>
      <c r="I1373">
        <v>30</v>
      </c>
      <c r="J1373" s="76" t="s">
        <v>4310</v>
      </c>
      <c r="K1373" s="76" t="s">
        <v>1725</v>
      </c>
      <c r="L1373" s="77">
        <v>46251</v>
      </c>
      <c r="M1373" s="76" t="s">
        <v>269</v>
      </c>
      <c r="N1373" s="76" t="s">
        <v>270</v>
      </c>
      <c r="O1373" s="76" t="s">
        <v>271</v>
      </c>
      <c r="P1373" s="77">
        <v>46252</v>
      </c>
      <c r="Q1373" s="43">
        <f t="shared" si="42"/>
        <v>577</v>
      </c>
      <c r="R1373" s="43">
        <f t="shared" si="43"/>
        <v>690</v>
      </c>
      <c r="S1373" s="41">
        <f>IF($Q1373&lt;Parâmetros!$E$19,$G1373-1,$G1373)</f>
        <v>46251</v>
      </c>
    </row>
    <row r="1374" spans="1:19" ht="15" customHeight="1" x14ac:dyDescent="0.25">
      <c r="A1374" s="79">
        <v>53726</v>
      </c>
      <c r="B1374" s="76" t="s">
        <v>177</v>
      </c>
      <c r="C1374" s="76" t="s">
        <v>772</v>
      </c>
      <c r="D1374" s="77">
        <v>46252</v>
      </c>
      <c r="E1374" s="78">
        <v>3.92</v>
      </c>
      <c r="F1374" s="76" t="s">
        <v>266</v>
      </c>
      <c r="G1374" s="77">
        <v>46251</v>
      </c>
      <c r="H1374">
        <v>40503043</v>
      </c>
      <c r="I1374">
        <v>10</v>
      </c>
      <c r="J1374" s="76" t="s">
        <v>4311</v>
      </c>
      <c r="K1374" s="76" t="s">
        <v>4281</v>
      </c>
      <c r="L1374" s="77">
        <v>46251</v>
      </c>
      <c r="M1374" s="76" t="s">
        <v>269</v>
      </c>
      <c r="N1374" s="76" t="s">
        <v>270</v>
      </c>
      <c r="O1374" s="76" t="s">
        <v>271</v>
      </c>
      <c r="P1374" s="77">
        <v>46252</v>
      </c>
      <c r="Q1374" s="43">
        <f t="shared" si="42"/>
        <v>757</v>
      </c>
      <c r="R1374" s="43">
        <f t="shared" si="43"/>
        <v>992</v>
      </c>
      <c r="S1374" s="41">
        <f>IF($Q1374&lt;Parâmetros!$E$19,$G1374-1,$G1374)</f>
        <v>46251</v>
      </c>
    </row>
    <row r="1375" spans="1:19" ht="15" customHeight="1" x14ac:dyDescent="0.25">
      <c r="A1375" s="79">
        <v>53726</v>
      </c>
      <c r="B1375" s="76" t="s">
        <v>177</v>
      </c>
      <c r="C1375" s="76" t="s">
        <v>772</v>
      </c>
      <c r="D1375" s="77">
        <v>46252</v>
      </c>
      <c r="E1375" s="78">
        <v>6.15</v>
      </c>
      <c r="F1375" s="76" t="s">
        <v>266</v>
      </c>
      <c r="G1375" s="77">
        <v>46252</v>
      </c>
      <c r="H1375">
        <v>40468119</v>
      </c>
      <c r="I1375">
        <v>10</v>
      </c>
      <c r="J1375" s="76" t="s">
        <v>4312</v>
      </c>
      <c r="K1375" s="76" t="s">
        <v>4313</v>
      </c>
      <c r="L1375" s="77">
        <v>46252</v>
      </c>
      <c r="M1375" s="76" t="s">
        <v>269</v>
      </c>
      <c r="N1375" s="76" t="s">
        <v>270</v>
      </c>
      <c r="O1375" s="76" t="s">
        <v>271</v>
      </c>
      <c r="P1375" s="77">
        <v>46252</v>
      </c>
      <c r="Q1375" s="43">
        <f t="shared" si="42"/>
        <v>438</v>
      </c>
      <c r="R1375" s="43">
        <f t="shared" si="43"/>
        <v>807</v>
      </c>
      <c r="S1375" s="41">
        <f>IF($Q1375&lt;Parâmetros!$E$19,$G1375-1,$G1375)</f>
        <v>46252</v>
      </c>
    </row>
    <row r="1376" spans="1:19" ht="15" customHeight="1" x14ac:dyDescent="0.25">
      <c r="A1376" s="79">
        <v>53726</v>
      </c>
      <c r="B1376" s="76" t="s">
        <v>177</v>
      </c>
      <c r="C1376" s="76" t="s">
        <v>772</v>
      </c>
      <c r="D1376" s="77">
        <v>46252</v>
      </c>
      <c r="E1376" s="78">
        <v>1.92</v>
      </c>
      <c r="F1376" s="76" t="s">
        <v>266</v>
      </c>
      <c r="G1376" s="77">
        <v>46252</v>
      </c>
      <c r="H1376">
        <v>40468119</v>
      </c>
      <c r="I1376">
        <v>10</v>
      </c>
      <c r="J1376" s="76" t="s">
        <v>4386</v>
      </c>
      <c r="K1376" s="76" t="s">
        <v>4387</v>
      </c>
      <c r="L1376" s="77">
        <v>46252</v>
      </c>
      <c r="M1376" s="76" t="s">
        <v>269</v>
      </c>
      <c r="N1376" s="76" t="s">
        <v>270</v>
      </c>
      <c r="O1376" s="76" t="s">
        <v>271</v>
      </c>
      <c r="P1376" s="77">
        <v>46252</v>
      </c>
      <c r="Q1376" s="43">
        <f t="shared" si="42"/>
        <v>875</v>
      </c>
      <c r="R1376" s="43">
        <f t="shared" si="43"/>
        <v>990</v>
      </c>
      <c r="S1376" s="41">
        <f>IF($Q1376&lt;Parâmetros!$E$19,$G1376-1,$G1376)</f>
        <v>46252</v>
      </c>
    </row>
    <row r="1377" spans="1:19" ht="15" customHeight="1" x14ac:dyDescent="0.25">
      <c r="A1377" s="79">
        <v>54049</v>
      </c>
      <c r="B1377" s="76" t="s">
        <v>193</v>
      </c>
      <c r="C1377" s="76" t="s">
        <v>194</v>
      </c>
      <c r="D1377" s="77">
        <v>46237</v>
      </c>
      <c r="E1377" s="78">
        <v>2.5</v>
      </c>
      <c r="F1377" s="76" t="s">
        <v>266</v>
      </c>
      <c r="G1377" s="77">
        <v>46236</v>
      </c>
      <c r="H1377">
        <v>40497528</v>
      </c>
      <c r="I1377">
        <v>10</v>
      </c>
      <c r="J1377" s="76" t="s">
        <v>2307</v>
      </c>
      <c r="K1377" s="76" t="s">
        <v>2308</v>
      </c>
      <c r="L1377" s="77">
        <v>46236</v>
      </c>
      <c r="M1377" s="76" t="s">
        <v>269</v>
      </c>
      <c r="N1377" s="76" t="s">
        <v>270</v>
      </c>
      <c r="O1377" s="76" t="s">
        <v>271</v>
      </c>
      <c r="P1377" s="77">
        <v>46237</v>
      </c>
      <c r="Q1377" s="43">
        <f t="shared" ref="Q1377:Q1440" si="44">IFERROR(VALUE(LEFT($J1377,2))*60+VALUE(MID($J1377,4,2)),9999)</f>
        <v>270</v>
      </c>
      <c r="R1377" s="43">
        <f t="shared" ref="R1377:R1440" si="45">IFERROR(VALUE(LEFT($K1377,2))*60+VALUE(MID($K1377,4,2)),"")</f>
        <v>420</v>
      </c>
      <c r="S1377" s="41">
        <f>IF($Q1377&lt;Parâmetros!$E$19,$G1377-1,$G1377)</f>
        <v>46235</v>
      </c>
    </row>
    <row r="1378" spans="1:19" ht="15" customHeight="1" x14ac:dyDescent="0.25">
      <c r="A1378" s="79">
        <v>54049</v>
      </c>
      <c r="B1378" s="76" t="s">
        <v>193</v>
      </c>
      <c r="C1378" s="76" t="s">
        <v>194</v>
      </c>
      <c r="D1378" s="77">
        <v>46237</v>
      </c>
      <c r="E1378" s="78">
        <v>2.02</v>
      </c>
      <c r="F1378" s="76" t="s">
        <v>266</v>
      </c>
      <c r="G1378" s="77">
        <v>46236</v>
      </c>
      <c r="H1378">
        <v>40491310</v>
      </c>
      <c r="I1378">
        <v>10</v>
      </c>
      <c r="J1378" s="76" t="s">
        <v>2309</v>
      </c>
      <c r="K1378" s="76" t="s">
        <v>2310</v>
      </c>
      <c r="L1378" s="77">
        <v>46237</v>
      </c>
      <c r="M1378" s="76" t="s">
        <v>296</v>
      </c>
      <c r="N1378" s="76" t="s">
        <v>270</v>
      </c>
      <c r="O1378" s="76" t="s">
        <v>271</v>
      </c>
      <c r="P1378" s="77">
        <v>46237</v>
      </c>
      <c r="Q1378" s="43">
        <f t="shared" si="44"/>
        <v>1409</v>
      </c>
      <c r="R1378" s="43">
        <f t="shared" si="45"/>
        <v>90</v>
      </c>
      <c r="S1378" s="41">
        <f>IF($Q1378&lt;Parâmetros!$E$19,$G1378-1,$G1378)</f>
        <v>46236</v>
      </c>
    </row>
    <row r="1379" spans="1:19" ht="15" customHeight="1" x14ac:dyDescent="0.25">
      <c r="A1379" s="79">
        <v>54049</v>
      </c>
      <c r="B1379" s="76" t="s">
        <v>193</v>
      </c>
      <c r="C1379" s="76" t="s">
        <v>194</v>
      </c>
      <c r="D1379" s="77">
        <v>46243</v>
      </c>
      <c r="E1379" s="78">
        <v>1.01</v>
      </c>
      <c r="F1379" s="76" t="s">
        <v>266</v>
      </c>
      <c r="G1379" s="77">
        <v>46237</v>
      </c>
      <c r="H1379">
        <v>40502372</v>
      </c>
      <c r="I1379">
        <v>10</v>
      </c>
      <c r="J1379" s="76" t="s">
        <v>1096</v>
      </c>
      <c r="K1379" s="76" t="s">
        <v>2311</v>
      </c>
      <c r="L1379" s="77">
        <v>46237</v>
      </c>
      <c r="M1379" s="76" t="s">
        <v>269</v>
      </c>
      <c r="N1379" s="76" t="s">
        <v>270</v>
      </c>
      <c r="O1379" s="76" t="s">
        <v>271</v>
      </c>
      <c r="P1379" s="77">
        <v>46243</v>
      </c>
      <c r="Q1379" s="43">
        <f t="shared" si="44"/>
        <v>30</v>
      </c>
      <c r="R1379" s="43">
        <f t="shared" si="45"/>
        <v>90</v>
      </c>
      <c r="S1379" s="41">
        <f>IF($Q1379&lt;Parâmetros!$E$19,$G1379-1,$G1379)</f>
        <v>46236</v>
      </c>
    </row>
    <row r="1380" spans="1:19" ht="15" customHeight="1" x14ac:dyDescent="0.25">
      <c r="A1380" s="79">
        <v>54049</v>
      </c>
      <c r="B1380" s="76" t="s">
        <v>193</v>
      </c>
      <c r="C1380" s="76" t="s">
        <v>194</v>
      </c>
      <c r="D1380" s="77">
        <v>46237</v>
      </c>
      <c r="E1380" s="78">
        <v>1</v>
      </c>
      <c r="F1380" s="76" t="s">
        <v>266</v>
      </c>
      <c r="G1380" s="77">
        <v>46237</v>
      </c>
      <c r="H1380">
        <v>40500986</v>
      </c>
      <c r="I1380">
        <v>10</v>
      </c>
      <c r="J1380" s="76" t="s">
        <v>1696</v>
      </c>
      <c r="K1380" s="76" t="s">
        <v>2312</v>
      </c>
      <c r="L1380" s="77">
        <v>46237</v>
      </c>
      <c r="M1380" s="76" t="s">
        <v>269</v>
      </c>
      <c r="N1380" s="76" t="s">
        <v>270</v>
      </c>
      <c r="O1380" s="76" t="s">
        <v>271</v>
      </c>
      <c r="P1380" s="77">
        <v>46237</v>
      </c>
      <c r="Q1380" s="43">
        <f t="shared" si="44"/>
        <v>91</v>
      </c>
      <c r="R1380" s="43">
        <f t="shared" si="45"/>
        <v>150</v>
      </c>
      <c r="S1380" s="41">
        <f>IF($Q1380&lt;Parâmetros!$E$19,$G1380-1,$G1380)</f>
        <v>46236</v>
      </c>
    </row>
    <row r="1381" spans="1:19" ht="15" customHeight="1" x14ac:dyDescent="0.25">
      <c r="A1381" s="79">
        <v>54049</v>
      </c>
      <c r="B1381" s="76" t="s">
        <v>193</v>
      </c>
      <c r="C1381" s="76" t="s">
        <v>194</v>
      </c>
      <c r="D1381" s="77">
        <v>46237</v>
      </c>
      <c r="E1381" s="78">
        <v>2</v>
      </c>
      <c r="F1381" s="76" t="s">
        <v>266</v>
      </c>
      <c r="G1381" s="77">
        <v>46237</v>
      </c>
      <c r="H1381">
        <v>40500987</v>
      </c>
      <c r="I1381">
        <v>10</v>
      </c>
      <c r="J1381" s="76" t="s">
        <v>2313</v>
      </c>
      <c r="K1381" s="76" t="s">
        <v>2314</v>
      </c>
      <c r="L1381" s="77">
        <v>46237</v>
      </c>
      <c r="M1381" s="76" t="s">
        <v>269</v>
      </c>
      <c r="N1381" s="76" t="s">
        <v>270</v>
      </c>
      <c r="O1381" s="76" t="s">
        <v>271</v>
      </c>
      <c r="P1381" s="77">
        <v>46237</v>
      </c>
      <c r="Q1381" s="43">
        <f t="shared" si="44"/>
        <v>150</v>
      </c>
      <c r="R1381" s="43">
        <f t="shared" si="45"/>
        <v>270</v>
      </c>
      <c r="S1381" s="41">
        <f>IF($Q1381&lt;Parâmetros!$E$19,$G1381-1,$G1381)</f>
        <v>46236</v>
      </c>
    </row>
    <row r="1382" spans="1:19" ht="15" customHeight="1" x14ac:dyDescent="0.25">
      <c r="A1382" s="79">
        <v>54049</v>
      </c>
      <c r="B1382" s="76" t="s">
        <v>193</v>
      </c>
      <c r="C1382" s="76" t="s">
        <v>194</v>
      </c>
      <c r="D1382" s="77">
        <v>46237</v>
      </c>
      <c r="E1382" s="78">
        <v>1.01</v>
      </c>
      <c r="F1382" s="76" t="s">
        <v>266</v>
      </c>
      <c r="G1382" s="77">
        <v>46237</v>
      </c>
      <c r="H1382">
        <v>40500988</v>
      </c>
      <c r="I1382">
        <v>10</v>
      </c>
      <c r="J1382" s="76" t="s">
        <v>1681</v>
      </c>
      <c r="K1382" s="76" t="s">
        <v>2315</v>
      </c>
      <c r="L1382" s="77">
        <v>46237</v>
      </c>
      <c r="M1382" s="76" t="s">
        <v>269</v>
      </c>
      <c r="N1382" s="76" t="s">
        <v>270</v>
      </c>
      <c r="O1382" s="76" t="s">
        <v>271</v>
      </c>
      <c r="P1382" s="77">
        <v>46237</v>
      </c>
      <c r="Q1382" s="43">
        <f t="shared" si="44"/>
        <v>330</v>
      </c>
      <c r="R1382" s="43">
        <f t="shared" si="45"/>
        <v>390</v>
      </c>
      <c r="S1382" s="41">
        <f>IF($Q1382&lt;Parâmetros!$E$19,$G1382-1,$G1382)</f>
        <v>46236</v>
      </c>
    </row>
    <row r="1383" spans="1:19" ht="15" customHeight="1" x14ac:dyDescent="0.25">
      <c r="A1383" s="79">
        <v>54049</v>
      </c>
      <c r="B1383" s="76" t="s">
        <v>193</v>
      </c>
      <c r="C1383" s="76" t="s">
        <v>194</v>
      </c>
      <c r="D1383" s="77">
        <v>46237</v>
      </c>
      <c r="E1383" s="78">
        <v>0.49</v>
      </c>
      <c r="F1383" s="76" t="s">
        <v>266</v>
      </c>
      <c r="G1383" s="77">
        <v>46237</v>
      </c>
      <c r="H1383">
        <v>40491298</v>
      </c>
      <c r="I1383">
        <v>10</v>
      </c>
      <c r="J1383" s="76" t="s">
        <v>2316</v>
      </c>
      <c r="K1383" s="76" t="s">
        <v>2317</v>
      </c>
      <c r="L1383" s="77">
        <v>46237</v>
      </c>
      <c r="M1383" s="76" t="s">
        <v>296</v>
      </c>
      <c r="N1383" s="76" t="s">
        <v>270</v>
      </c>
      <c r="O1383" s="76" t="s">
        <v>271</v>
      </c>
      <c r="P1383" s="77">
        <v>46237</v>
      </c>
      <c r="Q1383" s="43">
        <f t="shared" si="44"/>
        <v>391</v>
      </c>
      <c r="R1383" s="43">
        <f t="shared" si="45"/>
        <v>420</v>
      </c>
      <c r="S1383" s="41">
        <f>IF($Q1383&lt;Parâmetros!$E$19,$G1383-1,$G1383)</f>
        <v>46236</v>
      </c>
    </row>
    <row r="1384" spans="1:19" ht="15" customHeight="1" x14ac:dyDescent="0.25">
      <c r="A1384" s="79">
        <v>54049</v>
      </c>
      <c r="B1384" s="76" t="s">
        <v>193</v>
      </c>
      <c r="C1384" s="76" t="s">
        <v>194</v>
      </c>
      <c r="D1384" s="77">
        <v>46243</v>
      </c>
      <c r="E1384" s="78">
        <v>1</v>
      </c>
      <c r="F1384" s="76" t="s">
        <v>266</v>
      </c>
      <c r="G1384" s="77">
        <v>46237</v>
      </c>
      <c r="H1384">
        <v>40501819</v>
      </c>
      <c r="I1384">
        <v>10</v>
      </c>
      <c r="J1384" s="76" t="s">
        <v>2318</v>
      </c>
      <c r="K1384" s="76" t="s">
        <v>2319</v>
      </c>
      <c r="L1384" s="77">
        <v>46238</v>
      </c>
      <c r="M1384" s="76" t="s">
        <v>269</v>
      </c>
      <c r="N1384" s="76" t="s">
        <v>270</v>
      </c>
      <c r="O1384" s="76" t="s">
        <v>271</v>
      </c>
      <c r="P1384" s="77">
        <v>46243</v>
      </c>
      <c r="Q1384" s="43">
        <f t="shared" si="44"/>
        <v>1410</v>
      </c>
      <c r="R1384" s="43">
        <f t="shared" si="45"/>
        <v>30</v>
      </c>
      <c r="S1384" s="41">
        <f>IF($Q1384&lt;Parâmetros!$E$19,$G1384-1,$G1384)</f>
        <v>46237</v>
      </c>
    </row>
    <row r="1385" spans="1:19" ht="15" customHeight="1" x14ac:dyDescent="0.25">
      <c r="A1385" s="79">
        <v>54049</v>
      </c>
      <c r="B1385" s="76" t="s">
        <v>193</v>
      </c>
      <c r="C1385" s="76" t="s">
        <v>194</v>
      </c>
      <c r="D1385" s="77">
        <v>46239</v>
      </c>
      <c r="E1385" s="78">
        <v>0.99</v>
      </c>
      <c r="F1385" s="76" t="s">
        <v>266</v>
      </c>
      <c r="G1385" s="77">
        <v>46238</v>
      </c>
      <c r="H1385">
        <v>40499924</v>
      </c>
      <c r="I1385">
        <v>10</v>
      </c>
      <c r="J1385" s="76" t="s">
        <v>2320</v>
      </c>
      <c r="K1385" s="76" t="s">
        <v>2321</v>
      </c>
      <c r="L1385" s="77">
        <v>46238</v>
      </c>
      <c r="M1385" s="76" t="s">
        <v>269</v>
      </c>
      <c r="N1385" s="76" t="s">
        <v>270</v>
      </c>
      <c r="O1385" s="76" t="s">
        <v>271</v>
      </c>
      <c r="P1385" s="77">
        <v>46239</v>
      </c>
      <c r="Q1385" s="43">
        <f t="shared" si="44"/>
        <v>31</v>
      </c>
      <c r="R1385" s="43">
        <f t="shared" si="45"/>
        <v>90</v>
      </c>
      <c r="S1385" s="41">
        <f>IF($Q1385&lt;Parâmetros!$E$19,$G1385-1,$G1385)</f>
        <v>46237</v>
      </c>
    </row>
    <row r="1386" spans="1:19" ht="15" customHeight="1" x14ac:dyDescent="0.25">
      <c r="A1386" s="79">
        <v>54049</v>
      </c>
      <c r="B1386" s="76" t="s">
        <v>193</v>
      </c>
      <c r="C1386" s="76" t="s">
        <v>194</v>
      </c>
      <c r="D1386" s="77">
        <v>46239</v>
      </c>
      <c r="E1386" s="78">
        <v>0.49</v>
      </c>
      <c r="F1386" s="76" t="s">
        <v>266</v>
      </c>
      <c r="G1386" s="77">
        <v>46238</v>
      </c>
      <c r="H1386">
        <v>40500736</v>
      </c>
      <c r="I1386">
        <v>10</v>
      </c>
      <c r="J1386" s="76" t="s">
        <v>2322</v>
      </c>
      <c r="K1386" s="76" t="s">
        <v>1698</v>
      </c>
      <c r="L1386" s="77">
        <v>46238</v>
      </c>
      <c r="M1386" s="76" t="s">
        <v>269</v>
      </c>
      <c r="N1386" s="76" t="s">
        <v>270</v>
      </c>
      <c r="O1386" s="76" t="s">
        <v>271</v>
      </c>
      <c r="P1386" s="77">
        <v>46239</v>
      </c>
      <c r="Q1386" s="43">
        <f t="shared" si="44"/>
        <v>90</v>
      </c>
      <c r="R1386" s="43">
        <f t="shared" si="45"/>
        <v>120</v>
      </c>
      <c r="S1386" s="41">
        <f>IF($Q1386&lt;Parâmetros!$E$19,$G1386-1,$G1386)</f>
        <v>46237</v>
      </c>
    </row>
    <row r="1387" spans="1:19" ht="15" customHeight="1" x14ac:dyDescent="0.25">
      <c r="A1387" s="79">
        <v>54049</v>
      </c>
      <c r="B1387" s="76" t="s">
        <v>193</v>
      </c>
      <c r="C1387" s="76" t="s">
        <v>194</v>
      </c>
      <c r="D1387" s="77">
        <v>46239</v>
      </c>
      <c r="E1387" s="78">
        <v>0.99</v>
      </c>
      <c r="F1387" s="76" t="s">
        <v>266</v>
      </c>
      <c r="G1387" s="77">
        <v>46238</v>
      </c>
      <c r="H1387">
        <v>40501293</v>
      </c>
      <c r="I1387">
        <v>10</v>
      </c>
      <c r="J1387" s="76" t="s">
        <v>2323</v>
      </c>
      <c r="K1387" s="76" t="s">
        <v>1677</v>
      </c>
      <c r="L1387" s="77">
        <v>46238</v>
      </c>
      <c r="M1387" s="76" t="s">
        <v>269</v>
      </c>
      <c r="N1387" s="76" t="s">
        <v>270</v>
      </c>
      <c r="O1387" s="76" t="s">
        <v>271</v>
      </c>
      <c r="P1387" s="77">
        <v>46239</v>
      </c>
      <c r="Q1387" s="43">
        <f t="shared" si="44"/>
        <v>120</v>
      </c>
      <c r="R1387" s="43">
        <f t="shared" si="45"/>
        <v>180</v>
      </c>
      <c r="S1387" s="41">
        <f>IF($Q1387&lt;Parâmetros!$E$19,$G1387-1,$G1387)</f>
        <v>46237</v>
      </c>
    </row>
    <row r="1388" spans="1:19" ht="15" customHeight="1" x14ac:dyDescent="0.25">
      <c r="A1388" s="79">
        <v>54049</v>
      </c>
      <c r="B1388" s="76" t="s">
        <v>193</v>
      </c>
      <c r="C1388" s="76" t="s">
        <v>194</v>
      </c>
      <c r="D1388" s="77">
        <v>46239</v>
      </c>
      <c r="E1388" s="78">
        <v>1</v>
      </c>
      <c r="F1388" s="76" t="s">
        <v>266</v>
      </c>
      <c r="G1388" s="77">
        <v>46238</v>
      </c>
      <c r="H1388">
        <v>40496891</v>
      </c>
      <c r="I1388">
        <v>10</v>
      </c>
      <c r="J1388" s="76" t="s">
        <v>2324</v>
      </c>
      <c r="K1388" s="76" t="s">
        <v>2325</v>
      </c>
      <c r="L1388" s="77">
        <v>46238</v>
      </c>
      <c r="M1388" s="76" t="s">
        <v>296</v>
      </c>
      <c r="N1388" s="76" t="s">
        <v>270</v>
      </c>
      <c r="O1388" s="76" t="s">
        <v>271</v>
      </c>
      <c r="P1388" s="77">
        <v>46239</v>
      </c>
      <c r="Q1388" s="43">
        <f t="shared" si="44"/>
        <v>240</v>
      </c>
      <c r="R1388" s="43">
        <f t="shared" si="45"/>
        <v>300</v>
      </c>
      <c r="S1388" s="41">
        <f>IF($Q1388&lt;Parâmetros!$E$19,$G1388-1,$G1388)</f>
        <v>46237</v>
      </c>
    </row>
    <row r="1389" spans="1:19" ht="15" customHeight="1" x14ac:dyDescent="0.25">
      <c r="A1389" s="79">
        <v>54049</v>
      </c>
      <c r="B1389" s="76" t="s">
        <v>193</v>
      </c>
      <c r="C1389" s="76" t="s">
        <v>194</v>
      </c>
      <c r="D1389" s="77">
        <v>46239</v>
      </c>
      <c r="E1389" s="78">
        <v>0.96</v>
      </c>
      <c r="F1389" s="76" t="s">
        <v>266</v>
      </c>
      <c r="G1389" s="77">
        <v>46238</v>
      </c>
      <c r="H1389">
        <v>40499137</v>
      </c>
      <c r="I1389">
        <v>10</v>
      </c>
      <c r="J1389" s="76" t="s">
        <v>2326</v>
      </c>
      <c r="K1389" s="76" t="s">
        <v>2327</v>
      </c>
      <c r="L1389" s="77">
        <v>46238</v>
      </c>
      <c r="M1389" s="76" t="s">
        <v>269</v>
      </c>
      <c r="N1389" s="76" t="s">
        <v>270</v>
      </c>
      <c r="O1389" s="76" t="s">
        <v>271</v>
      </c>
      <c r="P1389" s="77">
        <v>46239</v>
      </c>
      <c r="Q1389" s="43">
        <f t="shared" si="44"/>
        <v>302</v>
      </c>
      <c r="R1389" s="43">
        <f t="shared" si="45"/>
        <v>360</v>
      </c>
      <c r="S1389" s="41">
        <f>IF($Q1389&lt;Parâmetros!$E$19,$G1389-1,$G1389)</f>
        <v>46237</v>
      </c>
    </row>
    <row r="1390" spans="1:19" ht="15" customHeight="1" x14ac:dyDescent="0.25">
      <c r="A1390" s="79">
        <v>54049</v>
      </c>
      <c r="B1390" s="76" t="s">
        <v>193</v>
      </c>
      <c r="C1390" s="76" t="s">
        <v>194</v>
      </c>
      <c r="D1390" s="77">
        <v>46239</v>
      </c>
      <c r="E1390" s="78">
        <v>1</v>
      </c>
      <c r="F1390" s="76" t="s">
        <v>266</v>
      </c>
      <c r="G1390" s="77">
        <v>46238</v>
      </c>
      <c r="H1390">
        <v>40493428</v>
      </c>
      <c r="I1390">
        <v>30</v>
      </c>
      <c r="J1390" s="76" t="s">
        <v>2328</v>
      </c>
      <c r="K1390" s="76" t="s">
        <v>2329</v>
      </c>
      <c r="L1390" s="77">
        <v>46238</v>
      </c>
      <c r="M1390" s="76" t="s">
        <v>269</v>
      </c>
      <c r="N1390" s="76" t="s">
        <v>270</v>
      </c>
      <c r="O1390" s="76" t="s">
        <v>271</v>
      </c>
      <c r="P1390" s="77">
        <v>46239</v>
      </c>
      <c r="Q1390" s="43">
        <f t="shared" si="44"/>
        <v>360</v>
      </c>
      <c r="R1390" s="43">
        <f t="shared" si="45"/>
        <v>420</v>
      </c>
      <c r="S1390" s="41">
        <f>IF($Q1390&lt;Parâmetros!$E$19,$G1390-1,$G1390)</f>
        <v>46237</v>
      </c>
    </row>
    <row r="1391" spans="1:19" ht="15" customHeight="1" x14ac:dyDescent="0.25">
      <c r="A1391" s="79">
        <v>54049</v>
      </c>
      <c r="B1391" s="76" t="s">
        <v>193</v>
      </c>
      <c r="C1391" s="76" t="s">
        <v>194</v>
      </c>
      <c r="D1391" s="77">
        <v>46239</v>
      </c>
      <c r="E1391" s="78">
        <v>1</v>
      </c>
      <c r="F1391" s="76" t="s">
        <v>266</v>
      </c>
      <c r="G1391" s="77">
        <v>46238</v>
      </c>
      <c r="H1391">
        <v>40501323</v>
      </c>
      <c r="I1391">
        <v>10</v>
      </c>
      <c r="J1391" s="76" t="s">
        <v>2330</v>
      </c>
      <c r="K1391" s="76" t="s">
        <v>2331</v>
      </c>
      <c r="L1391" s="77">
        <v>46239</v>
      </c>
      <c r="M1391" s="76" t="s">
        <v>269</v>
      </c>
      <c r="N1391" s="76" t="s">
        <v>270</v>
      </c>
      <c r="O1391" s="76" t="s">
        <v>271</v>
      </c>
      <c r="P1391" s="77">
        <v>46239</v>
      </c>
      <c r="Q1391" s="43">
        <f t="shared" si="44"/>
        <v>1410</v>
      </c>
      <c r="R1391" s="43">
        <f t="shared" si="45"/>
        <v>30</v>
      </c>
      <c r="S1391" s="41">
        <f>IF($Q1391&lt;Parâmetros!$E$19,$G1391-1,$G1391)</f>
        <v>46238</v>
      </c>
    </row>
    <row r="1392" spans="1:19" ht="15" customHeight="1" x14ac:dyDescent="0.25">
      <c r="A1392" s="79">
        <v>54049</v>
      </c>
      <c r="B1392" s="76" t="s">
        <v>193</v>
      </c>
      <c r="C1392" s="76" t="s">
        <v>194</v>
      </c>
      <c r="D1392" s="77">
        <v>46239</v>
      </c>
      <c r="E1392" s="78">
        <v>0.99</v>
      </c>
      <c r="F1392" s="76" t="s">
        <v>266</v>
      </c>
      <c r="G1392" s="77">
        <v>46239</v>
      </c>
      <c r="H1392">
        <v>40501324</v>
      </c>
      <c r="I1392">
        <v>10</v>
      </c>
      <c r="J1392" s="76" t="s">
        <v>2332</v>
      </c>
      <c r="K1392" s="76" t="s">
        <v>2333</v>
      </c>
      <c r="L1392" s="77">
        <v>46239</v>
      </c>
      <c r="M1392" s="76" t="s">
        <v>269</v>
      </c>
      <c r="N1392" s="76" t="s">
        <v>270</v>
      </c>
      <c r="O1392" s="76" t="s">
        <v>271</v>
      </c>
      <c r="P1392" s="77">
        <v>46239</v>
      </c>
      <c r="Q1392" s="43">
        <f t="shared" si="44"/>
        <v>31</v>
      </c>
      <c r="R1392" s="43">
        <f t="shared" si="45"/>
        <v>90</v>
      </c>
      <c r="S1392" s="41">
        <f>IF($Q1392&lt;Parâmetros!$E$19,$G1392-1,$G1392)</f>
        <v>46238</v>
      </c>
    </row>
    <row r="1393" spans="1:19" ht="15" customHeight="1" x14ac:dyDescent="0.25">
      <c r="A1393" s="79">
        <v>54049</v>
      </c>
      <c r="B1393" s="76" t="s">
        <v>193</v>
      </c>
      <c r="C1393" s="76" t="s">
        <v>194</v>
      </c>
      <c r="D1393" s="77">
        <v>46239</v>
      </c>
      <c r="E1393" s="78">
        <v>0.48</v>
      </c>
      <c r="F1393" s="76" t="s">
        <v>266</v>
      </c>
      <c r="G1393" s="77">
        <v>46239</v>
      </c>
      <c r="H1393">
        <v>40501326</v>
      </c>
      <c r="I1393">
        <v>10</v>
      </c>
      <c r="J1393" s="76" t="s">
        <v>2334</v>
      </c>
      <c r="K1393" s="76" t="s">
        <v>1698</v>
      </c>
      <c r="L1393" s="77">
        <v>46239</v>
      </c>
      <c r="M1393" s="76" t="s">
        <v>269</v>
      </c>
      <c r="N1393" s="76" t="s">
        <v>270</v>
      </c>
      <c r="O1393" s="76" t="s">
        <v>271</v>
      </c>
      <c r="P1393" s="77">
        <v>46239</v>
      </c>
      <c r="Q1393" s="43">
        <f t="shared" si="44"/>
        <v>90</v>
      </c>
      <c r="R1393" s="43">
        <f t="shared" si="45"/>
        <v>120</v>
      </c>
      <c r="S1393" s="41">
        <f>IF($Q1393&lt;Parâmetros!$E$19,$G1393-1,$G1393)</f>
        <v>46238</v>
      </c>
    </row>
    <row r="1394" spans="1:19" ht="15" customHeight="1" x14ac:dyDescent="0.25">
      <c r="A1394" s="79">
        <v>54049</v>
      </c>
      <c r="B1394" s="76" t="s">
        <v>193</v>
      </c>
      <c r="C1394" s="76" t="s">
        <v>194</v>
      </c>
      <c r="D1394" s="77">
        <v>46239</v>
      </c>
      <c r="E1394" s="78">
        <v>1</v>
      </c>
      <c r="F1394" s="76" t="s">
        <v>266</v>
      </c>
      <c r="G1394" s="77">
        <v>46239</v>
      </c>
      <c r="H1394">
        <v>40496897</v>
      </c>
      <c r="I1394">
        <v>10</v>
      </c>
      <c r="J1394" s="76" t="s">
        <v>2335</v>
      </c>
      <c r="K1394" s="76" t="s">
        <v>2336</v>
      </c>
      <c r="L1394" s="77">
        <v>46239</v>
      </c>
      <c r="M1394" s="76" t="s">
        <v>296</v>
      </c>
      <c r="N1394" s="76" t="s">
        <v>270</v>
      </c>
      <c r="O1394" s="76" t="s">
        <v>271</v>
      </c>
      <c r="P1394" s="77">
        <v>46239</v>
      </c>
      <c r="Q1394" s="43">
        <f t="shared" si="44"/>
        <v>180</v>
      </c>
      <c r="R1394" s="43">
        <f t="shared" si="45"/>
        <v>240</v>
      </c>
      <c r="S1394" s="41">
        <f>IF($Q1394&lt;Parâmetros!$E$19,$G1394-1,$G1394)</f>
        <v>46238</v>
      </c>
    </row>
    <row r="1395" spans="1:19" ht="15" customHeight="1" x14ac:dyDescent="0.25">
      <c r="A1395" s="79">
        <v>54049</v>
      </c>
      <c r="B1395" s="76" t="s">
        <v>193</v>
      </c>
      <c r="C1395" s="76" t="s">
        <v>194</v>
      </c>
      <c r="D1395" s="77">
        <v>46239</v>
      </c>
      <c r="E1395" s="78">
        <v>0.49</v>
      </c>
      <c r="F1395" s="76" t="s">
        <v>266</v>
      </c>
      <c r="G1395" s="77">
        <v>46239</v>
      </c>
      <c r="H1395">
        <v>40501325</v>
      </c>
      <c r="I1395">
        <v>10</v>
      </c>
      <c r="J1395" s="76" t="s">
        <v>2337</v>
      </c>
      <c r="K1395" s="76" t="s">
        <v>2338</v>
      </c>
      <c r="L1395" s="77">
        <v>46239</v>
      </c>
      <c r="M1395" s="76" t="s">
        <v>269</v>
      </c>
      <c r="N1395" s="76" t="s">
        <v>270</v>
      </c>
      <c r="O1395" s="76" t="s">
        <v>271</v>
      </c>
      <c r="P1395" s="77">
        <v>46239</v>
      </c>
      <c r="Q1395" s="43">
        <f t="shared" si="44"/>
        <v>240</v>
      </c>
      <c r="R1395" s="43">
        <f t="shared" si="45"/>
        <v>270</v>
      </c>
      <c r="S1395" s="41">
        <f>IF($Q1395&lt;Parâmetros!$E$19,$G1395-1,$G1395)</f>
        <v>46238</v>
      </c>
    </row>
    <row r="1396" spans="1:19" ht="15" customHeight="1" x14ac:dyDescent="0.25">
      <c r="A1396" s="79">
        <v>54049</v>
      </c>
      <c r="B1396" s="76" t="s">
        <v>193</v>
      </c>
      <c r="C1396" s="76" t="s">
        <v>194</v>
      </c>
      <c r="D1396" s="77">
        <v>46243</v>
      </c>
      <c r="E1396" s="78">
        <v>1.49</v>
      </c>
      <c r="F1396" s="76" t="s">
        <v>266</v>
      </c>
      <c r="G1396" s="77">
        <v>46239</v>
      </c>
      <c r="H1396">
        <v>40499133</v>
      </c>
      <c r="I1396">
        <v>10</v>
      </c>
      <c r="J1396" s="76" t="s">
        <v>2339</v>
      </c>
      <c r="K1396" s="76" t="s">
        <v>2340</v>
      </c>
      <c r="L1396" s="77">
        <v>46239</v>
      </c>
      <c r="M1396" s="76" t="s">
        <v>269</v>
      </c>
      <c r="N1396" s="76" t="s">
        <v>270</v>
      </c>
      <c r="O1396" s="76" t="s">
        <v>271</v>
      </c>
      <c r="P1396" s="77">
        <v>46243</v>
      </c>
      <c r="Q1396" s="43">
        <f t="shared" si="44"/>
        <v>270</v>
      </c>
      <c r="R1396" s="43">
        <f t="shared" si="45"/>
        <v>360</v>
      </c>
      <c r="S1396" s="41">
        <f>IF($Q1396&lt;Parâmetros!$E$19,$G1396-1,$G1396)</f>
        <v>46238</v>
      </c>
    </row>
    <row r="1397" spans="1:19" ht="15" customHeight="1" x14ac:dyDescent="0.25">
      <c r="A1397" s="79">
        <v>54049</v>
      </c>
      <c r="B1397" s="76" t="s">
        <v>193</v>
      </c>
      <c r="C1397" s="76" t="s">
        <v>194</v>
      </c>
      <c r="D1397" s="77">
        <v>46243</v>
      </c>
      <c r="E1397" s="78">
        <v>1</v>
      </c>
      <c r="F1397" s="76" t="s">
        <v>266</v>
      </c>
      <c r="G1397" s="77">
        <v>46239</v>
      </c>
      <c r="H1397">
        <v>40501568</v>
      </c>
      <c r="I1397">
        <v>10</v>
      </c>
      <c r="J1397" s="76" t="s">
        <v>2341</v>
      </c>
      <c r="K1397" s="76" t="s">
        <v>2342</v>
      </c>
      <c r="L1397" s="77">
        <v>46239</v>
      </c>
      <c r="M1397" s="76" t="s">
        <v>269</v>
      </c>
      <c r="N1397" s="76" t="s">
        <v>270</v>
      </c>
      <c r="O1397" s="76" t="s">
        <v>271</v>
      </c>
      <c r="P1397" s="77">
        <v>46243</v>
      </c>
      <c r="Q1397" s="43">
        <f t="shared" si="44"/>
        <v>360</v>
      </c>
      <c r="R1397" s="43">
        <f t="shared" si="45"/>
        <v>420</v>
      </c>
      <c r="S1397" s="41">
        <f>IF($Q1397&lt;Parâmetros!$E$19,$G1397-1,$G1397)</f>
        <v>46238</v>
      </c>
    </row>
    <row r="1398" spans="1:19" ht="15" customHeight="1" x14ac:dyDescent="0.25">
      <c r="A1398" s="79">
        <v>54049</v>
      </c>
      <c r="B1398" s="76" t="s">
        <v>193</v>
      </c>
      <c r="C1398" s="76" t="s">
        <v>194</v>
      </c>
      <c r="D1398" s="77">
        <v>46240</v>
      </c>
      <c r="E1398" s="78">
        <v>2.5</v>
      </c>
      <c r="F1398" s="76" t="s">
        <v>266</v>
      </c>
      <c r="G1398" s="77">
        <v>46239</v>
      </c>
      <c r="H1398">
        <v>40499133</v>
      </c>
      <c r="I1398">
        <v>10</v>
      </c>
      <c r="J1398" s="76" t="s">
        <v>2343</v>
      </c>
      <c r="K1398" s="76" t="s">
        <v>2344</v>
      </c>
      <c r="L1398" s="77">
        <v>46240</v>
      </c>
      <c r="M1398" s="76" t="s">
        <v>269</v>
      </c>
      <c r="N1398" s="76" t="s">
        <v>270</v>
      </c>
      <c r="O1398" s="76" t="s">
        <v>271</v>
      </c>
      <c r="P1398" s="77">
        <v>46240</v>
      </c>
      <c r="Q1398" s="43">
        <f t="shared" si="44"/>
        <v>1410</v>
      </c>
      <c r="R1398" s="43">
        <f t="shared" si="45"/>
        <v>120</v>
      </c>
      <c r="S1398" s="41">
        <f>IF($Q1398&lt;Parâmetros!$E$19,$G1398-1,$G1398)</f>
        <v>46239</v>
      </c>
    </row>
    <row r="1399" spans="1:19" ht="15" customHeight="1" x14ac:dyDescent="0.25">
      <c r="A1399" s="79">
        <v>54049</v>
      </c>
      <c r="B1399" s="76" t="s">
        <v>193</v>
      </c>
      <c r="C1399" s="76" t="s">
        <v>194</v>
      </c>
      <c r="D1399" s="77">
        <v>46240</v>
      </c>
      <c r="E1399" s="78">
        <v>-2.5</v>
      </c>
      <c r="F1399" s="76" t="s">
        <v>266</v>
      </c>
      <c r="G1399" s="77">
        <v>46239</v>
      </c>
      <c r="H1399">
        <v>40499133</v>
      </c>
      <c r="I1399">
        <v>10</v>
      </c>
      <c r="J1399" s="76" t="s">
        <v>2343</v>
      </c>
      <c r="K1399" s="76" t="s">
        <v>2344</v>
      </c>
      <c r="L1399" s="77">
        <v>46240</v>
      </c>
      <c r="M1399" s="76" t="s">
        <v>269</v>
      </c>
      <c r="N1399" s="76" t="s">
        <v>270</v>
      </c>
      <c r="O1399" s="76" t="s">
        <v>271</v>
      </c>
      <c r="P1399" s="77">
        <v>46243</v>
      </c>
      <c r="Q1399" s="43">
        <f t="shared" si="44"/>
        <v>1410</v>
      </c>
      <c r="R1399" s="43">
        <f t="shared" si="45"/>
        <v>120</v>
      </c>
      <c r="S1399" s="41">
        <f>IF($Q1399&lt;Parâmetros!$E$19,$G1399-1,$G1399)</f>
        <v>46239</v>
      </c>
    </row>
    <row r="1400" spans="1:19" ht="15" customHeight="1" x14ac:dyDescent="0.25">
      <c r="A1400" s="79">
        <v>54049</v>
      </c>
      <c r="B1400" s="76" t="s">
        <v>193</v>
      </c>
      <c r="C1400" s="76" t="s">
        <v>194</v>
      </c>
      <c r="D1400" s="77">
        <v>46240</v>
      </c>
      <c r="E1400" s="78">
        <v>1</v>
      </c>
      <c r="F1400" s="76" t="s">
        <v>266</v>
      </c>
      <c r="G1400" s="77">
        <v>46240</v>
      </c>
      <c r="H1400">
        <v>40496903</v>
      </c>
      <c r="I1400">
        <v>10</v>
      </c>
      <c r="J1400" s="76" t="s">
        <v>2345</v>
      </c>
      <c r="K1400" s="76" t="s">
        <v>2346</v>
      </c>
      <c r="L1400" s="77">
        <v>46240</v>
      </c>
      <c r="M1400" s="76" t="s">
        <v>296</v>
      </c>
      <c r="N1400" s="76" t="s">
        <v>270</v>
      </c>
      <c r="O1400" s="76" t="s">
        <v>271</v>
      </c>
      <c r="P1400" s="77">
        <v>46240</v>
      </c>
      <c r="Q1400" s="43">
        <f t="shared" si="44"/>
        <v>240</v>
      </c>
      <c r="R1400" s="43">
        <f t="shared" si="45"/>
        <v>300</v>
      </c>
      <c r="S1400" s="41">
        <f>IF($Q1400&lt;Parâmetros!$E$19,$G1400-1,$G1400)</f>
        <v>46239</v>
      </c>
    </row>
    <row r="1401" spans="1:19" ht="15" customHeight="1" x14ac:dyDescent="0.25">
      <c r="A1401" s="79">
        <v>54049</v>
      </c>
      <c r="B1401" s="76" t="s">
        <v>193</v>
      </c>
      <c r="C1401" s="76" t="s">
        <v>194</v>
      </c>
      <c r="D1401" s="77">
        <v>46242</v>
      </c>
      <c r="E1401" s="78">
        <v>1</v>
      </c>
      <c r="F1401" s="76" t="s">
        <v>266</v>
      </c>
      <c r="G1401" s="77">
        <v>46241</v>
      </c>
      <c r="H1401">
        <v>40496888</v>
      </c>
      <c r="I1401">
        <v>10</v>
      </c>
      <c r="J1401" s="76" t="s">
        <v>2347</v>
      </c>
      <c r="K1401" s="76" t="s">
        <v>2348</v>
      </c>
      <c r="L1401" s="77">
        <v>46242</v>
      </c>
      <c r="M1401" s="76" t="s">
        <v>296</v>
      </c>
      <c r="N1401" s="76" t="s">
        <v>270</v>
      </c>
      <c r="O1401" s="76" t="s">
        <v>271</v>
      </c>
      <c r="P1401" s="77">
        <v>46242</v>
      </c>
      <c r="Q1401" s="43">
        <f t="shared" si="44"/>
        <v>1410</v>
      </c>
      <c r="R1401" s="43">
        <f t="shared" si="45"/>
        <v>30</v>
      </c>
      <c r="S1401" s="41">
        <f>IF($Q1401&lt;Parâmetros!$E$19,$G1401-1,$G1401)</f>
        <v>46241</v>
      </c>
    </row>
    <row r="1402" spans="1:19" ht="15" customHeight="1" x14ac:dyDescent="0.25">
      <c r="A1402" s="79">
        <v>54049</v>
      </c>
      <c r="B1402" s="76" t="s">
        <v>193</v>
      </c>
      <c r="C1402" s="76" t="s">
        <v>194</v>
      </c>
      <c r="D1402" s="77">
        <v>46242</v>
      </c>
      <c r="E1402" s="78">
        <v>2.48</v>
      </c>
      <c r="F1402" s="76" t="s">
        <v>266</v>
      </c>
      <c r="G1402" s="77">
        <v>46242</v>
      </c>
      <c r="H1402">
        <v>40493428</v>
      </c>
      <c r="I1402">
        <v>30</v>
      </c>
      <c r="J1402" s="76" t="s">
        <v>2349</v>
      </c>
      <c r="K1402" s="76" t="s">
        <v>2350</v>
      </c>
      <c r="L1402" s="77">
        <v>46242</v>
      </c>
      <c r="M1402" s="76" t="s">
        <v>269</v>
      </c>
      <c r="N1402" s="76" t="s">
        <v>270</v>
      </c>
      <c r="O1402" s="76" t="s">
        <v>271</v>
      </c>
      <c r="P1402" s="77">
        <v>46242</v>
      </c>
      <c r="Q1402" s="43">
        <f t="shared" si="44"/>
        <v>31</v>
      </c>
      <c r="R1402" s="43">
        <f t="shared" si="45"/>
        <v>180</v>
      </c>
      <c r="S1402" s="41">
        <f>IF($Q1402&lt;Parâmetros!$E$19,$G1402-1,$G1402)</f>
        <v>46241</v>
      </c>
    </row>
    <row r="1403" spans="1:19" ht="15" customHeight="1" x14ac:dyDescent="0.25">
      <c r="A1403" s="79">
        <v>54049</v>
      </c>
      <c r="B1403" s="76" t="s">
        <v>193</v>
      </c>
      <c r="C1403" s="76" t="s">
        <v>194</v>
      </c>
      <c r="D1403" s="77">
        <v>46242</v>
      </c>
      <c r="E1403" s="78">
        <v>1</v>
      </c>
      <c r="F1403" s="76" t="s">
        <v>266</v>
      </c>
      <c r="G1403" s="77">
        <v>46242</v>
      </c>
      <c r="H1403">
        <v>40496915</v>
      </c>
      <c r="I1403">
        <v>10</v>
      </c>
      <c r="J1403" s="76" t="s">
        <v>2351</v>
      </c>
      <c r="K1403" s="76" t="s">
        <v>2352</v>
      </c>
      <c r="L1403" s="77">
        <v>46242</v>
      </c>
      <c r="M1403" s="76" t="s">
        <v>296</v>
      </c>
      <c r="N1403" s="76" t="s">
        <v>270</v>
      </c>
      <c r="O1403" s="76" t="s">
        <v>271</v>
      </c>
      <c r="P1403" s="77">
        <v>46242</v>
      </c>
      <c r="Q1403" s="43">
        <f t="shared" si="44"/>
        <v>240</v>
      </c>
      <c r="R1403" s="43">
        <f t="shared" si="45"/>
        <v>300</v>
      </c>
      <c r="S1403" s="41">
        <f>IF($Q1403&lt;Parâmetros!$E$19,$G1403-1,$G1403)</f>
        <v>46241</v>
      </c>
    </row>
    <row r="1404" spans="1:19" ht="15" customHeight="1" x14ac:dyDescent="0.25">
      <c r="A1404" s="79">
        <v>54049</v>
      </c>
      <c r="B1404" s="76" t="s">
        <v>193</v>
      </c>
      <c r="C1404" s="76" t="s">
        <v>194</v>
      </c>
      <c r="D1404" s="77">
        <v>46242</v>
      </c>
      <c r="E1404" s="78">
        <v>2</v>
      </c>
      <c r="F1404" s="76" t="s">
        <v>266</v>
      </c>
      <c r="G1404" s="77">
        <v>46242</v>
      </c>
      <c r="H1404">
        <v>40501855</v>
      </c>
      <c r="I1404">
        <v>20</v>
      </c>
      <c r="J1404" s="76" t="s">
        <v>2353</v>
      </c>
      <c r="K1404" s="76" t="s">
        <v>2354</v>
      </c>
      <c r="L1404" s="77">
        <v>46242</v>
      </c>
      <c r="M1404" s="76" t="s">
        <v>269</v>
      </c>
      <c r="N1404" s="76" t="s">
        <v>270</v>
      </c>
      <c r="O1404" s="76" t="s">
        <v>271</v>
      </c>
      <c r="P1404" s="77">
        <v>46242</v>
      </c>
      <c r="Q1404" s="43">
        <f t="shared" si="44"/>
        <v>300</v>
      </c>
      <c r="R1404" s="43">
        <f t="shared" si="45"/>
        <v>420</v>
      </c>
      <c r="S1404" s="41">
        <f>IF($Q1404&lt;Parâmetros!$E$19,$G1404-1,$G1404)</f>
        <v>46241</v>
      </c>
    </row>
    <row r="1405" spans="1:19" ht="15" customHeight="1" x14ac:dyDescent="0.25">
      <c r="A1405" s="79">
        <v>54049</v>
      </c>
      <c r="B1405" s="76" t="s">
        <v>193</v>
      </c>
      <c r="C1405" s="76" t="s">
        <v>194</v>
      </c>
      <c r="D1405" s="77">
        <v>46243</v>
      </c>
      <c r="E1405" s="78">
        <v>1.49</v>
      </c>
      <c r="F1405" s="76" t="s">
        <v>266</v>
      </c>
      <c r="G1405" s="77">
        <v>46242</v>
      </c>
      <c r="H1405">
        <v>40502509</v>
      </c>
      <c r="I1405">
        <v>10</v>
      </c>
      <c r="J1405" s="76" t="s">
        <v>2355</v>
      </c>
      <c r="K1405" s="76" t="s">
        <v>2356</v>
      </c>
      <c r="L1405" s="77">
        <v>46243</v>
      </c>
      <c r="M1405" s="76" t="s">
        <v>269</v>
      </c>
      <c r="N1405" s="76" t="s">
        <v>270</v>
      </c>
      <c r="O1405" s="76" t="s">
        <v>271</v>
      </c>
      <c r="P1405" s="77">
        <v>46243</v>
      </c>
      <c r="Q1405" s="43">
        <f t="shared" si="44"/>
        <v>1410</v>
      </c>
      <c r="R1405" s="43">
        <f t="shared" si="45"/>
        <v>60</v>
      </c>
      <c r="S1405" s="41">
        <f>IF($Q1405&lt;Parâmetros!$E$19,$G1405-1,$G1405)</f>
        <v>46242</v>
      </c>
    </row>
    <row r="1406" spans="1:19" ht="15" customHeight="1" x14ac:dyDescent="0.25">
      <c r="A1406" s="79">
        <v>54049</v>
      </c>
      <c r="B1406" s="76" t="s">
        <v>193</v>
      </c>
      <c r="C1406" s="76" t="s">
        <v>194</v>
      </c>
      <c r="D1406" s="77">
        <v>46243</v>
      </c>
      <c r="E1406" s="78">
        <v>1</v>
      </c>
      <c r="F1406" s="76" t="s">
        <v>266</v>
      </c>
      <c r="G1406" s="77">
        <v>46243</v>
      </c>
      <c r="H1406">
        <v>40499259</v>
      </c>
      <c r="I1406">
        <v>10</v>
      </c>
      <c r="J1406" s="76" t="s">
        <v>2357</v>
      </c>
      <c r="K1406" s="76" t="s">
        <v>2358</v>
      </c>
      <c r="L1406" s="77">
        <v>46243</v>
      </c>
      <c r="M1406" s="76" t="s">
        <v>296</v>
      </c>
      <c r="N1406">
        <v>3006453</v>
      </c>
      <c r="O1406" s="76" t="s">
        <v>271</v>
      </c>
      <c r="P1406" s="77">
        <v>46243</v>
      </c>
      <c r="Q1406" s="43">
        <f t="shared" si="44"/>
        <v>60</v>
      </c>
      <c r="R1406" s="43">
        <f t="shared" si="45"/>
        <v>120</v>
      </c>
      <c r="S1406" s="41">
        <f>IF($Q1406&lt;Parâmetros!$E$19,$G1406-1,$G1406)</f>
        <v>46242</v>
      </c>
    </row>
    <row r="1407" spans="1:19" ht="15" customHeight="1" x14ac:dyDescent="0.25">
      <c r="A1407" s="79">
        <v>54049</v>
      </c>
      <c r="B1407" s="76" t="s">
        <v>193</v>
      </c>
      <c r="C1407" s="76" t="s">
        <v>194</v>
      </c>
      <c r="D1407" s="77">
        <v>46243</v>
      </c>
      <c r="E1407" s="78">
        <v>1</v>
      </c>
      <c r="F1407" s="76" t="s">
        <v>266</v>
      </c>
      <c r="G1407" s="77">
        <v>46243</v>
      </c>
      <c r="H1407">
        <v>40499260</v>
      </c>
      <c r="I1407">
        <v>10</v>
      </c>
      <c r="J1407" s="76" t="s">
        <v>2359</v>
      </c>
      <c r="K1407" s="76" t="s">
        <v>2360</v>
      </c>
      <c r="L1407" s="77">
        <v>46243</v>
      </c>
      <c r="M1407" s="76" t="s">
        <v>296</v>
      </c>
      <c r="N1407">
        <v>3006427</v>
      </c>
      <c r="O1407" s="76" t="s">
        <v>271</v>
      </c>
      <c r="P1407" s="77">
        <v>46243</v>
      </c>
      <c r="Q1407" s="43">
        <f t="shared" si="44"/>
        <v>120</v>
      </c>
      <c r="R1407" s="43">
        <f t="shared" si="45"/>
        <v>180</v>
      </c>
      <c r="S1407" s="41">
        <f>IF($Q1407&lt;Parâmetros!$E$19,$G1407-1,$G1407)</f>
        <v>46242</v>
      </c>
    </row>
    <row r="1408" spans="1:19" ht="15" customHeight="1" x14ac:dyDescent="0.25">
      <c r="A1408" s="79">
        <v>54049</v>
      </c>
      <c r="B1408" s="76" t="s">
        <v>193</v>
      </c>
      <c r="C1408" s="76" t="s">
        <v>194</v>
      </c>
      <c r="D1408" s="77">
        <v>46243</v>
      </c>
      <c r="E1408" s="78">
        <v>1</v>
      </c>
      <c r="F1408" s="76" t="s">
        <v>266</v>
      </c>
      <c r="G1408" s="77">
        <v>46243</v>
      </c>
      <c r="H1408">
        <v>40496921</v>
      </c>
      <c r="I1408">
        <v>10</v>
      </c>
      <c r="J1408" s="76" t="s">
        <v>1679</v>
      </c>
      <c r="K1408" s="76" t="s">
        <v>2361</v>
      </c>
      <c r="L1408" s="77">
        <v>46243</v>
      </c>
      <c r="M1408" s="76" t="s">
        <v>296</v>
      </c>
      <c r="N1408" s="76" t="s">
        <v>270</v>
      </c>
      <c r="O1408" s="76" t="s">
        <v>271</v>
      </c>
      <c r="P1408" s="77">
        <v>46243</v>
      </c>
      <c r="Q1408" s="43">
        <f t="shared" si="44"/>
        <v>240</v>
      </c>
      <c r="R1408" s="43">
        <f t="shared" si="45"/>
        <v>300</v>
      </c>
      <c r="S1408" s="41">
        <f>IF($Q1408&lt;Parâmetros!$E$19,$G1408-1,$G1408)</f>
        <v>46242</v>
      </c>
    </row>
    <row r="1409" spans="1:19" ht="15" customHeight="1" x14ac:dyDescent="0.25">
      <c r="A1409" s="79">
        <v>54049</v>
      </c>
      <c r="B1409" s="76" t="s">
        <v>193</v>
      </c>
      <c r="C1409" s="76" t="s">
        <v>194</v>
      </c>
      <c r="D1409" s="77">
        <v>46243</v>
      </c>
      <c r="E1409" s="78">
        <v>0.99</v>
      </c>
      <c r="F1409" s="76" t="s">
        <v>266</v>
      </c>
      <c r="G1409" s="77">
        <v>46243</v>
      </c>
      <c r="H1409">
        <v>40499137</v>
      </c>
      <c r="I1409">
        <v>10</v>
      </c>
      <c r="J1409" s="76" t="s">
        <v>2362</v>
      </c>
      <c r="K1409" s="76" t="s">
        <v>2363</v>
      </c>
      <c r="L1409" s="77">
        <v>46243</v>
      </c>
      <c r="M1409" s="76" t="s">
        <v>269</v>
      </c>
      <c r="N1409" s="76" t="s">
        <v>270</v>
      </c>
      <c r="O1409" s="76" t="s">
        <v>271</v>
      </c>
      <c r="P1409" s="77">
        <v>46243</v>
      </c>
      <c r="Q1409" s="43">
        <f t="shared" si="44"/>
        <v>360</v>
      </c>
      <c r="R1409" s="43">
        <f t="shared" si="45"/>
        <v>419</v>
      </c>
      <c r="S1409" s="41">
        <f>IF($Q1409&lt;Parâmetros!$E$19,$G1409-1,$G1409)</f>
        <v>46242</v>
      </c>
    </row>
    <row r="1410" spans="1:19" ht="15" customHeight="1" x14ac:dyDescent="0.25">
      <c r="A1410" s="79">
        <v>54049</v>
      </c>
      <c r="B1410" s="76" t="s">
        <v>193</v>
      </c>
      <c r="C1410" s="76" t="s">
        <v>194</v>
      </c>
      <c r="D1410" s="77">
        <v>46244</v>
      </c>
      <c r="E1410" s="78">
        <v>0.99</v>
      </c>
      <c r="F1410" s="76" t="s">
        <v>266</v>
      </c>
      <c r="G1410" s="77">
        <v>46243</v>
      </c>
      <c r="H1410">
        <v>40502984</v>
      </c>
      <c r="I1410">
        <v>10</v>
      </c>
      <c r="J1410" s="76" t="s">
        <v>2364</v>
      </c>
      <c r="K1410" s="76" t="s">
        <v>2365</v>
      </c>
      <c r="L1410" s="77">
        <v>46244</v>
      </c>
      <c r="M1410" s="76" t="s">
        <v>269</v>
      </c>
      <c r="N1410" s="76" t="s">
        <v>270</v>
      </c>
      <c r="O1410" s="76" t="s">
        <v>271</v>
      </c>
      <c r="P1410" s="77">
        <v>46244</v>
      </c>
      <c r="Q1410" s="43">
        <f t="shared" si="44"/>
        <v>1410</v>
      </c>
      <c r="R1410" s="43">
        <f t="shared" si="45"/>
        <v>30</v>
      </c>
      <c r="S1410" s="41">
        <f>IF($Q1410&lt;Parâmetros!$E$19,$G1410-1,$G1410)</f>
        <v>46243</v>
      </c>
    </row>
    <row r="1411" spans="1:19" ht="15" customHeight="1" x14ac:dyDescent="0.25">
      <c r="A1411" s="79">
        <v>54049</v>
      </c>
      <c r="B1411" s="76" t="s">
        <v>193</v>
      </c>
      <c r="C1411" s="76" t="s">
        <v>194</v>
      </c>
      <c r="D1411" s="77">
        <v>46244</v>
      </c>
      <c r="E1411" s="78">
        <v>0.49</v>
      </c>
      <c r="F1411" s="76" t="s">
        <v>266</v>
      </c>
      <c r="G1411" s="77">
        <v>46244</v>
      </c>
      <c r="H1411">
        <v>40502984</v>
      </c>
      <c r="I1411">
        <v>10</v>
      </c>
      <c r="J1411" s="76" t="s">
        <v>2366</v>
      </c>
      <c r="K1411" s="76" t="s">
        <v>2367</v>
      </c>
      <c r="L1411" s="77">
        <v>46244</v>
      </c>
      <c r="M1411" s="76" t="s">
        <v>269</v>
      </c>
      <c r="N1411" s="76" t="s">
        <v>270</v>
      </c>
      <c r="O1411" s="76" t="s">
        <v>271</v>
      </c>
      <c r="P1411" s="77">
        <v>46244</v>
      </c>
      <c r="Q1411" s="43">
        <f t="shared" si="44"/>
        <v>30</v>
      </c>
      <c r="R1411" s="43">
        <f t="shared" si="45"/>
        <v>60</v>
      </c>
      <c r="S1411" s="41">
        <f>IF($Q1411&lt;Parâmetros!$E$19,$G1411-1,$G1411)</f>
        <v>46243</v>
      </c>
    </row>
    <row r="1412" spans="1:19" ht="15" customHeight="1" x14ac:dyDescent="0.25">
      <c r="A1412" s="79">
        <v>54049</v>
      </c>
      <c r="B1412" s="76" t="s">
        <v>193</v>
      </c>
      <c r="C1412" s="76" t="s">
        <v>194</v>
      </c>
      <c r="D1412" s="77">
        <v>46244</v>
      </c>
      <c r="E1412" s="78">
        <v>2</v>
      </c>
      <c r="F1412" s="76" t="s">
        <v>266</v>
      </c>
      <c r="G1412" s="77">
        <v>46244</v>
      </c>
      <c r="H1412">
        <v>40502985</v>
      </c>
      <c r="I1412">
        <v>10</v>
      </c>
      <c r="J1412" s="76" t="s">
        <v>2368</v>
      </c>
      <c r="K1412" s="76" t="s">
        <v>2369</v>
      </c>
      <c r="L1412" s="77">
        <v>46244</v>
      </c>
      <c r="M1412" s="76" t="s">
        <v>269</v>
      </c>
      <c r="N1412" s="76" t="s">
        <v>270</v>
      </c>
      <c r="O1412" s="76" t="s">
        <v>271</v>
      </c>
      <c r="P1412" s="77">
        <v>46244</v>
      </c>
      <c r="Q1412" s="43">
        <f t="shared" si="44"/>
        <v>60</v>
      </c>
      <c r="R1412" s="43">
        <f t="shared" si="45"/>
        <v>180</v>
      </c>
      <c r="S1412" s="41">
        <f>IF($Q1412&lt;Parâmetros!$E$19,$G1412-1,$G1412)</f>
        <v>46243</v>
      </c>
    </row>
    <row r="1413" spans="1:19" ht="15" customHeight="1" x14ac:dyDescent="0.25">
      <c r="A1413" s="79">
        <v>54049</v>
      </c>
      <c r="B1413" s="76" t="s">
        <v>193</v>
      </c>
      <c r="C1413" s="76" t="s">
        <v>194</v>
      </c>
      <c r="D1413" s="77">
        <v>46244</v>
      </c>
      <c r="E1413" s="78">
        <v>1</v>
      </c>
      <c r="F1413" s="76" t="s">
        <v>266</v>
      </c>
      <c r="G1413" s="77">
        <v>46244</v>
      </c>
      <c r="H1413">
        <v>40496927</v>
      </c>
      <c r="I1413">
        <v>10</v>
      </c>
      <c r="J1413" s="76" t="s">
        <v>1679</v>
      </c>
      <c r="K1413" s="76" t="s">
        <v>1680</v>
      </c>
      <c r="L1413" s="77">
        <v>46244</v>
      </c>
      <c r="M1413" s="76" t="s">
        <v>296</v>
      </c>
      <c r="N1413" s="76" t="s">
        <v>270</v>
      </c>
      <c r="O1413" s="76" t="s">
        <v>271</v>
      </c>
      <c r="P1413" s="77">
        <v>46244</v>
      </c>
      <c r="Q1413" s="43">
        <f t="shared" si="44"/>
        <v>240</v>
      </c>
      <c r="R1413" s="43">
        <f t="shared" si="45"/>
        <v>300</v>
      </c>
      <c r="S1413" s="41">
        <f>IF($Q1413&lt;Parâmetros!$E$19,$G1413-1,$G1413)</f>
        <v>46243</v>
      </c>
    </row>
    <row r="1414" spans="1:19" ht="15" customHeight="1" x14ac:dyDescent="0.25">
      <c r="A1414" s="79">
        <v>54049</v>
      </c>
      <c r="B1414" s="76" t="s">
        <v>193</v>
      </c>
      <c r="C1414" s="76" t="s">
        <v>194</v>
      </c>
      <c r="D1414" s="77">
        <v>46244</v>
      </c>
      <c r="E1414" s="78">
        <v>0.99</v>
      </c>
      <c r="F1414" s="76" t="s">
        <v>266</v>
      </c>
      <c r="G1414" s="77">
        <v>46244</v>
      </c>
      <c r="H1414">
        <v>40499253</v>
      </c>
      <c r="I1414">
        <v>10</v>
      </c>
      <c r="J1414" s="76" t="s">
        <v>2370</v>
      </c>
      <c r="K1414" s="76" t="s">
        <v>1683</v>
      </c>
      <c r="L1414" s="77">
        <v>46244</v>
      </c>
      <c r="M1414" s="76" t="s">
        <v>296</v>
      </c>
      <c r="N1414">
        <v>3006458</v>
      </c>
      <c r="O1414" s="76" t="s">
        <v>271</v>
      </c>
      <c r="P1414" s="77">
        <v>46244</v>
      </c>
      <c r="Q1414" s="43">
        <f t="shared" si="44"/>
        <v>300</v>
      </c>
      <c r="R1414" s="43">
        <f t="shared" si="45"/>
        <v>360</v>
      </c>
      <c r="S1414" s="41">
        <f>IF($Q1414&lt;Parâmetros!$E$19,$G1414-1,$G1414)</f>
        <v>46243</v>
      </c>
    </row>
    <row r="1415" spans="1:19" ht="15" customHeight="1" x14ac:dyDescent="0.25">
      <c r="A1415" s="79">
        <v>54049</v>
      </c>
      <c r="B1415" s="76" t="s">
        <v>193</v>
      </c>
      <c r="C1415" s="76" t="s">
        <v>194</v>
      </c>
      <c r="D1415" s="77">
        <v>46244</v>
      </c>
      <c r="E1415" s="78">
        <v>0.75</v>
      </c>
      <c r="F1415" s="76" t="s">
        <v>266</v>
      </c>
      <c r="G1415" s="77">
        <v>46244</v>
      </c>
      <c r="H1415">
        <v>40499258</v>
      </c>
      <c r="I1415">
        <v>10</v>
      </c>
      <c r="J1415" s="76" t="s">
        <v>2371</v>
      </c>
      <c r="K1415" s="76" t="s">
        <v>2372</v>
      </c>
      <c r="L1415" s="77">
        <v>46244</v>
      </c>
      <c r="M1415" s="76" t="s">
        <v>296</v>
      </c>
      <c r="N1415">
        <v>3006716</v>
      </c>
      <c r="O1415" s="76" t="s">
        <v>271</v>
      </c>
      <c r="P1415" s="77">
        <v>46244</v>
      </c>
      <c r="Q1415" s="43">
        <f t="shared" si="44"/>
        <v>360</v>
      </c>
      <c r="R1415" s="43">
        <f t="shared" si="45"/>
        <v>405</v>
      </c>
      <c r="S1415" s="41">
        <f>IF($Q1415&lt;Parâmetros!$E$19,$G1415-1,$G1415)</f>
        <v>46243</v>
      </c>
    </row>
    <row r="1416" spans="1:19" ht="15" customHeight="1" x14ac:dyDescent="0.25">
      <c r="A1416" s="79">
        <v>54049</v>
      </c>
      <c r="B1416" s="76" t="s">
        <v>193</v>
      </c>
      <c r="C1416" s="76" t="s">
        <v>194</v>
      </c>
      <c r="D1416" s="77">
        <v>46244</v>
      </c>
      <c r="E1416" s="78">
        <v>0.26</v>
      </c>
      <c r="F1416" s="76" t="s">
        <v>266</v>
      </c>
      <c r="G1416" s="77">
        <v>46244</v>
      </c>
      <c r="H1416">
        <v>40499258</v>
      </c>
      <c r="I1416">
        <v>10</v>
      </c>
      <c r="J1416" s="76" t="s">
        <v>2373</v>
      </c>
      <c r="K1416" s="76" t="s">
        <v>2374</v>
      </c>
      <c r="L1416" s="77">
        <v>46244</v>
      </c>
      <c r="M1416" s="76" t="s">
        <v>296</v>
      </c>
      <c r="N1416">
        <v>3006716</v>
      </c>
      <c r="O1416" s="76" t="s">
        <v>271</v>
      </c>
      <c r="P1416" s="77">
        <v>46244</v>
      </c>
      <c r="Q1416" s="43">
        <f t="shared" si="44"/>
        <v>406</v>
      </c>
      <c r="R1416" s="43">
        <f t="shared" si="45"/>
        <v>422</v>
      </c>
      <c r="S1416" s="41">
        <f>IF($Q1416&lt;Parâmetros!$E$19,$G1416-1,$G1416)</f>
        <v>46243</v>
      </c>
    </row>
    <row r="1417" spans="1:19" ht="15" customHeight="1" x14ac:dyDescent="0.25">
      <c r="A1417" s="79">
        <v>54161</v>
      </c>
      <c r="B1417" s="76" t="s">
        <v>174</v>
      </c>
      <c r="C1417" s="76" t="s">
        <v>194</v>
      </c>
      <c r="D1417" s="77">
        <v>46237</v>
      </c>
      <c r="E1417" s="78">
        <v>1</v>
      </c>
      <c r="F1417" s="76" t="s">
        <v>266</v>
      </c>
      <c r="G1417" s="77">
        <v>46237</v>
      </c>
      <c r="H1417">
        <v>40501065</v>
      </c>
      <c r="I1417">
        <v>10</v>
      </c>
      <c r="J1417" s="76" t="s">
        <v>463</v>
      </c>
      <c r="K1417" s="76" t="s">
        <v>2375</v>
      </c>
      <c r="L1417" s="77">
        <v>46237</v>
      </c>
      <c r="M1417" s="76" t="s">
        <v>269</v>
      </c>
      <c r="N1417" s="76" t="s">
        <v>270</v>
      </c>
      <c r="O1417" s="76" t="s">
        <v>271</v>
      </c>
      <c r="P1417" s="77">
        <v>46237</v>
      </c>
      <c r="Q1417" s="43">
        <f t="shared" si="44"/>
        <v>935</v>
      </c>
      <c r="R1417" s="43">
        <f t="shared" si="45"/>
        <v>995</v>
      </c>
      <c r="S1417" s="41">
        <f>IF($Q1417&lt;Parâmetros!$E$19,$G1417-1,$G1417)</f>
        <v>46237</v>
      </c>
    </row>
    <row r="1418" spans="1:19" ht="15" customHeight="1" x14ac:dyDescent="0.25">
      <c r="A1418" s="79">
        <v>54161</v>
      </c>
      <c r="B1418" s="76" t="s">
        <v>174</v>
      </c>
      <c r="C1418" s="76" t="s">
        <v>194</v>
      </c>
      <c r="D1418" s="77">
        <v>46237</v>
      </c>
      <c r="E1418" s="78">
        <v>1.08</v>
      </c>
      <c r="F1418" s="76" t="s">
        <v>266</v>
      </c>
      <c r="G1418" s="77">
        <v>46237</v>
      </c>
      <c r="H1418">
        <v>40491315</v>
      </c>
      <c r="I1418">
        <v>10</v>
      </c>
      <c r="J1418" s="76" t="s">
        <v>2376</v>
      </c>
      <c r="K1418" s="76" t="s">
        <v>2377</v>
      </c>
      <c r="L1418" s="77">
        <v>46237</v>
      </c>
      <c r="M1418" s="76" t="s">
        <v>296</v>
      </c>
      <c r="N1418" s="76" t="s">
        <v>270</v>
      </c>
      <c r="O1418" s="76" t="s">
        <v>271</v>
      </c>
      <c r="P1418" s="77">
        <v>46237</v>
      </c>
      <c r="Q1418" s="43">
        <f t="shared" si="44"/>
        <v>995</v>
      </c>
      <c r="R1418" s="43">
        <f t="shared" si="45"/>
        <v>1060</v>
      </c>
      <c r="S1418" s="41">
        <f>IF($Q1418&lt;Parâmetros!$E$19,$G1418-1,$G1418)</f>
        <v>46237</v>
      </c>
    </row>
    <row r="1419" spans="1:19" ht="15" customHeight="1" x14ac:dyDescent="0.25">
      <c r="A1419" s="79">
        <v>54161</v>
      </c>
      <c r="B1419" s="76" t="s">
        <v>174</v>
      </c>
      <c r="C1419" s="76" t="s">
        <v>194</v>
      </c>
      <c r="D1419" s="77">
        <v>46237</v>
      </c>
      <c r="E1419" s="78">
        <v>0.57999999999999996</v>
      </c>
      <c r="F1419" s="76" t="s">
        <v>266</v>
      </c>
      <c r="G1419" s="77">
        <v>46237</v>
      </c>
      <c r="H1419">
        <v>40501066</v>
      </c>
      <c r="I1419">
        <v>10</v>
      </c>
      <c r="J1419" s="76" t="s">
        <v>2377</v>
      </c>
      <c r="K1419" s="76" t="s">
        <v>2378</v>
      </c>
      <c r="L1419" s="77">
        <v>46237</v>
      </c>
      <c r="M1419" s="76" t="s">
        <v>269</v>
      </c>
      <c r="N1419" s="76" t="s">
        <v>270</v>
      </c>
      <c r="O1419" s="76" t="s">
        <v>271</v>
      </c>
      <c r="P1419" s="77">
        <v>46237</v>
      </c>
      <c r="Q1419" s="43">
        <f t="shared" si="44"/>
        <v>1060</v>
      </c>
      <c r="R1419" s="43">
        <f t="shared" si="45"/>
        <v>1095</v>
      </c>
      <c r="S1419" s="41">
        <f>IF($Q1419&lt;Parâmetros!$E$19,$G1419-1,$G1419)</f>
        <v>46237</v>
      </c>
    </row>
    <row r="1420" spans="1:19" ht="15" customHeight="1" x14ac:dyDescent="0.25">
      <c r="A1420" s="79">
        <v>54161</v>
      </c>
      <c r="B1420" s="76" t="s">
        <v>174</v>
      </c>
      <c r="C1420" s="76" t="s">
        <v>194</v>
      </c>
      <c r="D1420" s="77">
        <v>46237</v>
      </c>
      <c r="E1420" s="78">
        <v>0.57999999999999996</v>
      </c>
      <c r="F1420" s="76" t="s">
        <v>266</v>
      </c>
      <c r="G1420" s="77">
        <v>46237</v>
      </c>
      <c r="H1420">
        <v>40501067</v>
      </c>
      <c r="I1420">
        <v>10</v>
      </c>
      <c r="J1420" s="76" t="s">
        <v>2379</v>
      </c>
      <c r="K1420" s="76" t="s">
        <v>2380</v>
      </c>
      <c r="L1420" s="77">
        <v>46237</v>
      </c>
      <c r="M1420" s="76" t="s">
        <v>269</v>
      </c>
      <c r="N1420" s="76" t="s">
        <v>270</v>
      </c>
      <c r="O1420" s="76" t="s">
        <v>271</v>
      </c>
      <c r="P1420" s="77">
        <v>46237</v>
      </c>
      <c r="Q1420" s="43">
        <f t="shared" si="44"/>
        <v>1095</v>
      </c>
      <c r="R1420" s="43">
        <f t="shared" si="45"/>
        <v>1130</v>
      </c>
      <c r="S1420" s="41">
        <f>IF($Q1420&lt;Parâmetros!$E$19,$G1420-1,$G1420)</f>
        <v>46237</v>
      </c>
    </row>
    <row r="1421" spans="1:19" ht="15" customHeight="1" x14ac:dyDescent="0.25">
      <c r="A1421" s="79">
        <v>54161</v>
      </c>
      <c r="B1421" s="76" t="s">
        <v>174</v>
      </c>
      <c r="C1421" s="76" t="s">
        <v>194</v>
      </c>
      <c r="D1421" s="77">
        <v>46237</v>
      </c>
      <c r="E1421" s="78">
        <v>0.66</v>
      </c>
      <c r="F1421" s="76" t="s">
        <v>266</v>
      </c>
      <c r="G1421" s="77">
        <v>46237</v>
      </c>
      <c r="H1421">
        <v>40501068</v>
      </c>
      <c r="I1421">
        <v>10</v>
      </c>
      <c r="J1421" s="76" t="s">
        <v>2381</v>
      </c>
      <c r="K1421" s="76" t="s">
        <v>2382</v>
      </c>
      <c r="L1421" s="77">
        <v>46237</v>
      </c>
      <c r="M1421" s="76" t="s">
        <v>269</v>
      </c>
      <c r="N1421" s="76" t="s">
        <v>270</v>
      </c>
      <c r="O1421" s="76" t="s">
        <v>271</v>
      </c>
      <c r="P1421" s="77">
        <v>46237</v>
      </c>
      <c r="Q1421" s="43">
        <f t="shared" si="44"/>
        <v>1130</v>
      </c>
      <c r="R1421" s="43">
        <f t="shared" si="45"/>
        <v>1170</v>
      </c>
      <c r="S1421" s="41">
        <f>IF($Q1421&lt;Parâmetros!$E$19,$G1421-1,$G1421)</f>
        <v>46237</v>
      </c>
    </row>
    <row r="1422" spans="1:19" ht="15" customHeight="1" x14ac:dyDescent="0.25">
      <c r="A1422" s="79">
        <v>54161</v>
      </c>
      <c r="B1422" s="76" t="s">
        <v>174</v>
      </c>
      <c r="C1422" s="76" t="s">
        <v>194</v>
      </c>
      <c r="D1422" s="77">
        <v>46237</v>
      </c>
      <c r="E1422" s="78">
        <v>1.03</v>
      </c>
      <c r="F1422" s="76" t="s">
        <v>266</v>
      </c>
      <c r="G1422" s="77">
        <v>46237</v>
      </c>
      <c r="H1422">
        <v>40499681</v>
      </c>
      <c r="I1422">
        <v>10</v>
      </c>
      <c r="J1422" s="76" t="s">
        <v>2383</v>
      </c>
      <c r="K1422" s="76" t="s">
        <v>2384</v>
      </c>
      <c r="L1422" s="77">
        <v>46237</v>
      </c>
      <c r="M1422" s="76" t="s">
        <v>269</v>
      </c>
      <c r="N1422" s="76" t="s">
        <v>270</v>
      </c>
      <c r="O1422" s="76" t="s">
        <v>271</v>
      </c>
      <c r="P1422" s="77">
        <v>46237</v>
      </c>
      <c r="Q1422" s="43">
        <f t="shared" si="44"/>
        <v>1173</v>
      </c>
      <c r="R1422" s="43">
        <f t="shared" si="45"/>
        <v>1235</v>
      </c>
      <c r="S1422" s="41">
        <f>IF($Q1422&lt;Parâmetros!$E$19,$G1422-1,$G1422)</f>
        <v>46237</v>
      </c>
    </row>
    <row r="1423" spans="1:19" ht="15" customHeight="1" x14ac:dyDescent="0.25">
      <c r="A1423" s="79">
        <v>54161</v>
      </c>
      <c r="B1423" s="76" t="s">
        <v>174</v>
      </c>
      <c r="C1423" s="76" t="s">
        <v>194</v>
      </c>
      <c r="D1423" s="77">
        <v>46237</v>
      </c>
      <c r="E1423" s="78">
        <v>1</v>
      </c>
      <c r="F1423" s="76" t="s">
        <v>266</v>
      </c>
      <c r="G1423" s="77">
        <v>46237</v>
      </c>
      <c r="H1423">
        <v>40499261</v>
      </c>
      <c r="I1423">
        <v>10</v>
      </c>
      <c r="J1423" s="76" t="s">
        <v>2385</v>
      </c>
      <c r="K1423" s="76" t="s">
        <v>2386</v>
      </c>
      <c r="L1423" s="77">
        <v>46237</v>
      </c>
      <c r="M1423" s="76" t="s">
        <v>296</v>
      </c>
      <c r="N1423">
        <v>3011615</v>
      </c>
      <c r="O1423" s="76" t="s">
        <v>271</v>
      </c>
      <c r="P1423" s="77">
        <v>46237</v>
      </c>
      <c r="Q1423" s="43">
        <f t="shared" si="44"/>
        <v>1295</v>
      </c>
      <c r="R1423" s="43">
        <f t="shared" si="45"/>
        <v>1355</v>
      </c>
      <c r="S1423" s="41">
        <f>IF($Q1423&lt;Parâmetros!$E$19,$G1423-1,$G1423)</f>
        <v>46237</v>
      </c>
    </row>
    <row r="1424" spans="1:19" ht="15" customHeight="1" x14ac:dyDescent="0.25">
      <c r="A1424" s="79">
        <v>54161</v>
      </c>
      <c r="B1424" s="76" t="s">
        <v>174</v>
      </c>
      <c r="C1424" s="76" t="s">
        <v>194</v>
      </c>
      <c r="D1424" s="77">
        <v>46237</v>
      </c>
      <c r="E1424" s="78">
        <v>0.95</v>
      </c>
      <c r="F1424" s="76" t="s">
        <v>266</v>
      </c>
      <c r="G1424" s="77">
        <v>46237</v>
      </c>
      <c r="H1424">
        <v>40499263</v>
      </c>
      <c r="I1424">
        <v>10</v>
      </c>
      <c r="J1424" s="76" t="s">
        <v>2387</v>
      </c>
      <c r="K1424" s="76" t="s">
        <v>2388</v>
      </c>
      <c r="L1424" s="77">
        <v>46237</v>
      </c>
      <c r="M1424" s="76" t="s">
        <v>296</v>
      </c>
      <c r="N1424">
        <v>3011615</v>
      </c>
      <c r="O1424" s="76" t="s">
        <v>271</v>
      </c>
      <c r="P1424" s="77">
        <v>46237</v>
      </c>
      <c r="Q1424" s="43">
        <f t="shared" si="44"/>
        <v>1355</v>
      </c>
      <c r="R1424" s="43">
        <f t="shared" si="45"/>
        <v>1412</v>
      </c>
      <c r="S1424" s="41">
        <f>IF($Q1424&lt;Parâmetros!$E$19,$G1424-1,$G1424)</f>
        <v>46237</v>
      </c>
    </row>
    <row r="1425" spans="1:19" ht="15" customHeight="1" x14ac:dyDescent="0.25">
      <c r="A1425" s="79">
        <v>54161</v>
      </c>
      <c r="B1425" s="76" t="s">
        <v>174</v>
      </c>
      <c r="C1425" s="76" t="s">
        <v>194</v>
      </c>
      <c r="D1425" s="77">
        <v>46240</v>
      </c>
      <c r="E1425" s="78">
        <v>0.75</v>
      </c>
      <c r="F1425" s="76" t="s">
        <v>266</v>
      </c>
      <c r="G1425" s="77">
        <v>46239</v>
      </c>
      <c r="H1425">
        <v>40496279</v>
      </c>
      <c r="I1425">
        <v>30</v>
      </c>
      <c r="J1425" s="76" t="s">
        <v>463</v>
      </c>
      <c r="K1425" s="76" t="s">
        <v>2389</v>
      </c>
      <c r="L1425" s="77">
        <v>46239</v>
      </c>
      <c r="M1425" s="76" t="s">
        <v>269</v>
      </c>
      <c r="N1425">
        <v>3007464</v>
      </c>
      <c r="O1425" s="76" t="s">
        <v>271</v>
      </c>
      <c r="P1425" s="77">
        <v>46240</v>
      </c>
      <c r="Q1425" s="43">
        <f t="shared" si="44"/>
        <v>935</v>
      </c>
      <c r="R1425" s="43">
        <f t="shared" si="45"/>
        <v>980</v>
      </c>
      <c r="S1425" s="41">
        <f>IF($Q1425&lt;Parâmetros!$E$19,$G1425-1,$G1425)</f>
        <v>46239</v>
      </c>
    </row>
    <row r="1426" spans="1:19" ht="15" customHeight="1" x14ac:dyDescent="0.25">
      <c r="A1426" s="79">
        <v>54161</v>
      </c>
      <c r="B1426" s="76" t="s">
        <v>174</v>
      </c>
      <c r="C1426" s="76" t="s">
        <v>194</v>
      </c>
      <c r="D1426" s="77">
        <v>46240</v>
      </c>
      <c r="E1426" s="78">
        <v>1.08</v>
      </c>
      <c r="F1426" s="76" t="s">
        <v>266</v>
      </c>
      <c r="G1426" s="77">
        <v>46239</v>
      </c>
      <c r="H1426">
        <v>40496881</v>
      </c>
      <c r="I1426">
        <v>10</v>
      </c>
      <c r="J1426" s="76" t="s">
        <v>2390</v>
      </c>
      <c r="K1426" s="76" t="s">
        <v>2391</v>
      </c>
      <c r="L1426" s="77">
        <v>46239</v>
      </c>
      <c r="M1426" s="76" t="s">
        <v>296</v>
      </c>
      <c r="N1426" s="76" t="s">
        <v>270</v>
      </c>
      <c r="O1426" s="76" t="s">
        <v>271</v>
      </c>
      <c r="P1426" s="77">
        <v>46240</v>
      </c>
      <c r="Q1426" s="43">
        <f t="shared" si="44"/>
        <v>980</v>
      </c>
      <c r="R1426" s="43">
        <f t="shared" si="45"/>
        <v>1045</v>
      </c>
      <c r="S1426" s="41">
        <f>IF($Q1426&lt;Parâmetros!$E$19,$G1426-1,$G1426)</f>
        <v>46239</v>
      </c>
    </row>
    <row r="1427" spans="1:19" ht="15" customHeight="1" x14ac:dyDescent="0.25">
      <c r="A1427" s="79">
        <v>54161</v>
      </c>
      <c r="B1427" s="76" t="s">
        <v>174</v>
      </c>
      <c r="C1427" s="76" t="s">
        <v>194</v>
      </c>
      <c r="D1427" s="77">
        <v>46240</v>
      </c>
      <c r="E1427" s="78">
        <v>0.75</v>
      </c>
      <c r="F1427" s="76" t="s">
        <v>266</v>
      </c>
      <c r="G1427" s="77">
        <v>46239</v>
      </c>
      <c r="H1427">
        <v>40497540</v>
      </c>
      <c r="I1427">
        <v>10</v>
      </c>
      <c r="J1427" s="76" t="s">
        <v>2392</v>
      </c>
      <c r="K1427" s="76" t="s">
        <v>2393</v>
      </c>
      <c r="L1427" s="77">
        <v>46239</v>
      </c>
      <c r="M1427" s="76" t="s">
        <v>269</v>
      </c>
      <c r="N1427">
        <v>3007939</v>
      </c>
      <c r="O1427" s="76" t="s">
        <v>271</v>
      </c>
      <c r="P1427" s="77">
        <v>46240</v>
      </c>
      <c r="Q1427" s="43">
        <f t="shared" si="44"/>
        <v>1045</v>
      </c>
      <c r="R1427" s="43">
        <f t="shared" si="45"/>
        <v>1090</v>
      </c>
      <c r="S1427" s="41">
        <f>IF($Q1427&lt;Parâmetros!$E$19,$G1427-1,$G1427)</f>
        <v>46239</v>
      </c>
    </row>
    <row r="1428" spans="1:19" ht="15" customHeight="1" x14ac:dyDescent="0.25">
      <c r="A1428" s="79">
        <v>54161</v>
      </c>
      <c r="B1428" s="76" t="s">
        <v>174</v>
      </c>
      <c r="C1428" s="76" t="s">
        <v>194</v>
      </c>
      <c r="D1428" s="77">
        <v>46240</v>
      </c>
      <c r="E1428" s="78">
        <v>0.57999999999999996</v>
      </c>
      <c r="F1428" s="76" t="s">
        <v>266</v>
      </c>
      <c r="G1428" s="77">
        <v>46239</v>
      </c>
      <c r="H1428">
        <v>40501853</v>
      </c>
      <c r="I1428">
        <v>10</v>
      </c>
      <c r="J1428" s="76" t="s">
        <v>2394</v>
      </c>
      <c r="K1428" s="76" t="s">
        <v>841</v>
      </c>
      <c r="L1428" s="77">
        <v>46239</v>
      </c>
      <c r="M1428" s="76" t="s">
        <v>269</v>
      </c>
      <c r="N1428" s="76" t="s">
        <v>270</v>
      </c>
      <c r="O1428" s="76" t="s">
        <v>271</v>
      </c>
      <c r="P1428" s="77">
        <v>46240</v>
      </c>
      <c r="Q1428" s="43">
        <f t="shared" si="44"/>
        <v>1090</v>
      </c>
      <c r="R1428" s="43">
        <f t="shared" si="45"/>
        <v>1125</v>
      </c>
      <c r="S1428" s="41">
        <f>IF($Q1428&lt;Parâmetros!$E$19,$G1428-1,$G1428)</f>
        <v>46239</v>
      </c>
    </row>
    <row r="1429" spans="1:19" ht="15" customHeight="1" x14ac:dyDescent="0.25">
      <c r="A1429" s="79">
        <v>54161</v>
      </c>
      <c r="B1429" s="76" t="s">
        <v>174</v>
      </c>
      <c r="C1429" s="76" t="s">
        <v>194</v>
      </c>
      <c r="D1429" s="77">
        <v>46240</v>
      </c>
      <c r="E1429" s="78">
        <v>0.59</v>
      </c>
      <c r="F1429" s="76" t="s">
        <v>266</v>
      </c>
      <c r="G1429" s="77">
        <v>46239</v>
      </c>
      <c r="H1429">
        <v>40497877</v>
      </c>
      <c r="I1429">
        <v>20</v>
      </c>
      <c r="J1429" s="76" t="s">
        <v>2395</v>
      </c>
      <c r="K1429" s="76" t="s">
        <v>2396</v>
      </c>
      <c r="L1429" s="77">
        <v>46239</v>
      </c>
      <c r="M1429" s="76" t="s">
        <v>269</v>
      </c>
      <c r="N1429" s="76" t="s">
        <v>270</v>
      </c>
      <c r="O1429" s="76" t="s">
        <v>271</v>
      </c>
      <c r="P1429" s="77">
        <v>46240</v>
      </c>
      <c r="Q1429" s="43">
        <f t="shared" si="44"/>
        <v>1125</v>
      </c>
      <c r="R1429" s="43">
        <f t="shared" si="45"/>
        <v>1161</v>
      </c>
      <c r="S1429" s="41">
        <f>IF($Q1429&lt;Parâmetros!$E$19,$G1429-1,$G1429)</f>
        <v>46239</v>
      </c>
    </row>
    <row r="1430" spans="1:19" ht="15" customHeight="1" x14ac:dyDescent="0.25">
      <c r="A1430" s="79">
        <v>54161</v>
      </c>
      <c r="B1430" s="76" t="s">
        <v>174</v>
      </c>
      <c r="C1430" s="76" t="s">
        <v>194</v>
      </c>
      <c r="D1430" s="77">
        <v>46240</v>
      </c>
      <c r="E1430" s="78">
        <v>0.56000000000000005</v>
      </c>
      <c r="F1430" s="76" t="s">
        <v>266</v>
      </c>
      <c r="G1430" s="77">
        <v>46239</v>
      </c>
      <c r="H1430">
        <v>40501846</v>
      </c>
      <c r="I1430">
        <v>10</v>
      </c>
      <c r="J1430" s="76" t="s">
        <v>2397</v>
      </c>
      <c r="K1430" s="76" t="s">
        <v>2398</v>
      </c>
      <c r="L1430" s="77">
        <v>46239</v>
      </c>
      <c r="M1430" s="76" t="s">
        <v>269</v>
      </c>
      <c r="N1430" s="76" t="s">
        <v>270</v>
      </c>
      <c r="O1430" s="76" t="s">
        <v>271</v>
      </c>
      <c r="P1430" s="77">
        <v>46240</v>
      </c>
      <c r="Q1430" s="43">
        <f t="shared" si="44"/>
        <v>1161</v>
      </c>
      <c r="R1430" s="43">
        <f t="shared" si="45"/>
        <v>1195</v>
      </c>
      <c r="S1430" s="41">
        <f>IF($Q1430&lt;Parâmetros!$E$19,$G1430-1,$G1430)</f>
        <v>46239</v>
      </c>
    </row>
    <row r="1431" spans="1:19" ht="15" customHeight="1" x14ac:dyDescent="0.25">
      <c r="A1431" s="79">
        <v>54161</v>
      </c>
      <c r="B1431" s="76" t="s">
        <v>174</v>
      </c>
      <c r="C1431" s="76" t="s">
        <v>194</v>
      </c>
      <c r="D1431" s="77">
        <v>46240</v>
      </c>
      <c r="E1431" s="78">
        <v>0.57999999999999996</v>
      </c>
      <c r="F1431" s="76" t="s">
        <v>266</v>
      </c>
      <c r="G1431" s="77">
        <v>46239</v>
      </c>
      <c r="H1431">
        <v>40501854</v>
      </c>
      <c r="I1431">
        <v>10</v>
      </c>
      <c r="J1431" s="76" t="s">
        <v>2399</v>
      </c>
      <c r="K1431" s="76" t="s">
        <v>2400</v>
      </c>
      <c r="L1431" s="77">
        <v>46239</v>
      </c>
      <c r="M1431" s="76" t="s">
        <v>269</v>
      </c>
      <c r="N1431" s="76" t="s">
        <v>270</v>
      </c>
      <c r="O1431" s="76" t="s">
        <v>271</v>
      </c>
      <c r="P1431" s="77">
        <v>46240</v>
      </c>
      <c r="Q1431" s="43">
        <f t="shared" si="44"/>
        <v>1195</v>
      </c>
      <c r="R1431" s="43">
        <f t="shared" si="45"/>
        <v>1230</v>
      </c>
      <c r="S1431" s="41">
        <f>IF($Q1431&lt;Parâmetros!$E$19,$G1431-1,$G1431)</f>
        <v>46239</v>
      </c>
    </row>
    <row r="1432" spans="1:19" ht="15" customHeight="1" x14ac:dyDescent="0.25">
      <c r="A1432" s="79">
        <v>54161</v>
      </c>
      <c r="B1432" s="76" t="s">
        <v>174</v>
      </c>
      <c r="C1432" s="76" t="s">
        <v>194</v>
      </c>
      <c r="D1432" s="77">
        <v>46240</v>
      </c>
      <c r="E1432" s="78">
        <v>0.67</v>
      </c>
      <c r="F1432" s="76" t="s">
        <v>266</v>
      </c>
      <c r="G1432" s="77">
        <v>46239</v>
      </c>
      <c r="H1432">
        <v>40501855</v>
      </c>
      <c r="I1432">
        <v>20</v>
      </c>
      <c r="J1432" s="76" t="s">
        <v>2401</v>
      </c>
      <c r="K1432" s="76" t="s">
        <v>2402</v>
      </c>
      <c r="L1432" s="77">
        <v>46239</v>
      </c>
      <c r="M1432" s="76" t="s">
        <v>269</v>
      </c>
      <c r="N1432" s="76" t="s">
        <v>270</v>
      </c>
      <c r="O1432" s="76" t="s">
        <v>271</v>
      </c>
      <c r="P1432" s="77">
        <v>46240</v>
      </c>
      <c r="Q1432" s="43">
        <f t="shared" si="44"/>
        <v>1290</v>
      </c>
      <c r="R1432" s="43">
        <f t="shared" si="45"/>
        <v>1330</v>
      </c>
      <c r="S1432" s="41">
        <f>IF($Q1432&lt;Parâmetros!$E$19,$G1432-1,$G1432)</f>
        <v>46239</v>
      </c>
    </row>
    <row r="1433" spans="1:19" ht="15" customHeight="1" x14ac:dyDescent="0.25">
      <c r="A1433" s="79">
        <v>54161</v>
      </c>
      <c r="B1433" s="76" t="s">
        <v>174</v>
      </c>
      <c r="C1433" s="76" t="s">
        <v>194</v>
      </c>
      <c r="D1433" s="77">
        <v>46240</v>
      </c>
      <c r="E1433" s="78">
        <v>1</v>
      </c>
      <c r="F1433" s="76" t="s">
        <v>266</v>
      </c>
      <c r="G1433" s="77">
        <v>46239</v>
      </c>
      <c r="H1433">
        <v>40499252</v>
      </c>
      <c r="I1433">
        <v>10</v>
      </c>
      <c r="J1433" s="76" t="s">
        <v>2403</v>
      </c>
      <c r="K1433" s="76" t="s">
        <v>2404</v>
      </c>
      <c r="L1433" s="77">
        <v>46239</v>
      </c>
      <c r="M1433" s="76" t="s">
        <v>296</v>
      </c>
      <c r="N1433">
        <v>3007939</v>
      </c>
      <c r="O1433" s="76" t="s">
        <v>271</v>
      </c>
      <c r="P1433" s="77">
        <v>46240</v>
      </c>
      <c r="Q1433" s="43">
        <f t="shared" si="44"/>
        <v>1330</v>
      </c>
      <c r="R1433" s="43">
        <f t="shared" si="45"/>
        <v>1390</v>
      </c>
      <c r="S1433" s="41">
        <f>IF($Q1433&lt;Parâmetros!$E$19,$G1433-1,$G1433)</f>
        <v>46239</v>
      </c>
    </row>
    <row r="1434" spans="1:19" ht="15" customHeight="1" x14ac:dyDescent="0.25">
      <c r="A1434" s="79">
        <v>54161</v>
      </c>
      <c r="B1434" s="76" t="s">
        <v>174</v>
      </c>
      <c r="C1434" s="76" t="s">
        <v>194</v>
      </c>
      <c r="D1434" s="77">
        <v>46240</v>
      </c>
      <c r="E1434" s="78">
        <v>0.4</v>
      </c>
      <c r="F1434" s="76" t="s">
        <v>266</v>
      </c>
      <c r="G1434" s="77">
        <v>46239</v>
      </c>
      <c r="H1434">
        <v>40501856</v>
      </c>
      <c r="I1434">
        <v>10</v>
      </c>
      <c r="J1434" s="76" t="s">
        <v>2405</v>
      </c>
      <c r="K1434" s="76" t="s">
        <v>2406</v>
      </c>
      <c r="L1434" s="77">
        <v>46239</v>
      </c>
      <c r="M1434" s="76" t="s">
        <v>269</v>
      </c>
      <c r="N1434" s="76" t="s">
        <v>270</v>
      </c>
      <c r="O1434" s="76" t="s">
        <v>271</v>
      </c>
      <c r="P1434" s="77">
        <v>46240</v>
      </c>
      <c r="Q1434" s="43">
        <f t="shared" si="44"/>
        <v>1390</v>
      </c>
      <c r="R1434" s="43">
        <f t="shared" si="45"/>
        <v>1414</v>
      </c>
      <c r="S1434" s="41">
        <f>IF($Q1434&lt;Parâmetros!$E$19,$G1434-1,$G1434)</f>
        <v>46239</v>
      </c>
    </row>
    <row r="1435" spans="1:19" ht="15" customHeight="1" x14ac:dyDescent="0.25">
      <c r="A1435" s="79">
        <v>54161</v>
      </c>
      <c r="B1435" s="76" t="s">
        <v>174</v>
      </c>
      <c r="C1435" s="76" t="s">
        <v>194</v>
      </c>
      <c r="D1435" s="77">
        <v>46240</v>
      </c>
      <c r="E1435" s="78">
        <v>0.67</v>
      </c>
      <c r="F1435" s="76" t="s">
        <v>266</v>
      </c>
      <c r="G1435" s="77">
        <v>46240</v>
      </c>
      <c r="H1435">
        <v>40501856</v>
      </c>
      <c r="I1435">
        <v>10</v>
      </c>
      <c r="J1435" s="76" t="s">
        <v>463</v>
      </c>
      <c r="K1435" s="76" t="s">
        <v>2407</v>
      </c>
      <c r="L1435" s="77">
        <v>46240</v>
      </c>
      <c r="M1435" s="76" t="s">
        <v>269</v>
      </c>
      <c r="N1435" s="76" t="s">
        <v>270</v>
      </c>
      <c r="O1435" s="76" t="s">
        <v>271</v>
      </c>
      <c r="P1435" s="77">
        <v>46240</v>
      </c>
      <c r="Q1435" s="43">
        <f t="shared" si="44"/>
        <v>935</v>
      </c>
      <c r="R1435" s="43">
        <f t="shared" si="45"/>
        <v>975</v>
      </c>
      <c r="S1435" s="41">
        <f>IF($Q1435&lt;Parâmetros!$E$19,$G1435-1,$G1435)</f>
        <v>46240</v>
      </c>
    </row>
    <row r="1436" spans="1:19" ht="15" customHeight="1" x14ac:dyDescent="0.25">
      <c r="A1436" s="79">
        <v>54161</v>
      </c>
      <c r="B1436" s="76" t="s">
        <v>174</v>
      </c>
      <c r="C1436" s="76" t="s">
        <v>194</v>
      </c>
      <c r="D1436" s="77">
        <v>46240</v>
      </c>
      <c r="E1436" s="78">
        <v>1.08</v>
      </c>
      <c r="F1436" s="76" t="s">
        <v>266</v>
      </c>
      <c r="G1436" s="77">
        <v>46240</v>
      </c>
      <c r="H1436">
        <v>40496887</v>
      </c>
      <c r="I1436">
        <v>10</v>
      </c>
      <c r="J1436" s="76" t="s">
        <v>2408</v>
      </c>
      <c r="K1436" s="76" t="s">
        <v>2409</v>
      </c>
      <c r="L1436" s="77">
        <v>46240</v>
      </c>
      <c r="M1436" s="76" t="s">
        <v>296</v>
      </c>
      <c r="N1436" s="76" t="s">
        <v>270</v>
      </c>
      <c r="O1436" s="76" t="s">
        <v>271</v>
      </c>
      <c r="P1436" s="77">
        <v>46240</v>
      </c>
      <c r="Q1436" s="43">
        <f t="shared" si="44"/>
        <v>975</v>
      </c>
      <c r="R1436" s="43">
        <f t="shared" si="45"/>
        <v>1040</v>
      </c>
      <c r="S1436" s="41">
        <f>IF($Q1436&lt;Parâmetros!$E$19,$G1436-1,$G1436)</f>
        <v>46240</v>
      </c>
    </row>
    <row r="1437" spans="1:19" ht="15" customHeight="1" x14ac:dyDescent="0.25">
      <c r="A1437" s="79">
        <v>54161</v>
      </c>
      <c r="B1437" s="76" t="s">
        <v>174</v>
      </c>
      <c r="C1437" s="76" t="s">
        <v>194</v>
      </c>
      <c r="D1437" s="77">
        <v>46240</v>
      </c>
      <c r="E1437" s="78">
        <v>0.57999999999999996</v>
      </c>
      <c r="F1437" s="76" t="s">
        <v>266</v>
      </c>
      <c r="G1437" s="77">
        <v>46240</v>
      </c>
      <c r="H1437">
        <v>40501857</v>
      </c>
      <c r="I1437">
        <v>10</v>
      </c>
      <c r="J1437" s="76" t="s">
        <v>2410</v>
      </c>
      <c r="K1437" s="76" t="s">
        <v>2411</v>
      </c>
      <c r="L1437" s="77">
        <v>46240</v>
      </c>
      <c r="M1437" s="76" t="s">
        <v>269</v>
      </c>
      <c r="N1437" s="76" t="s">
        <v>270</v>
      </c>
      <c r="O1437" s="76" t="s">
        <v>271</v>
      </c>
      <c r="P1437" s="77">
        <v>46240</v>
      </c>
      <c r="Q1437" s="43">
        <f t="shared" si="44"/>
        <v>1040</v>
      </c>
      <c r="R1437" s="43">
        <f t="shared" si="45"/>
        <v>1075</v>
      </c>
      <c r="S1437" s="41">
        <f>IF($Q1437&lt;Parâmetros!$E$19,$G1437-1,$G1437)</f>
        <v>46240</v>
      </c>
    </row>
    <row r="1438" spans="1:19" ht="15" customHeight="1" x14ac:dyDescent="0.25">
      <c r="A1438" s="79">
        <v>54161</v>
      </c>
      <c r="B1438" s="76" t="s">
        <v>174</v>
      </c>
      <c r="C1438" s="76" t="s">
        <v>194</v>
      </c>
      <c r="D1438" s="77">
        <v>46241</v>
      </c>
      <c r="E1438" s="78">
        <v>0.57999999999999996</v>
      </c>
      <c r="F1438" s="76" t="s">
        <v>266</v>
      </c>
      <c r="G1438" s="77">
        <v>46240</v>
      </c>
      <c r="H1438">
        <v>40502124</v>
      </c>
      <c r="I1438">
        <v>10</v>
      </c>
      <c r="J1438" s="76" t="s">
        <v>2412</v>
      </c>
      <c r="K1438" s="76" t="s">
        <v>2413</v>
      </c>
      <c r="L1438" s="77">
        <v>46240</v>
      </c>
      <c r="M1438" s="76" t="s">
        <v>269</v>
      </c>
      <c r="N1438">
        <v>3005126</v>
      </c>
      <c r="O1438" s="76" t="s">
        <v>271</v>
      </c>
      <c r="P1438" s="77">
        <v>46241</v>
      </c>
      <c r="Q1438" s="43">
        <f t="shared" si="44"/>
        <v>1075</v>
      </c>
      <c r="R1438" s="43">
        <f t="shared" si="45"/>
        <v>1110</v>
      </c>
      <c r="S1438" s="41">
        <f>IF($Q1438&lt;Parâmetros!$E$19,$G1438-1,$G1438)</f>
        <v>46240</v>
      </c>
    </row>
    <row r="1439" spans="1:19" ht="15" customHeight="1" x14ac:dyDescent="0.25">
      <c r="A1439" s="79">
        <v>54161</v>
      </c>
      <c r="B1439" s="76" t="s">
        <v>174</v>
      </c>
      <c r="C1439" s="76" t="s">
        <v>194</v>
      </c>
      <c r="D1439" s="77">
        <v>46241</v>
      </c>
      <c r="E1439" s="78">
        <v>0.5</v>
      </c>
      <c r="F1439" s="76" t="s">
        <v>266</v>
      </c>
      <c r="G1439" s="77">
        <v>46240</v>
      </c>
      <c r="H1439">
        <v>40502125</v>
      </c>
      <c r="I1439">
        <v>10</v>
      </c>
      <c r="J1439" s="76" t="s">
        <v>2414</v>
      </c>
      <c r="K1439" s="76" t="s">
        <v>2415</v>
      </c>
      <c r="L1439" s="77">
        <v>46240</v>
      </c>
      <c r="M1439" s="76" t="s">
        <v>269</v>
      </c>
      <c r="N1439" s="76" t="s">
        <v>270</v>
      </c>
      <c r="O1439" s="76" t="s">
        <v>271</v>
      </c>
      <c r="P1439" s="77">
        <v>46241</v>
      </c>
      <c r="Q1439" s="43">
        <f t="shared" si="44"/>
        <v>1110</v>
      </c>
      <c r="R1439" s="43">
        <f t="shared" si="45"/>
        <v>1140</v>
      </c>
      <c r="S1439" s="41">
        <f>IF($Q1439&lt;Parâmetros!$E$19,$G1439-1,$G1439)</f>
        <v>46240</v>
      </c>
    </row>
    <row r="1440" spans="1:19" ht="15" customHeight="1" x14ac:dyDescent="0.25">
      <c r="A1440" s="79">
        <v>54161</v>
      </c>
      <c r="B1440" s="76" t="s">
        <v>174</v>
      </c>
      <c r="C1440" s="76" t="s">
        <v>194</v>
      </c>
      <c r="D1440" s="77">
        <v>46241</v>
      </c>
      <c r="E1440" s="78">
        <v>0.56999999999999995</v>
      </c>
      <c r="F1440" s="76" t="s">
        <v>266</v>
      </c>
      <c r="G1440" s="77">
        <v>46240</v>
      </c>
      <c r="H1440">
        <v>40502126</v>
      </c>
      <c r="I1440">
        <v>10</v>
      </c>
      <c r="J1440" s="76" t="s">
        <v>2416</v>
      </c>
      <c r="K1440" s="76" t="s">
        <v>2417</v>
      </c>
      <c r="L1440" s="77">
        <v>46240</v>
      </c>
      <c r="M1440" s="76" t="s">
        <v>269</v>
      </c>
      <c r="N1440" s="76" t="s">
        <v>270</v>
      </c>
      <c r="O1440" s="76" t="s">
        <v>271</v>
      </c>
      <c r="P1440" s="77">
        <v>46241</v>
      </c>
      <c r="Q1440" s="43">
        <f t="shared" si="44"/>
        <v>1141</v>
      </c>
      <c r="R1440" s="43">
        <f t="shared" si="45"/>
        <v>1175</v>
      </c>
      <c r="S1440" s="41">
        <f>IF($Q1440&lt;Parâmetros!$E$19,$G1440-1,$G1440)</f>
        <v>46240</v>
      </c>
    </row>
    <row r="1441" spans="1:19" ht="15" customHeight="1" x14ac:dyDescent="0.25">
      <c r="A1441" s="79">
        <v>54161</v>
      </c>
      <c r="B1441" s="76" t="s">
        <v>174</v>
      </c>
      <c r="C1441" s="76" t="s">
        <v>194</v>
      </c>
      <c r="D1441" s="77">
        <v>46241</v>
      </c>
      <c r="E1441" s="78">
        <v>0.5</v>
      </c>
      <c r="F1441" s="76" t="s">
        <v>266</v>
      </c>
      <c r="G1441" s="77">
        <v>46240</v>
      </c>
      <c r="H1441">
        <v>40502127</v>
      </c>
      <c r="I1441">
        <v>10</v>
      </c>
      <c r="J1441" s="76" t="s">
        <v>2418</v>
      </c>
      <c r="K1441" s="76" t="s">
        <v>2419</v>
      </c>
      <c r="L1441" s="77">
        <v>46240</v>
      </c>
      <c r="M1441" s="76" t="s">
        <v>269</v>
      </c>
      <c r="N1441" s="76" t="s">
        <v>270</v>
      </c>
      <c r="O1441" s="76" t="s">
        <v>271</v>
      </c>
      <c r="P1441" s="77">
        <v>46241</v>
      </c>
      <c r="Q1441" s="43">
        <f t="shared" ref="Q1441:Q1504" si="46">IFERROR(VALUE(LEFT($J1441,2))*60+VALUE(MID($J1441,4,2)),9999)</f>
        <v>1175</v>
      </c>
      <c r="R1441" s="43">
        <f t="shared" ref="R1441:R1504" si="47">IFERROR(VALUE(LEFT($K1441,2))*60+VALUE(MID($K1441,4,2)),"")</f>
        <v>1205</v>
      </c>
      <c r="S1441" s="41">
        <f>IF($Q1441&lt;Parâmetros!$E$19,$G1441-1,$G1441)</f>
        <v>46240</v>
      </c>
    </row>
    <row r="1442" spans="1:19" ht="15" customHeight="1" x14ac:dyDescent="0.25">
      <c r="A1442" s="79">
        <v>54161</v>
      </c>
      <c r="B1442" s="76" t="s">
        <v>174</v>
      </c>
      <c r="C1442" s="76" t="s">
        <v>194</v>
      </c>
      <c r="D1442" s="77">
        <v>46241</v>
      </c>
      <c r="E1442" s="78">
        <v>0.52</v>
      </c>
      <c r="F1442" s="76" t="s">
        <v>266</v>
      </c>
      <c r="G1442" s="77">
        <v>46240</v>
      </c>
      <c r="H1442">
        <v>40499680</v>
      </c>
      <c r="I1442">
        <v>20</v>
      </c>
      <c r="J1442" s="76" t="s">
        <v>2420</v>
      </c>
      <c r="K1442" s="76" t="s">
        <v>2421</v>
      </c>
      <c r="L1442" s="77">
        <v>46240</v>
      </c>
      <c r="M1442" s="76" t="s">
        <v>269</v>
      </c>
      <c r="N1442" s="76" t="s">
        <v>270</v>
      </c>
      <c r="O1442" s="76" t="s">
        <v>271</v>
      </c>
      <c r="P1442" s="77">
        <v>46241</v>
      </c>
      <c r="Q1442" s="43">
        <f t="shared" si="46"/>
        <v>1265</v>
      </c>
      <c r="R1442" s="43">
        <f t="shared" si="47"/>
        <v>1296</v>
      </c>
      <c r="S1442" s="41">
        <f>IF($Q1442&lt;Parâmetros!$E$19,$G1442-1,$G1442)</f>
        <v>46240</v>
      </c>
    </row>
    <row r="1443" spans="1:19" ht="15" customHeight="1" x14ac:dyDescent="0.25">
      <c r="A1443" s="79">
        <v>54161</v>
      </c>
      <c r="B1443" s="76" t="s">
        <v>174</v>
      </c>
      <c r="C1443" s="76" t="s">
        <v>194</v>
      </c>
      <c r="D1443" s="77">
        <v>46241</v>
      </c>
      <c r="E1443" s="78">
        <v>0.65</v>
      </c>
      <c r="F1443" s="76" t="s">
        <v>266</v>
      </c>
      <c r="G1443" s="77">
        <v>46240</v>
      </c>
      <c r="H1443">
        <v>40499680</v>
      </c>
      <c r="I1443">
        <v>10</v>
      </c>
      <c r="J1443" s="76" t="s">
        <v>2422</v>
      </c>
      <c r="K1443" s="76" t="s">
        <v>2423</v>
      </c>
      <c r="L1443" s="77">
        <v>46240</v>
      </c>
      <c r="M1443" s="76" t="s">
        <v>269</v>
      </c>
      <c r="N1443" s="76" t="s">
        <v>270</v>
      </c>
      <c r="O1443" s="76" t="s">
        <v>271</v>
      </c>
      <c r="P1443" s="77">
        <v>46241</v>
      </c>
      <c r="Q1443" s="43">
        <f t="shared" si="46"/>
        <v>1296</v>
      </c>
      <c r="R1443" s="43">
        <f t="shared" si="47"/>
        <v>1335</v>
      </c>
      <c r="S1443" s="41">
        <f>IF($Q1443&lt;Parâmetros!$E$19,$G1443-1,$G1443)</f>
        <v>46240</v>
      </c>
    </row>
    <row r="1444" spans="1:19" ht="15" customHeight="1" x14ac:dyDescent="0.25">
      <c r="A1444" s="79">
        <v>54161</v>
      </c>
      <c r="B1444" s="76" t="s">
        <v>174</v>
      </c>
      <c r="C1444" s="76" t="s">
        <v>194</v>
      </c>
      <c r="D1444" s="77">
        <v>46241</v>
      </c>
      <c r="E1444" s="78">
        <v>1.25</v>
      </c>
      <c r="F1444" s="76" t="s">
        <v>266</v>
      </c>
      <c r="G1444" s="77">
        <v>46240</v>
      </c>
      <c r="H1444">
        <v>40488309</v>
      </c>
      <c r="I1444">
        <v>10</v>
      </c>
      <c r="J1444" s="76" t="s">
        <v>2424</v>
      </c>
      <c r="K1444" s="76" t="s">
        <v>2425</v>
      </c>
      <c r="L1444" s="77">
        <v>46240</v>
      </c>
      <c r="M1444" s="76" t="s">
        <v>269</v>
      </c>
      <c r="N1444" s="76" t="s">
        <v>270</v>
      </c>
      <c r="O1444" s="76" t="s">
        <v>271</v>
      </c>
      <c r="P1444" s="77">
        <v>46241</v>
      </c>
      <c r="Q1444" s="43">
        <f t="shared" si="46"/>
        <v>1335</v>
      </c>
      <c r="R1444" s="43">
        <f t="shared" si="47"/>
        <v>1410</v>
      </c>
      <c r="S1444" s="41">
        <f>IF($Q1444&lt;Parâmetros!$E$19,$G1444-1,$G1444)</f>
        <v>46240</v>
      </c>
    </row>
    <row r="1445" spans="1:19" ht="15" customHeight="1" x14ac:dyDescent="0.25">
      <c r="A1445" s="79">
        <v>54161</v>
      </c>
      <c r="B1445" s="76" t="s">
        <v>174</v>
      </c>
      <c r="C1445" s="76" t="s">
        <v>194</v>
      </c>
      <c r="D1445" s="77">
        <v>46241</v>
      </c>
      <c r="E1445" s="78">
        <v>0.57999999999999996</v>
      </c>
      <c r="F1445" s="76" t="s">
        <v>266</v>
      </c>
      <c r="G1445" s="77">
        <v>46241</v>
      </c>
      <c r="H1445">
        <v>40502130</v>
      </c>
      <c r="I1445">
        <v>10</v>
      </c>
      <c r="J1445" s="76" t="s">
        <v>463</v>
      </c>
      <c r="K1445" s="76" t="s">
        <v>2426</v>
      </c>
      <c r="L1445" s="77">
        <v>46241</v>
      </c>
      <c r="M1445" s="76" t="s">
        <v>269</v>
      </c>
      <c r="N1445">
        <v>3002800</v>
      </c>
      <c r="O1445" s="76" t="s">
        <v>271</v>
      </c>
      <c r="P1445" s="77">
        <v>46241</v>
      </c>
      <c r="Q1445" s="43">
        <f t="shared" si="46"/>
        <v>935</v>
      </c>
      <c r="R1445" s="43">
        <f t="shared" si="47"/>
        <v>970</v>
      </c>
      <c r="S1445" s="41">
        <f>IF($Q1445&lt;Parâmetros!$E$19,$G1445-1,$G1445)</f>
        <v>46241</v>
      </c>
    </row>
    <row r="1446" spans="1:19" ht="15" customHeight="1" x14ac:dyDescent="0.25">
      <c r="A1446" s="79">
        <v>54161</v>
      </c>
      <c r="B1446" s="76" t="s">
        <v>174</v>
      </c>
      <c r="C1446" s="76" t="s">
        <v>194</v>
      </c>
      <c r="D1446" s="77">
        <v>46242</v>
      </c>
      <c r="E1446" s="78">
        <v>0.52</v>
      </c>
      <c r="F1446" s="76" t="s">
        <v>266</v>
      </c>
      <c r="G1446" s="77">
        <v>46241</v>
      </c>
      <c r="H1446">
        <v>40502505</v>
      </c>
      <c r="I1446">
        <v>10</v>
      </c>
      <c r="J1446" s="76" t="s">
        <v>2427</v>
      </c>
      <c r="K1446" s="76" t="s">
        <v>2428</v>
      </c>
      <c r="L1446" s="77">
        <v>46241</v>
      </c>
      <c r="M1446" s="76" t="s">
        <v>269</v>
      </c>
      <c r="N1446">
        <v>3002800</v>
      </c>
      <c r="O1446" s="76" t="s">
        <v>271</v>
      </c>
      <c r="P1446" s="77">
        <v>46242</v>
      </c>
      <c r="Q1446" s="43">
        <f t="shared" si="46"/>
        <v>970</v>
      </c>
      <c r="R1446" s="43">
        <f t="shared" si="47"/>
        <v>1001</v>
      </c>
      <c r="S1446" s="41">
        <f>IF($Q1446&lt;Parâmetros!$E$19,$G1446-1,$G1446)</f>
        <v>46241</v>
      </c>
    </row>
    <row r="1447" spans="1:19" ht="15" customHeight="1" x14ac:dyDescent="0.25">
      <c r="A1447" s="79">
        <v>54161</v>
      </c>
      <c r="B1447" s="76" t="s">
        <v>174</v>
      </c>
      <c r="C1447" s="76" t="s">
        <v>194</v>
      </c>
      <c r="D1447" s="77">
        <v>46242</v>
      </c>
      <c r="E1447" s="78">
        <v>0.9</v>
      </c>
      <c r="F1447" s="76" t="s">
        <v>266</v>
      </c>
      <c r="G1447" s="77">
        <v>46241</v>
      </c>
      <c r="H1447">
        <v>40496893</v>
      </c>
      <c r="I1447">
        <v>10</v>
      </c>
      <c r="J1447" s="76" t="s">
        <v>2429</v>
      </c>
      <c r="K1447" s="76" t="s">
        <v>2430</v>
      </c>
      <c r="L1447" s="77">
        <v>46241</v>
      </c>
      <c r="M1447" s="76" t="s">
        <v>296</v>
      </c>
      <c r="N1447" s="76" t="s">
        <v>270</v>
      </c>
      <c r="O1447" s="76" t="s">
        <v>271</v>
      </c>
      <c r="P1447" s="77">
        <v>46242</v>
      </c>
      <c r="Q1447" s="43">
        <f t="shared" si="46"/>
        <v>1001</v>
      </c>
      <c r="R1447" s="43">
        <f t="shared" si="47"/>
        <v>1055</v>
      </c>
      <c r="S1447" s="41">
        <f>IF($Q1447&lt;Parâmetros!$E$19,$G1447-1,$G1447)</f>
        <v>46241</v>
      </c>
    </row>
    <row r="1448" spans="1:19" ht="15" customHeight="1" x14ac:dyDescent="0.25">
      <c r="A1448" s="79">
        <v>54161</v>
      </c>
      <c r="B1448" s="76" t="s">
        <v>174</v>
      </c>
      <c r="C1448" s="76" t="s">
        <v>194</v>
      </c>
      <c r="D1448" s="77">
        <v>46242</v>
      </c>
      <c r="E1448" s="78">
        <v>1.42</v>
      </c>
      <c r="F1448" s="76" t="s">
        <v>266</v>
      </c>
      <c r="G1448" s="77">
        <v>46241</v>
      </c>
      <c r="H1448">
        <v>40502128</v>
      </c>
      <c r="I1448">
        <v>10</v>
      </c>
      <c r="J1448" s="76" t="s">
        <v>2431</v>
      </c>
      <c r="K1448" s="76" t="s">
        <v>2415</v>
      </c>
      <c r="L1448" s="77">
        <v>46241</v>
      </c>
      <c r="M1448" s="76" t="s">
        <v>269</v>
      </c>
      <c r="N1448" s="76" t="s">
        <v>270</v>
      </c>
      <c r="O1448" s="76" t="s">
        <v>271</v>
      </c>
      <c r="P1448" s="77">
        <v>46242</v>
      </c>
      <c r="Q1448" s="43">
        <f t="shared" si="46"/>
        <v>1055</v>
      </c>
      <c r="R1448" s="43">
        <f t="shared" si="47"/>
        <v>1140</v>
      </c>
      <c r="S1448" s="41">
        <f>IF($Q1448&lt;Parâmetros!$E$19,$G1448-1,$G1448)</f>
        <v>46241</v>
      </c>
    </row>
    <row r="1449" spans="1:19" ht="15" customHeight="1" x14ac:dyDescent="0.25">
      <c r="A1449" s="79">
        <v>54161</v>
      </c>
      <c r="B1449" s="76" t="s">
        <v>174</v>
      </c>
      <c r="C1449" s="76" t="s">
        <v>194</v>
      </c>
      <c r="D1449" s="77">
        <v>46242</v>
      </c>
      <c r="E1449" s="78">
        <v>1.58</v>
      </c>
      <c r="F1449" s="76" t="s">
        <v>266</v>
      </c>
      <c r="G1449" s="77">
        <v>46241</v>
      </c>
      <c r="H1449">
        <v>40502129</v>
      </c>
      <c r="I1449">
        <v>10</v>
      </c>
      <c r="J1449" s="76" t="s">
        <v>2432</v>
      </c>
      <c r="K1449" s="76" t="s">
        <v>2384</v>
      </c>
      <c r="L1449" s="77">
        <v>46241</v>
      </c>
      <c r="M1449" s="76" t="s">
        <v>269</v>
      </c>
      <c r="N1449" s="76" t="s">
        <v>270</v>
      </c>
      <c r="O1449" s="76" t="s">
        <v>271</v>
      </c>
      <c r="P1449" s="77">
        <v>46242</v>
      </c>
      <c r="Q1449" s="43">
        <f t="shared" si="46"/>
        <v>1140</v>
      </c>
      <c r="R1449" s="43">
        <f t="shared" si="47"/>
        <v>1235</v>
      </c>
      <c r="S1449" s="41">
        <f>IF($Q1449&lt;Parâmetros!$E$19,$G1449-1,$G1449)</f>
        <v>46241</v>
      </c>
    </row>
    <row r="1450" spans="1:19" ht="15" customHeight="1" x14ac:dyDescent="0.25">
      <c r="A1450" s="79">
        <v>54161</v>
      </c>
      <c r="B1450" s="76" t="s">
        <v>174</v>
      </c>
      <c r="C1450" s="76" t="s">
        <v>194</v>
      </c>
      <c r="D1450" s="77">
        <v>46242</v>
      </c>
      <c r="E1450" s="78">
        <v>0.56999999999999995</v>
      </c>
      <c r="F1450" s="76" t="s">
        <v>266</v>
      </c>
      <c r="G1450" s="77">
        <v>46241</v>
      </c>
      <c r="H1450">
        <v>40484124</v>
      </c>
      <c r="I1450">
        <v>20</v>
      </c>
      <c r="J1450" s="76" t="s">
        <v>2385</v>
      </c>
      <c r="K1450" s="76" t="s">
        <v>2433</v>
      </c>
      <c r="L1450" s="77">
        <v>46241</v>
      </c>
      <c r="M1450" s="76" t="s">
        <v>269</v>
      </c>
      <c r="N1450" s="76" t="s">
        <v>270</v>
      </c>
      <c r="O1450" s="76" t="s">
        <v>271</v>
      </c>
      <c r="P1450" s="77">
        <v>46242</v>
      </c>
      <c r="Q1450" s="43">
        <f t="shared" si="46"/>
        <v>1295</v>
      </c>
      <c r="R1450" s="43">
        <f t="shared" si="47"/>
        <v>1329</v>
      </c>
      <c r="S1450" s="41">
        <f>IF($Q1450&lt;Parâmetros!$E$19,$G1450-1,$G1450)</f>
        <v>46241</v>
      </c>
    </row>
    <row r="1451" spans="1:19" ht="15" customHeight="1" x14ac:dyDescent="0.25">
      <c r="A1451" s="79">
        <v>54161</v>
      </c>
      <c r="B1451" s="76" t="s">
        <v>174</v>
      </c>
      <c r="C1451" s="76" t="s">
        <v>194</v>
      </c>
      <c r="D1451" s="77">
        <v>46242</v>
      </c>
      <c r="E1451" s="78">
        <v>0.6</v>
      </c>
      <c r="F1451" s="76" t="s">
        <v>266</v>
      </c>
      <c r="G1451" s="77">
        <v>46241</v>
      </c>
      <c r="H1451">
        <v>40484124</v>
      </c>
      <c r="I1451">
        <v>10</v>
      </c>
      <c r="J1451" s="76" t="s">
        <v>2434</v>
      </c>
      <c r="K1451" s="76" t="s">
        <v>2435</v>
      </c>
      <c r="L1451" s="77">
        <v>46241</v>
      </c>
      <c r="M1451" s="76" t="s">
        <v>269</v>
      </c>
      <c r="N1451" s="76" t="s">
        <v>270</v>
      </c>
      <c r="O1451" s="76" t="s">
        <v>271</v>
      </c>
      <c r="P1451" s="77">
        <v>46242</v>
      </c>
      <c r="Q1451" s="43">
        <f t="shared" si="46"/>
        <v>1329</v>
      </c>
      <c r="R1451" s="43">
        <f t="shared" si="47"/>
        <v>1365</v>
      </c>
      <c r="S1451" s="41">
        <f>IF($Q1451&lt;Parâmetros!$E$19,$G1451-1,$G1451)</f>
        <v>46241</v>
      </c>
    </row>
    <row r="1452" spans="1:19" ht="15" customHeight="1" x14ac:dyDescent="0.25">
      <c r="A1452" s="79">
        <v>54161</v>
      </c>
      <c r="B1452" s="76" t="s">
        <v>174</v>
      </c>
      <c r="C1452" s="76" t="s">
        <v>194</v>
      </c>
      <c r="D1452" s="77">
        <v>46242</v>
      </c>
      <c r="E1452" s="78">
        <v>0.42</v>
      </c>
      <c r="F1452" s="76" t="s">
        <v>266</v>
      </c>
      <c r="G1452" s="77">
        <v>46241</v>
      </c>
      <c r="H1452">
        <v>40499078</v>
      </c>
      <c r="I1452">
        <v>10</v>
      </c>
      <c r="J1452" s="76" t="s">
        <v>2436</v>
      </c>
      <c r="K1452" s="76" t="s">
        <v>2404</v>
      </c>
      <c r="L1452" s="77">
        <v>46241</v>
      </c>
      <c r="M1452" s="76" t="s">
        <v>269</v>
      </c>
      <c r="N1452" s="76" t="s">
        <v>270</v>
      </c>
      <c r="O1452" s="76" t="s">
        <v>271</v>
      </c>
      <c r="P1452" s="77">
        <v>46242</v>
      </c>
      <c r="Q1452" s="43">
        <f t="shared" si="46"/>
        <v>1365</v>
      </c>
      <c r="R1452" s="43">
        <f t="shared" si="47"/>
        <v>1390</v>
      </c>
      <c r="S1452" s="41">
        <f>IF($Q1452&lt;Parâmetros!$E$19,$G1452-1,$G1452)</f>
        <v>46241</v>
      </c>
    </row>
    <row r="1453" spans="1:19" ht="15" customHeight="1" x14ac:dyDescent="0.25">
      <c r="A1453" s="79">
        <v>54161</v>
      </c>
      <c r="B1453" s="76" t="s">
        <v>174</v>
      </c>
      <c r="C1453" s="76" t="s">
        <v>194</v>
      </c>
      <c r="D1453" s="77">
        <v>46242</v>
      </c>
      <c r="E1453" s="78">
        <v>0.17</v>
      </c>
      <c r="F1453" s="76" t="s">
        <v>266</v>
      </c>
      <c r="G1453" s="77">
        <v>46241</v>
      </c>
      <c r="H1453">
        <v>40499212</v>
      </c>
      <c r="I1453">
        <v>10</v>
      </c>
      <c r="J1453" s="76" t="s">
        <v>2437</v>
      </c>
      <c r="K1453" s="76" t="s">
        <v>852</v>
      </c>
      <c r="L1453" s="77">
        <v>46241</v>
      </c>
      <c r="M1453" s="76" t="s">
        <v>296</v>
      </c>
      <c r="N1453" s="76" t="s">
        <v>270</v>
      </c>
      <c r="O1453" s="76" t="s">
        <v>271</v>
      </c>
      <c r="P1453" s="77">
        <v>46242</v>
      </c>
      <c r="Q1453" s="43">
        <f t="shared" si="46"/>
        <v>1390</v>
      </c>
      <c r="R1453" s="43">
        <f t="shared" si="47"/>
        <v>1400</v>
      </c>
      <c r="S1453" s="41">
        <f>IF($Q1453&lt;Parâmetros!$E$19,$G1453-1,$G1453)</f>
        <v>46241</v>
      </c>
    </row>
    <row r="1454" spans="1:19" ht="15" customHeight="1" x14ac:dyDescent="0.25">
      <c r="A1454" s="79">
        <v>54161</v>
      </c>
      <c r="B1454" s="76" t="s">
        <v>174</v>
      </c>
      <c r="C1454" s="76" t="s">
        <v>194</v>
      </c>
      <c r="D1454" s="77">
        <v>46242</v>
      </c>
      <c r="E1454" s="78">
        <v>0.27</v>
      </c>
      <c r="F1454" s="76" t="s">
        <v>266</v>
      </c>
      <c r="G1454" s="77">
        <v>46241</v>
      </c>
      <c r="H1454">
        <v>40499212</v>
      </c>
      <c r="I1454">
        <v>20</v>
      </c>
      <c r="J1454" s="76" t="s">
        <v>2438</v>
      </c>
      <c r="K1454" s="76" t="s">
        <v>2439</v>
      </c>
      <c r="L1454" s="77">
        <v>46241</v>
      </c>
      <c r="M1454" s="76" t="s">
        <v>296</v>
      </c>
      <c r="N1454" s="76" t="s">
        <v>270</v>
      </c>
      <c r="O1454" s="76" t="s">
        <v>271</v>
      </c>
      <c r="P1454" s="77">
        <v>46242</v>
      </c>
      <c r="Q1454" s="43">
        <f t="shared" si="46"/>
        <v>1400</v>
      </c>
      <c r="R1454" s="43">
        <f t="shared" si="47"/>
        <v>1416</v>
      </c>
      <c r="S1454" s="41">
        <f>IF($Q1454&lt;Parâmetros!$E$19,$G1454-1,$G1454)</f>
        <v>46241</v>
      </c>
    </row>
    <row r="1455" spans="1:19" ht="15" customHeight="1" x14ac:dyDescent="0.25">
      <c r="A1455" s="79">
        <v>54161</v>
      </c>
      <c r="B1455" s="76" t="s">
        <v>174</v>
      </c>
      <c r="C1455" s="76" t="s">
        <v>194</v>
      </c>
      <c r="D1455" s="77">
        <v>46242</v>
      </c>
      <c r="E1455" s="78">
        <v>0.95</v>
      </c>
      <c r="F1455" s="76" t="s">
        <v>266</v>
      </c>
      <c r="G1455" s="77">
        <v>46242</v>
      </c>
      <c r="H1455">
        <v>40496899</v>
      </c>
      <c r="I1455">
        <v>10</v>
      </c>
      <c r="J1455" s="76" t="s">
        <v>463</v>
      </c>
      <c r="K1455" s="76" t="s">
        <v>2440</v>
      </c>
      <c r="L1455" s="77">
        <v>46242</v>
      </c>
      <c r="M1455" s="76" t="s">
        <v>296</v>
      </c>
      <c r="N1455" s="76" t="s">
        <v>270</v>
      </c>
      <c r="O1455" s="76" t="s">
        <v>271</v>
      </c>
      <c r="P1455" s="77">
        <v>46242</v>
      </c>
      <c r="Q1455" s="43">
        <f t="shared" si="46"/>
        <v>935</v>
      </c>
      <c r="R1455" s="43">
        <f t="shared" si="47"/>
        <v>992</v>
      </c>
      <c r="S1455" s="41">
        <f>IF($Q1455&lt;Parâmetros!$E$19,$G1455-1,$G1455)</f>
        <v>46242</v>
      </c>
    </row>
    <row r="1456" spans="1:19" ht="15" customHeight="1" x14ac:dyDescent="0.25">
      <c r="A1456" s="79">
        <v>54161</v>
      </c>
      <c r="B1456" s="76" t="s">
        <v>174</v>
      </c>
      <c r="C1456" s="76" t="s">
        <v>194</v>
      </c>
      <c r="D1456" s="77">
        <v>46242</v>
      </c>
      <c r="E1456" s="78">
        <v>2.0499999999999998</v>
      </c>
      <c r="F1456" s="76" t="s">
        <v>266</v>
      </c>
      <c r="G1456" s="77">
        <v>46242</v>
      </c>
      <c r="H1456">
        <v>40499250</v>
      </c>
      <c r="I1456">
        <v>10</v>
      </c>
      <c r="J1456" s="76" t="s">
        <v>815</v>
      </c>
      <c r="K1456" s="76" t="s">
        <v>2441</v>
      </c>
      <c r="L1456" s="77">
        <v>46242</v>
      </c>
      <c r="M1456" s="76" t="s">
        <v>296</v>
      </c>
      <c r="N1456">
        <v>3006580</v>
      </c>
      <c r="O1456" s="76" t="s">
        <v>271</v>
      </c>
      <c r="P1456" s="77">
        <v>46242</v>
      </c>
      <c r="Q1456" s="43">
        <f t="shared" si="46"/>
        <v>992</v>
      </c>
      <c r="R1456" s="43">
        <f t="shared" si="47"/>
        <v>1115</v>
      </c>
      <c r="S1456" s="41">
        <f>IF($Q1456&lt;Parâmetros!$E$19,$G1456-1,$G1456)</f>
        <v>46242</v>
      </c>
    </row>
    <row r="1457" spans="1:19" ht="15" customHeight="1" x14ac:dyDescent="0.25">
      <c r="A1457" s="79">
        <v>54161</v>
      </c>
      <c r="B1457" s="76" t="s">
        <v>174</v>
      </c>
      <c r="C1457" s="76" t="s">
        <v>194</v>
      </c>
      <c r="D1457" s="77">
        <v>46242</v>
      </c>
      <c r="E1457" s="78">
        <v>1.07</v>
      </c>
      <c r="F1457" s="76" t="s">
        <v>266</v>
      </c>
      <c r="G1457" s="77">
        <v>46242</v>
      </c>
      <c r="H1457">
        <v>40502500</v>
      </c>
      <c r="I1457">
        <v>10</v>
      </c>
      <c r="J1457" s="76" t="s">
        <v>2442</v>
      </c>
      <c r="K1457" s="76" t="s">
        <v>2443</v>
      </c>
      <c r="L1457" s="77">
        <v>46242</v>
      </c>
      <c r="M1457" s="76" t="s">
        <v>269</v>
      </c>
      <c r="N1457" s="76" t="s">
        <v>270</v>
      </c>
      <c r="O1457" s="76" t="s">
        <v>271</v>
      </c>
      <c r="P1457" s="77">
        <v>46242</v>
      </c>
      <c r="Q1457" s="43">
        <f t="shared" si="46"/>
        <v>1116</v>
      </c>
      <c r="R1457" s="43">
        <f t="shared" si="47"/>
        <v>1180</v>
      </c>
      <c r="S1457" s="41">
        <f>IF($Q1457&lt;Parâmetros!$E$19,$G1457-1,$G1457)</f>
        <v>46242</v>
      </c>
    </row>
    <row r="1458" spans="1:19" ht="15" customHeight="1" x14ac:dyDescent="0.25">
      <c r="A1458" s="79">
        <v>54161</v>
      </c>
      <c r="B1458" s="76" t="s">
        <v>174</v>
      </c>
      <c r="C1458" s="76" t="s">
        <v>194</v>
      </c>
      <c r="D1458" s="77">
        <v>46242</v>
      </c>
      <c r="E1458" s="78">
        <v>1</v>
      </c>
      <c r="F1458" s="76" t="s">
        <v>266</v>
      </c>
      <c r="G1458" s="77">
        <v>46242</v>
      </c>
      <c r="H1458">
        <v>40499251</v>
      </c>
      <c r="I1458">
        <v>10</v>
      </c>
      <c r="J1458" s="76" t="s">
        <v>2444</v>
      </c>
      <c r="K1458" s="76" t="s">
        <v>2445</v>
      </c>
      <c r="L1458" s="77">
        <v>46242</v>
      </c>
      <c r="M1458" s="76" t="s">
        <v>296</v>
      </c>
      <c r="N1458">
        <v>3006330</v>
      </c>
      <c r="O1458" s="76" t="s">
        <v>271</v>
      </c>
      <c r="P1458" s="77">
        <v>46242</v>
      </c>
      <c r="Q1458" s="43">
        <f t="shared" si="46"/>
        <v>1240</v>
      </c>
      <c r="R1458" s="43">
        <f t="shared" si="47"/>
        <v>1300</v>
      </c>
      <c r="S1458" s="41">
        <f>IF($Q1458&lt;Parâmetros!$E$19,$G1458-1,$G1458)</f>
        <v>46242</v>
      </c>
    </row>
    <row r="1459" spans="1:19" ht="15" customHeight="1" x14ac:dyDescent="0.25">
      <c r="A1459" s="79">
        <v>54161</v>
      </c>
      <c r="B1459" s="76" t="s">
        <v>174</v>
      </c>
      <c r="C1459" s="76" t="s">
        <v>194</v>
      </c>
      <c r="D1459" s="77">
        <v>46242</v>
      </c>
      <c r="E1459" s="78">
        <v>0.17</v>
      </c>
      <c r="F1459" s="76" t="s">
        <v>266</v>
      </c>
      <c r="G1459" s="77">
        <v>46242</v>
      </c>
      <c r="H1459">
        <v>40491321</v>
      </c>
      <c r="I1459">
        <v>10</v>
      </c>
      <c r="J1459" s="76" t="s">
        <v>2446</v>
      </c>
      <c r="K1459" s="76" t="s">
        <v>2447</v>
      </c>
      <c r="L1459" s="77">
        <v>46242</v>
      </c>
      <c r="M1459" s="76" t="s">
        <v>296</v>
      </c>
      <c r="N1459" s="76" t="s">
        <v>270</v>
      </c>
      <c r="O1459" s="76" t="s">
        <v>271</v>
      </c>
      <c r="P1459" s="77">
        <v>46242</v>
      </c>
      <c r="Q1459" s="43">
        <f t="shared" si="46"/>
        <v>1300</v>
      </c>
      <c r="R1459" s="43">
        <f t="shared" si="47"/>
        <v>1310</v>
      </c>
      <c r="S1459" s="41">
        <f>IF($Q1459&lt;Parâmetros!$E$19,$G1459-1,$G1459)</f>
        <v>46242</v>
      </c>
    </row>
    <row r="1460" spans="1:19" ht="15" customHeight="1" x14ac:dyDescent="0.25">
      <c r="A1460" s="79">
        <v>54161</v>
      </c>
      <c r="B1460" s="76" t="s">
        <v>174</v>
      </c>
      <c r="C1460" s="76" t="s">
        <v>194</v>
      </c>
      <c r="D1460" s="77">
        <v>46242</v>
      </c>
      <c r="E1460" s="78">
        <v>0.94</v>
      </c>
      <c r="F1460" s="76" t="s">
        <v>266</v>
      </c>
      <c r="G1460" s="77">
        <v>46242</v>
      </c>
      <c r="H1460">
        <v>40499262</v>
      </c>
      <c r="I1460">
        <v>10</v>
      </c>
      <c r="J1460" s="76" t="s">
        <v>2448</v>
      </c>
      <c r="K1460" s="76" t="s">
        <v>2449</v>
      </c>
      <c r="L1460" s="77">
        <v>46242</v>
      </c>
      <c r="M1460" s="76" t="s">
        <v>296</v>
      </c>
      <c r="N1460">
        <v>3011616</v>
      </c>
      <c r="O1460" s="76" t="s">
        <v>271</v>
      </c>
      <c r="P1460" s="77">
        <v>46242</v>
      </c>
      <c r="Q1460" s="43">
        <f t="shared" si="46"/>
        <v>1355</v>
      </c>
      <c r="R1460" s="43">
        <f t="shared" si="47"/>
        <v>1411</v>
      </c>
      <c r="S1460" s="41">
        <f>IF($Q1460&lt;Parâmetros!$E$19,$G1460-1,$G1460)</f>
        <v>46242</v>
      </c>
    </row>
    <row r="1461" spans="1:19" ht="15" customHeight="1" x14ac:dyDescent="0.25">
      <c r="A1461" s="79">
        <v>54161</v>
      </c>
      <c r="B1461" s="76" t="s">
        <v>174</v>
      </c>
      <c r="C1461" s="76" t="s">
        <v>194</v>
      </c>
      <c r="D1461" s="77">
        <v>46245</v>
      </c>
      <c r="E1461" s="78">
        <v>0.6</v>
      </c>
      <c r="F1461" s="76" t="s">
        <v>266</v>
      </c>
      <c r="G1461" s="77">
        <v>46245</v>
      </c>
      <c r="H1461">
        <v>40503425</v>
      </c>
      <c r="I1461">
        <v>10</v>
      </c>
      <c r="J1461" s="76" t="s">
        <v>463</v>
      </c>
      <c r="K1461" s="76" t="s">
        <v>2450</v>
      </c>
      <c r="L1461" s="77">
        <v>46245</v>
      </c>
      <c r="M1461" s="76" t="s">
        <v>269</v>
      </c>
      <c r="N1461" s="76" t="s">
        <v>270</v>
      </c>
      <c r="O1461" s="76" t="s">
        <v>271</v>
      </c>
      <c r="P1461" s="77">
        <v>46245</v>
      </c>
      <c r="Q1461" s="43">
        <f t="shared" si="46"/>
        <v>935</v>
      </c>
      <c r="R1461" s="43">
        <f t="shared" si="47"/>
        <v>971</v>
      </c>
      <c r="S1461" s="41">
        <f>IF($Q1461&lt;Parâmetros!$E$19,$G1461-1,$G1461)</f>
        <v>46245</v>
      </c>
    </row>
    <row r="1462" spans="1:19" ht="15" customHeight="1" x14ac:dyDescent="0.25">
      <c r="A1462" s="79">
        <v>54161</v>
      </c>
      <c r="B1462" s="76" t="s">
        <v>174</v>
      </c>
      <c r="C1462" s="76" t="s">
        <v>194</v>
      </c>
      <c r="D1462" s="77">
        <v>46245</v>
      </c>
      <c r="E1462" s="78">
        <v>0.57999999999999996</v>
      </c>
      <c r="F1462" s="76" t="s">
        <v>266</v>
      </c>
      <c r="G1462" s="77">
        <v>46245</v>
      </c>
      <c r="H1462">
        <v>40503401</v>
      </c>
      <c r="I1462">
        <v>30</v>
      </c>
      <c r="J1462" s="76" t="s">
        <v>2451</v>
      </c>
      <c r="K1462" s="76" t="s">
        <v>2452</v>
      </c>
      <c r="L1462" s="77">
        <v>46245</v>
      </c>
      <c r="M1462" s="76" t="s">
        <v>269</v>
      </c>
      <c r="N1462">
        <v>3011378</v>
      </c>
      <c r="O1462" s="76" t="s">
        <v>271</v>
      </c>
      <c r="P1462" s="77">
        <v>46245</v>
      </c>
      <c r="Q1462" s="43">
        <f t="shared" si="46"/>
        <v>971</v>
      </c>
      <c r="R1462" s="43">
        <f t="shared" si="47"/>
        <v>1006</v>
      </c>
      <c r="S1462" s="41">
        <f>IF($Q1462&lt;Parâmetros!$E$19,$G1462-1,$G1462)</f>
        <v>46245</v>
      </c>
    </row>
    <row r="1463" spans="1:19" ht="15" customHeight="1" x14ac:dyDescent="0.25">
      <c r="A1463" s="79">
        <v>54161</v>
      </c>
      <c r="B1463" s="76" t="s">
        <v>174</v>
      </c>
      <c r="C1463" s="76" t="s">
        <v>194</v>
      </c>
      <c r="D1463" s="77">
        <v>46245</v>
      </c>
      <c r="E1463" s="78">
        <v>1.05</v>
      </c>
      <c r="F1463" s="76" t="s">
        <v>266</v>
      </c>
      <c r="G1463" s="77">
        <v>46245</v>
      </c>
      <c r="H1463">
        <v>40486484</v>
      </c>
      <c r="I1463">
        <v>10</v>
      </c>
      <c r="J1463" s="76" t="s">
        <v>2453</v>
      </c>
      <c r="K1463" s="76" t="s">
        <v>2454</v>
      </c>
      <c r="L1463" s="77">
        <v>46245</v>
      </c>
      <c r="M1463" s="76" t="s">
        <v>296</v>
      </c>
      <c r="N1463" s="76" t="s">
        <v>270</v>
      </c>
      <c r="O1463" s="76" t="s">
        <v>271</v>
      </c>
      <c r="P1463" s="77">
        <v>46245</v>
      </c>
      <c r="Q1463" s="43">
        <f t="shared" si="46"/>
        <v>1006</v>
      </c>
      <c r="R1463" s="43">
        <f t="shared" si="47"/>
        <v>1069</v>
      </c>
      <c r="S1463" s="41">
        <f>IF($Q1463&lt;Parâmetros!$E$19,$G1463-1,$G1463)</f>
        <v>46245</v>
      </c>
    </row>
    <row r="1464" spans="1:19" ht="15" customHeight="1" x14ac:dyDescent="0.25">
      <c r="A1464" s="79">
        <v>54161</v>
      </c>
      <c r="B1464" s="76" t="s">
        <v>174</v>
      </c>
      <c r="C1464" s="76" t="s">
        <v>194</v>
      </c>
      <c r="D1464" s="77">
        <v>46245</v>
      </c>
      <c r="E1464" s="78">
        <v>0.6</v>
      </c>
      <c r="F1464" s="76" t="s">
        <v>266</v>
      </c>
      <c r="G1464" s="77">
        <v>46245</v>
      </c>
      <c r="H1464">
        <v>40503426</v>
      </c>
      <c r="I1464">
        <v>10</v>
      </c>
      <c r="J1464" s="76" t="s">
        <v>2455</v>
      </c>
      <c r="K1464" s="76" t="s">
        <v>2456</v>
      </c>
      <c r="L1464" s="77">
        <v>46245</v>
      </c>
      <c r="M1464" s="76" t="s">
        <v>269</v>
      </c>
      <c r="N1464" s="76" t="s">
        <v>270</v>
      </c>
      <c r="O1464" s="76" t="s">
        <v>271</v>
      </c>
      <c r="P1464" s="77">
        <v>46245</v>
      </c>
      <c r="Q1464" s="43">
        <f t="shared" si="46"/>
        <v>1069</v>
      </c>
      <c r="R1464" s="43">
        <f t="shared" si="47"/>
        <v>1105</v>
      </c>
      <c r="S1464" s="41">
        <f>IF($Q1464&lt;Parâmetros!$E$19,$G1464-1,$G1464)</f>
        <v>46245</v>
      </c>
    </row>
    <row r="1465" spans="1:19" ht="15" customHeight="1" x14ac:dyDescent="0.25">
      <c r="A1465" s="79">
        <v>54161</v>
      </c>
      <c r="B1465" s="76" t="s">
        <v>174</v>
      </c>
      <c r="C1465" s="76" t="s">
        <v>194</v>
      </c>
      <c r="D1465" s="77">
        <v>46245</v>
      </c>
      <c r="E1465" s="78">
        <v>0.75</v>
      </c>
      <c r="F1465" s="76" t="s">
        <v>266</v>
      </c>
      <c r="G1465" s="77">
        <v>46245</v>
      </c>
      <c r="H1465">
        <v>40503427</v>
      </c>
      <c r="I1465">
        <v>10</v>
      </c>
      <c r="J1465" s="76" t="s">
        <v>2457</v>
      </c>
      <c r="K1465" s="76" t="s">
        <v>2458</v>
      </c>
      <c r="L1465" s="77">
        <v>46245</v>
      </c>
      <c r="M1465" s="76" t="s">
        <v>269</v>
      </c>
      <c r="N1465">
        <v>3012714</v>
      </c>
      <c r="O1465" s="76" t="s">
        <v>271</v>
      </c>
      <c r="P1465" s="77">
        <v>46245</v>
      </c>
      <c r="Q1465" s="43">
        <f t="shared" si="46"/>
        <v>1105</v>
      </c>
      <c r="R1465" s="43">
        <f t="shared" si="47"/>
        <v>1150</v>
      </c>
      <c r="S1465" s="41">
        <f>IF($Q1465&lt;Parâmetros!$E$19,$G1465-1,$G1465)</f>
        <v>46245</v>
      </c>
    </row>
    <row r="1466" spans="1:19" ht="15" customHeight="1" x14ac:dyDescent="0.25">
      <c r="A1466" s="79">
        <v>54161</v>
      </c>
      <c r="B1466" s="76" t="s">
        <v>174</v>
      </c>
      <c r="C1466" s="76" t="s">
        <v>194</v>
      </c>
      <c r="D1466" s="77">
        <v>46245</v>
      </c>
      <c r="E1466" s="78">
        <v>1.07</v>
      </c>
      <c r="F1466" s="76" t="s">
        <v>266</v>
      </c>
      <c r="G1466" s="77">
        <v>46245</v>
      </c>
      <c r="H1466">
        <v>40481528</v>
      </c>
      <c r="I1466">
        <v>10</v>
      </c>
      <c r="J1466" s="76" t="s">
        <v>2459</v>
      </c>
      <c r="K1466" s="76" t="s">
        <v>2460</v>
      </c>
      <c r="L1466" s="77">
        <v>46245</v>
      </c>
      <c r="M1466" s="76" t="s">
        <v>296</v>
      </c>
      <c r="N1466" s="76" t="s">
        <v>270</v>
      </c>
      <c r="O1466" s="76" t="s">
        <v>271</v>
      </c>
      <c r="P1466" s="77">
        <v>46245</v>
      </c>
      <c r="Q1466" s="43">
        <f t="shared" si="46"/>
        <v>1151</v>
      </c>
      <c r="R1466" s="43">
        <f t="shared" si="47"/>
        <v>1215</v>
      </c>
      <c r="S1466" s="41">
        <f>IF($Q1466&lt;Parâmetros!$E$19,$G1466-1,$G1466)</f>
        <v>46245</v>
      </c>
    </row>
    <row r="1467" spans="1:19" ht="15" customHeight="1" x14ac:dyDescent="0.25">
      <c r="A1467" s="79">
        <v>54161</v>
      </c>
      <c r="B1467" s="76" t="s">
        <v>174</v>
      </c>
      <c r="C1467" s="76" t="s">
        <v>194</v>
      </c>
      <c r="D1467" s="77">
        <v>46245</v>
      </c>
      <c r="E1467" s="78">
        <v>0.75</v>
      </c>
      <c r="F1467" s="76" t="s">
        <v>266</v>
      </c>
      <c r="G1467" s="77">
        <v>46245</v>
      </c>
      <c r="H1467">
        <v>40503423</v>
      </c>
      <c r="I1467">
        <v>30</v>
      </c>
      <c r="J1467" s="76" t="s">
        <v>2461</v>
      </c>
      <c r="K1467" s="76" t="s">
        <v>826</v>
      </c>
      <c r="L1467" s="77">
        <v>46245</v>
      </c>
      <c r="M1467" s="76" t="s">
        <v>269</v>
      </c>
      <c r="N1467" s="76" t="s">
        <v>270</v>
      </c>
      <c r="O1467" s="76" t="s">
        <v>271</v>
      </c>
      <c r="P1467" s="77">
        <v>46245</v>
      </c>
      <c r="Q1467" s="43">
        <f t="shared" si="46"/>
        <v>1215</v>
      </c>
      <c r="R1467" s="43">
        <f t="shared" si="47"/>
        <v>1260</v>
      </c>
      <c r="S1467" s="41">
        <f>IF($Q1467&lt;Parâmetros!$E$19,$G1467-1,$G1467)</f>
        <v>46245</v>
      </c>
    </row>
    <row r="1468" spans="1:19" ht="15" customHeight="1" x14ac:dyDescent="0.25">
      <c r="A1468" s="79">
        <v>54161</v>
      </c>
      <c r="B1468" s="76" t="s">
        <v>174</v>
      </c>
      <c r="C1468" s="76" t="s">
        <v>194</v>
      </c>
      <c r="D1468" s="77">
        <v>46245</v>
      </c>
      <c r="E1468" s="78">
        <v>0.5</v>
      </c>
      <c r="F1468" s="76" t="s">
        <v>266</v>
      </c>
      <c r="G1468" s="77">
        <v>46245</v>
      </c>
      <c r="H1468">
        <v>40503428</v>
      </c>
      <c r="I1468">
        <v>10</v>
      </c>
      <c r="J1468" s="76" t="s">
        <v>827</v>
      </c>
      <c r="K1468" s="76" t="s">
        <v>1756</v>
      </c>
      <c r="L1468" s="77">
        <v>46245</v>
      </c>
      <c r="M1468" s="76" t="s">
        <v>269</v>
      </c>
      <c r="N1468" s="76" t="s">
        <v>270</v>
      </c>
      <c r="O1468" s="76" t="s">
        <v>271</v>
      </c>
      <c r="P1468" s="77">
        <v>46245</v>
      </c>
      <c r="Q1468" s="43">
        <f t="shared" si="46"/>
        <v>1320</v>
      </c>
      <c r="R1468" s="43">
        <f t="shared" si="47"/>
        <v>1350</v>
      </c>
      <c r="S1468" s="41">
        <f>IF($Q1468&lt;Parâmetros!$E$19,$G1468-1,$G1468)</f>
        <v>46245</v>
      </c>
    </row>
    <row r="1469" spans="1:19" ht="15" customHeight="1" x14ac:dyDescent="0.25">
      <c r="A1469" s="79">
        <v>54161</v>
      </c>
      <c r="B1469" s="76" t="s">
        <v>174</v>
      </c>
      <c r="C1469" s="76" t="s">
        <v>194</v>
      </c>
      <c r="D1469" s="77">
        <v>46245</v>
      </c>
      <c r="E1469" s="78">
        <v>1.03</v>
      </c>
      <c r="F1469" s="76" t="s">
        <v>266</v>
      </c>
      <c r="G1469" s="77">
        <v>46245</v>
      </c>
      <c r="H1469">
        <v>40499293</v>
      </c>
      <c r="I1469">
        <v>10</v>
      </c>
      <c r="J1469" s="76" t="s">
        <v>2462</v>
      </c>
      <c r="K1469" s="76" t="s">
        <v>2388</v>
      </c>
      <c r="L1469" s="77">
        <v>46245</v>
      </c>
      <c r="M1469" s="76" t="s">
        <v>296</v>
      </c>
      <c r="N1469">
        <v>3006330</v>
      </c>
      <c r="O1469" s="76" t="s">
        <v>271</v>
      </c>
      <c r="P1469" s="77">
        <v>46245</v>
      </c>
      <c r="Q1469" s="43">
        <f t="shared" si="46"/>
        <v>1350</v>
      </c>
      <c r="R1469" s="43">
        <f t="shared" si="47"/>
        <v>1412</v>
      </c>
      <c r="S1469" s="41">
        <f>IF($Q1469&lt;Parâmetros!$E$19,$G1469-1,$G1469)</f>
        <v>46245</v>
      </c>
    </row>
    <row r="1470" spans="1:19" ht="15" customHeight="1" x14ac:dyDescent="0.25">
      <c r="A1470" s="79">
        <v>54161</v>
      </c>
      <c r="B1470" s="76" t="s">
        <v>174</v>
      </c>
      <c r="C1470" s="76" t="s">
        <v>194</v>
      </c>
      <c r="D1470" s="77">
        <v>46246</v>
      </c>
      <c r="E1470" s="78">
        <v>1.17</v>
      </c>
      <c r="F1470" s="76" t="s">
        <v>266</v>
      </c>
      <c r="G1470" s="77">
        <v>46246</v>
      </c>
      <c r="H1470">
        <v>40503673</v>
      </c>
      <c r="I1470">
        <v>20</v>
      </c>
      <c r="J1470" s="76" t="s">
        <v>463</v>
      </c>
      <c r="K1470" s="76" t="s">
        <v>2463</v>
      </c>
      <c r="L1470" s="77">
        <v>46246</v>
      </c>
      <c r="M1470" s="76" t="s">
        <v>269</v>
      </c>
      <c r="N1470">
        <v>3007377</v>
      </c>
      <c r="O1470" s="76" t="s">
        <v>271</v>
      </c>
      <c r="P1470" s="77">
        <v>46246</v>
      </c>
      <c r="Q1470" s="43">
        <f t="shared" si="46"/>
        <v>935</v>
      </c>
      <c r="R1470" s="43">
        <f t="shared" si="47"/>
        <v>1005</v>
      </c>
      <c r="S1470" s="41">
        <f>IF($Q1470&lt;Parâmetros!$E$19,$G1470-1,$G1470)</f>
        <v>46246</v>
      </c>
    </row>
    <row r="1471" spans="1:19" ht="15" customHeight="1" x14ac:dyDescent="0.25">
      <c r="A1471" s="79">
        <v>54161</v>
      </c>
      <c r="B1471" s="76" t="s">
        <v>174</v>
      </c>
      <c r="C1471" s="76" t="s">
        <v>194</v>
      </c>
      <c r="D1471" s="77">
        <v>46246</v>
      </c>
      <c r="E1471" s="78">
        <v>1.08</v>
      </c>
      <c r="F1471" s="76" t="s">
        <v>266</v>
      </c>
      <c r="G1471" s="77">
        <v>46246</v>
      </c>
      <c r="H1471">
        <v>40503684</v>
      </c>
      <c r="I1471">
        <v>10</v>
      </c>
      <c r="J1471" s="76" t="s">
        <v>2464</v>
      </c>
      <c r="K1471" s="76" t="s">
        <v>2465</v>
      </c>
      <c r="L1471" s="77">
        <v>46246</v>
      </c>
      <c r="M1471" s="76" t="s">
        <v>269</v>
      </c>
      <c r="N1471" s="76" t="s">
        <v>270</v>
      </c>
      <c r="O1471" s="76" t="s">
        <v>271</v>
      </c>
      <c r="P1471" s="77">
        <v>46246</v>
      </c>
      <c r="Q1471" s="43">
        <f t="shared" si="46"/>
        <v>1005</v>
      </c>
      <c r="R1471" s="43">
        <f t="shared" si="47"/>
        <v>1070</v>
      </c>
      <c r="S1471" s="41">
        <f>IF($Q1471&lt;Parâmetros!$E$19,$G1471-1,$G1471)</f>
        <v>46246</v>
      </c>
    </row>
    <row r="1472" spans="1:19" ht="15" customHeight="1" x14ac:dyDescent="0.25">
      <c r="A1472" s="79">
        <v>54161</v>
      </c>
      <c r="B1472" s="76" t="s">
        <v>174</v>
      </c>
      <c r="C1472" s="76" t="s">
        <v>194</v>
      </c>
      <c r="D1472" s="77">
        <v>46246</v>
      </c>
      <c r="E1472" s="78">
        <v>1.08</v>
      </c>
      <c r="F1472" s="76" t="s">
        <v>266</v>
      </c>
      <c r="G1472" s="77">
        <v>46246</v>
      </c>
      <c r="H1472">
        <v>40499303</v>
      </c>
      <c r="I1472">
        <v>10</v>
      </c>
      <c r="J1472" s="76" t="s">
        <v>2466</v>
      </c>
      <c r="K1472" s="76" t="s">
        <v>2467</v>
      </c>
      <c r="L1472" s="77">
        <v>46246</v>
      </c>
      <c r="M1472" s="76" t="s">
        <v>296</v>
      </c>
      <c r="N1472">
        <v>3011615</v>
      </c>
      <c r="O1472" s="76" t="s">
        <v>271</v>
      </c>
      <c r="P1472" s="77">
        <v>46246</v>
      </c>
      <c r="Q1472" s="43">
        <f t="shared" si="46"/>
        <v>1070</v>
      </c>
      <c r="R1472" s="43">
        <f t="shared" si="47"/>
        <v>1135</v>
      </c>
      <c r="S1472" s="41">
        <f>IF($Q1472&lt;Parâmetros!$E$19,$G1472-1,$G1472)</f>
        <v>46246</v>
      </c>
    </row>
    <row r="1473" spans="1:19" ht="15" customHeight="1" x14ac:dyDescent="0.25">
      <c r="A1473" s="79">
        <v>54161</v>
      </c>
      <c r="B1473" s="76" t="s">
        <v>174</v>
      </c>
      <c r="C1473" s="76" t="s">
        <v>194</v>
      </c>
      <c r="D1473" s="77">
        <v>46246</v>
      </c>
      <c r="E1473" s="78">
        <v>1.01</v>
      </c>
      <c r="F1473" s="76" t="s">
        <v>266</v>
      </c>
      <c r="G1473" s="77">
        <v>46246</v>
      </c>
      <c r="H1473">
        <v>40503685</v>
      </c>
      <c r="I1473">
        <v>10</v>
      </c>
      <c r="J1473" s="76" t="s">
        <v>2468</v>
      </c>
      <c r="K1473" s="76" t="s">
        <v>2469</v>
      </c>
      <c r="L1473" s="77">
        <v>46246</v>
      </c>
      <c r="M1473" s="76" t="s">
        <v>269</v>
      </c>
      <c r="N1473" s="76" t="s">
        <v>270</v>
      </c>
      <c r="O1473" s="76" t="s">
        <v>271</v>
      </c>
      <c r="P1473" s="77">
        <v>46246</v>
      </c>
      <c r="Q1473" s="43">
        <f t="shared" si="46"/>
        <v>1135</v>
      </c>
      <c r="R1473" s="43">
        <f t="shared" si="47"/>
        <v>1196</v>
      </c>
      <c r="S1473" s="41">
        <f>IF($Q1473&lt;Parâmetros!$E$19,$G1473-1,$G1473)</f>
        <v>46246</v>
      </c>
    </row>
    <row r="1474" spans="1:19" ht="15" customHeight="1" x14ac:dyDescent="0.25">
      <c r="A1474" s="79">
        <v>54161</v>
      </c>
      <c r="B1474" s="76" t="s">
        <v>174</v>
      </c>
      <c r="C1474" s="76" t="s">
        <v>194</v>
      </c>
      <c r="D1474" s="77">
        <v>46246</v>
      </c>
      <c r="E1474" s="78">
        <v>0.81</v>
      </c>
      <c r="F1474" s="76" t="s">
        <v>266</v>
      </c>
      <c r="G1474" s="77">
        <v>46246</v>
      </c>
      <c r="H1474">
        <v>40503686</v>
      </c>
      <c r="I1474">
        <v>10</v>
      </c>
      <c r="J1474" s="76" t="s">
        <v>2470</v>
      </c>
      <c r="K1474" s="76" t="s">
        <v>2471</v>
      </c>
      <c r="L1474" s="77">
        <v>46246</v>
      </c>
      <c r="M1474" s="76" t="s">
        <v>269</v>
      </c>
      <c r="N1474" s="76" t="s">
        <v>270</v>
      </c>
      <c r="O1474" s="76" t="s">
        <v>271</v>
      </c>
      <c r="P1474" s="77">
        <v>46246</v>
      </c>
      <c r="Q1474" s="43">
        <f t="shared" si="46"/>
        <v>1196</v>
      </c>
      <c r="R1474" s="43">
        <f t="shared" si="47"/>
        <v>1245</v>
      </c>
      <c r="S1474" s="41">
        <f>IF($Q1474&lt;Parâmetros!$E$19,$G1474-1,$G1474)</f>
        <v>46246</v>
      </c>
    </row>
    <row r="1475" spans="1:19" ht="15" customHeight="1" x14ac:dyDescent="0.25">
      <c r="A1475" s="79">
        <v>54161</v>
      </c>
      <c r="B1475" s="76" t="s">
        <v>174</v>
      </c>
      <c r="C1475" s="76" t="s">
        <v>194</v>
      </c>
      <c r="D1475" s="77">
        <v>46246</v>
      </c>
      <c r="E1475" s="78">
        <v>0.83</v>
      </c>
      <c r="F1475" s="76" t="s">
        <v>266</v>
      </c>
      <c r="G1475" s="77">
        <v>46246</v>
      </c>
      <c r="H1475">
        <v>40503688</v>
      </c>
      <c r="I1475">
        <v>10</v>
      </c>
      <c r="J1475" s="76" t="s">
        <v>2472</v>
      </c>
      <c r="K1475" s="76" t="s">
        <v>2386</v>
      </c>
      <c r="L1475" s="77">
        <v>46246</v>
      </c>
      <c r="M1475" s="76" t="s">
        <v>269</v>
      </c>
      <c r="N1475">
        <v>3002577</v>
      </c>
      <c r="O1475" s="76" t="s">
        <v>271</v>
      </c>
      <c r="P1475" s="77">
        <v>46246</v>
      </c>
      <c r="Q1475" s="43">
        <f t="shared" si="46"/>
        <v>1305</v>
      </c>
      <c r="R1475" s="43">
        <f t="shared" si="47"/>
        <v>1355</v>
      </c>
      <c r="S1475" s="41">
        <f>IF($Q1475&lt;Parâmetros!$E$19,$G1475-1,$G1475)</f>
        <v>46246</v>
      </c>
    </row>
    <row r="1476" spans="1:19" ht="15" customHeight="1" x14ac:dyDescent="0.25">
      <c r="A1476" s="79">
        <v>54161</v>
      </c>
      <c r="B1476" s="76" t="s">
        <v>174</v>
      </c>
      <c r="C1476" s="76" t="s">
        <v>194</v>
      </c>
      <c r="D1476" s="77">
        <v>46246</v>
      </c>
      <c r="E1476" s="78">
        <v>0.59</v>
      </c>
      <c r="F1476" s="76" t="s">
        <v>266</v>
      </c>
      <c r="G1476" s="77">
        <v>46246</v>
      </c>
      <c r="H1476">
        <v>40503689</v>
      </c>
      <c r="I1476">
        <v>10</v>
      </c>
      <c r="J1476" s="76" t="s">
        <v>2387</v>
      </c>
      <c r="K1476" s="76" t="s">
        <v>2473</v>
      </c>
      <c r="L1476" s="77">
        <v>46246</v>
      </c>
      <c r="M1476" s="76" t="s">
        <v>269</v>
      </c>
      <c r="N1476" s="76" t="s">
        <v>270</v>
      </c>
      <c r="O1476" s="76" t="s">
        <v>271</v>
      </c>
      <c r="P1476" s="77">
        <v>46246</v>
      </c>
      <c r="Q1476" s="43">
        <f t="shared" si="46"/>
        <v>1355</v>
      </c>
      <c r="R1476" s="43">
        <f t="shared" si="47"/>
        <v>1390</v>
      </c>
      <c r="S1476" s="41">
        <f>IF($Q1476&lt;Parâmetros!$E$19,$G1476-1,$G1476)</f>
        <v>46246</v>
      </c>
    </row>
    <row r="1477" spans="1:19" ht="15" customHeight="1" x14ac:dyDescent="0.25">
      <c r="A1477" s="79">
        <v>54161</v>
      </c>
      <c r="B1477" s="76" t="s">
        <v>174</v>
      </c>
      <c r="C1477" s="76" t="s">
        <v>194</v>
      </c>
      <c r="D1477" s="77">
        <v>46246</v>
      </c>
      <c r="E1477" s="78">
        <v>0.4</v>
      </c>
      <c r="F1477" s="76" t="s">
        <v>266</v>
      </c>
      <c r="G1477" s="77">
        <v>46246</v>
      </c>
      <c r="H1477">
        <v>40503690</v>
      </c>
      <c r="I1477">
        <v>10</v>
      </c>
      <c r="J1477" s="76" t="s">
        <v>2474</v>
      </c>
      <c r="K1477" s="76" t="s">
        <v>2475</v>
      </c>
      <c r="L1477" s="77">
        <v>46246</v>
      </c>
      <c r="M1477" s="76" t="s">
        <v>269</v>
      </c>
      <c r="N1477" s="76" t="s">
        <v>270</v>
      </c>
      <c r="O1477" s="76" t="s">
        <v>271</v>
      </c>
      <c r="P1477" s="77">
        <v>46246</v>
      </c>
      <c r="Q1477" s="43">
        <f t="shared" si="46"/>
        <v>1391</v>
      </c>
      <c r="R1477" s="43">
        <f t="shared" si="47"/>
        <v>1415</v>
      </c>
      <c r="S1477" s="41">
        <f>IF($Q1477&lt;Parâmetros!$E$19,$G1477-1,$G1477)</f>
        <v>46246</v>
      </c>
    </row>
    <row r="1478" spans="1:19" ht="15" customHeight="1" x14ac:dyDescent="0.25">
      <c r="A1478" s="79">
        <v>54161</v>
      </c>
      <c r="B1478" s="76" t="s">
        <v>174</v>
      </c>
      <c r="C1478" s="76" t="s">
        <v>194</v>
      </c>
      <c r="D1478" s="77">
        <v>46247</v>
      </c>
      <c r="E1478" s="78">
        <v>0.57999999999999996</v>
      </c>
      <c r="F1478" s="76" t="s">
        <v>266</v>
      </c>
      <c r="G1478" s="77">
        <v>46247</v>
      </c>
      <c r="H1478">
        <v>40503996</v>
      </c>
      <c r="I1478">
        <v>10</v>
      </c>
      <c r="J1478" s="76" t="s">
        <v>463</v>
      </c>
      <c r="K1478" s="76" t="s">
        <v>2426</v>
      </c>
      <c r="L1478" s="77">
        <v>46247</v>
      </c>
      <c r="M1478" s="76" t="s">
        <v>269</v>
      </c>
      <c r="N1478">
        <v>3011411</v>
      </c>
      <c r="O1478" s="76" t="s">
        <v>271</v>
      </c>
      <c r="P1478" s="77">
        <v>46247</v>
      </c>
      <c r="Q1478" s="43">
        <f t="shared" si="46"/>
        <v>935</v>
      </c>
      <c r="R1478" s="43">
        <f t="shared" si="47"/>
        <v>970</v>
      </c>
      <c r="S1478" s="41">
        <f>IF($Q1478&lt;Parâmetros!$E$19,$G1478-1,$G1478)</f>
        <v>46247</v>
      </c>
    </row>
    <row r="1479" spans="1:19" ht="15" customHeight="1" x14ac:dyDescent="0.25">
      <c r="A1479" s="79">
        <v>54161</v>
      </c>
      <c r="B1479" s="76" t="s">
        <v>174</v>
      </c>
      <c r="C1479" s="76" t="s">
        <v>194</v>
      </c>
      <c r="D1479" s="77">
        <v>46247</v>
      </c>
      <c r="E1479" s="78">
        <v>0.56999999999999995</v>
      </c>
      <c r="F1479" s="76" t="s">
        <v>266</v>
      </c>
      <c r="G1479" s="77">
        <v>46247</v>
      </c>
      <c r="H1479">
        <v>40503988</v>
      </c>
      <c r="I1479">
        <v>20</v>
      </c>
      <c r="J1479" s="76" t="s">
        <v>2450</v>
      </c>
      <c r="K1479" s="76" t="s">
        <v>2463</v>
      </c>
      <c r="L1479" s="77">
        <v>46247</v>
      </c>
      <c r="M1479" s="76" t="s">
        <v>269</v>
      </c>
      <c r="N1479">
        <v>3009382</v>
      </c>
      <c r="O1479" s="76" t="s">
        <v>271</v>
      </c>
      <c r="P1479" s="77">
        <v>46247</v>
      </c>
      <c r="Q1479" s="43">
        <f t="shared" si="46"/>
        <v>971</v>
      </c>
      <c r="R1479" s="43">
        <f t="shared" si="47"/>
        <v>1005</v>
      </c>
      <c r="S1479" s="41">
        <f>IF($Q1479&lt;Parâmetros!$E$19,$G1479-1,$G1479)</f>
        <v>46247</v>
      </c>
    </row>
    <row r="1480" spans="1:19" ht="15" customHeight="1" x14ac:dyDescent="0.25">
      <c r="A1480" s="79">
        <v>54161</v>
      </c>
      <c r="B1480" s="76" t="s">
        <v>174</v>
      </c>
      <c r="C1480" s="76" t="s">
        <v>194</v>
      </c>
      <c r="D1480" s="77">
        <v>46247</v>
      </c>
      <c r="E1480" s="78">
        <v>1.75</v>
      </c>
      <c r="F1480" s="76" t="s">
        <v>266</v>
      </c>
      <c r="G1480" s="77">
        <v>46247</v>
      </c>
      <c r="H1480">
        <v>40503922</v>
      </c>
      <c r="I1480">
        <v>10</v>
      </c>
      <c r="J1480" s="76" t="s">
        <v>2476</v>
      </c>
      <c r="K1480" s="76" t="s">
        <v>2413</v>
      </c>
      <c r="L1480" s="77">
        <v>46247</v>
      </c>
      <c r="M1480" s="76" t="s">
        <v>269</v>
      </c>
      <c r="N1480" s="76" t="s">
        <v>270</v>
      </c>
      <c r="O1480" s="76" t="s">
        <v>271</v>
      </c>
      <c r="P1480" s="77">
        <v>46247</v>
      </c>
      <c r="Q1480" s="43">
        <f t="shared" si="46"/>
        <v>1005</v>
      </c>
      <c r="R1480" s="43">
        <f t="shared" si="47"/>
        <v>1110</v>
      </c>
      <c r="S1480" s="41">
        <f>IF($Q1480&lt;Parâmetros!$E$19,$G1480-1,$G1480)</f>
        <v>46247</v>
      </c>
    </row>
    <row r="1481" spans="1:19" ht="15" customHeight="1" x14ac:dyDescent="0.25">
      <c r="A1481" s="79">
        <v>54161</v>
      </c>
      <c r="B1481" s="76" t="s">
        <v>174</v>
      </c>
      <c r="C1481" s="76" t="s">
        <v>194</v>
      </c>
      <c r="D1481" s="77">
        <v>46247</v>
      </c>
      <c r="E1481" s="78">
        <v>0.57999999999999996</v>
      </c>
      <c r="F1481" s="76" t="s">
        <v>266</v>
      </c>
      <c r="G1481" s="77">
        <v>46247</v>
      </c>
      <c r="H1481">
        <v>40503996</v>
      </c>
      <c r="I1481">
        <v>10</v>
      </c>
      <c r="J1481" s="76" t="s">
        <v>2477</v>
      </c>
      <c r="K1481" s="76" t="s">
        <v>2478</v>
      </c>
      <c r="L1481" s="77">
        <v>46247</v>
      </c>
      <c r="M1481" s="76" t="s">
        <v>269</v>
      </c>
      <c r="N1481">
        <v>3011411</v>
      </c>
      <c r="O1481" s="76" t="s">
        <v>271</v>
      </c>
      <c r="P1481" s="77">
        <v>46247</v>
      </c>
      <c r="Q1481" s="43">
        <f t="shared" si="46"/>
        <v>1112</v>
      </c>
      <c r="R1481" s="43">
        <f t="shared" si="47"/>
        <v>1147</v>
      </c>
      <c r="S1481" s="41">
        <f>IF($Q1481&lt;Parâmetros!$E$19,$G1481-1,$G1481)</f>
        <v>46247</v>
      </c>
    </row>
    <row r="1482" spans="1:19" ht="15" customHeight="1" x14ac:dyDescent="0.25">
      <c r="A1482" s="79">
        <v>54161</v>
      </c>
      <c r="B1482" s="76" t="s">
        <v>174</v>
      </c>
      <c r="C1482" s="76" t="s">
        <v>194</v>
      </c>
      <c r="D1482" s="77">
        <v>46247</v>
      </c>
      <c r="E1482" s="78">
        <v>0.55000000000000004</v>
      </c>
      <c r="F1482" s="76" t="s">
        <v>266</v>
      </c>
      <c r="G1482" s="77">
        <v>46247</v>
      </c>
      <c r="H1482">
        <v>40503998</v>
      </c>
      <c r="I1482">
        <v>10</v>
      </c>
      <c r="J1482" s="76" t="s">
        <v>2479</v>
      </c>
      <c r="K1482" s="76" t="s">
        <v>2480</v>
      </c>
      <c r="L1482" s="77">
        <v>46247</v>
      </c>
      <c r="M1482" s="76" t="s">
        <v>269</v>
      </c>
      <c r="N1482">
        <v>3007321</v>
      </c>
      <c r="O1482" s="76" t="s">
        <v>271</v>
      </c>
      <c r="P1482" s="77">
        <v>46247</v>
      </c>
      <c r="Q1482" s="43">
        <f t="shared" si="46"/>
        <v>1148</v>
      </c>
      <c r="R1482" s="43">
        <f t="shared" si="47"/>
        <v>1181</v>
      </c>
      <c r="S1482" s="41">
        <f>IF($Q1482&lt;Parâmetros!$E$19,$G1482-1,$G1482)</f>
        <v>46247</v>
      </c>
    </row>
    <row r="1483" spans="1:19" ht="15" customHeight="1" x14ac:dyDescent="0.25">
      <c r="A1483" s="79">
        <v>54161</v>
      </c>
      <c r="B1483" s="76" t="s">
        <v>174</v>
      </c>
      <c r="C1483" s="76" t="s">
        <v>194</v>
      </c>
      <c r="D1483" s="77">
        <v>46247</v>
      </c>
      <c r="E1483" s="78">
        <v>0.55000000000000004</v>
      </c>
      <c r="F1483" s="76" t="s">
        <v>266</v>
      </c>
      <c r="G1483" s="77">
        <v>46247</v>
      </c>
      <c r="H1483">
        <v>40503999</v>
      </c>
      <c r="I1483">
        <v>10</v>
      </c>
      <c r="J1483" s="76" t="s">
        <v>2481</v>
      </c>
      <c r="K1483" s="76" t="s">
        <v>2460</v>
      </c>
      <c r="L1483" s="77">
        <v>46247</v>
      </c>
      <c r="M1483" s="76" t="s">
        <v>269</v>
      </c>
      <c r="N1483" s="76" t="s">
        <v>270</v>
      </c>
      <c r="O1483" s="76" t="s">
        <v>271</v>
      </c>
      <c r="P1483" s="77">
        <v>46247</v>
      </c>
      <c r="Q1483" s="43">
        <f t="shared" si="46"/>
        <v>1182</v>
      </c>
      <c r="R1483" s="43">
        <f t="shared" si="47"/>
        <v>1215</v>
      </c>
      <c r="S1483" s="41">
        <f>IF($Q1483&lt;Parâmetros!$E$19,$G1483-1,$G1483)</f>
        <v>46247</v>
      </c>
    </row>
    <row r="1484" spans="1:19" ht="15" customHeight="1" x14ac:dyDescent="0.25">
      <c r="A1484" s="79">
        <v>54161</v>
      </c>
      <c r="B1484" s="76" t="s">
        <v>174</v>
      </c>
      <c r="C1484" s="76" t="s">
        <v>194</v>
      </c>
      <c r="D1484" s="77">
        <v>46247</v>
      </c>
      <c r="E1484" s="78">
        <v>0.98</v>
      </c>
      <c r="F1484" s="76" t="s">
        <v>266</v>
      </c>
      <c r="G1484" s="77">
        <v>46247</v>
      </c>
      <c r="H1484">
        <v>40503932</v>
      </c>
      <c r="I1484">
        <v>20</v>
      </c>
      <c r="J1484" s="76" t="s">
        <v>2482</v>
      </c>
      <c r="K1484" s="76" t="s">
        <v>2483</v>
      </c>
      <c r="L1484" s="77">
        <v>46247</v>
      </c>
      <c r="M1484" s="76" t="s">
        <v>269</v>
      </c>
      <c r="N1484" s="76" t="s">
        <v>270</v>
      </c>
      <c r="O1484" s="76" t="s">
        <v>271</v>
      </c>
      <c r="P1484" s="77">
        <v>46247</v>
      </c>
      <c r="Q1484" s="43">
        <f t="shared" si="46"/>
        <v>1216</v>
      </c>
      <c r="R1484" s="43">
        <f t="shared" si="47"/>
        <v>1275</v>
      </c>
      <c r="S1484" s="41">
        <f>IF($Q1484&lt;Parâmetros!$E$19,$G1484-1,$G1484)</f>
        <v>46247</v>
      </c>
    </row>
    <row r="1485" spans="1:19" ht="15" customHeight="1" x14ac:dyDescent="0.25">
      <c r="A1485" s="79">
        <v>54161</v>
      </c>
      <c r="B1485" s="76" t="s">
        <v>174</v>
      </c>
      <c r="C1485" s="76" t="s">
        <v>194</v>
      </c>
      <c r="D1485" s="77">
        <v>46247</v>
      </c>
      <c r="E1485" s="78">
        <v>0.53</v>
      </c>
      <c r="F1485" s="76" t="s">
        <v>266</v>
      </c>
      <c r="G1485" s="77">
        <v>46247</v>
      </c>
      <c r="H1485">
        <v>40503998</v>
      </c>
      <c r="I1485">
        <v>10</v>
      </c>
      <c r="J1485" s="76" t="s">
        <v>2423</v>
      </c>
      <c r="K1485" s="76" t="s">
        <v>2484</v>
      </c>
      <c r="L1485" s="77">
        <v>46247</v>
      </c>
      <c r="M1485" s="76" t="s">
        <v>269</v>
      </c>
      <c r="N1485">
        <v>3007321</v>
      </c>
      <c r="O1485" s="76" t="s">
        <v>271</v>
      </c>
      <c r="P1485" s="77">
        <v>46247</v>
      </c>
      <c r="Q1485" s="43">
        <f t="shared" si="46"/>
        <v>1335</v>
      </c>
      <c r="R1485" s="43">
        <f t="shared" si="47"/>
        <v>1367</v>
      </c>
      <c r="S1485" s="41">
        <f>IF($Q1485&lt;Parâmetros!$E$19,$G1485-1,$G1485)</f>
        <v>46247</v>
      </c>
    </row>
    <row r="1486" spans="1:19" ht="15" customHeight="1" x14ac:dyDescent="0.25">
      <c r="A1486" s="79">
        <v>54161</v>
      </c>
      <c r="B1486" s="76" t="s">
        <v>174</v>
      </c>
      <c r="C1486" s="76" t="s">
        <v>194</v>
      </c>
      <c r="D1486" s="77">
        <v>46247</v>
      </c>
      <c r="E1486" s="78">
        <v>0.45</v>
      </c>
      <c r="F1486" s="76" t="s">
        <v>266</v>
      </c>
      <c r="G1486" s="77">
        <v>46247</v>
      </c>
      <c r="H1486">
        <v>40504000</v>
      </c>
      <c r="I1486">
        <v>10</v>
      </c>
      <c r="J1486" s="76" t="s">
        <v>2485</v>
      </c>
      <c r="K1486" s="76" t="s">
        <v>2486</v>
      </c>
      <c r="L1486" s="77">
        <v>46247</v>
      </c>
      <c r="M1486" s="76" t="s">
        <v>269</v>
      </c>
      <c r="N1486" s="76" t="s">
        <v>270</v>
      </c>
      <c r="O1486" s="76" t="s">
        <v>271</v>
      </c>
      <c r="P1486" s="77">
        <v>46247</v>
      </c>
      <c r="Q1486" s="43">
        <f t="shared" si="46"/>
        <v>1368</v>
      </c>
      <c r="R1486" s="43">
        <f t="shared" si="47"/>
        <v>1395</v>
      </c>
      <c r="S1486" s="41">
        <f>IF($Q1486&lt;Parâmetros!$E$19,$G1486-1,$G1486)</f>
        <v>46247</v>
      </c>
    </row>
    <row r="1487" spans="1:19" ht="15" customHeight="1" x14ac:dyDescent="0.25">
      <c r="A1487" s="79">
        <v>54161</v>
      </c>
      <c r="B1487" s="76" t="s">
        <v>174</v>
      </c>
      <c r="C1487" s="76" t="s">
        <v>194</v>
      </c>
      <c r="D1487" s="77">
        <v>46247</v>
      </c>
      <c r="E1487" s="78">
        <v>0.3</v>
      </c>
      <c r="F1487" s="76" t="s">
        <v>266</v>
      </c>
      <c r="G1487" s="77">
        <v>46247</v>
      </c>
      <c r="H1487">
        <v>40504001</v>
      </c>
      <c r="I1487">
        <v>10</v>
      </c>
      <c r="J1487" s="76" t="s">
        <v>2487</v>
      </c>
      <c r="K1487" s="76" t="s">
        <v>1668</v>
      </c>
      <c r="L1487" s="77">
        <v>46247</v>
      </c>
      <c r="M1487" s="76" t="s">
        <v>269</v>
      </c>
      <c r="N1487" s="76" t="s">
        <v>270</v>
      </c>
      <c r="O1487" s="76" t="s">
        <v>271</v>
      </c>
      <c r="P1487" s="77">
        <v>46247</v>
      </c>
      <c r="Q1487" s="43">
        <f t="shared" si="46"/>
        <v>1395</v>
      </c>
      <c r="R1487" s="43">
        <f t="shared" si="47"/>
        <v>1413</v>
      </c>
      <c r="S1487" s="41">
        <f>IF($Q1487&lt;Parâmetros!$E$19,$G1487-1,$G1487)</f>
        <v>46247</v>
      </c>
    </row>
    <row r="1488" spans="1:19" ht="15" customHeight="1" x14ac:dyDescent="0.25">
      <c r="A1488" s="79">
        <v>54161</v>
      </c>
      <c r="B1488" s="76" t="s">
        <v>174</v>
      </c>
      <c r="C1488" s="76" t="s">
        <v>194</v>
      </c>
      <c r="D1488" s="77">
        <v>46248</v>
      </c>
      <c r="E1488" s="78">
        <v>1.4</v>
      </c>
      <c r="F1488" s="76" t="s">
        <v>266</v>
      </c>
      <c r="G1488" s="77">
        <v>46248</v>
      </c>
      <c r="H1488">
        <v>40498796</v>
      </c>
      <c r="I1488">
        <v>20</v>
      </c>
      <c r="J1488" s="76" t="s">
        <v>847</v>
      </c>
      <c r="K1488" s="76" t="s">
        <v>2488</v>
      </c>
      <c r="L1488" s="77">
        <v>46248</v>
      </c>
      <c r="M1488" s="76" t="s">
        <v>269</v>
      </c>
      <c r="N1488">
        <v>3012511</v>
      </c>
      <c r="O1488" s="76" t="s">
        <v>271</v>
      </c>
      <c r="P1488" s="77">
        <v>46248</v>
      </c>
      <c r="Q1488" s="43">
        <f t="shared" si="46"/>
        <v>936</v>
      </c>
      <c r="R1488" s="43">
        <f t="shared" si="47"/>
        <v>1020</v>
      </c>
      <c r="S1488" s="41">
        <f>IF($Q1488&lt;Parâmetros!$E$19,$G1488-1,$G1488)</f>
        <v>46248</v>
      </c>
    </row>
    <row r="1489" spans="1:19" ht="15" customHeight="1" x14ac:dyDescent="0.25">
      <c r="A1489" s="79">
        <v>54161</v>
      </c>
      <c r="B1489" s="76" t="s">
        <v>174</v>
      </c>
      <c r="C1489" s="76" t="s">
        <v>194</v>
      </c>
      <c r="D1489" s="77">
        <v>46248</v>
      </c>
      <c r="E1489" s="78">
        <v>1.47</v>
      </c>
      <c r="F1489" s="76" t="s">
        <v>266</v>
      </c>
      <c r="G1489" s="77">
        <v>46248</v>
      </c>
      <c r="H1489">
        <v>40504305</v>
      </c>
      <c r="I1489">
        <v>10</v>
      </c>
      <c r="J1489" s="76" t="s">
        <v>2489</v>
      </c>
      <c r="K1489" s="76" t="s">
        <v>2413</v>
      </c>
      <c r="L1489" s="77">
        <v>46248</v>
      </c>
      <c r="M1489" s="76" t="s">
        <v>269</v>
      </c>
      <c r="N1489" s="76" t="s">
        <v>270</v>
      </c>
      <c r="O1489" s="76" t="s">
        <v>271</v>
      </c>
      <c r="P1489" s="77">
        <v>46248</v>
      </c>
      <c r="Q1489" s="43">
        <f t="shared" si="46"/>
        <v>1022</v>
      </c>
      <c r="R1489" s="43">
        <f t="shared" si="47"/>
        <v>1110</v>
      </c>
      <c r="S1489" s="41">
        <f>IF($Q1489&lt;Parâmetros!$E$19,$G1489-1,$G1489)</f>
        <v>46248</v>
      </c>
    </row>
    <row r="1490" spans="1:19" ht="15" customHeight="1" x14ac:dyDescent="0.25">
      <c r="A1490" s="79">
        <v>54161</v>
      </c>
      <c r="B1490" s="76" t="s">
        <v>174</v>
      </c>
      <c r="C1490" s="76" t="s">
        <v>194</v>
      </c>
      <c r="D1490" s="77">
        <v>46248</v>
      </c>
      <c r="E1490" s="78">
        <v>1.07</v>
      </c>
      <c r="F1490" s="76" t="s">
        <v>266</v>
      </c>
      <c r="G1490" s="77">
        <v>46248</v>
      </c>
      <c r="H1490">
        <v>40503663</v>
      </c>
      <c r="I1490">
        <v>10</v>
      </c>
      <c r="J1490" s="76" t="s">
        <v>2490</v>
      </c>
      <c r="K1490" s="76" t="s">
        <v>2417</v>
      </c>
      <c r="L1490" s="77">
        <v>46248</v>
      </c>
      <c r="M1490" s="76" t="s">
        <v>269</v>
      </c>
      <c r="N1490" s="76" t="s">
        <v>270</v>
      </c>
      <c r="O1490" s="76" t="s">
        <v>271</v>
      </c>
      <c r="P1490" s="77">
        <v>46248</v>
      </c>
      <c r="Q1490" s="43">
        <f t="shared" si="46"/>
        <v>1111</v>
      </c>
      <c r="R1490" s="43">
        <f t="shared" si="47"/>
        <v>1175</v>
      </c>
      <c r="S1490" s="41">
        <f>IF($Q1490&lt;Parâmetros!$E$19,$G1490-1,$G1490)</f>
        <v>46248</v>
      </c>
    </row>
    <row r="1491" spans="1:19" ht="15" customHeight="1" x14ac:dyDescent="0.25">
      <c r="A1491" s="79">
        <v>54161</v>
      </c>
      <c r="B1491" s="76" t="s">
        <v>174</v>
      </c>
      <c r="C1491" s="76" t="s">
        <v>194</v>
      </c>
      <c r="D1491" s="77">
        <v>46249</v>
      </c>
      <c r="E1491" s="78">
        <v>0.56999999999999995</v>
      </c>
      <c r="F1491" s="76" t="s">
        <v>266</v>
      </c>
      <c r="G1491" s="77">
        <v>46248</v>
      </c>
      <c r="H1491">
        <v>40504763</v>
      </c>
      <c r="I1491">
        <v>10</v>
      </c>
      <c r="J1491" s="76" t="s">
        <v>2491</v>
      </c>
      <c r="K1491" s="76" t="s">
        <v>2492</v>
      </c>
      <c r="L1491" s="77">
        <v>46248</v>
      </c>
      <c r="M1491" s="76" t="s">
        <v>269</v>
      </c>
      <c r="N1491" s="76" t="s">
        <v>270</v>
      </c>
      <c r="O1491" s="76" t="s">
        <v>271</v>
      </c>
      <c r="P1491" s="77">
        <v>46249</v>
      </c>
      <c r="Q1491" s="43">
        <f t="shared" si="46"/>
        <v>1176</v>
      </c>
      <c r="R1491" s="43">
        <f t="shared" si="47"/>
        <v>1210</v>
      </c>
      <c r="S1491" s="41">
        <f>IF($Q1491&lt;Parâmetros!$E$19,$G1491-1,$G1491)</f>
        <v>46248</v>
      </c>
    </row>
    <row r="1492" spans="1:19" ht="15" customHeight="1" x14ac:dyDescent="0.25">
      <c r="A1492" s="79">
        <v>54161</v>
      </c>
      <c r="B1492" s="76" t="s">
        <v>174</v>
      </c>
      <c r="C1492" s="76" t="s">
        <v>194</v>
      </c>
      <c r="D1492" s="77">
        <v>46249</v>
      </c>
      <c r="E1492" s="78">
        <v>0.83</v>
      </c>
      <c r="F1492" s="76" t="s">
        <v>266</v>
      </c>
      <c r="G1492" s="77">
        <v>46248</v>
      </c>
      <c r="H1492">
        <v>40504255</v>
      </c>
      <c r="I1492">
        <v>10</v>
      </c>
      <c r="J1492" s="76" t="s">
        <v>2493</v>
      </c>
      <c r="K1492" s="76" t="s">
        <v>827</v>
      </c>
      <c r="L1492" s="77">
        <v>46248</v>
      </c>
      <c r="M1492" s="76" t="s">
        <v>269</v>
      </c>
      <c r="N1492" s="76" t="s">
        <v>270</v>
      </c>
      <c r="O1492" s="76" t="s">
        <v>271</v>
      </c>
      <c r="P1492" s="77">
        <v>46249</v>
      </c>
      <c r="Q1492" s="43">
        <f t="shared" si="46"/>
        <v>1270</v>
      </c>
      <c r="R1492" s="43">
        <f t="shared" si="47"/>
        <v>1320</v>
      </c>
      <c r="S1492" s="41">
        <f>IF($Q1492&lt;Parâmetros!$E$19,$G1492-1,$G1492)</f>
        <v>46248</v>
      </c>
    </row>
    <row r="1493" spans="1:19" ht="15" customHeight="1" x14ac:dyDescent="0.25">
      <c r="A1493" s="79">
        <v>54161</v>
      </c>
      <c r="B1493" s="76" t="s">
        <v>174</v>
      </c>
      <c r="C1493" s="76" t="s">
        <v>194</v>
      </c>
      <c r="D1493" s="77">
        <v>46249</v>
      </c>
      <c r="E1493" s="78">
        <v>0.65</v>
      </c>
      <c r="F1493" s="76" t="s">
        <v>266</v>
      </c>
      <c r="G1493" s="77">
        <v>46248</v>
      </c>
      <c r="H1493">
        <v>40504532</v>
      </c>
      <c r="I1493">
        <v>10</v>
      </c>
      <c r="J1493" s="76" t="s">
        <v>855</v>
      </c>
      <c r="K1493" s="76" t="s">
        <v>2494</v>
      </c>
      <c r="L1493" s="77">
        <v>46248</v>
      </c>
      <c r="M1493" s="76" t="s">
        <v>269</v>
      </c>
      <c r="N1493" s="76" t="s">
        <v>270</v>
      </c>
      <c r="O1493" s="76" t="s">
        <v>271</v>
      </c>
      <c r="P1493" s="77">
        <v>46249</v>
      </c>
      <c r="Q1493" s="43">
        <f t="shared" si="46"/>
        <v>1321</v>
      </c>
      <c r="R1493" s="43">
        <f t="shared" si="47"/>
        <v>1360</v>
      </c>
      <c r="S1493" s="41">
        <f>IF($Q1493&lt;Parâmetros!$E$19,$G1493-1,$G1493)</f>
        <v>46248</v>
      </c>
    </row>
    <row r="1494" spans="1:19" ht="15" customHeight="1" x14ac:dyDescent="0.25">
      <c r="A1494" s="79">
        <v>54161</v>
      </c>
      <c r="B1494" s="76" t="s">
        <v>174</v>
      </c>
      <c r="C1494" s="76" t="s">
        <v>194</v>
      </c>
      <c r="D1494" s="77">
        <v>46249</v>
      </c>
      <c r="E1494" s="78">
        <v>0.92</v>
      </c>
      <c r="F1494" s="76" t="s">
        <v>266</v>
      </c>
      <c r="G1494" s="77">
        <v>46248</v>
      </c>
      <c r="H1494">
        <v>40472435</v>
      </c>
      <c r="I1494">
        <v>10</v>
      </c>
      <c r="J1494" s="76" t="s">
        <v>2495</v>
      </c>
      <c r="K1494" s="76" t="s">
        <v>2439</v>
      </c>
      <c r="L1494" s="77">
        <v>46248</v>
      </c>
      <c r="M1494" s="76" t="s">
        <v>296</v>
      </c>
      <c r="N1494">
        <v>3011701</v>
      </c>
      <c r="O1494" s="76" t="s">
        <v>271</v>
      </c>
      <c r="P1494" s="77">
        <v>46249</v>
      </c>
      <c r="Q1494" s="43">
        <f t="shared" si="46"/>
        <v>1361</v>
      </c>
      <c r="R1494" s="43">
        <f t="shared" si="47"/>
        <v>1416</v>
      </c>
      <c r="S1494" s="41">
        <f>IF($Q1494&lt;Parâmetros!$E$19,$G1494-1,$G1494)</f>
        <v>46248</v>
      </c>
    </row>
    <row r="1495" spans="1:19" ht="15" customHeight="1" x14ac:dyDescent="0.25">
      <c r="A1495" s="79">
        <v>54161</v>
      </c>
      <c r="B1495" s="76" t="s">
        <v>174</v>
      </c>
      <c r="C1495" s="76" t="s">
        <v>194</v>
      </c>
      <c r="D1495" s="77">
        <v>46249</v>
      </c>
      <c r="E1495" s="78">
        <v>1.08</v>
      </c>
      <c r="F1495" s="76" t="s">
        <v>266</v>
      </c>
      <c r="G1495" s="77">
        <v>46249</v>
      </c>
      <c r="H1495">
        <v>40499305</v>
      </c>
      <c r="I1495">
        <v>10</v>
      </c>
      <c r="J1495" s="76" t="s">
        <v>463</v>
      </c>
      <c r="K1495" s="76" t="s">
        <v>2496</v>
      </c>
      <c r="L1495" s="77">
        <v>46249</v>
      </c>
      <c r="M1495" s="76" t="s">
        <v>296</v>
      </c>
      <c r="N1495">
        <v>3011615</v>
      </c>
      <c r="O1495" s="76" t="s">
        <v>271</v>
      </c>
      <c r="P1495" s="77">
        <v>46249</v>
      </c>
      <c r="Q1495" s="43">
        <f t="shared" si="46"/>
        <v>935</v>
      </c>
      <c r="R1495" s="43">
        <f t="shared" si="47"/>
        <v>1000</v>
      </c>
      <c r="S1495" s="41">
        <f>IF($Q1495&lt;Parâmetros!$E$19,$G1495-1,$G1495)</f>
        <v>46249</v>
      </c>
    </row>
    <row r="1496" spans="1:19" ht="15" customHeight="1" x14ac:dyDescent="0.25">
      <c r="A1496" s="79">
        <v>54161</v>
      </c>
      <c r="B1496" s="76" t="s">
        <v>174</v>
      </c>
      <c r="C1496" s="76" t="s">
        <v>194</v>
      </c>
      <c r="D1496" s="77">
        <v>46249</v>
      </c>
      <c r="E1496" s="78">
        <v>0.56999999999999995</v>
      </c>
      <c r="F1496" s="76" t="s">
        <v>266</v>
      </c>
      <c r="G1496" s="77">
        <v>46249</v>
      </c>
      <c r="H1496">
        <v>40504768</v>
      </c>
      <c r="I1496">
        <v>10</v>
      </c>
      <c r="J1496" s="76" t="s">
        <v>2428</v>
      </c>
      <c r="K1496" s="76" t="s">
        <v>2497</v>
      </c>
      <c r="L1496" s="77">
        <v>46249</v>
      </c>
      <c r="M1496" s="76" t="s">
        <v>269</v>
      </c>
      <c r="N1496" s="76" t="s">
        <v>270</v>
      </c>
      <c r="O1496" s="76" t="s">
        <v>271</v>
      </c>
      <c r="P1496" s="77">
        <v>46249</v>
      </c>
      <c r="Q1496" s="43">
        <f t="shared" si="46"/>
        <v>1001</v>
      </c>
      <c r="R1496" s="43">
        <f t="shared" si="47"/>
        <v>1035</v>
      </c>
      <c r="S1496" s="41">
        <f>IF($Q1496&lt;Parâmetros!$E$19,$G1496-1,$G1496)</f>
        <v>46249</v>
      </c>
    </row>
    <row r="1497" spans="1:19" ht="15" customHeight="1" x14ac:dyDescent="0.25">
      <c r="A1497" s="79">
        <v>54161</v>
      </c>
      <c r="B1497" s="76" t="s">
        <v>174</v>
      </c>
      <c r="C1497" s="76" t="s">
        <v>194</v>
      </c>
      <c r="D1497" s="77">
        <v>46249</v>
      </c>
      <c r="E1497" s="78">
        <v>0.77</v>
      </c>
      <c r="F1497" s="76" t="s">
        <v>266</v>
      </c>
      <c r="G1497" s="77">
        <v>46249</v>
      </c>
      <c r="H1497">
        <v>40504532</v>
      </c>
      <c r="I1497">
        <v>10</v>
      </c>
      <c r="J1497" s="76" t="s">
        <v>2498</v>
      </c>
      <c r="K1497" s="76" t="s">
        <v>2499</v>
      </c>
      <c r="L1497" s="77">
        <v>46249</v>
      </c>
      <c r="M1497" s="76" t="s">
        <v>269</v>
      </c>
      <c r="N1497" s="76" t="s">
        <v>270</v>
      </c>
      <c r="O1497" s="76" t="s">
        <v>271</v>
      </c>
      <c r="P1497" s="77">
        <v>46249</v>
      </c>
      <c r="Q1497" s="43">
        <f t="shared" si="46"/>
        <v>1036</v>
      </c>
      <c r="R1497" s="43">
        <f t="shared" si="47"/>
        <v>1082</v>
      </c>
      <c r="S1497" s="41">
        <f>IF($Q1497&lt;Parâmetros!$E$19,$G1497-1,$G1497)</f>
        <v>46249</v>
      </c>
    </row>
    <row r="1498" spans="1:19" ht="15" customHeight="1" x14ac:dyDescent="0.25">
      <c r="A1498" s="79">
        <v>54161</v>
      </c>
      <c r="B1498" s="76" t="s">
        <v>174</v>
      </c>
      <c r="C1498" s="76" t="s">
        <v>194</v>
      </c>
      <c r="D1498" s="77">
        <v>46249</v>
      </c>
      <c r="E1498" s="78">
        <v>0.57999999999999996</v>
      </c>
      <c r="F1498" s="76" t="s">
        <v>266</v>
      </c>
      <c r="G1498" s="77">
        <v>46249</v>
      </c>
      <c r="H1498">
        <v>40504768</v>
      </c>
      <c r="I1498">
        <v>10</v>
      </c>
      <c r="J1498" s="76" t="s">
        <v>2500</v>
      </c>
      <c r="K1498" s="76" t="s">
        <v>2501</v>
      </c>
      <c r="L1498" s="77">
        <v>46249</v>
      </c>
      <c r="M1498" s="76" t="s">
        <v>269</v>
      </c>
      <c r="N1498" s="76" t="s">
        <v>270</v>
      </c>
      <c r="O1498" s="76" t="s">
        <v>271</v>
      </c>
      <c r="P1498" s="77">
        <v>46249</v>
      </c>
      <c r="Q1498" s="43">
        <f t="shared" si="46"/>
        <v>1084</v>
      </c>
      <c r="R1498" s="43">
        <f t="shared" si="47"/>
        <v>1119</v>
      </c>
      <c r="S1498" s="41">
        <f>IF($Q1498&lt;Parâmetros!$E$19,$G1498-1,$G1498)</f>
        <v>46249</v>
      </c>
    </row>
    <row r="1499" spans="1:19" ht="15" customHeight="1" x14ac:dyDescent="0.25">
      <c r="A1499" s="79">
        <v>54161</v>
      </c>
      <c r="B1499" s="76" t="s">
        <v>174</v>
      </c>
      <c r="C1499" s="76" t="s">
        <v>194</v>
      </c>
      <c r="D1499" s="77">
        <v>46249</v>
      </c>
      <c r="E1499" s="78">
        <v>1</v>
      </c>
      <c r="F1499" s="76" t="s">
        <v>266</v>
      </c>
      <c r="G1499" s="77">
        <v>46249</v>
      </c>
      <c r="H1499">
        <v>40499294</v>
      </c>
      <c r="I1499">
        <v>10</v>
      </c>
      <c r="J1499" s="76" t="s">
        <v>2502</v>
      </c>
      <c r="K1499" s="76" t="s">
        <v>2443</v>
      </c>
      <c r="L1499" s="77">
        <v>46249</v>
      </c>
      <c r="M1499" s="76" t="s">
        <v>296</v>
      </c>
      <c r="N1499">
        <v>3007939</v>
      </c>
      <c r="O1499" s="76" t="s">
        <v>271</v>
      </c>
      <c r="P1499" s="77">
        <v>46249</v>
      </c>
      <c r="Q1499" s="43">
        <f t="shared" si="46"/>
        <v>1120</v>
      </c>
      <c r="R1499" s="43">
        <f t="shared" si="47"/>
        <v>1180</v>
      </c>
      <c r="S1499" s="41">
        <f>IF($Q1499&lt;Parâmetros!$E$19,$G1499-1,$G1499)</f>
        <v>46249</v>
      </c>
    </row>
    <row r="1500" spans="1:19" ht="15" customHeight="1" x14ac:dyDescent="0.25">
      <c r="A1500" s="79">
        <v>54161</v>
      </c>
      <c r="B1500" s="76" t="s">
        <v>174</v>
      </c>
      <c r="C1500" s="76" t="s">
        <v>194</v>
      </c>
      <c r="D1500" s="77">
        <v>46249</v>
      </c>
      <c r="E1500" s="78">
        <v>1</v>
      </c>
      <c r="F1500" s="76" t="s">
        <v>266</v>
      </c>
      <c r="G1500" s="77">
        <v>46249</v>
      </c>
      <c r="H1500">
        <v>40486604</v>
      </c>
      <c r="I1500">
        <v>10</v>
      </c>
      <c r="J1500" s="76" t="s">
        <v>2444</v>
      </c>
      <c r="K1500" s="76" t="s">
        <v>2445</v>
      </c>
      <c r="L1500" s="77">
        <v>46249</v>
      </c>
      <c r="M1500" s="76" t="s">
        <v>296</v>
      </c>
      <c r="N1500">
        <v>3011789</v>
      </c>
      <c r="O1500" s="76" t="s">
        <v>271</v>
      </c>
      <c r="P1500" s="77">
        <v>46249</v>
      </c>
      <c r="Q1500" s="43">
        <f t="shared" si="46"/>
        <v>1240</v>
      </c>
      <c r="R1500" s="43">
        <f t="shared" si="47"/>
        <v>1300</v>
      </c>
      <c r="S1500" s="41">
        <f>IF($Q1500&lt;Parâmetros!$E$19,$G1500-1,$G1500)</f>
        <v>46249</v>
      </c>
    </row>
    <row r="1501" spans="1:19" ht="15" customHeight="1" x14ac:dyDescent="0.25">
      <c r="A1501" s="79">
        <v>54161</v>
      </c>
      <c r="B1501" s="76" t="s">
        <v>174</v>
      </c>
      <c r="C1501" s="76" t="s">
        <v>194</v>
      </c>
      <c r="D1501" s="77">
        <v>46249</v>
      </c>
      <c r="E1501" s="78">
        <v>1.07</v>
      </c>
      <c r="F1501" s="76" t="s">
        <v>266</v>
      </c>
      <c r="G1501" s="77">
        <v>46249</v>
      </c>
      <c r="H1501">
        <v>40472444</v>
      </c>
      <c r="I1501">
        <v>10</v>
      </c>
      <c r="J1501" s="76" t="s">
        <v>2503</v>
      </c>
      <c r="K1501" s="76" t="s">
        <v>2435</v>
      </c>
      <c r="L1501" s="77">
        <v>46249</v>
      </c>
      <c r="M1501" s="76" t="s">
        <v>296</v>
      </c>
      <c r="N1501">
        <v>3011788</v>
      </c>
      <c r="O1501" s="76" t="s">
        <v>271</v>
      </c>
      <c r="P1501" s="77">
        <v>46249</v>
      </c>
      <c r="Q1501" s="43">
        <f t="shared" si="46"/>
        <v>1301</v>
      </c>
      <c r="R1501" s="43">
        <f t="shared" si="47"/>
        <v>1365</v>
      </c>
      <c r="S1501" s="41">
        <f>IF($Q1501&lt;Parâmetros!$E$19,$G1501-1,$G1501)</f>
        <v>46249</v>
      </c>
    </row>
    <row r="1502" spans="1:19" ht="15" customHeight="1" x14ac:dyDescent="0.25">
      <c r="A1502" s="79">
        <v>54161</v>
      </c>
      <c r="B1502" s="76" t="s">
        <v>174</v>
      </c>
      <c r="C1502" s="76" t="s">
        <v>194</v>
      </c>
      <c r="D1502" s="77">
        <v>46249</v>
      </c>
      <c r="E1502" s="78">
        <v>0.63</v>
      </c>
      <c r="F1502" s="76" t="s">
        <v>266</v>
      </c>
      <c r="G1502" s="77">
        <v>46249</v>
      </c>
      <c r="H1502">
        <v>40504532</v>
      </c>
      <c r="I1502">
        <v>10</v>
      </c>
      <c r="J1502" s="76" t="s">
        <v>2485</v>
      </c>
      <c r="K1502" s="76" t="s">
        <v>839</v>
      </c>
      <c r="L1502" s="77">
        <v>46249</v>
      </c>
      <c r="M1502" s="76" t="s">
        <v>269</v>
      </c>
      <c r="N1502" s="76" t="s">
        <v>270</v>
      </c>
      <c r="O1502" s="76" t="s">
        <v>271</v>
      </c>
      <c r="P1502" s="77">
        <v>46249</v>
      </c>
      <c r="Q1502" s="43">
        <f t="shared" si="46"/>
        <v>1368</v>
      </c>
      <c r="R1502" s="43">
        <f t="shared" si="47"/>
        <v>1406</v>
      </c>
      <c r="S1502" s="41">
        <f>IF($Q1502&lt;Parâmetros!$E$19,$G1502-1,$G1502)</f>
        <v>46249</v>
      </c>
    </row>
    <row r="1503" spans="1:19" ht="15" customHeight="1" x14ac:dyDescent="0.25">
      <c r="A1503" s="79">
        <v>54161</v>
      </c>
      <c r="B1503" s="76" t="s">
        <v>174</v>
      </c>
      <c r="C1503" s="76" t="s">
        <v>194</v>
      </c>
      <c r="D1503" s="77">
        <v>46251</v>
      </c>
      <c r="E1503" s="78">
        <v>1</v>
      </c>
      <c r="F1503" s="76" t="s">
        <v>266</v>
      </c>
      <c r="G1503" s="77">
        <v>46251</v>
      </c>
      <c r="H1503">
        <v>40503956</v>
      </c>
      <c r="I1503">
        <v>10</v>
      </c>
      <c r="J1503" s="76" t="s">
        <v>463</v>
      </c>
      <c r="K1503" s="76" t="s">
        <v>2270</v>
      </c>
      <c r="L1503" s="77">
        <v>46251</v>
      </c>
      <c r="M1503" s="76" t="s">
        <v>296</v>
      </c>
      <c r="N1503" s="76" t="s">
        <v>270</v>
      </c>
      <c r="O1503" s="76" t="s">
        <v>271</v>
      </c>
      <c r="P1503" s="77">
        <v>46251</v>
      </c>
      <c r="Q1503" s="43">
        <f t="shared" si="46"/>
        <v>935</v>
      </c>
      <c r="R1503" s="43">
        <f t="shared" si="47"/>
        <v>995</v>
      </c>
      <c r="S1503" s="41">
        <f>IF($Q1503&lt;Parâmetros!$E$19,$G1503-1,$G1503)</f>
        <v>46251</v>
      </c>
    </row>
    <row r="1504" spans="1:19" ht="15" customHeight="1" x14ac:dyDescent="0.25">
      <c r="A1504" s="79">
        <v>54161</v>
      </c>
      <c r="B1504" s="76" t="s">
        <v>174</v>
      </c>
      <c r="C1504" s="76" t="s">
        <v>194</v>
      </c>
      <c r="D1504" s="77">
        <v>46251</v>
      </c>
      <c r="E1504" s="78">
        <v>3.4</v>
      </c>
      <c r="F1504" s="76" t="s">
        <v>266</v>
      </c>
      <c r="G1504" s="77">
        <v>46251</v>
      </c>
      <c r="H1504">
        <v>40497540</v>
      </c>
      <c r="I1504">
        <v>10</v>
      </c>
      <c r="J1504" s="76" t="s">
        <v>2504</v>
      </c>
      <c r="K1504" s="76" t="s">
        <v>2505</v>
      </c>
      <c r="L1504" s="77">
        <v>46251</v>
      </c>
      <c r="M1504" s="76" t="s">
        <v>269</v>
      </c>
      <c r="N1504">
        <v>3007939</v>
      </c>
      <c r="O1504" s="76" t="s">
        <v>271</v>
      </c>
      <c r="P1504" s="77">
        <v>46251</v>
      </c>
      <c r="Q1504" s="43">
        <f t="shared" si="46"/>
        <v>996</v>
      </c>
      <c r="R1504" s="43">
        <f t="shared" si="47"/>
        <v>1200</v>
      </c>
      <c r="S1504" s="41">
        <f>IF($Q1504&lt;Parâmetros!$E$19,$G1504-1,$G1504)</f>
        <v>46251</v>
      </c>
    </row>
    <row r="1505" spans="1:19" ht="15" customHeight="1" x14ac:dyDescent="0.25">
      <c r="A1505" s="79">
        <v>54161</v>
      </c>
      <c r="B1505" s="76" t="s">
        <v>174</v>
      </c>
      <c r="C1505" s="76" t="s">
        <v>194</v>
      </c>
      <c r="D1505" s="77">
        <v>46251</v>
      </c>
      <c r="E1505" s="78">
        <v>1</v>
      </c>
      <c r="F1505" s="76" t="s">
        <v>266</v>
      </c>
      <c r="G1505" s="77">
        <v>46251</v>
      </c>
      <c r="H1505">
        <v>40499336</v>
      </c>
      <c r="I1505">
        <v>10</v>
      </c>
      <c r="J1505" s="76" t="s">
        <v>826</v>
      </c>
      <c r="K1505" s="76" t="s">
        <v>827</v>
      </c>
      <c r="L1505" s="77">
        <v>46251</v>
      </c>
      <c r="M1505" s="76" t="s">
        <v>296</v>
      </c>
      <c r="N1505">
        <v>3006330</v>
      </c>
      <c r="O1505" s="76" t="s">
        <v>271</v>
      </c>
      <c r="P1505" s="77">
        <v>46251</v>
      </c>
      <c r="Q1505" s="43">
        <f t="shared" ref="Q1505:Q1568" si="48">IFERROR(VALUE(LEFT($J1505,2))*60+VALUE(MID($J1505,4,2)),9999)</f>
        <v>1260</v>
      </c>
      <c r="R1505" s="43">
        <f t="shared" ref="R1505:R1568" si="49">IFERROR(VALUE(LEFT($K1505,2))*60+VALUE(MID($K1505,4,2)),"")</f>
        <v>1320</v>
      </c>
      <c r="S1505" s="41">
        <f>IF($Q1505&lt;Parâmetros!$E$19,$G1505-1,$G1505)</f>
        <v>46251</v>
      </c>
    </row>
    <row r="1506" spans="1:19" ht="15" customHeight="1" x14ac:dyDescent="0.25">
      <c r="A1506" s="79">
        <v>54161</v>
      </c>
      <c r="B1506" s="76" t="s">
        <v>174</v>
      </c>
      <c r="C1506" s="76" t="s">
        <v>194</v>
      </c>
      <c r="D1506" s="77">
        <v>46251</v>
      </c>
      <c r="E1506" s="78">
        <v>0.56999999999999995</v>
      </c>
      <c r="F1506" s="76" t="s">
        <v>266</v>
      </c>
      <c r="G1506" s="77">
        <v>46251</v>
      </c>
      <c r="H1506">
        <v>40499694</v>
      </c>
      <c r="I1506">
        <v>10</v>
      </c>
      <c r="J1506" s="76" t="s">
        <v>855</v>
      </c>
      <c r="K1506" s="76" t="s">
        <v>2386</v>
      </c>
      <c r="L1506" s="77">
        <v>46251</v>
      </c>
      <c r="M1506" s="76" t="s">
        <v>269</v>
      </c>
      <c r="N1506" s="76" t="s">
        <v>270</v>
      </c>
      <c r="O1506" s="76" t="s">
        <v>271</v>
      </c>
      <c r="P1506" s="77">
        <v>46251</v>
      </c>
      <c r="Q1506" s="43">
        <f t="shared" si="48"/>
        <v>1321</v>
      </c>
      <c r="R1506" s="43">
        <f t="shared" si="49"/>
        <v>1355</v>
      </c>
      <c r="S1506" s="41">
        <f>IF($Q1506&lt;Parâmetros!$E$19,$G1506-1,$G1506)</f>
        <v>46251</v>
      </c>
    </row>
    <row r="1507" spans="1:19" ht="15" customHeight="1" x14ac:dyDescent="0.25">
      <c r="A1507" s="79">
        <v>54161</v>
      </c>
      <c r="B1507" s="76" t="s">
        <v>174</v>
      </c>
      <c r="C1507" s="76" t="s">
        <v>194</v>
      </c>
      <c r="D1507" s="77">
        <v>46251</v>
      </c>
      <c r="E1507" s="78">
        <v>0.75</v>
      </c>
      <c r="F1507" s="76" t="s">
        <v>266</v>
      </c>
      <c r="G1507" s="77">
        <v>46251</v>
      </c>
      <c r="H1507">
        <v>40499337</v>
      </c>
      <c r="I1507">
        <v>10</v>
      </c>
      <c r="J1507" s="76" t="s">
        <v>848</v>
      </c>
      <c r="K1507" s="76" t="s">
        <v>2506</v>
      </c>
      <c r="L1507" s="77">
        <v>46251</v>
      </c>
      <c r="M1507" s="76" t="s">
        <v>296</v>
      </c>
      <c r="N1507">
        <v>3007939</v>
      </c>
      <c r="O1507" s="76" t="s">
        <v>271</v>
      </c>
      <c r="P1507" s="77">
        <v>46251</v>
      </c>
      <c r="Q1507" s="43">
        <f t="shared" si="48"/>
        <v>1356</v>
      </c>
      <c r="R1507" s="43">
        <f t="shared" si="49"/>
        <v>1401</v>
      </c>
      <c r="S1507" s="41">
        <f>IF($Q1507&lt;Parâmetros!$E$19,$G1507-1,$G1507)</f>
        <v>46251</v>
      </c>
    </row>
    <row r="1508" spans="1:19" ht="15" customHeight="1" x14ac:dyDescent="0.25">
      <c r="A1508" s="79">
        <v>54161</v>
      </c>
      <c r="B1508" s="76" t="s">
        <v>174</v>
      </c>
      <c r="C1508" s="76" t="s">
        <v>194</v>
      </c>
      <c r="D1508" s="77">
        <v>46251</v>
      </c>
      <c r="E1508" s="78">
        <v>0.22</v>
      </c>
      <c r="F1508" s="76" t="s">
        <v>266</v>
      </c>
      <c r="G1508" s="77">
        <v>46251</v>
      </c>
      <c r="H1508">
        <v>40499337</v>
      </c>
      <c r="I1508">
        <v>10</v>
      </c>
      <c r="J1508" s="76" t="s">
        <v>2507</v>
      </c>
      <c r="K1508" s="76" t="s">
        <v>2475</v>
      </c>
      <c r="L1508" s="77">
        <v>46251</v>
      </c>
      <c r="M1508" s="76" t="s">
        <v>296</v>
      </c>
      <c r="N1508">
        <v>3007939</v>
      </c>
      <c r="O1508" s="76" t="s">
        <v>271</v>
      </c>
      <c r="P1508" s="77">
        <v>46251</v>
      </c>
      <c r="Q1508" s="43">
        <f t="shared" si="48"/>
        <v>1402</v>
      </c>
      <c r="R1508" s="43">
        <f t="shared" si="49"/>
        <v>1415</v>
      </c>
      <c r="S1508" s="41">
        <f>IF($Q1508&lt;Parâmetros!$E$19,$G1508-1,$G1508)</f>
        <v>46251</v>
      </c>
    </row>
    <row r="1509" spans="1:19" ht="15" customHeight="1" x14ac:dyDescent="0.25">
      <c r="A1509" s="79">
        <v>54161</v>
      </c>
      <c r="B1509" s="76" t="s">
        <v>174</v>
      </c>
      <c r="C1509" s="76" t="s">
        <v>194</v>
      </c>
      <c r="D1509" s="77">
        <v>46252</v>
      </c>
      <c r="E1509" s="78">
        <v>2.5</v>
      </c>
      <c r="F1509" s="76" t="s">
        <v>266</v>
      </c>
      <c r="G1509" s="77">
        <v>46252</v>
      </c>
      <c r="H1509">
        <v>40505625</v>
      </c>
      <c r="I1509">
        <v>20</v>
      </c>
      <c r="J1509" s="76" t="s">
        <v>463</v>
      </c>
      <c r="K1509" s="76" t="s">
        <v>2889</v>
      </c>
      <c r="L1509" s="77">
        <v>46252</v>
      </c>
      <c r="M1509" s="76" t="s">
        <v>269</v>
      </c>
      <c r="N1509" s="76" t="s">
        <v>270</v>
      </c>
      <c r="O1509" s="76" t="s">
        <v>271</v>
      </c>
      <c r="P1509" s="77">
        <v>46252</v>
      </c>
      <c r="Q1509" s="43">
        <f t="shared" si="48"/>
        <v>935</v>
      </c>
      <c r="R1509" s="43">
        <f t="shared" si="49"/>
        <v>1085</v>
      </c>
      <c r="S1509" s="41">
        <f>IF($Q1509&lt;Parâmetros!$E$19,$G1509-1,$G1509)</f>
        <v>46252</v>
      </c>
    </row>
    <row r="1510" spans="1:19" ht="15" customHeight="1" x14ac:dyDescent="0.25">
      <c r="A1510" s="79">
        <v>54161</v>
      </c>
      <c r="B1510" s="76" t="s">
        <v>174</v>
      </c>
      <c r="C1510" s="76" t="s">
        <v>194</v>
      </c>
      <c r="D1510" s="77">
        <v>46252</v>
      </c>
      <c r="E1510" s="78">
        <v>0.63</v>
      </c>
      <c r="F1510" s="76" t="s">
        <v>266</v>
      </c>
      <c r="G1510" s="77">
        <v>46252</v>
      </c>
      <c r="H1510">
        <v>40505626</v>
      </c>
      <c r="I1510">
        <v>10</v>
      </c>
      <c r="J1510" s="76" t="s">
        <v>4388</v>
      </c>
      <c r="K1510" s="76" t="s">
        <v>841</v>
      </c>
      <c r="L1510" s="77">
        <v>46252</v>
      </c>
      <c r="M1510" s="76" t="s">
        <v>269</v>
      </c>
      <c r="N1510" s="76" t="s">
        <v>270</v>
      </c>
      <c r="O1510" s="76" t="s">
        <v>271</v>
      </c>
      <c r="P1510" s="77">
        <v>46252</v>
      </c>
      <c r="Q1510" s="43">
        <f t="shared" si="48"/>
        <v>1087</v>
      </c>
      <c r="R1510" s="43">
        <f t="shared" si="49"/>
        <v>1125</v>
      </c>
      <c r="S1510" s="41">
        <f>IF($Q1510&lt;Parâmetros!$E$19,$G1510-1,$G1510)</f>
        <v>46252</v>
      </c>
    </row>
    <row r="1511" spans="1:19" ht="15" customHeight="1" x14ac:dyDescent="0.25">
      <c r="A1511" s="79">
        <v>54161</v>
      </c>
      <c r="B1511" s="76" t="s">
        <v>174</v>
      </c>
      <c r="C1511" s="76" t="s">
        <v>194</v>
      </c>
      <c r="D1511" s="77">
        <v>46252</v>
      </c>
      <c r="E1511" s="78">
        <v>1.07</v>
      </c>
      <c r="F1511" s="76" t="s">
        <v>266</v>
      </c>
      <c r="G1511" s="77">
        <v>46252</v>
      </c>
      <c r="H1511">
        <v>40505627</v>
      </c>
      <c r="I1511">
        <v>10</v>
      </c>
      <c r="J1511" s="76" t="s">
        <v>4389</v>
      </c>
      <c r="K1511" s="76" t="s">
        <v>2900</v>
      </c>
      <c r="L1511" s="77">
        <v>46252</v>
      </c>
      <c r="M1511" s="76" t="s">
        <v>269</v>
      </c>
      <c r="N1511" s="76" t="s">
        <v>270</v>
      </c>
      <c r="O1511" s="76" t="s">
        <v>271</v>
      </c>
      <c r="P1511" s="77">
        <v>46252</v>
      </c>
      <c r="Q1511" s="43">
        <f t="shared" si="48"/>
        <v>1126</v>
      </c>
      <c r="R1511" s="43">
        <f t="shared" si="49"/>
        <v>1190</v>
      </c>
      <c r="S1511" s="41">
        <f>IF($Q1511&lt;Parâmetros!$E$19,$G1511-1,$G1511)</f>
        <v>46252</v>
      </c>
    </row>
    <row r="1512" spans="1:19" ht="15" customHeight="1" x14ac:dyDescent="0.25">
      <c r="A1512" s="79">
        <v>54161</v>
      </c>
      <c r="B1512" s="76" t="s">
        <v>174</v>
      </c>
      <c r="C1512" s="76" t="s">
        <v>194</v>
      </c>
      <c r="D1512" s="77">
        <v>46252</v>
      </c>
      <c r="E1512" s="78">
        <v>0.68</v>
      </c>
      <c r="F1512" s="76" t="s">
        <v>266</v>
      </c>
      <c r="G1512" s="77">
        <v>46252</v>
      </c>
      <c r="H1512">
        <v>40505628</v>
      </c>
      <c r="I1512">
        <v>10</v>
      </c>
      <c r="J1512" s="76" t="s">
        <v>4390</v>
      </c>
      <c r="K1512" s="76" t="s">
        <v>4391</v>
      </c>
      <c r="L1512" s="77">
        <v>46252</v>
      </c>
      <c r="M1512" s="76" t="s">
        <v>269</v>
      </c>
      <c r="N1512" s="76" t="s">
        <v>270</v>
      </c>
      <c r="O1512" s="76" t="s">
        <v>271</v>
      </c>
      <c r="P1512" s="77">
        <v>46252</v>
      </c>
      <c r="Q1512" s="43">
        <f t="shared" si="48"/>
        <v>1191</v>
      </c>
      <c r="R1512" s="43">
        <f t="shared" si="49"/>
        <v>1232</v>
      </c>
      <c r="S1512" s="41">
        <f>IF($Q1512&lt;Parâmetros!$E$19,$G1512-1,$G1512)</f>
        <v>46252</v>
      </c>
    </row>
    <row r="1513" spans="1:19" ht="15" customHeight="1" x14ac:dyDescent="0.25">
      <c r="A1513" s="79">
        <v>54161</v>
      </c>
      <c r="B1513" s="76" t="s">
        <v>174</v>
      </c>
      <c r="C1513" s="76" t="s">
        <v>194</v>
      </c>
      <c r="D1513" s="77">
        <v>46252</v>
      </c>
      <c r="E1513" s="78">
        <v>0.53</v>
      </c>
      <c r="F1513" s="76" t="s">
        <v>266</v>
      </c>
      <c r="G1513" s="77">
        <v>46252</v>
      </c>
      <c r="H1513">
        <v>40505601</v>
      </c>
      <c r="I1513">
        <v>10</v>
      </c>
      <c r="J1513" s="76" t="s">
        <v>4392</v>
      </c>
      <c r="K1513" s="76" t="s">
        <v>2420</v>
      </c>
      <c r="L1513" s="77">
        <v>46252</v>
      </c>
      <c r="M1513" s="76" t="s">
        <v>269</v>
      </c>
      <c r="N1513" s="76" t="s">
        <v>270</v>
      </c>
      <c r="O1513" s="76" t="s">
        <v>271</v>
      </c>
      <c r="P1513" s="77">
        <v>46252</v>
      </c>
      <c r="Q1513" s="43">
        <f t="shared" si="48"/>
        <v>1233</v>
      </c>
      <c r="R1513" s="43">
        <f t="shared" si="49"/>
        <v>1265</v>
      </c>
      <c r="S1513" s="41">
        <f>IF($Q1513&lt;Parâmetros!$E$19,$G1513-1,$G1513)</f>
        <v>46252</v>
      </c>
    </row>
    <row r="1514" spans="1:19" ht="15" customHeight="1" x14ac:dyDescent="0.25">
      <c r="A1514" s="79">
        <v>54161</v>
      </c>
      <c r="B1514" s="76" t="s">
        <v>174</v>
      </c>
      <c r="C1514" s="76" t="s">
        <v>194</v>
      </c>
      <c r="D1514" s="77">
        <v>46252</v>
      </c>
      <c r="E1514" s="78">
        <v>1.32</v>
      </c>
      <c r="F1514" s="76" t="s">
        <v>266</v>
      </c>
      <c r="G1514" s="77">
        <v>46252</v>
      </c>
      <c r="H1514">
        <v>40499348</v>
      </c>
      <c r="I1514">
        <v>10</v>
      </c>
      <c r="J1514" s="76" t="s">
        <v>4393</v>
      </c>
      <c r="K1514" s="76" t="s">
        <v>851</v>
      </c>
      <c r="L1514" s="77">
        <v>46252</v>
      </c>
      <c r="M1514" s="76" t="s">
        <v>296</v>
      </c>
      <c r="N1514">
        <v>3011615</v>
      </c>
      <c r="O1514" s="76" t="s">
        <v>271</v>
      </c>
      <c r="P1514" s="77">
        <v>46252</v>
      </c>
      <c r="Q1514" s="43">
        <f t="shared" si="48"/>
        <v>1328</v>
      </c>
      <c r="R1514" s="43">
        <f t="shared" si="49"/>
        <v>1407</v>
      </c>
      <c r="S1514" s="41">
        <f>IF($Q1514&lt;Parâmetros!$E$19,$G1514-1,$G1514)</f>
        <v>46252</v>
      </c>
    </row>
    <row r="1515" spans="1:19" ht="15" customHeight="1" x14ac:dyDescent="0.25">
      <c r="A1515" s="79">
        <v>54611</v>
      </c>
      <c r="B1515" s="76" t="s">
        <v>180</v>
      </c>
      <c r="C1515" s="76" t="s">
        <v>399</v>
      </c>
      <c r="D1515" s="77">
        <v>46238</v>
      </c>
      <c r="E1515" s="78">
        <v>5.38</v>
      </c>
      <c r="F1515" s="76" t="s">
        <v>266</v>
      </c>
      <c r="G1515" s="77">
        <v>46237</v>
      </c>
      <c r="H1515">
        <v>40481541</v>
      </c>
      <c r="I1515">
        <v>10</v>
      </c>
      <c r="J1515" s="76" t="s">
        <v>825</v>
      </c>
      <c r="K1515" s="76" t="s">
        <v>826</v>
      </c>
      <c r="L1515" s="77">
        <v>46237</v>
      </c>
      <c r="M1515" s="76" t="s">
        <v>269</v>
      </c>
      <c r="N1515" s="76" t="s">
        <v>270</v>
      </c>
      <c r="O1515" s="76" t="s">
        <v>271</v>
      </c>
      <c r="P1515" s="77">
        <v>46238</v>
      </c>
      <c r="Q1515" s="43">
        <f t="shared" si="48"/>
        <v>937</v>
      </c>
      <c r="R1515" s="43">
        <f t="shared" si="49"/>
        <v>1260</v>
      </c>
      <c r="S1515" s="41">
        <f>IF($Q1515&lt;Parâmetros!$E$19,$G1515-1,$G1515)</f>
        <v>46237</v>
      </c>
    </row>
    <row r="1516" spans="1:19" ht="15" customHeight="1" x14ac:dyDescent="0.25">
      <c r="A1516" s="79">
        <v>54611</v>
      </c>
      <c r="B1516" s="76" t="s">
        <v>180</v>
      </c>
      <c r="C1516" s="76" t="s">
        <v>399</v>
      </c>
      <c r="D1516" s="77">
        <v>46238</v>
      </c>
      <c r="E1516" s="78">
        <v>1.42</v>
      </c>
      <c r="F1516" s="76" t="s">
        <v>266</v>
      </c>
      <c r="G1516" s="77">
        <v>46237</v>
      </c>
      <c r="H1516">
        <v>40481541</v>
      </c>
      <c r="I1516">
        <v>10</v>
      </c>
      <c r="J1516" s="76" t="s">
        <v>827</v>
      </c>
      <c r="K1516" s="76" t="s">
        <v>828</v>
      </c>
      <c r="L1516" s="77">
        <v>46237</v>
      </c>
      <c r="M1516" s="76" t="s">
        <v>269</v>
      </c>
      <c r="N1516" s="76" t="s">
        <v>270</v>
      </c>
      <c r="O1516" s="76" t="s">
        <v>271</v>
      </c>
      <c r="P1516" s="77">
        <v>46238</v>
      </c>
      <c r="Q1516" s="43">
        <f t="shared" si="48"/>
        <v>1320</v>
      </c>
      <c r="R1516" s="43">
        <f t="shared" si="49"/>
        <v>1405</v>
      </c>
      <c r="S1516" s="41">
        <f>IF($Q1516&lt;Parâmetros!$E$19,$G1516-1,$G1516)</f>
        <v>46237</v>
      </c>
    </row>
    <row r="1517" spans="1:19" ht="15" customHeight="1" x14ac:dyDescent="0.25">
      <c r="A1517" s="79">
        <v>54611</v>
      </c>
      <c r="B1517" s="76" t="s">
        <v>180</v>
      </c>
      <c r="C1517" s="76" t="s">
        <v>399</v>
      </c>
      <c r="D1517" s="77">
        <v>46238</v>
      </c>
      <c r="E1517" s="78">
        <v>2.4300000000000002</v>
      </c>
      <c r="F1517" s="76" t="s">
        <v>266</v>
      </c>
      <c r="G1517" s="77">
        <v>46238</v>
      </c>
      <c r="H1517">
        <v>40501315</v>
      </c>
      <c r="I1517">
        <v>20</v>
      </c>
      <c r="J1517" s="76" t="s">
        <v>829</v>
      </c>
      <c r="K1517" s="76" t="s">
        <v>830</v>
      </c>
      <c r="L1517" s="77">
        <v>46238</v>
      </c>
      <c r="M1517" s="76" t="s">
        <v>269</v>
      </c>
      <c r="N1517" s="76" t="s">
        <v>270</v>
      </c>
      <c r="O1517" s="76" t="s">
        <v>271</v>
      </c>
      <c r="P1517" s="77">
        <v>46238</v>
      </c>
      <c r="Q1517" s="43">
        <f t="shared" si="48"/>
        <v>934</v>
      </c>
      <c r="R1517" s="43">
        <f t="shared" si="49"/>
        <v>1080</v>
      </c>
      <c r="S1517" s="41">
        <f>IF($Q1517&lt;Parâmetros!$E$19,$G1517-1,$G1517)</f>
        <v>46238</v>
      </c>
    </row>
    <row r="1518" spans="1:19" ht="15" customHeight="1" x14ac:dyDescent="0.25">
      <c r="A1518" s="79">
        <v>54611</v>
      </c>
      <c r="B1518" s="76" t="s">
        <v>180</v>
      </c>
      <c r="C1518" s="76" t="s">
        <v>399</v>
      </c>
      <c r="D1518" s="77">
        <v>46238</v>
      </c>
      <c r="E1518" s="78">
        <v>2.95</v>
      </c>
      <c r="F1518" s="76" t="s">
        <v>266</v>
      </c>
      <c r="G1518" s="77">
        <v>46238</v>
      </c>
      <c r="H1518">
        <v>40501314</v>
      </c>
      <c r="I1518">
        <v>10</v>
      </c>
      <c r="J1518" s="76" t="s">
        <v>831</v>
      </c>
      <c r="K1518" s="76" t="s">
        <v>832</v>
      </c>
      <c r="L1518" s="77">
        <v>46238</v>
      </c>
      <c r="M1518" s="76" t="s">
        <v>269</v>
      </c>
      <c r="N1518" s="76" t="s">
        <v>270</v>
      </c>
      <c r="O1518" s="76" t="s">
        <v>271</v>
      </c>
      <c r="P1518" s="77">
        <v>46238</v>
      </c>
      <c r="Q1518" s="43">
        <f t="shared" si="48"/>
        <v>1083</v>
      </c>
      <c r="R1518" s="43">
        <f t="shared" si="49"/>
        <v>1260</v>
      </c>
      <c r="S1518" s="41">
        <f>IF($Q1518&lt;Parâmetros!$E$19,$G1518-1,$G1518)</f>
        <v>46238</v>
      </c>
    </row>
    <row r="1519" spans="1:19" ht="15" customHeight="1" x14ac:dyDescent="0.25">
      <c r="A1519" s="79">
        <v>54611</v>
      </c>
      <c r="B1519" s="76" t="s">
        <v>180</v>
      </c>
      <c r="C1519" s="76" t="s">
        <v>399</v>
      </c>
      <c r="D1519" s="77">
        <v>46238</v>
      </c>
      <c r="E1519" s="78">
        <v>1.24</v>
      </c>
      <c r="F1519" s="76" t="s">
        <v>266</v>
      </c>
      <c r="G1519" s="77">
        <v>46238</v>
      </c>
      <c r="H1519">
        <v>40501321</v>
      </c>
      <c r="I1519">
        <v>10</v>
      </c>
      <c r="J1519" s="76" t="s">
        <v>833</v>
      </c>
      <c r="K1519" s="76" t="s">
        <v>834</v>
      </c>
      <c r="L1519" s="77">
        <v>46238</v>
      </c>
      <c r="M1519" s="76" t="s">
        <v>269</v>
      </c>
      <c r="N1519">
        <v>3011204</v>
      </c>
      <c r="O1519" s="76" t="s">
        <v>271</v>
      </c>
      <c r="P1519" s="77">
        <v>46238</v>
      </c>
      <c r="Q1519" s="43">
        <f t="shared" si="48"/>
        <v>1322</v>
      </c>
      <c r="R1519" s="43">
        <f t="shared" si="49"/>
        <v>1396</v>
      </c>
      <c r="S1519" s="41">
        <f>IF($Q1519&lt;Parâmetros!$E$19,$G1519-1,$G1519)</f>
        <v>46238</v>
      </c>
    </row>
    <row r="1520" spans="1:19" ht="15" customHeight="1" x14ac:dyDescent="0.25">
      <c r="A1520" s="79">
        <v>54611</v>
      </c>
      <c r="B1520" s="76" t="s">
        <v>180</v>
      </c>
      <c r="C1520" s="76" t="s">
        <v>399</v>
      </c>
      <c r="D1520" s="77">
        <v>46240</v>
      </c>
      <c r="E1520" s="78">
        <v>5.37</v>
      </c>
      <c r="F1520" s="76" t="s">
        <v>266</v>
      </c>
      <c r="G1520" s="77">
        <v>46240</v>
      </c>
      <c r="H1520">
        <v>40481541</v>
      </c>
      <c r="I1520">
        <v>10</v>
      </c>
      <c r="J1520" s="76" t="s">
        <v>835</v>
      </c>
      <c r="K1520" s="76" t="s">
        <v>826</v>
      </c>
      <c r="L1520" s="77">
        <v>46240</v>
      </c>
      <c r="M1520" s="76" t="s">
        <v>269</v>
      </c>
      <c r="N1520" s="76" t="s">
        <v>270</v>
      </c>
      <c r="O1520" s="76" t="s">
        <v>271</v>
      </c>
      <c r="P1520" s="77">
        <v>46240</v>
      </c>
      <c r="Q1520" s="43">
        <f t="shared" si="48"/>
        <v>938</v>
      </c>
      <c r="R1520" s="43">
        <f t="shared" si="49"/>
        <v>1260</v>
      </c>
      <c r="S1520" s="41">
        <f>IF($Q1520&lt;Parâmetros!$E$19,$G1520-1,$G1520)</f>
        <v>46240</v>
      </c>
    </row>
    <row r="1521" spans="1:19" ht="15" customHeight="1" x14ac:dyDescent="0.25">
      <c r="A1521" s="79">
        <v>54611</v>
      </c>
      <c r="B1521" s="76" t="s">
        <v>180</v>
      </c>
      <c r="C1521" s="76" t="s">
        <v>399</v>
      </c>
      <c r="D1521" s="77">
        <v>46240</v>
      </c>
      <c r="E1521" s="78">
        <v>1.43</v>
      </c>
      <c r="F1521" s="76" t="s">
        <v>266</v>
      </c>
      <c r="G1521" s="77">
        <v>46240</v>
      </c>
      <c r="H1521">
        <v>40481541</v>
      </c>
      <c r="I1521">
        <v>10</v>
      </c>
      <c r="J1521" s="76" t="s">
        <v>827</v>
      </c>
      <c r="K1521" s="76" t="s">
        <v>836</v>
      </c>
      <c r="L1521" s="77">
        <v>46240</v>
      </c>
      <c r="M1521" s="76" t="s">
        <v>269</v>
      </c>
      <c r="N1521" s="76" t="s">
        <v>270</v>
      </c>
      <c r="O1521" s="76" t="s">
        <v>271</v>
      </c>
      <c r="P1521" s="77">
        <v>46240</v>
      </c>
      <c r="Q1521" s="43">
        <f t="shared" si="48"/>
        <v>1320</v>
      </c>
      <c r="R1521" s="43">
        <f t="shared" si="49"/>
        <v>1406</v>
      </c>
      <c r="S1521" s="41">
        <f>IF($Q1521&lt;Parâmetros!$E$19,$G1521-1,$G1521)</f>
        <v>46240</v>
      </c>
    </row>
    <row r="1522" spans="1:19" ht="15" customHeight="1" x14ac:dyDescent="0.25">
      <c r="A1522" s="79">
        <v>54611</v>
      </c>
      <c r="B1522" s="76" t="s">
        <v>180</v>
      </c>
      <c r="C1522" s="76" t="s">
        <v>399</v>
      </c>
      <c r="D1522" s="77">
        <v>46243</v>
      </c>
      <c r="E1522" s="78">
        <v>5.33</v>
      </c>
      <c r="F1522" s="76" t="s">
        <v>266</v>
      </c>
      <c r="G1522" s="77">
        <v>46242</v>
      </c>
      <c r="H1522">
        <v>40481541</v>
      </c>
      <c r="I1522">
        <v>10</v>
      </c>
      <c r="J1522" s="76" t="s">
        <v>837</v>
      </c>
      <c r="K1522" s="76" t="s">
        <v>826</v>
      </c>
      <c r="L1522" s="77">
        <v>46242</v>
      </c>
      <c r="M1522" s="76" t="s">
        <v>269</v>
      </c>
      <c r="N1522" s="76" t="s">
        <v>270</v>
      </c>
      <c r="O1522" s="76" t="s">
        <v>271</v>
      </c>
      <c r="P1522" s="77">
        <v>46243</v>
      </c>
      <c r="Q1522" s="43">
        <f t="shared" si="48"/>
        <v>940</v>
      </c>
      <c r="R1522" s="43">
        <f t="shared" si="49"/>
        <v>1260</v>
      </c>
      <c r="S1522" s="41">
        <f>IF($Q1522&lt;Parâmetros!$E$19,$G1522-1,$G1522)</f>
        <v>46242</v>
      </c>
    </row>
    <row r="1523" spans="1:19" ht="15" customHeight="1" x14ac:dyDescent="0.25">
      <c r="A1523" s="79">
        <v>54611</v>
      </c>
      <c r="B1523" s="76" t="s">
        <v>180</v>
      </c>
      <c r="C1523" s="76" t="s">
        <v>399</v>
      </c>
      <c r="D1523" s="77">
        <v>46243</v>
      </c>
      <c r="E1523" s="78">
        <v>1.43</v>
      </c>
      <c r="F1523" s="76" t="s">
        <v>266</v>
      </c>
      <c r="G1523" s="77">
        <v>46242</v>
      </c>
      <c r="H1523">
        <v>40481541</v>
      </c>
      <c r="I1523">
        <v>10</v>
      </c>
      <c r="J1523" s="76" t="s">
        <v>827</v>
      </c>
      <c r="K1523" s="76" t="s">
        <v>839</v>
      </c>
      <c r="L1523" s="77">
        <v>46242</v>
      </c>
      <c r="M1523" s="76" t="s">
        <v>269</v>
      </c>
      <c r="N1523" s="76" t="s">
        <v>270</v>
      </c>
      <c r="O1523" s="76" t="s">
        <v>271</v>
      </c>
      <c r="P1523" s="77">
        <v>46243</v>
      </c>
      <c r="Q1523" s="43">
        <f t="shared" si="48"/>
        <v>1320</v>
      </c>
      <c r="R1523" s="43">
        <f t="shared" si="49"/>
        <v>1406</v>
      </c>
      <c r="S1523" s="41">
        <f>IF($Q1523&lt;Parâmetros!$E$19,$G1523-1,$G1523)</f>
        <v>46242</v>
      </c>
    </row>
    <row r="1524" spans="1:19" ht="15" customHeight="1" x14ac:dyDescent="0.25">
      <c r="A1524" s="79">
        <v>54611</v>
      </c>
      <c r="B1524" s="76" t="s">
        <v>180</v>
      </c>
      <c r="C1524" s="76" t="s">
        <v>399</v>
      </c>
      <c r="D1524" s="77">
        <v>46243</v>
      </c>
      <c r="E1524" s="78">
        <v>3</v>
      </c>
      <c r="F1524" s="76" t="s">
        <v>266</v>
      </c>
      <c r="G1524" s="77">
        <v>46243</v>
      </c>
      <c r="H1524">
        <v>40502750</v>
      </c>
      <c r="I1524">
        <v>10</v>
      </c>
      <c r="J1524" s="76" t="s">
        <v>837</v>
      </c>
      <c r="K1524" s="76" t="s">
        <v>840</v>
      </c>
      <c r="L1524" s="77">
        <v>46243</v>
      </c>
      <c r="M1524" s="76" t="s">
        <v>269</v>
      </c>
      <c r="N1524" s="76" t="s">
        <v>270</v>
      </c>
      <c r="O1524" s="76" t="s">
        <v>271</v>
      </c>
      <c r="P1524" s="77">
        <v>46243</v>
      </c>
      <c r="Q1524" s="43">
        <f t="shared" si="48"/>
        <v>940</v>
      </c>
      <c r="R1524" s="43">
        <f t="shared" si="49"/>
        <v>1119</v>
      </c>
      <c r="S1524" s="41">
        <f>IF($Q1524&lt;Parâmetros!$E$19,$G1524-1,$G1524)</f>
        <v>46243</v>
      </c>
    </row>
    <row r="1525" spans="1:19" ht="15" customHeight="1" x14ac:dyDescent="0.25">
      <c r="A1525" s="79">
        <v>54611</v>
      </c>
      <c r="B1525" s="76" t="s">
        <v>180</v>
      </c>
      <c r="C1525" s="76" t="s">
        <v>399</v>
      </c>
      <c r="D1525" s="77">
        <v>46243</v>
      </c>
      <c r="E1525" s="78">
        <v>2.25</v>
      </c>
      <c r="F1525" s="76" t="s">
        <v>266</v>
      </c>
      <c r="G1525" s="77">
        <v>46243</v>
      </c>
      <c r="H1525">
        <v>40491666</v>
      </c>
      <c r="I1525">
        <v>10</v>
      </c>
      <c r="J1525" s="76" t="s">
        <v>841</v>
      </c>
      <c r="K1525" s="76" t="s">
        <v>826</v>
      </c>
      <c r="L1525" s="77">
        <v>46243</v>
      </c>
      <c r="M1525" s="76" t="s">
        <v>269</v>
      </c>
      <c r="N1525" s="76" t="s">
        <v>270</v>
      </c>
      <c r="O1525" s="76" t="s">
        <v>271</v>
      </c>
      <c r="P1525" s="77">
        <v>46243</v>
      </c>
      <c r="Q1525" s="43">
        <f t="shared" si="48"/>
        <v>1125</v>
      </c>
      <c r="R1525" s="43">
        <f t="shared" si="49"/>
        <v>1260</v>
      </c>
      <c r="S1525" s="41">
        <f>IF($Q1525&lt;Parâmetros!$E$19,$G1525-1,$G1525)</f>
        <v>46243</v>
      </c>
    </row>
    <row r="1526" spans="1:19" ht="15" customHeight="1" x14ac:dyDescent="0.25">
      <c r="A1526" s="79">
        <v>54611</v>
      </c>
      <c r="B1526" s="76" t="s">
        <v>180</v>
      </c>
      <c r="C1526" s="76" t="s">
        <v>399</v>
      </c>
      <c r="D1526" s="77">
        <v>46243</v>
      </c>
      <c r="E1526" s="78">
        <v>1.07</v>
      </c>
      <c r="F1526" s="76" t="s">
        <v>266</v>
      </c>
      <c r="G1526" s="77">
        <v>46243</v>
      </c>
      <c r="H1526">
        <v>40491666</v>
      </c>
      <c r="I1526">
        <v>10</v>
      </c>
      <c r="J1526" s="76" t="s">
        <v>827</v>
      </c>
      <c r="K1526" s="76" t="s">
        <v>842</v>
      </c>
      <c r="L1526" s="77">
        <v>46243</v>
      </c>
      <c r="M1526" s="76" t="s">
        <v>269</v>
      </c>
      <c r="N1526" s="76" t="s">
        <v>270</v>
      </c>
      <c r="O1526" s="76" t="s">
        <v>271</v>
      </c>
      <c r="P1526" s="77">
        <v>46243</v>
      </c>
      <c r="Q1526" s="43">
        <f t="shared" si="48"/>
        <v>1320</v>
      </c>
      <c r="R1526" s="43">
        <f t="shared" si="49"/>
        <v>1384</v>
      </c>
      <c r="S1526" s="41">
        <f>IF($Q1526&lt;Parâmetros!$E$19,$G1526-1,$G1526)</f>
        <v>46243</v>
      </c>
    </row>
    <row r="1527" spans="1:19" ht="15" customHeight="1" x14ac:dyDescent="0.25">
      <c r="A1527" s="79">
        <v>54611</v>
      </c>
      <c r="B1527" s="76" t="s">
        <v>180</v>
      </c>
      <c r="C1527" s="76" t="s">
        <v>399</v>
      </c>
      <c r="D1527" s="77">
        <v>46246</v>
      </c>
      <c r="E1527" s="78">
        <v>5.4</v>
      </c>
      <c r="F1527" s="76" t="s">
        <v>266</v>
      </c>
      <c r="G1527" s="77">
        <v>46246</v>
      </c>
      <c r="H1527">
        <v>40503683</v>
      </c>
      <c r="I1527">
        <v>10</v>
      </c>
      <c r="J1527" s="76" t="s">
        <v>847</v>
      </c>
      <c r="K1527" s="76" t="s">
        <v>826</v>
      </c>
      <c r="L1527" s="77">
        <v>46246</v>
      </c>
      <c r="M1527" s="76" t="s">
        <v>269</v>
      </c>
      <c r="N1527" s="76" t="s">
        <v>270</v>
      </c>
      <c r="O1527" s="76" t="s">
        <v>271</v>
      </c>
      <c r="P1527" s="77">
        <v>46246</v>
      </c>
      <c r="Q1527" s="43">
        <f t="shared" si="48"/>
        <v>936</v>
      </c>
      <c r="R1527" s="43">
        <f t="shared" si="49"/>
        <v>1260</v>
      </c>
      <c r="S1527" s="41">
        <f>IF($Q1527&lt;Parâmetros!$E$19,$G1527-1,$G1527)</f>
        <v>46246</v>
      </c>
    </row>
    <row r="1528" spans="1:19" ht="15" customHeight="1" x14ac:dyDescent="0.25">
      <c r="A1528" s="79">
        <v>54611</v>
      </c>
      <c r="B1528" s="76" t="s">
        <v>180</v>
      </c>
      <c r="C1528" s="76" t="s">
        <v>399</v>
      </c>
      <c r="D1528" s="77">
        <v>46246</v>
      </c>
      <c r="E1528" s="78">
        <v>0.6</v>
      </c>
      <c r="F1528" s="76" t="s">
        <v>266</v>
      </c>
      <c r="G1528" s="77">
        <v>46246</v>
      </c>
      <c r="H1528">
        <v>40503672</v>
      </c>
      <c r="I1528">
        <v>20</v>
      </c>
      <c r="J1528" s="76" t="s">
        <v>827</v>
      </c>
      <c r="K1528" s="76" t="s">
        <v>848</v>
      </c>
      <c r="L1528" s="77">
        <v>46246</v>
      </c>
      <c r="M1528" s="76" t="s">
        <v>269</v>
      </c>
      <c r="N1528" s="76" t="s">
        <v>270</v>
      </c>
      <c r="O1528" s="76" t="s">
        <v>271</v>
      </c>
      <c r="P1528" s="77">
        <v>46246</v>
      </c>
      <c r="Q1528" s="43">
        <f t="shared" si="48"/>
        <v>1320</v>
      </c>
      <c r="R1528" s="43">
        <f t="shared" si="49"/>
        <v>1356</v>
      </c>
      <c r="S1528" s="41">
        <f>IF($Q1528&lt;Parâmetros!$E$19,$G1528-1,$G1528)</f>
        <v>46246</v>
      </c>
    </row>
    <row r="1529" spans="1:19" ht="15" customHeight="1" x14ac:dyDescent="0.25">
      <c r="A1529" s="79">
        <v>54611</v>
      </c>
      <c r="B1529" s="76" t="s">
        <v>180</v>
      </c>
      <c r="C1529" s="76" t="s">
        <v>399</v>
      </c>
      <c r="D1529" s="77">
        <v>46246</v>
      </c>
      <c r="E1529" s="78">
        <v>0.74</v>
      </c>
      <c r="F1529" s="76" t="s">
        <v>266</v>
      </c>
      <c r="G1529" s="77">
        <v>46246</v>
      </c>
      <c r="H1529">
        <v>40503672</v>
      </c>
      <c r="I1529">
        <v>20</v>
      </c>
      <c r="J1529" s="76" t="s">
        <v>849</v>
      </c>
      <c r="K1529" s="76" t="s">
        <v>850</v>
      </c>
      <c r="L1529" s="77">
        <v>46246</v>
      </c>
      <c r="M1529" s="76" t="s">
        <v>269</v>
      </c>
      <c r="N1529" s="76" t="s">
        <v>270</v>
      </c>
      <c r="O1529" s="76" t="s">
        <v>271</v>
      </c>
      <c r="P1529" s="77">
        <v>46246</v>
      </c>
      <c r="Q1529" s="43">
        <f t="shared" si="48"/>
        <v>1357</v>
      </c>
      <c r="R1529" s="43">
        <f t="shared" si="49"/>
        <v>1401</v>
      </c>
      <c r="S1529" s="41">
        <f>IF($Q1529&lt;Parâmetros!$E$19,$G1529-1,$G1529)</f>
        <v>46246</v>
      </c>
    </row>
    <row r="1530" spans="1:19" ht="15" customHeight="1" x14ac:dyDescent="0.25">
      <c r="A1530" s="79">
        <v>54611</v>
      </c>
      <c r="B1530" s="76" t="s">
        <v>180</v>
      </c>
      <c r="C1530" s="76" t="s">
        <v>399</v>
      </c>
      <c r="D1530" s="77">
        <v>46247</v>
      </c>
      <c r="E1530" s="78">
        <v>5.42</v>
      </c>
      <c r="F1530" s="76" t="s">
        <v>266</v>
      </c>
      <c r="G1530" s="77">
        <v>46247</v>
      </c>
      <c r="H1530">
        <v>40494742</v>
      </c>
      <c r="I1530">
        <v>10</v>
      </c>
      <c r="J1530" s="76" t="s">
        <v>463</v>
      </c>
      <c r="K1530" s="76" t="s">
        <v>826</v>
      </c>
      <c r="L1530" s="77">
        <v>46247</v>
      </c>
      <c r="M1530" s="76" t="s">
        <v>269</v>
      </c>
      <c r="N1530" s="76" t="s">
        <v>270</v>
      </c>
      <c r="O1530" s="76" t="s">
        <v>271</v>
      </c>
      <c r="P1530" s="77">
        <v>46247</v>
      </c>
      <c r="Q1530" s="43">
        <f t="shared" si="48"/>
        <v>935</v>
      </c>
      <c r="R1530" s="43">
        <f t="shared" si="49"/>
        <v>1260</v>
      </c>
      <c r="S1530" s="41">
        <f>IF($Q1530&lt;Parâmetros!$E$19,$G1530-1,$G1530)</f>
        <v>46247</v>
      </c>
    </row>
    <row r="1531" spans="1:19" ht="15" customHeight="1" x14ac:dyDescent="0.25">
      <c r="A1531" s="79">
        <v>54611</v>
      </c>
      <c r="B1531" s="76" t="s">
        <v>180</v>
      </c>
      <c r="C1531" s="76" t="s">
        <v>399</v>
      </c>
      <c r="D1531" s="77">
        <v>46247</v>
      </c>
      <c r="E1531" s="78">
        <v>1.45</v>
      </c>
      <c r="F1531" s="76" t="s">
        <v>266</v>
      </c>
      <c r="G1531" s="77">
        <v>46247</v>
      </c>
      <c r="H1531">
        <v>40503997</v>
      </c>
      <c r="I1531">
        <v>10</v>
      </c>
      <c r="J1531" s="76" t="s">
        <v>827</v>
      </c>
      <c r="K1531" s="76" t="s">
        <v>851</v>
      </c>
      <c r="L1531" s="77">
        <v>46247</v>
      </c>
      <c r="M1531" s="76" t="s">
        <v>269</v>
      </c>
      <c r="N1531">
        <v>3004265</v>
      </c>
      <c r="O1531" s="76" t="s">
        <v>271</v>
      </c>
      <c r="P1531" s="77">
        <v>46247</v>
      </c>
      <c r="Q1531" s="43">
        <f t="shared" si="48"/>
        <v>1320</v>
      </c>
      <c r="R1531" s="43">
        <f t="shared" si="49"/>
        <v>1407</v>
      </c>
      <c r="S1531" s="41">
        <f>IF($Q1531&lt;Parâmetros!$E$19,$G1531-1,$G1531)</f>
        <v>46247</v>
      </c>
    </row>
    <row r="1532" spans="1:19" ht="15" customHeight="1" x14ac:dyDescent="0.25">
      <c r="A1532" s="79">
        <v>54611</v>
      </c>
      <c r="B1532" s="76" t="s">
        <v>180</v>
      </c>
      <c r="C1532" s="76" t="s">
        <v>399</v>
      </c>
      <c r="D1532" s="77">
        <v>46249</v>
      </c>
      <c r="E1532" s="78">
        <v>5.37</v>
      </c>
      <c r="F1532" s="76" t="s">
        <v>266</v>
      </c>
      <c r="G1532" s="77">
        <v>46248</v>
      </c>
      <c r="H1532">
        <v>40494734</v>
      </c>
      <c r="I1532">
        <v>10</v>
      </c>
      <c r="J1532" s="76" t="s">
        <v>835</v>
      </c>
      <c r="K1532" s="76" t="s">
        <v>826</v>
      </c>
      <c r="L1532" s="77">
        <v>46248</v>
      </c>
      <c r="M1532" s="76" t="s">
        <v>269</v>
      </c>
      <c r="N1532">
        <v>4000935</v>
      </c>
      <c r="O1532" s="76" t="s">
        <v>271</v>
      </c>
      <c r="P1532" s="77">
        <v>46249</v>
      </c>
      <c r="Q1532" s="43">
        <f t="shared" si="48"/>
        <v>938</v>
      </c>
      <c r="R1532" s="43">
        <f t="shared" si="49"/>
        <v>1260</v>
      </c>
      <c r="S1532" s="41">
        <f>IF($Q1532&lt;Parâmetros!$E$19,$G1532-1,$G1532)</f>
        <v>46248</v>
      </c>
    </row>
    <row r="1533" spans="1:19" ht="15" customHeight="1" x14ac:dyDescent="0.25">
      <c r="A1533" s="79">
        <v>54611</v>
      </c>
      <c r="B1533" s="76" t="s">
        <v>180</v>
      </c>
      <c r="C1533" s="76" t="s">
        <v>399</v>
      </c>
      <c r="D1533" s="77">
        <v>46249</v>
      </c>
      <c r="E1533" s="78">
        <v>1.33</v>
      </c>
      <c r="F1533" s="76" t="s">
        <v>266</v>
      </c>
      <c r="G1533" s="77">
        <v>46248</v>
      </c>
      <c r="H1533">
        <v>40494734</v>
      </c>
      <c r="I1533">
        <v>10</v>
      </c>
      <c r="J1533" s="76" t="s">
        <v>827</v>
      </c>
      <c r="K1533" s="76" t="s">
        <v>852</v>
      </c>
      <c r="L1533" s="77">
        <v>46248</v>
      </c>
      <c r="M1533" s="76" t="s">
        <v>269</v>
      </c>
      <c r="N1533">
        <v>4000935</v>
      </c>
      <c r="O1533" s="76" t="s">
        <v>271</v>
      </c>
      <c r="P1533" s="77">
        <v>46249</v>
      </c>
      <c r="Q1533" s="43">
        <f t="shared" si="48"/>
        <v>1320</v>
      </c>
      <c r="R1533" s="43">
        <f t="shared" si="49"/>
        <v>1400</v>
      </c>
      <c r="S1533" s="41">
        <f>IF($Q1533&lt;Parâmetros!$E$19,$G1533-1,$G1533)</f>
        <v>46248</v>
      </c>
    </row>
    <row r="1534" spans="1:19" ht="15" customHeight="1" x14ac:dyDescent="0.25">
      <c r="A1534" s="79">
        <v>54611</v>
      </c>
      <c r="B1534" s="76" t="s">
        <v>180</v>
      </c>
      <c r="C1534" s="76" t="s">
        <v>399</v>
      </c>
      <c r="D1534" s="77">
        <v>46249</v>
      </c>
      <c r="E1534" s="78">
        <v>5.38</v>
      </c>
      <c r="F1534" s="76" t="s">
        <v>266</v>
      </c>
      <c r="G1534" s="77">
        <v>46249</v>
      </c>
      <c r="H1534">
        <v>40503104</v>
      </c>
      <c r="I1534">
        <v>30</v>
      </c>
      <c r="J1534" s="76" t="s">
        <v>825</v>
      </c>
      <c r="K1534" s="76" t="s">
        <v>826</v>
      </c>
      <c r="L1534" s="77">
        <v>46249</v>
      </c>
      <c r="M1534" s="76" t="s">
        <v>269</v>
      </c>
      <c r="N1534" s="76" t="s">
        <v>270</v>
      </c>
      <c r="O1534" s="76" t="s">
        <v>271</v>
      </c>
      <c r="P1534" s="77">
        <v>46249</v>
      </c>
      <c r="Q1534" s="43">
        <f t="shared" si="48"/>
        <v>937</v>
      </c>
      <c r="R1534" s="43">
        <f t="shared" si="49"/>
        <v>1260</v>
      </c>
      <c r="S1534" s="41">
        <f>IF($Q1534&lt;Parâmetros!$E$19,$G1534-1,$G1534)</f>
        <v>46249</v>
      </c>
    </row>
    <row r="1535" spans="1:19" ht="15" customHeight="1" x14ac:dyDescent="0.25">
      <c r="A1535" s="79">
        <v>54611</v>
      </c>
      <c r="B1535" s="76" t="s">
        <v>180</v>
      </c>
      <c r="C1535" s="76" t="s">
        <v>399</v>
      </c>
      <c r="D1535" s="77">
        <v>46249</v>
      </c>
      <c r="E1535" s="78">
        <v>1.28</v>
      </c>
      <c r="F1535" s="76" t="s">
        <v>266</v>
      </c>
      <c r="G1535" s="77">
        <v>46249</v>
      </c>
      <c r="H1535">
        <v>40503104</v>
      </c>
      <c r="I1535">
        <v>30</v>
      </c>
      <c r="J1535" s="76" t="s">
        <v>827</v>
      </c>
      <c r="K1535" s="76" t="s">
        <v>853</v>
      </c>
      <c r="L1535" s="77">
        <v>46249</v>
      </c>
      <c r="M1535" s="76" t="s">
        <v>269</v>
      </c>
      <c r="N1535" s="76" t="s">
        <v>270</v>
      </c>
      <c r="O1535" s="76" t="s">
        <v>271</v>
      </c>
      <c r="P1535" s="77">
        <v>46249</v>
      </c>
      <c r="Q1535" s="43">
        <f t="shared" si="48"/>
        <v>1320</v>
      </c>
      <c r="R1535" s="43">
        <f t="shared" si="49"/>
        <v>1397</v>
      </c>
      <c r="S1535" s="41">
        <f>IF($Q1535&lt;Parâmetros!$E$19,$G1535-1,$G1535)</f>
        <v>46249</v>
      </c>
    </row>
    <row r="1536" spans="1:19" ht="15" customHeight="1" x14ac:dyDescent="0.25">
      <c r="A1536" s="79">
        <v>54611</v>
      </c>
      <c r="B1536" s="76" t="s">
        <v>180</v>
      </c>
      <c r="C1536" s="76" t="s">
        <v>399</v>
      </c>
      <c r="D1536" s="77">
        <v>46250</v>
      </c>
      <c r="E1536" s="78">
        <v>5.42</v>
      </c>
      <c r="F1536" s="76" t="s">
        <v>266</v>
      </c>
      <c r="G1536" s="77">
        <v>46250</v>
      </c>
      <c r="H1536">
        <v>40503104</v>
      </c>
      <c r="I1536">
        <v>30</v>
      </c>
      <c r="J1536" s="76" t="s">
        <v>571</v>
      </c>
      <c r="K1536" s="76" t="s">
        <v>854</v>
      </c>
      <c r="L1536" s="77">
        <v>46250</v>
      </c>
      <c r="M1536" s="76" t="s">
        <v>269</v>
      </c>
      <c r="N1536" s="76" t="s">
        <v>270</v>
      </c>
      <c r="O1536" s="76" t="s">
        <v>271</v>
      </c>
      <c r="P1536" s="77">
        <v>46250</v>
      </c>
      <c r="Q1536" s="43">
        <f t="shared" si="48"/>
        <v>935</v>
      </c>
      <c r="R1536" s="43">
        <f t="shared" si="49"/>
        <v>1260</v>
      </c>
      <c r="S1536" s="41">
        <f>IF($Q1536&lt;Parâmetros!$E$19,$G1536-1,$G1536)</f>
        <v>46250</v>
      </c>
    </row>
    <row r="1537" spans="1:19" ht="15" customHeight="1" x14ac:dyDescent="0.25">
      <c r="A1537" s="79">
        <v>54611</v>
      </c>
      <c r="B1537" s="76" t="s">
        <v>180</v>
      </c>
      <c r="C1537" s="76" t="s">
        <v>399</v>
      </c>
      <c r="D1537" s="77">
        <v>46250</v>
      </c>
      <c r="E1537" s="78">
        <v>1.44</v>
      </c>
      <c r="F1537" s="76" t="s">
        <v>266</v>
      </c>
      <c r="G1537" s="77">
        <v>46250</v>
      </c>
      <c r="H1537">
        <v>40505032</v>
      </c>
      <c r="I1537">
        <v>10</v>
      </c>
      <c r="J1537" s="76" t="s">
        <v>855</v>
      </c>
      <c r="K1537" s="76" t="s">
        <v>856</v>
      </c>
      <c r="L1537" s="77">
        <v>46250</v>
      </c>
      <c r="M1537" s="76" t="s">
        <v>269</v>
      </c>
      <c r="N1537" s="76" t="s">
        <v>270</v>
      </c>
      <c r="O1537" s="76" t="s">
        <v>271</v>
      </c>
      <c r="P1537" s="77">
        <v>46250</v>
      </c>
      <c r="Q1537" s="43">
        <f t="shared" si="48"/>
        <v>1321</v>
      </c>
      <c r="R1537" s="43">
        <f t="shared" si="49"/>
        <v>1407</v>
      </c>
      <c r="S1537" s="41">
        <f>IF($Q1537&lt;Parâmetros!$E$19,$G1537-1,$G1537)</f>
        <v>46250</v>
      </c>
    </row>
    <row r="1538" spans="1:19" ht="15" customHeight="1" x14ac:dyDescent="0.25">
      <c r="A1538" s="79">
        <v>54684</v>
      </c>
      <c r="B1538" s="76" t="s">
        <v>208</v>
      </c>
      <c r="C1538" s="76" t="s">
        <v>443</v>
      </c>
      <c r="D1538" s="77">
        <v>46238</v>
      </c>
      <c r="E1538" s="78">
        <v>0.83</v>
      </c>
      <c r="F1538" s="76" t="s">
        <v>266</v>
      </c>
      <c r="G1538" s="77">
        <v>46236</v>
      </c>
      <c r="H1538">
        <v>40500211</v>
      </c>
      <c r="I1538">
        <v>30</v>
      </c>
      <c r="J1538" s="76" t="s">
        <v>2508</v>
      </c>
      <c r="K1538" s="76" t="s">
        <v>2509</v>
      </c>
      <c r="L1538" s="77">
        <v>46236</v>
      </c>
      <c r="M1538" s="76" t="s">
        <v>269</v>
      </c>
      <c r="N1538">
        <v>3011212</v>
      </c>
      <c r="O1538" s="76" t="s">
        <v>271</v>
      </c>
      <c r="P1538" s="77">
        <v>46238</v>
      </c>
      <c r="Q1538" s="43">
        <f t="shared" si="48"/>
        <v>1370</v>
      </c>
      <c r="R1538" s="43">
        <f t="shared" si="49"/>
        <v>1420</v>
      </c>
      <c r="S1538" s="41">
        <f>IF($Q1538&lt;Parâmetros!$E$19,$G1538-1,$G1538)</f>
        <v>46236</v>
      </c>
    </row>
    <row r="1539" spans="1:19" ht="15" customHeight="1" x14ac:dyDescent="0.25">
      <c r="A1539" s="79">
        <v>54684</v>
      </c>
      <c r="B1539" s="76" t="s">
        <v>208</v>
      </c>
      <c r="C1539" s="76" t="s">
        <v>443</v>
      </c>
      <c r="D1539" s="77">
        <v>46237</v>
      </c>
      <c r="E1539" s="78">
        <v>0.33</v>
      </c>
      <c r="F1539" s="76" t="s">
        <v>266</v>
      </c>
      <c r="G1539" s="77">
        <v>46236</v>
      </c>
      <c r="H1539">
        <v>40494542</v>
      </c>
      <c r="I1539">
        <v>10</v>
      </c>
      <c r="J1539" s="76" t="s">
        <v>2510</v>
      </c>
      <c r="K1539" s="76" t="s">
        <v>2511</v>
      </c>
      <c r="L1539" s="77">
        <v>46237</v>
      </c>
      <c r="M1539" s="76" t="s">
        <v>296</v>
      </c>
      <c r="N1539">
        <v>3008321</v>
      </c>
      <c r="O1539" s="76" t="s">
        <v>271</v>
      </c>
      <c r="P1539" s="77">
        <v>46237</v>
      </c>
      <c r="Q1539" s="43">
        <f t="shared" si="48"/>
        <v>1437</v>
      </c>
      <c r="R1539" s="43">
        <f t="shared" si="49"/>
        <v>17</v>
      </c>
      <c r="S1539" s="41">
        <f>IF($Q1539&lt;Parâmetros!$E$19,$G1539-1,$G1539)</f>
        <v>46236</v>
      </c>
    </row>
    <row r="1540" spans="1:19" ht="15" customHeight="1" x14ac:dyDescent="0.25">
      <c r="A1540" s="79">
        <v>54684</v>
      </c>
      <c r="B1540" s="76" t="s">
        <v>208</v>
      </c>
      <c r="C1540" s="76" t="s">
        <v>443</v>
      </c>
      <c r="D1540" s="77">
        <v>46237</v>
      </c>
      <c r="E1540" s="78">
        <v>0.24</v>
      </c>
      <c r="F1540" s="76" t="s">
        <v>266</v>
      </c>
      <c r="G1540" s="77">
        <v>46237</v>
      </c>
      <c r="H1540">
        <v>40494540</v>
      </c>
      <c r="I1540">
        <v>10</v>
      </c>
      <c r="J1540" s="76" t="s">
        <v>2512</v>
      </c>
      <c r="K1540" s="76" t="s">
        <v>2513</v>
      </c>
      <c r="L1540" s="77">
        <v>46237</v>
      </c>
      <c r="M1540" s="76" t="s">
        <v>296</v>
      </c>
      <c r="N1540">
        <v>3008186</v>
      </c>
      <c r="O1540" s="76" t="s">
        <v>271</v>
      </c>
      <c r="P1540" s="77">
        <v>46237</v>
      </c>
      <c r="Q1540" s="43">
        <f t="shared" si="48"/>
        <v>24</v>
      </c>
      <c r="R1540" s="43">
        <f t="shared" si="49"/>
        <v>39</v>
      </c>
      <c r="S1540" s="41">
        <f>IF($Q1540&lt;Parâmetros!$E$19,$G1540-1,$G1540)</f>
        <v>46236</v>
      </c>
    </row>
    <row r="1541" spans="1:19" ht="15" customHeight="1" x14ac:dyDescent="0.25">
      <c r="A1541" s="79">
        <v>54684</v>
      </c>
      <c r="B1541" s="76" t="s">
        <v>208</v>
      </c>
      <c r="C1541" s="76" t="s">
        <v>443</v>
      </c>
      <c r="D1541" s="77">
        <v>46237</v>
      </c>
      <c r="E1541" s="78">
        <v>0.49</v>
      </c>
      <c r="F1541" s="76" t="s">
        <v>266</v>
      </c>
      <c r="G1541" s="77">
        <v>46237</v>
      </c>
      <c r="H1541">
        <v>40494076</v>
      </c>
      <c r="I1541">
        <v>10</v>
      </c>
      <c r="J1541" s="76" t="s">
        <v>2514</v>
      </c>
      <c r="K1541" s="76" t="s">
        <v>2515</v>
      </c>
      <c r="L1541" s="77">
        <v>46237</v>
      </c>
      <c r="M1541" s="76" t="s">
        <v>296</v>
      </c>
      <c r="N1541">
        <v>3003453</v>
      </c>
      <c r="O1541" s="76" t="s">
        <v>271</v>
      </c>
      <c r="P1541" s="77">
        <v>46237</v>
      </c>
      <c r="Q1541" s="43">
        <f t="shared" si="48"/>
        <v>40</v>
      </c>
      <c r="R1541" s="43">
        <f t="shared" si="49"/>
        <v>70</v>
      </c>
      <c r="S1541" s="41">
        <f>IF($Q1541&lt;Parâmetros!$E$19,$G1541-1,$G1541)</f>
        <v>46236</v>
      </c>
    </row>
    <row r="1542" spans="1:19" ht="15" customHeight="1" x14ac:dyDescent="0.25">
      <c r="A1542" s="79">
        <v>54684</v>
      </c>
      <c r="B1542" s="76" t="s">
        <v>208</v>
      </c>
      <c r="C1542" s="76" t="s">
        <v>443</v>
      </c>
      <c r="D1542" s="77">
        <v>46237</v>
      </c>
      <c r="E1542" s="78">
        <v>0.02</v>
      </c>
      <c r="F1542" s="76" t="s">
        <v>266</v>
      </c>
      <c r="G1542" s="77">
        <v>46237</v>
      </c>
      <c r="H1542">
        <v>40493714</v>
      </c>
      <c r="I1542">
        <v>10</v>
      </c>
      <c r="J1542" s="76" t="s">
        <v>2516</v>
      </c>
      <c r="K1542" s="76" t="s">
        <v>2517</v>
      </c>
      <c r="L1542" s="77">
        <v>46237</v>
      </c>
      <c r="M1542" s="76" t="s">
        <v>296</v>
      </c>
      <c r="N1542">
        <v>3001829</v>
      </c>
      <c r="O1542" s="76" t="s">
        <v>271</v>
      </c>
      <c r="P1542" s="77">
        <v>46237</v>
      </c>
      <c r="Q1542" s="43">
        <f t="shared" si="48"/>
        <v>72</v>
      </c>
      <c r="R1542" s="43">
        <f t="shared" si="49"/>
        <v>73</v>
      </c>
      <c r="S1542" s="41">
        <f>IF($Q1542&lt;Parâmetros!$E$19,$G1542-1,$G1542)</f>
        <v>46236</v>
      </c>
    </row>
    <row r="1543" spans="1:19" ht="15" customHeight="1" x14ac:dyDescent="0.25">
      <c r="A1543" s="79">
        <v>54684</v>
      </c>
      <c r="B1543" s="76" t="s">
        <v>208</v>
      </c>
      <c r="C1543" s="76" t="s">
        <v>443</v>
      </c>
      <c r="D1543" s="77">
        <v>46237</v>
      </c>
      <c r="E1543" s="78">
        <v>0.04</v>
      </c>
      <c r="F1543" s="76" t="s">
        <v>266</v>
      </c>
      <c r="G1543" s="77">
        <v>46237</v>
      </c>
      <c r="H1543">
        <v>40493714</v>
      </c>
      <c r="I1543">
        <v>10</v>
      </c>
      <c r="J1543" s="76" t="s">
        <v>2518</v>
      </c>
      <c r="K1543" s="76" t="s">
        <v>2519</v>
      </c>
      <c r="L1543" s="77">
        <v>46237</v>
      </c>
      <c r="M1543" s="76" t="s">
        <v>296</v>
      </c>
      <c r="N1543">
        <v>3001829</v>
      </c>
      <c r="O1543" s="76" t="s">
        <v>271</v>
      </c>
      <c r="P1543" s="77">
        <v>46237</v>
      </c>
      <c r="Q1543" s="43">
        <f t="shared" si="48"/>
        <v>73</v>
      </c>
      <c r="R1543" s="43">
        <f t="shared" si="49"/>
        <v>76</v>
      </c>
      <c r="S1543" s="41">
        <f>IF($Q1543&lt;Parâmetros!$E$19,$G1543-1,$G1543)</f>
        <v>46236</v>
      </c>
    </row>
    <row r="1544" spans="1:19" ht="15" customHeight="1" x14ac:dyDescent="0.25">
      <c r="A1544" s="79">
        <v>54684</v>
      </c>
      <c r="B1544" s="76" t="s">
        <v>208</v>
      </c>
      <c r="C1544" s="76" t="s">
        <v>443</v>
      </c>
      <c r="D1544" s="77">
        <v>46237</v>
      </c>
      <c r="E1544" s="78">
        <v>0.26</v>
      </c>
      <c r="F1544" s="76" t="s">
        <v>266</v>
      </c>
      <c r="G1544" s="77">
        <v>46237</v>
      </c>
      <c r="H1544">
        <v>40493714</v>
      </c>
      <c r="I1544">
        <v>10</v>
      </c>
      <c r="J1544" s="76" t="s">
        <v>2520</v>
      </c>
      <c r="K1544" s="76" t="s">
        <v>2521</v>
      </c>
      <c r="L1544" s="77">
        <v>46237</v>
      </c>
      <c r="M1544" s="76" t="s">
        <v>296</v>
      </c>
      <c r="N1544">
        <v>3001829</v>
      </c>
      <c r="O1544" s="76" t="s">
        <v>271</v>
      </c>
      <c r="P1544" s="77">
        <v>46237</v>
      </c>
      <c r="Q1544" s="43">
        <f t="shared" si="48"/>
        <v>76</v>
      </c>
      <c r="R1544" s="43">
        <f t="shared" si="49"/>
        <v>92</v>
      </c>
      <c r="S1544" s="41">
        <f>IF($Q1544&lt;Parâmetros!$E$19,$G1544-1,$G1544)</f>
        <v>46236</v>
      </c>
    </row>
    <row r="1545" spans="1:19" ht="15" customHeight="1" x14ac:dyDescent="0.25">
      <c r="A1545" s="79">
        <v>54684</v>
      </c>
      <c r="B1545" s="76" t="s">
        <v>208</v>
      </c>
      <c r="C1545" s="76" t="s">
        <v>443</v>
      </c>
      <c r="D1545" s="77">
        <v>46237</v>
      </c>
      <c r="E1545" s="78">
        <v>0.01</v>
      </c>
      <c r="F1545" s="76" t="s">
        <v>266</v>
      </c>
      <c r="G1545" s="77">
        <v>46237</v>
      </c>
      <c r="H1545">
        <v>40493714</v>
      </c>
      <c r="I1545">
        <v>10</v>
      </c>
      <c r="J1545" s="76" t="s">
        <v>2522</v>
      </c>
      <c r="K1545" s="76" t="s">
        <v>2523</v>
      </c>
      <c r="L1545" s="77">
        <v>46237</v>
      </c>
      <c r="M1545" s="76" t="s">
        <v>296</v>
      </c>
      <c r="N1545">
        <v>3001829</v>
      </c>
      <c r="O1545" s="76" t="s">
        <v>271</v>
      </c>
      <c r="P1545" s="77">
        <v>46237</v>
      </c>
      <c r="Q1545" s="43">
        <f t="shared" si="48"/>
        <v>92</v>
      </c>
      <c r="R1545" s="43">
        <f t="shared" si="49"/>
        <v>92</v>
      </c>
      <c r="S1545" s="41">
        <f>IF($Q1545&lt;Parâmetros!$E$19,$G1545-1,$G1545)</f>
        <v>46236</v>
      </c>
    </row>
    <row r="1546" spans="1:19" ht="15" customHeight="1" x14ac:dyDescent="0.25">
      <c r="A1546" s="79">
        <v>54684</v>
      </c>
      <c r="B1546" s="76" t="s">
        <v>208</v>
      </c>
      <c r="C1546" s="76" t="s">
        <v>443</v>
      </c>
      <c r="D1546" s="77">
        <v>46237</v>
      </c>
      <c r="E1546" s="78">
        <v>0.01</v>
      </c>
      <c r="F1546" s="76" t="s">
        <v>266</v>
      </c>
      <c r="G1546" s="77">
        <v>46237</v>
      </c>
      <c r="H1546">
        <v>40493714</v>
      </c>
      <c r="I1546">
        <v>10</v>
      </c>
      <c r="J1546" s="76" t="s">
        <v>2524</v>
      </c>
      <c r="K1546" s="76" t="s">
        <v>2525</v>
      </c>
      <c r="L1546" s="77">
        <v>46237</v>
      </c>
      <c r="M1546" s="76" t="s">
        <v>296</v>
      </c>
      <c r="N1546">
        <v>3001829</v>
      </c>
      <c r="O1546" s="76" t="s">
        <v>271</v>
      </c>
      <c r="P1546" s="77">
        <v>46237</v>
      </c>
      <c r="Q1546" s="43">
        <f t="shared" si="48"/>
        <v>92</v>
      </c>
      <c r="R1546" s="43">
        <f t="shared" si="49"/>
        <v>93</v>
      </c>
      <c r="S1546" s="41">
        <f>IF($Q1546&lt;Parâmetros!$E$19,$G1546-1,$G1546)</f>
        <v>46236</v>
      </c>
    </row>
    <row r="1547" spans="1:19" ht="15" customHeight="1" x14ac:dyDescent="0.25">
      <c r="A1547" s="79">
        <v>54684</v>
      </c>
      <c r="B1547" s="76" t="s">
        <v>208</v>
      </c>
      <c r="C1547" s="76" t="s">
        <v>443</v>
      </c>
      <c r="D1547" s="77">
        <v>46237</v>
      </c>
      <c r="E1547" s="78">
        <v>0.28999999999999998</v>
      </c>
      <c r="F1547" s="76" t="s">
        <v>266</v>
      </c>
      <c r="G1547" s="77">
        <v>46237</v>
      </c>
      <c r="H1547">
        <v>40493714</v>
      </c>
      <c r="I1547">
        <v>10</v>
      </c>
      <c r="J1547" s="76" t="s">
        <v>2526</v>
      </c>
      <c r="K1547" s="76" t="s">
        <v>2527</v>
      </c>
      <c r="L1547" s="77">
        <v>46237</v>
      </c>
      <c r="M1547" s="76" t="s">
        <v>296</v>
      </c>
      <c r="N1547">
        <v>3001829</v>
      </c>
      <c r="O1547" s="76" t="s">
        <v>271</v>
      </c>
      <c r="P1547" s="77">
        <v>46237</v>
      </c>
      <c r="Q1547" s="43">
        <f t="shared" si="48"/>
        <v>93</v>
      </c>
      <c r="R1547" s="43">
        <f t="shared" si="49"/>
        <v>110</v>
      </c>
      <c r="S1547" s="41">
        <f>IF($Q1547&lt;Parâmetros!$E$19,$G1547-1,$G1547)</f>
        <v>46236</v>
      </c>
    </row>
    <row r="1548" spans="1:19" ht="15" customHeight="1" x14ac:dyDescent="0.25">
      <c r="A1548" s="79">
        <v>54684</v>
      </c>
      <c r="B1548" s="76" t="s">
        <v>208</v>
      </c>
      <c r="C1548" s="76" t="s">
        <v>443</v>
      </c>
      <c r="D1548" s="77">
        <v>46237</v>
      </c>
      <c r="E1548" s="78">
        <v>0.01</v>
      </c>
      <c r="F1548" s="76" t="s">
        <v>266</v>
      </c>
      <c r="G1548" s="77">
        <v>46237</v>
      </c>
      <c r="H1548">
        <v>40493714</v>
      </c>
      <c r="I1548">
        <v>10</v>
      </c>
      <c r="J1548" s="76" t="s">
        <v>2528</v>
      </c>
      <c r="K1548" s="76" t="s">
        <v>2529</v>
      </c>
      <c r="L1548" s="77">
        <v>46237</v>
      </c>
      <c r="M1548" s="76" t="s">
        <v>296</v>
      </c>
      <c r="N1548">
        <v>3001829</v>
      </c>
      <c r="O1548" s="76" t="s">
        <v>271</v>
      </c>
      <c r="P1548" s="77">
        <v>46237</v>
      </c>
      <c r="Q1548" s="43">
        <f t="shared" si="48"/>
        <v>110</v>
      </c>
      <c r="R1548" s="43">
        <f t="shared" si="49"/>
        <v>111</v>
      </c>
      <c r="S1548" s="41">
        <f>IF($Q1548&lt;Parâmetros!$E$19,$G1548-1,$G1548)</f>
        <v>46236</v>
      </c>
    </row>
    <row r="1549" spans="1:19" ht="15" customHeight="1" x14ac:dyDescent="0.25">
      <c r="A1549" s="79">
        <v>54684</v>
      </c>
      <c r="B1549" s="76" t="s">
        <v>208</v>
      </c>
      <c r="C1549" s="76" t="s">
        <v>443</v>
      </c>
      <c r="D1549" s="77">
        <v>46237</v>
      </c>
      <c r="E1549" s="78">
        <v>0.01</v>
      </c>
      <c r="F1549" s="76" t="s">
        <v>266</v>
      </c>
      <c r="G1549" s="77">
        <v>46237</v>
      </c>
      <c r="H1549">
        <v>40493714</v>
      </c>
      <c r="I1549">
        <v>10</v>
      </c>
      <c r="J1549" s="76" t="s">
        <v>2530</v>
      </c>
      <c r="K1549" s="76" t="s">
        <v>2531</v>
      </c>
      <c r="L1549" s="77">
        <v>46237</v>
      </c>
      <c r="M1549" s="76" t="s">
        <v>296</v>
      </c>
      <c r="N1549">
        <v>3001829</v>
      </c>
      <c r="O1549" s="76" t="s">
        <v>271</v>
      </c>
      <c r="P1549" s="77">
        <v>46237</v>
      </c>
      <c r="Q1549" s="43">
        <f t="shared" si="48"/>
        <v>111</v>
      </c>
      <c r="R1549" s="43">
        <f t="shared" si="49"/>
        <v>112</v>
      </c>
      <c r="S1549" s="41">
        <f>IF($Q1549&lt;Parâmetros!$E$19,$G1549-1,$G1549)</f>
        <v>46236</v>
      </c>
    </row>
    <row r="1550" spans="1:19" ht="15" customHeight="1" x14ac:dyDescent="0.25">
      <c r="A1550" s="79">
        <v>54684</v>
      </c>
      <c r="B1550" s="76" t="s">
        <v>208</v>
      </c>
      <c r="C1550" s="76" t="s">
        <v>443</v>
      </c>
      <c r="D1550" s="77">
        <v>46237</v>
      </c>
      <c r="E1550" s="78">
        <v>0.01</v>
      </c>
      <c r="F1550" s="76" t="s">
        <v>266</v>
      </c>
      <c r="G1550" s="77">
        <v>46237</v>
      </c>
      <c r="H1550">
        <v>40493714</v>
      </c>
      <c r="I1550">
        <v>10</v>
      </c>
      <c r="J1550" s="76" t="s">
        <v>2532</v>
      </c>
      <c r="K1550" s="76" t="s">
        <v>2533</v>
      </c>
      <c r="L1550" s="77">
        <v>46237</v>
      </c>
      <c r="M1550" s="76" t="s">
        <v>296</v>
      </c>
      <c r="N1550">
        <v>3001829</v>
      </c>
      <c r="O1550" s="76" t="s">
        <v>271</v>
      </c>
      <c r="P1550" s="77">
        <v>46237</v>
      </c>
      <c r="Q1550" s="43">
        <f t="shared" si="48"/>
        <v>113</v>
      </c>
      <c r="R1550" s="43">
        <f t="shared" si="49"/>
        <v>113</v>
      </c>
      <c r="S1550" s="41">
        <f>IF($Q1550&lt;Parâmetros!$E$19,$G1550-1,$G1550)</f>
        <v>46236</v>
      </c>
    </row>
    <row r="1551" spans="1:19" ht="15" customHeight="1" x14ac:dyDescent="0.25">
      <c r="A1551" s="79">
        <v>54684</v>
      </c>
      <c r="B1551" s="76" t="s">
        <v>208</v>
      </c>
      <c r="C1551" s="76" t="s">
        <v>443</v>
      </c>
      <c r="D1551" s="77">
        <v>46237</v>
      </c>
      <c r="E1551" s="78">
        <v>0.01</v>
      </c>
      <c r="F1551" s="76" t="s">
        <v>266</v>
      </c>
      <c r="G1551" s="77">
        <v>46237</v>
      </c>
      <c r="H1551">
        <v>40493714</v>
      </c>
      <c r="I1551">
        <v>10</v>
      </c>
      <c r="J1551" s="76" t="s">
        <v>2534</v>
      </c>
      <c r="K1551" s="76" t="s">
        <v>2535</v>
      </c>
      <c r="L1551" s="77">
        <v>46237</v>
      </c>
      <c r="M1551" s="76" t="s">
        <v>296</v>
      </c>
      <c r="N1551">
        <v>3001829</v>
      </c>
      <c r="O1551" s="76" t="s">
        <v>271</v>
      </c>
      <c r="P1551" s="77">
        <v>46237</v>
      </c>
      <c r="Q1551" s="43">
        <f t="shared" si="48"/>
        <v>113</v>
      </c>
      <c r="R1551" s="43">
        <f t="shared" si="49"/>
        <v>114</v>
      </c>
      <c r="S1551" s="41">
        <f>IF($Q1551&lt;Parâmetros!$E$19,$G1551-1,$G1551)</f>
        <v>46236</v>
      </c>
    </row>
    <row r="1552" spans="1:19" ht="15" customHeight="1" x14ac:dyDescent="0.25">
      <c r="A1552" s="79">
        <v>54684</v>
      </c>
      <c r="B1552" s="76" t="s">
        <v>208</v>
      </c>
      <c r="C1552" s="76" t="s">
        <v>443</v>
      </c>
      <c r="D1552" s="77">
        <v>46237</v>
      </c>
      <c r="E1552" s="78">
        <v>0.01</v>
      </c>
      <c r="F1552" s="76" t="s">
        <v>266</v>
      </c>
      <c r="G1552" s="77">
        <v>46237</v>
      </c>
      <c r="H1552">
        <v>40493714</v>
      </c>
      <c r="I1552">
        <v>10</v>
      </c>
      <c r="J1552" s="76" t="s">
        <v>2536</v>
      </c>
      <c r="K1552" s="76" t="s">
        <v>2537</v>
      </c>
      <c r="L1552" s="77">
        <v>46237</v>
      </c>
      <c r="M1552" s="76" t="s">
        <v>296</v>
      </c>
      <c r="N1552">
        <v>3001829</v>
      </c>
      <c r="O1552" s="76" t="s">
        <v>271</v>
      </c>
      <c r="P1552" s="77">
        <v>46237</v>
      </c>
      <c r="Q1552" s="43">
        <f t="shared" si="48"/>
        <v>114</v>
      </c>
      <c r="R1552" s="43">
        <f t="shared" si="49"/>
        <v>114</v>
      </c>
      <c r="S1552" s="41">
        <f>IF($Q1552&lt;Parâmetros!$E$19,$G1552-1,$G1552)</f>
        <v>46236</v>
      </c>
    </row>
    <row r="1553" spans="1:19" ht="15" customHeight="1" x14ac:dyDescent="0.25">
      <c r="A1553" s="79">
        <v>54684</v>
      </c>
      <c r="B1553" s="76" t="s">
        <v>208</v>
      </c>
      <c r="C1553" s="76" t="s">
        <v>443</v>
      </c>
      <c r="D1553" s="77">
        <v>46237</v>
      </c>
      <c r="E1553" s="78">
        <v>0.01</v>
      </c>
      <c r="F1553" s="76" t="s">
        <v>266</v>
      </c>
      <c r="G1553" s="77">
        <v>46237</v>
      </c>
      <c r="H1553">
        <v>40493714</v>
      </c>
      <c r="I1553">
        <v>10</v>
      </c>
      <c r="J1553" s="76" t="s">
        <v>2538</v>
      </c>
      <c r="K1553" s="76" t="s">
        <v>2539</v>
      </c>
      <c r="L1553" s="77">
        <v>46237</v>
      </c>
      <c r="M1553" s="76" t="s">
        <v>296</v>
      </c>
      <c r="N1553">
        <v>3001829</v>
      </c>
      <c r="O1553" s="76" t="s">
        <v>271</v>
      </c>
      <c r="P1553" s="77">
        <v>46237</v>
      </c>
      <c r="Q1553" s="43">
        <f t="shared" si="48"/>
        <v>114</v>
      </c>
      <c r="R1553" s="43">
        <f t="shared" si="49"/>
        <v>115</v>
      </c>
      <c r="S1553" s="41">
        <f>IF($Q1553&lt;Parâmetros!$E$19,$G1553-1,$G1553)</f>
        <v>46236</v>
      </c>
    </row>
    <row r="1554" spans="1:19" ht="15" customHeight="1" x14ac:dyDescent="0.25">
      <c r="A1554" s="79">
        <v>54684</v>
      </c>
      <c r="B1554" s="76" t="s">
        <v>208</v>
      </c>
      <c r="C1554" s="76" t="s">
        <v>443</v>
      </c>
      <c r="D1554" s="77">
        <v>46237</v>
      </c>
      <c r="E1554" s="78">
        <v>0.01</v>
      </c>
      <c r="F1554" s="76" t="s">
        <v>266</v>
      </c>
      <c r="G1554" s="77">
        <v>46237</v>
      </c>
      <c r="H1554">
        <v>40493714</v>
      </c>
      <c r="I1554">
        <v>10</v>
      </c>
      <c r="J1554" s="76" t="s">
        <v>2540</v>
      </c>
      <c r="K1554" s="76" t="s">
        <v>2541</v>
      </c>
      <c r="L1554" s="77">
        <v>46237</v>
      </c>
      <c r="M1554" s="76" t="s">
        <v>296</v>
      </c>
      <c r="N1554">
        <v>3001829</v>
      </c>
      <c r="O1554" s="76" t="s">
        <v>271</v>
      </c>
      <c r="P1554" s="77">
        <v>46237</v>
      </c>
      <c r="Q1554" s="43">
        <f t="shared" si="48"/>
        <v>115</v>
      </c>
      <c r="R1554" s="43">
        <f t="shared" si="49"/>
        <v>116</v>
      </c>
      <c r="S1554" s="41">
        <f>IF($Q1554&lt;Parâmetros!$E$19,$G1554-1,$G1554)</f>
        <v>46236</v>
      </c>
    </row>
    <row r="1555" spans="1:19" ht="15" customHeight="1" x14ac:dyDescent="0.25">
      <c r="A1555" s="79">
        <v>54684</v>
      </c>
      <c r="B1555" s="76" t="s">
        <v>208</v>
      </c>
      <c r="C1555" s="76" t="s">
        <v>443</v>
      </c>
      <c r="D1555" s="77">
        <v>46237</v>
      </c>
      <c r="E1555" s="78">
        <v>0.01</v>
      </c>
      <c r="F1555" s="76" t="s">
        <v>266</v>
      </c>
      <c r="G1555" s="77">
        <v>46237</v>
      </c>
      <c r="H1555">
        <v>40493714</v>
      </c>
      <c r="I1555">
        <v>10</v>
      </c>
      <c r="J1555" s="76" t="s">
        <v>2542</v>
      </c>
      <c r="K1555" s="76" t="s">
        <v>2543</v>
      </c>
      <c r="L1555" s="77">
        <v>46237</v>
      </c>
      <c r="M1555" s="76" t="s">
        <v>296</v>
      </c>
      <c r="N1555">
        <v>3001829</v>
      </c>
      <c r="O1555" s="76" t="s">
        <v>271</v>
      </c>
      <c r="P1555" s="77">
        <v>46237</v>
      </c>
      <c r="Q1555" s="43">
        <f t="shared" si="48"/>
        <v>116</v>
      </c>
      <c r="R1555" s="43">
        <f t="shared" si="49"/>
        <v>117</v>
      </c>
      <c r="S1555" s="41">
        <f>IF($Q1555&lt;Parâmetros!$E$19,$G1555-1,$G1555)</f>
        <v>46236</v>
      </c>
    </row>
    <row r="1556" spans="1:19" ht="15" customHeight="1" x14ac:dyDescent="0.25">
      <c r="A1556" s="79">
        <v>54684</v>
      </c>
      <c r="B1556" s="76" t="s">
        <v>208</v>
      </c>
      <c r="C1556" s="76" t="s">
        <v>443</v>
      </c>
      <c r="D1556" s="77">
        <v>46237</v>
      </c>
      <c r="E1556" s="78">
        <v>0.01</v>
      </c>
      <c r="F1556" s="76" t="s">
        <v>266</v>
      </c>
      <c r="G1556" s="77">
        <v>46237</v>
      </c>
      <c r="H1556">
        <v>40493714</v>
      </c>
      <c r="I1556">
        <v>10</v>
      </c>
      <c r="J1556" s="76" t="s">
        <v>2544</v>
      </c>
      <c r="K1556" s="76" t="s">
        <v>2545</v>
      </c>
      <c r="L1556" s="77">
        <v>46237</v>
      </c>
      <c r="M1556" s="76" t="s">
        <v>296</v>
      </c>
      <c r="N1556">
        <v>3001829</v>
      </c>
      <c r="O1556" s="76" t="s">
        <v>271</v>
      </c>
      <c r="P1556" s="77">
        <v>46237</v>
      </c>
      <c r="Q1556" s="43">
        <f t="shared" si="48"/>
        <v>117</v>
      </c>
      <c r="R1556" s="43">
        <f t="shared" si="49"/>
        <v>117</v>
      </c>
      <c r="S1556" s="41">
        <f>IF($Q1556&lt;Parâmetros!$E$19,$G1556-1,$G1556)</f>
        <v>46236</v>
      </c>
    </row>
    <row r="1557" spans="1:19" ht="15" customHeight="1" x14ac:dyDescent="0.25">
      <c r="A1557" s="79">
        <v>54684</v>
      </c>
      <c r="B1557" s="76" t="s">
        <v>208</v>
      </c>
      <c r="C1557" s="76" t="s">
        <v>443</v>
      </c>
      <c r="D1557" s="77">
        <v>46237</v>
      </c>
      <c r="E1557" s="78">
        <v>0.01</v>
      </c>
      <c r="F1557" s="76" t="s">
        <v>266</v>
      </c>
      <c r="G1557" s="77">
        <v>46237</v>
      </c>
      <c r="H1557">
        <v>40493714</v>
      </c>
      <c r="I1557">
        <v>10</v>
      </c>
      <c r="J1557" s="76" t="s">
        <v>2546</v>
      </c>
      <c r="K1557" s="76" t="s">
        <v>2547</v>
      </c>
      <c r="L1557" s="77">
        <v>46237</v>
      </c>
      <c r="M1557" s="76" t="s">
        <v>296</v>
      </c>
      <c r="N1557">
        <v>3001829</v>
      </c>
      <c r="O1557" s="76" t="s">
        <v>271</v>
      </c>
      <c r="P1557" s="77">
        <v>46237</v>
      </c>
      <c r="Q1557" s="43">
        <f t="shared" si="48"/>
        <v>117</v>
      </c>
      <c r="R1557" s="43">
        <f t="shared" si="49"/>
        <v>118</v>
      </c>
      <c r="S1557" s="41">
        <f>IF($Q1557&lt;Parâmetros!$E$19,$G1557-1,$G1557)</f>
        <v>46236</v>
      </c>
    </row>
    <row r="1558" spans="1:19" ht="15" customHeight="1" x14ac:dyDescent="0.25">
      <c r="A1558" s="79">
        <v>54684</v>
      </c>
      <c r="B1558" s="76" t="s">
        <v>208</v>
      </c>
      <c r="C1558" s="76" t="s">
        <v>443</v>
      </c>
      <c r="D1558" s="77">
        <v>46237</v>
      </c>
      <c r="E1558" s="78">
        <v>0.01</v>
      </c>
      <c r="F1558" s="76" t="s">
        <v>266</v>
      </c>
      <c r="G1558" s="77">
        <v>46237</v>
      </c>
      <c r="H1558">
        <v>40493714</v>
      </c>
      <c r="I1558">
        <v>10</v>
      </c>
      <c r="J1558" s="76" t="s">
        <v>2548</v>
      </c>
      <c r="K1558" s="76" t="s">
        <v>2549</v>
      </c>
      <c r="L1558" s="77">
        <v>46237</v>
      </c>
      <c r="M1558" s="76" t="s">
        <v>296</v>
      </c>
      <c r="N1558">
        <v>3001829</v>
      </c>
      <c r="O1558" s="76" t="s">
        <v>271</v>
      </c>
      <c r="P1558" s="77">
        <v>46237</v>
      </c>
      <c r="Q1558" s="43">
        <f t="shared" si="48"/>
        <v>118</v>
      </c>
      <c r="R1558" s="43">
        <f t="shared" si="49"/>
        <v>119</v>
      </c>
      <c r="S1558" s="41">
        <f>IF($Q1558&lt;Parâmetros!$E$19,$G1558-1,$G1558)</f>
        <v>46236</v>
      </c>
    </row>
    <row r="1559" spans="1:19" ht="15" customHeight="1" x14ac:dyDescent="0.25">
      <c r="A1559" s="79">
        <v>54684</v>
      </c>
      <c r="B1559" s="76" t="s">
        <v>208</v>
      </c>
      <c r="C1559" s="76" t="s">
        <v>443</v>
      </c>
      <c r="D1559" s="77">
        <v>46237</v>
      </c>
      <c r="E1559" s="78">
        <v>0.01</v>
      </c>
      <c r="F1559" s="76" t="s">
        <v>266</v>
      </c>
      <c r="G1559" s="77">
        <v>46237</v>
      </c>
      <c r="H1559">
        <v>40493714</v>
      </c>
      <c r="I1559">
        <v>10</v>
      </c>
      <c r="J1559" s="76" t="s">
        <v>2550</v>
      </c>
      <c r="K1559" s="76" t="s">
        <v>2551</v>
      </c>
      <c r="L1559" s="77">
        <v>46237</v>
      </c>
      <c r="M1559" s="76" t="s">
        <v>296</v>
      </c>
      <c r="N1559">
        <v>3001829</v>
      </c>
      <c r="O1559" s="76" t="s">
        <v>271</v>
      </c>
      <c r="P1559" s="77">
        <v>46237</v>
      </c>
      <c r="Q1559" s="43">
        <f t="shared" si="48"/>
        <v>119</v>
      </c>
      <c r="R1559" s="43">
        <f t="shared" si="49"/>
        <v>120</v>
      </c>
      <c r="S1559" s="41">
        <f>IF($Q1559&lt;Parâmetros!$E$19,$G1559-1,$G1559)</f>
        <v>46236</v>
      </c>
    </row>
    <row r="1560" spans="1:19" ht="15" customHeight="1" x14ac:dyDescent="0.25">
      <c r="A1560" s="79">
        <v>54684</v>
      </c>
      <c r="B1560" s="76" t="s">
        <v>208</v>
      </c>
      <c r="C1560" s="76" t="s">
        <v>443</v>
      </c>
      <c r="D1560" s="77">
        <v>46237</v>
      </c>
      <c r="E1560" s="78">
        <v>0.01</v>
      </c>
      <c r="F1560" s="76" t="s">
        <v>266</v>
      </c>
      <c r="G1560" s="77">
        <v>46237</v>
      </c>
      <c r="H1560">
        <v>40493714</v>
      </c>
      <c r="I1560">
        <v>10</v>
      </c>
      <c r="J1560" s="76" t="s">
        <v>2552</v>
      </c>
      <c r="K1560" s="76" t="s">
        <v>2358</v>
      </c>
      <c r="L1560" s="77">
        <v>46237</v>
      </c>
      <c r="M1560" s="76" t="s">
        <v>296</v>
      </c>
      <c r="N1560">
        <v>3001829</v>
      </c>
      <c r="O1560" s="76" t="s">
        <v>271</v>
      </c>
      <c r="P1560" s="77">
        <v>46237</v>
      </c>
      <c r="Q1560" s="43">
        <f t="shared" si="48"/>
        <v>120</v>
      </c>
      <c r="R1560" s="43">
        <f t="shared" si="49"/>
        <v>120</v>
      </c>
      <c r="S1560" s="41">
        <f>IF($Q1560&lt;Parâmetros!$E$19,$G1560-1,$G1560)</f>
        <v>46236</v>
      </c>
    </row>
    <row r="1561" spans="1:19" ht="15" customHeight="1" x14ac:dyDescent="0.25">
      <c r="A1561" s="79">
        <v>54684</v>
      </c>
      <c r="B1561" s="76" t="s">
        <v>208</v>
      </c>
      <c r="C1561" s="76" t="s">
        <v>443</v>
      </c>
      <c r="D1561" s="77">
        <v>46237</v>
      </c>
      <c r="E1561" s="78">
        <v>0.01</v>
      </c>
      <c r="F1561" s="76" t="s">
        <v>266</v>
      </c>
      <c r="G1561" s="77">
        <v>46237</v>
      </c>
      <c r="H1561">
        <v>40493702</v>
      </c>
      <c r="I1561">
        <v>10</v>
      </c>
      <c r="J1561" s="76" t="s">
        <v>2553</v>
      </c>
      <c r="K1561" s="76" t="s">
        <v>2554</v>
      </c>
      <c r="L1561" s="77">
        <v>46237</v>
      </c>
      <c r="M1561" s="76" t="s">
        <v>296</v>
      </c>
      <c r="N1561">
        <v>3001829</v>
      </c>
      <c r="O1561" s="76" t="s">
        <v>271</v>
      </c>
      <c r="P1561" s="77">
        <v>46237</v>
      </c>
      <c r="Q1561" s="43">
        <f t="shared" si="48"/>
        <v>125</v>
      </c>
      <c r="R1561" s="43">
        <f t="shared" si="49"/>
        <v>126</v>
      </c>
      <c r="S1561" s="41">
        <f>IF($Q1561&lt;Parâmetros!$E$19,$G1561-1,$G1561)</f>
        <v>46236</v>
      </c>
    </row>
    <row r="1562" spans="1:19" ht="15" customHeight="1" x14ac:dyDescent="0.25">
      <c r="A1562" s="79">
        <v>54684</v>
      </c>
      <c r="B1562" s="76" t="s">
        <v>208</v>
      </c>
      <c r="C1562" s="76" t="s">
        <v>443</v>
      </c>
      <c r="D1562" s="77">
        <v>46237</v>
      </c>
      <c r="E1562" s="78">
        <v>0.01</v>
      </c>
      <c r="F1562" s="76" t="s">
        <v>266</v>
      </c>
      <c r="G1562" s="77">
        <v>46237</v>
      </c>
      <c r="H1562">
        <v>40493702</v>
      </c>
      <c r="I1562">
        <v>10</v>
      </c>
      <c r="J1562" s="76" t="s">
        <v>2555</v>
      </c>
      <c r="K1562" s="76" t="s">
        <v>2556</v>
      </c>
      <c r="L1562" s="77">
        <v>46237</v>
      </c>
      <c r="M1562" s="76" t="s">
        <v>296</v>
      </c>
      <c r="N1562">
        <v>3001829</v>
      </c>
      <c r="O1562" s="76" t="s">
        <v>271</v>
      </c>
      <c r="P1562" s="77">
        <v>46237</v>
      </c>
      <c r="Q1562" s="43">
        <f t="shared" si="48"/>
        <v>126</v>
      </c>
      <c r="R1562" s="43">
        <f t="shared" si="49"/>
        <v>127</v>
      </c>
      <c r="S1562" s="41">
        <f>IF($Q1562&lt;Parâmetros!$E$19,$G1562-1,$G1562)</f>
        <v>46236</v>
      </c>
    </row>
    <row r="1563" spans="1:19" ht="15" customHeight="1" x14ac:dyDescent="0.25">
      <c r="A1563" s="79">
        <v>54684</v>
      </c>
      <c r="B1563" s="76" t="s">
        <v>208</v>
      </c>
      <c r="C1563" s="76" t="s">
        <v>443</v>
      </c>
      <c r="D1563" s="77">
        <v>46237</v>
      </c>
      <c r="E1563" s="78">
        <v>0.03</v>
      </c>
      <c r="F1563" s="76" t="s">
        <v>266</v>
      </c>
      <c r="G1563" s="77">
        <v>46237</v>
      </c>
      <c r="H1563">
        <v>40493702</v>
      </c>
      <c r="I1563">
        <v>10</v>
      </c>
      <c r="J1563" s="76" t="s">
        <v>2557</v>
      </c>
      <c r="K1563" s="76" t="s">
        <v>2558</v>
      </c>
      <c r="L1563" s="77">
        <v>46237</v>
      </c>
      <c r="M1563" s="76" t="s">
        <v>296</v>
      </c>
      <c r="N1563">
        <v>3001829</v>
      </c>
      <c r="O1563" s="76" t="s">
        <v>271</v>
      </c>
      <c r="P1563" s="77">
        <v>46237</v>
      </c>
      <c r="Q1563" s="43">
        <f t="shared" si="48"/>
        <v>127</v>
      </c>
      <c r="R1563" s="43">
        <f t="shared" si="49"/>
        <v>129</v>
      </c>
      <c r="S1563" s="41">
        <f>IF($Q1563&lt;Parâmetros!$E$19,$G1563-1,$G1563)</f>
        <v>46236</v>
      </c>
    </row>
    <row r="1564" spans="1:19" ht="15" customHeight="1" x14ac:dyDescent="0.25">
      <c r="A1564" s="79">
        <v>54684</v>
      </c>
      <c r="B1564" s="76" t="s">
        <v>208</v>
      </c>
      <c r="C1564" s="76" t="s">
        <v>443</v>
      </c>
      <c r="D1564" s="77">
        <v>46237</v>
      </c>
      <c r="E1564" s="78">
        <v>0.01</v>
      </c>
      <c r="F1564" s="76" t="s">
        <v>266</v>
      </c>
      <c r="G1564" s="77">
        <v>46237</v>
      </c>
      <c r="H1564">
        <v>40493702</v>
      </c>
      <c r="I1564">
        <v>10</v>
      </c>
      <c r="J1564" s="76" t="s">
        <v>2559</v>
      </c>
      <c r="K1564" s="76" t="s">
        <v>2560</v>
      </c>
      <c r="L1564" s="77">
        <v>46237</v>
      </c>
      <c r="M1564" s="76" t="s">
        <v>296</v>
      </c>
      <c r="N1564">
        <v>3001829</v>
      </c>
      <c r="O1564" s="76" t="s">
        <v>271</v>
      </c>
      <c r="P1564" s="77">
        <v>46237</v>
      </c>
      <c r="Q1564" s="43">
        <f t="shared" si="48"/>
        <v>129</v>
      </c>
      <c r="R1564" s="43">
        <f t="shared" si="49"/>
        <v>129</v>
      </c>
      <c r="S1564" s="41">
        <f>IF($Q1564&lt;Parâmetros!$E$19,$G1564-1,$G1564)</f>
        <v>46236</v>
      </c>
    </row>
    <row r="1565" spans="1:19" ht="15" customHeight="1" x14ac:dyDescent="0.25">
      <c r="A1565" s="79">
        <v>54684</v>
      </c>
      <c r="B1565" s="76" t="s">
        <v>208</v>
      </c>
      <c r="C1565" s="76" t="s">
        <v>443</v>
      </c>
      <c r="D1565" s="77">
        <v>46237</v>
      </c>
      <c r="E1565" s="78">
        <v>0.01</v>
      </c>
      <c r="F1565" s="76" t="s">
        <v>266</v>
      </c>
      <c r="G1565" s="77">
        <v>46237</v>
      </c>
      <c r="H1565">
        <v>40493702</v>
      </c>
      <c r="I1565">
        <v>10</v>
      </c>
      <c r="J1565" s="76" t="s">
        <v>2561</v>
      </c>
      <c r="K1565" s="76" t="s">
        <v>2562</v>
      </c>
      <c r="L1565" s="77">
        <v>46237</v>
      </c>
      <c r="M1565" s="76" t="s">
        <v>296</v>
      </c>
      <c r="N1565">
        <v>3001829</v>
      </c>
      <c r="O1565" s="76" t="s">
        <v>271</v>
      </c>
      <c r="P1565" s="77">
        <v>46237</v>
      </c>
      <c r="Q1565" s="43">
        <f t="shared" si="48"/>
        <v>129</v>
      </c>
      <c r="R1565" s="43">
        <f t="shared" si="49"/>
        <v>130</v>
      </c>
      <c r="S1565" s="41">
        <f>IF($Q1565&lt;Parâmetros!$E$19,$G1565-1,$G1565)</f>
        <v>46236</v>
      </c>
    </row>
    <row r="1566" spans="1:19" ht="15" customHeight="1" x14ac:dyDescent="0.25">
      <c r="A1566" s="79">
        <v>54684</v>
      </c>
      <c r="B1566" s="76" t="s">
        <v>208</v>
      </c>
      <c r="C1566" s="76" t="s">
        <v>443</v>
      </c>
      <c r="D1566" s="77">
        <v>46237</v>
      </c>
      <c r="E1566" s="78">
        <v>0.01</v>
      </c>
      <c r="F1566" s="76" t="s">
        <v>266</v>
      </c>
      <c r="G1566" s="77">
        <v>46237</v>
      </c>
      <c r="H1566">
        <v>40493702</v>
      </c>
      <c r="I1566">
        <v>10</v>
      </c>
      <c r="J1566" s="76" t="s">
        <v>2563</v>
      </c>
      <c r="K1566" s="76" t="s">
        <v>2564</v>
      </c>
      <c r="L1566" s="77">
        <v>46237</v>
      </c>
      <c r="M1566" s="76" t="s">
        <v>296</v>
      </c>
      <c r="N1566">
        <v>3001829</v>
      </c>
      <c r="O1566" s="76" t="s">
        <v>271</v>
      </c>
      <c r="P1566" s="77">
        <v>46237</v>
      </c>
      <c r="Q1566" s="43">
        <f t="shared" si="48"/>
        <v>130</v>
      </c>
      <c r="R1566" s="43">
        <f t="shared" si="49"/>
        <v>130</v>
      </c>
      <c r="S1566" s="41">
        <f>IF($Q1566&lt;Parâmetros!$E$19,$G1566-1,$G1566)</f>
        <v>46236</v>
      </c>
    </row>
    <row r="1567" spans="1:19" ht="15" customHeight="1" x14ac:dyDescent="0.25">
      <c r="A1567" s="79">
        <v>54684</v>
      </c>
      <c r="B1567" s="76" t="s">
        <v>208</v>
      </c>
      <c r="C1567" s="76" t="s">
        <v>443</v>
      </c>
      <c r="D1567" s="77">
        <v>46237</v>
      </c>
      <c r="E1567" s="78">
        <v>0.01</v>
      </c>
      <c r="F1567" s="76" t="s">
        <v>266</v>
      </c>
      <c r="G1567" s="77">
        <v>46237</v>
      </c>
      <c r="H1567">
        <v>40493702</v>
      </c>
      <c r="I1567">
        <v>10</v>
      </c>
      <c r="J1567" s="76" t="s">
        <v>2565</v>
      </c>
      <c r="K1567" s="76" t="s">
        <v>2566</v>
      </c>
      <c r="L1567" s="77">
        <v>46237</v>
      </c>
      <c r="M1567" s="76" t="s">
        <v>296</v>
      </c>
      <c r="N1567">
        <v>3001829</v>
      </c>
      <c r="O1567" s="76" t="s">
        <v>271</v>
      </c>
      <c r="P1567" s="77">
        <v>46237</v>
      </c>
      <c r="Q1567" s="43">
        <f t="shared" si="48"/>
        <v>131</v>
      </c>
      <c r="R1567" s="43">
        <f t="shared" si="49"/>
        <v>131</v>
      </c>
      <c r="S1567" s="41">
        <f>IF($Q1567&lt;Parâmetros!$E$19,$G1567-1,$G1567)</f>
        <v>46236</v>
      </c>
    </row>
    <row r="1568" spans="1:19" ht="15" customHeight="1" x14ac:dyDescent="0.25">
      <c r="A1568" s="79">
        <v>54684</v>
      </c>
      <c r="B1568" s="76" t="s">
        <v>208</v>
      </c>
      <c r="C1568" s="76" t="s">
        <v>443</v>
      </c>
      <c r="D1568" s="77">
        <v>46237</v>
      </c>
      <c r="E1568" s="78">
        <v>0.01</v>
      </c>
      <c r="F1568" s="76" t="s">
        <v>266</v>
      </c>
      <c r="G1568" s="77">
        <v>46237</v>
      </c>
      <c r="H1568">
        <v>40493702</v>
      </c>
      <c r="I1568">
        <v>10</v>
      </c>
      <c r="J1568" s="76" t="s">
        <v>2567</v>
      </c>
      <c r="K1568" s="76" t="s">
        <v>2568</v>
      </c>
      <c r="L1568" s="77">
        <v>46237</v>
      </c>
      <c r="M1568" s="76" t="s">
        <v>296</v>
      </c>
      <c r="N1568">
        <v>3001829</v>
      </c>
      <c r="O1568" s="76" t="s">
        <v>271</v>
      </c>
      <c r="P1568" s="77">
        <v>46237</v>
      </c>
      <c r="Q1568" s="43">
        <f t="shared" si="48"/>
        <v>131</v>
      </c>
      <c r="R1568" s="43">
        <f t="shared" si="49"/>
        <v>132</v>
      </c>
      <c r="S1568" s="41">
        <f>IF($Q1568&lt;Parâmetros!$E$19,$G1568-1,$G1568)</f>
        <v>46236</v>
      </c>
    </row>
    <row r="1569" spans="1:19" ht="15" customHeight="1" x14ac:dyDescent="0.25">
      <c r="A1569" s="79">
        <v>54684</v>
      </c>
      <c r="B1569" s="76" t="s">
        <v>208</v>
      </c>
      <c r="C1569" s="76" t="s">
        <v>443</v>
      </c>
      <c r="D1569" s="77">
        <v>46237</v>
      </c>
      <c r="E1569" s="78">
        <v>0.01</v>
      </c>
      <c r="F1569" s="76" t="s">
        <v>266</v>
      </c>
      <c r="G1569" s="77">
        <v>46237</v>
      </c>
      <c r="H1569">
        <v>40493702</v>
      </c>
      <c r="I1569">
        <v>10</v>
      </c>
      <c r="J1569" s="76" t="s">
        <v>2569</v>
      </c>
      <c r="K1569" s="76" t="s">
        <v>2570</v>
      </c>
      <c r="L1569" s="77">
        <v>46237</v>
      </c>
      <c r="M1569" s="76" t="s">
        <v>296</v>
      </c>
      <c r="N1569">
        <v>3001829</v>
      </c>
      <c r="O1569" s="76" t="s">
        <v>271</v>
      </c>
      <c r="P1569" s="77">
        <v>46237</v>
      </c>
      <c r="Q1569" s="43">
        <f t="shared" ref="Q1569:Q1632" si="50">IFERROR(VALUE(LEFT($J1569,2))*60+VALUE(MID($J1569,4,2)),9999)</f>
        <v>132</v>
      </c>
      <c r="R1569" s="43">
        <f t="shared" ref="R1569:R1632" si="51">IFERROR(VALUE(LEFT($K1569,2))*60+VALUE(MID($K1569,4,2)),"")</f>
        <v>133</v>
      </c>
      <c r="S1569" s="41">
        <f>IF($Q1569&lt;Parâmetros!$E$19,$G1569-1,$G1569)</f>
        <v>46236</v>
      </c>
    </row>
    <row r="1570" spans="1:19" ht="15" customHeight="1" x14ac:dyDescent="0.25">
      <c r="A1570" s="79">
        <v>54684</v>
      </c>
      <c r="B1570" s="76" t="s">
        <v>208</v>
      </c>
      <c r="C1570" s="76" t="s">
        <v>443</v>
      </c>
      <c r="D1570" s="77">
        <v>46237</v>
      </c>
      <c r="E1570" s="78">
        <v>0.02</v>
      </c>
      <c r="F1570" s="76" t="s">
        <v>266</v>
      </c>
      <c r="G1570" s="77">
        <v>46237</v>
      </c>
      <c r="H1570">
        <v>40493702</v>
      </c>
      <c r="I1570">
        <v>10</v>
      </c>
      <c r="J1570" s="76" t="s">
        <v>2571</v>
      </c>
      <c r="K1570" s="76" t="s">
        <v>2572</v>
      </c>
      <c r="L1570" s="77">
        <v>46237</v>
      </c>
      <c r="M1570" s="76" t="s">
        <v>296</v>
      </c>
      <c r="N1570">
        <v>3001829</v>
      </c>
      <c r="O1570" s="76" t="s">
        <v>271</v>
      </c>
      <c r="P1570" s="77">
        <v>46237</v>
      </c>
      <c r="Q1570" s="43">
        <f t="shared" si="50"/>
        <v>133</v>
      </c>
      <c r="R1570" s="43">
        <f t="shared" si="51"/>
        <v>134</v>
      </c>
      <c r="S1570" s="41">
        <f>IF($Q1570&lt;Parâmetros!$E$19,$G1570-1,$G1570)</f>
        <v>46236</v>
      </c>
    </row>
    <row r="1571" spans="1:19" ht="15" customHeight="1" x14ac:dyDescent="0.25">
      <c r="A1571" s="79">
        <v>54684</v>
      </c>
      <c r="B1571" s="76" t="s">
        <v>208</v>
      </c>
      <c r="C1571" s="76" t="s">
        <v>443</v>
      </c>
      <c r="D1571" s="77">
        <v>46237</v>
      </c>
      <c r="E1571" s="78">
        <v>0.01</v>
      </c>
      <c r="F1571" s="76" t="s">
        <v>266</v>
      </c>
      <c r="G1571" s="77">
        <v>46237</v>
      </c>
      <c r="H1571">
        <v>40493702</v>
      </c>
      <c r="I1571">
        <v>10</v>
      </c>
      <c r="J1571" s="76" t="s">
        <v>2573</v>
      </c>
      <c r="K1571" s="76" t="s">
        <v>2574</v>
      </c>
      <c r="L1571" s="77">
        <v>46237</v>
      </c>
      <c r="M1571" s="76" t="s">
        <v>296</v>
      </c>
      <c r="N1571">
        <v>3001829</v>
      </c>
      <c r="O1571" s="76" t="s">
        <v>271</v>
      </c>
      <c r="P1571" s="77">
        <v>46237</v>
      </c>
      <c r="Q1571" s="43">
        <f t="shared" si="50"/>
        <v>135</v>
      </c>
      <c r="R1571" s="43">
        <f t="shared" si="51"/>
        <v>135</v>
      </c>
      <c r="S1571" s="41">
        <f>IF($Q1571&lt;Parâmetros!$E$19,$G1571-1,$G1571)</f>
        <v>46236</v>
      </c>
    </row>
    <row r="1572" spans="1:19" ht="15" customHeight="1" x14ac:dyDescent="0.25">
      <c r="A1572" s="79">
        <v>54684</v>
      </c>
      <c r="B1572" s="76" t="s">
        <v>208</v>
      </c>
      <c r="C1572" s="76" t="s">
        <v>443</v>
      </c>
      <c r="D1572" s="77">
        <v>46237</v>
      </c>
      <c r="E1572" s="78">
        <v>0.01</v>
      </c>
      <c r="F1572" s="76" t="s">
        <v>266</v>
      </c>
      <c r="G1572" s="77">
        <v>46237</v>
      </c>
      <c r="H1572">
        <v>40493702</v>
      </c>
      <c r="I1572">
        <v>10</v>
      </c>
      <c r="J1572" s="76" t="s">
        <v>2575</v>
      </c>
      <c r="K1572" s="76" t="s">
        <v>2576</v>
      </c>
      <c r="L1572" s="77">
        <v>46237</v>
      </c>
      <c r="M1572" s="76" t="s">
        <v>296</v>
      </c>
      <c r="N1572">
        <v>3001829</v>
      </c>
      <c r="O1572" s="76" t="s">
        <v>271</v>
      </c>
      <c r="P1572" s="77">
        <v>46237</v>
      </c>
      <c r="Q1572" s="43">
        <f t="shared" si="50"/>
        <v>135</v>
      </c>
      <c r="R1572" s="43">
        <f t="shared" si="51"/>
        <v>136</v>
      </c>
      <c r="S1572" s="41">
        <f>IF($Q1572&lt;Parâmetros!$E$19,$G1572-1,$G1572)</f>
        <v>46236</v>
      </c>
    </row>
    <row r="1573" spans="1:19" ht="15" customHeight="1" x14ac:dyDescent="0.25">
      <c r="A1573" s="79">
        <v>54684</v>
      </c>
      <c r="B1573" s="76" t="s">
        <v>208</v>
      </c>
      <c r="C1573" s="76" t="s">
        <v>443</v>
      </c>
      <c r="D1573" s="77">
        <v>46237</v>
      </c>
      <c r="E1573" s="78">
        <v>0.03</v>
      </c>
      <c r="F1573" s="76" t="s">
        <v>266</v>
      </c>
      <c r="G1573" s="77">
        <v>46237</v>
      </c>
      <c r="H1573">
        <v>40487499</v>
      </c>
      <c r="I1573">
        <v>10</v>
      </c>
      <c r="J1573" s="76" t="s">
        <v>2577</v>
      </c>
      <c r="K1573" s="76" t="s">
        <v>2578</v>
      </c>
      <c r="L1573" s="77">
        <v>46237</v>
      </c>
      <c r="M1573" s="76" t="s">
        <v>296</v>
      </c>
      <c r="N1573" s="76" t="s">
        <v>270</v>
      </c>
      <c r="O1573" s="76" t="s">
        <v>271</v>
      </c>
      <c r="P1573" s="77">
        <v>46237</v>
      </c>
      <c r="Q1573" s="43">
        <f t="shared" si="50"/>
        <v>142</v>
      </c>
      <c r="R1573" s="43">
        <f t="shared" si="51"/>
        <v>143</v>
      </c>
      <c r="S1573" s="41">
        <f>IF($Q1573&lt;Parâmetros!$E$19,$G1573-1,$G1573)</f>
        <v>46236</v>
      </c>
    </row>
    <row r="1574" spans="1:19" ht="15" customHeight="1" x14ac:dyDescent="0.25">
      <c r="A1574" s="79">
        <v>54684</v>
      </c>
      <c r="B1574" s="76" t="s">
        <v>208</v>
      </c>
      <c r="C1574" s="76" t="s">
        <v>443</v>
      </c>
      <c r="D1574" s="77">
        <v>46237</v>
      </c>
      <c r="E1574" s="78">
        <v>0.02</v>
      </c>
      <c r="F1574" s="76" t="s">
        <v>266</v>
      </c>
      <c r="G1574" s="77">
        <v>46237</v>
      </c>
      <c r="H1574">
        <v>40487499</v>
      </c>
      <c r="I1574">
        <v>20</v>
      </c>
      <c r="J1574" s="76" t="s">
        <v>2579</v>
      </c>
      <c r="K1574" s="76" t="s">
        <v>2580</v>
      </c>
      <c r="L1574" s="77">
        <v>46237</v>
      </c>
      <c r="M1574" s="76" t="s">
        <v>296</v>
      </c>
      <c r="N1574" s="76" t="s">
        <v>270</v>
      </c>
      <c r="O1574" s="76" t="s">
        <v>271</v>
      </c>
      <c r="P1574" s="77">
        <v>46237</v>
      </c>
      <c r="Q1574" s="43">
        <f t="shared" si="50"/>
        <v>144</v>
      </c>
      <c r="R1574" s="43">
        <f t="shared" si="51"/>
        <v>145</v>
      </c>
      <c r="S1574" s="41">
        <f>IF($Q1574&lt;Parâmetros!$E$19,$G1574-1,$G1574)</f>
        <v>46236</v>
      </c>
    </row>
    <row r="1575" spans="1:19" ht="15" customHeight="1" x14ac:dyDescent="0.25">
      <c r="A1575" s="79">
        <v>54684</v>
      </c>
      <c r="B1575" s="76" t="s">
        <v>208</v>
      </c>
      <c r="C1575" s="76" t="s">
        <v>443</v>
      </c>
      <c r="D1575" s="77">
        <v>46237</v>
      </c>
      <c r="E1575" s="78">
        <v>0.02</v>
      </c>
      <c r="F1575" s="76" t="s">
        <v>266</v>
      </c>
      <c r="G1575" s="77">
        <v>46237</v>
      </c>
      <c r="H1575">
        <v>40482990</v>
      </c>
      <c r="I1575">
        <v>10</v>
      </c>
      <c r="J1575" s="76" t="s">
        <v>2581</v>
      </c>
      <c r="K1575" s="76" t="s">
        <v>2582</v>
      </c>
      <c r="L1575" s="77">
        <v>46237</v>
      </c>
      <c r="M1575" s="76" t="s">
        <v>296</v>
      </c>
      <c r="N1575">
        <v>3011110</v>
      </c>
      <c r="O1575" s="76" t="s">
        <v>271</v>
      </c>
      <c r="P1575" s="77">
        <v>46237</v>
      </c>
      <c r="Q1575" s="43">
        <f t="shared" si="50"/>
        <v>147</v>
      </c>
      <c r="R1575" s="43">
        <f t="shared" si="51"/>
        <v>148</v>
      </c>
      <c r="S1575" s="41">
        <f>IF($Q1575&lt;Parâmetros!$E$19,$G1575-1,$G1575)</f>
        <v>46236</v>
      </c>
    </row>
    <row r="1576" spans="1:19" ht="15" customHeight="1" x14ac:dyDescent="0.25">
      <c r="A1576" s="79">
        <v>54684</v>
      </c>
      <c r="B1576" s="76" t="s">
        <v>208</v>
      </c>
      <c r="C1576" s="76" t="s">
        <v>443</v>
      </c>
      <c r="D1576" s="77">
        <v>46237</v>
      </c>
      <c r="E1576" s="78">
        <v>0.02</v>
      </c>
      <c r="F1576" s="76" t="s">
        <v>266</v>
      </c>
      <c r="G1576" s="77">
        <v>46237</v>
      </c>
      <c r="H1576">
        <v>40482990</v>
      </c>
      <c r="I1576">
        <v>20</v>
      </c>
      <c r="J1576" s="76" t="s">
        <v>2583</v>
      </c>
      <c r="K1576" s="76" t="s">
        <v>2584</v>
      </c>
      <c r="L1576" s="77">
        <v>46237</v>
      </c>
      <c r="M1576" s="76" t="s">
        <v>296</v>
      </c>
      <c r="N1576">
        <v>3011110</v>
      </c>
      <c r="O1576" s="76" t="s">
        <v>271</v>
      </c>
      <c r="P1576" s="77">
        <v>46237</v>
      </c>
      <c r="Q1576" s="43">
        <f t="shared" si="50"/>
        <v>148</v>
      </c>
      <c r="R1576" s="43">
        <f t="shared" si="51"/>
        <v>150</v>
      </c>
      <c r="S1576" s="41">
        <f>IF($Q1576&lt;Parâmetros!$E$19,$G1576-1,$G1576)</f>
        <v>46236</v>
      </c>
    </row>
    <row r="1577" spans="1:19" ht="15" customHeight="1" x14ac:dyDescent="0.25">
      <c r="A1577" s="79">
        <v>54684</v>
      </c>
      <c r="B1577" s="76" t="s">
        <v>208</v>
      </c>
      <c r="C1577" s="76" t="s">
        <v>443</v>
      </c>
      <c r="D1577" s="77">
        <v>46237</v>
      </c>
      <c r="E1577" s="78">
        <v>0.02</v>
      </c>
      <c r="F1577" s="76" t="s">
        <v>266</v>
      </c>
      <c r="G1577" s="77">
        <v>46237</v>
      </c>
      <c r="H1577">
        <v>40487489</v>
      </c>
      <c r="I1577">
        <v>10</v>
      </c>
      <c r="J1577" s="76" t="s">
        <v>2585</v>
      </c>
      <c r="K1577" s="76" t="s">
        <v>2586</v>
      </c>
      <c r="L1577" s="77">
        <v>46237</v>
      </c>
      <c r="M1577" s="76" t="s">
        <v>296</v>
      </c>
      <c r="N1577" s="76" t="s">
        <v>270</v>
      </c>
      <c r="O1577" s="76" t="s">
        <v>271</v>
      </c>
      <c r="P1577" s="77">
        <v>46237</v>
      </c>
      <c r="Q1577" s="43">
        <f t="shared" si="50"/>
        <v>316</v>
      </c>
      <c r="R1577" s="43">
        <f t="shared" si="51"/>
        <v>317</v>
      </c>
      <c r="S1577" s="41">
        <f>IF($Q1577&lt;Parâmetros!$E$19,$G1577-1,$G1577)</f>
        <v>46236</v>
      </c>
    </row>
    <row r="1578" spans="1:19" ht="15" customHeight="1" x14ac:dyDescent="0.25">
      <c r="A1578" s="79">
        <v>54684</v>
      </c>
      <c r="B1578" s="76" t="s">
        <v>208</v>
      </c>
      <c r="C1578" s="76" t="s">
        <v>443</v>
      </c>
      <c r="D1578" s="77">
        <v>46237</v>
      </c>
      <c r="E1578" s="78">
        <v>0.06</v>
      </c>
      <c r="F1578" s="76" t="s">
        <v>266</v>
      </c>
      <c r="G1578" s="77">
        <v>46237</v>
      </c>
      <c r="H1578">
        <v>40487489</v>
      </c>
      <c r="I1578">
        <v>20</v>
      </c>
      <c r="J1578" s="76" t="s">
        <v>2587</v>
      </c>
      <c r="K1578" s="76" t="s">
        <v>2588</v>
      </c>
      <c r="L1578" s="77">
        <v>46237</v>
      </c>
      <c r="M1578" s="76" t="s">
        <v>296</v>
      </c>
      <c r="N1578" s="76" t="s">
        <v>270</v>
      </c>
      <c r="O1578" s="76" t="s">
        <v>271</v>
      </c>
      <c r="P1578" s="77">
        <v>46237</v>
      </c>
      <c r="Q1578" s="43">
        <f t="shared" si="50"/>
        <v>317</v>
      </c>
      <c r="R1578" s="43">
        <f t="shared" si="51"/>
        <v>321</v>
      </c>
      <c r="S1578" s="41">
        <f>IF($Q1578&lt;Parâmetros!$E$19,$G1578-1,$G1578)</f>
        <v>46236</v>
      </c>
    </row>
    <row r="1579" spans="1:19" ht="15" customHeight="1" x14ac:dyDescent="0.25">
      <c r="A1579" s="79">
        <v>54684</v>
      </c>
      <c r="B1579" s="76" t="s">
        <v>208</v>
      </c>
      <c r="C1579" s="76" t="s">
        <v>443</v>
      </c>
      <c r="D1579" s="77">
        <v>46237</v>
      </c>
      <c r="E1579" s="78">
        <v>0.05</v>
      </c>
      <c r="F1579" s="76" t="s">
        <v>266</v>
      </c>
      <c r="G1579" s="77">
        <v>46237</v>
      </c>
      <c r="H1579">
        <v>40482773</v>
      </c>
      <c r="I1579">
        <v>10</v>
      </c>
      <c r="J1579" s="76" t="s">
        <v>2589</v>
      </c>
      <c r="K1579" s="76" t="s">
        <v>2590</v>
      </c>
      <c r="L1579" s="77">
        <v>46237</v>
      </c>
      <c r="M1579" s="76" t="s">
        <v>296</v>
      </c>
      <c r="N1579">
        <v>3007152</v>
      </c>
      <c r="O1579" s="76" t="s">
        <v>271</v>
      </c>
      <c r="P1579" s="77">
        <v>46237</v>
      </c>
      <c r="Q1579" s="43">
        <f t="shared" si="50"/>
        <v>324</v>
      </c>
      <c r="R1579" s="43">
        <f t="shared" si="51"/>
        <v>327</v>
      </c>
      <c r="S1579" s="41">
        <f>IF($Q1579&lt;Parâmetros!$E$19,$G1579-1,$G1579)</f>
        <v>46236</v>
      </c>
    </row>
    <row r="1580" spans="1:19" ht="15" customHeight="1" x14ac:dyDescent="0.25">
      <c r="A1580" s="79">
        <v>54684</v>
      </c>
      <c r="B1580" s="76" t="s">
        <v>208</v>
      </c>
      <c r="C1580" s="76" t="s">
        <v>443</v>
      </c>
      <c r="D1580" s="77">
        <v>46237</v>
      </c>
      <c r="E1580" s="78">
        <v>0.5</v>
      </c>
      <c r="F1580" s="76" t="s">
        <v>266</v>
      </c>
      <c r="G1580" s="77">
        <v>46237</v>
      </c>
      <c r="H1580">
        <v>40496855</v>
      </c>
      <c r="I1580">
        <v>10</v>
      </c>
      <c r="J1580" s="76" t="s">
        <v>493</v>
      </c>
      <c r="K1580" s="76" t="s">
        <v>1771</v>
      </c>
      <c r="L1580" s="77">
        <v>46237</v>
      </c>
      <c r="M1580" s="76" t="s">
        <v>296</v>
      </c>
      <c r="N1580">
        <v>3002994</v>
      </c>
      <c r="O1580" s="76" t="s">
        <v>271</v>
      </c>
      <c r="P1580" s="77">
        <v>46237</v>
      </c>
      <c r="Q1580" s="43">
        <f t="shared" si="50"/>
        <v>930</v>
      </c>
      <c r="R1580" s="43">
        <f t="shared" si="51"/>
        <v>960</v>
      </c>
      <c r="S1580" s="41">
        <f>IF($Q1580&lt;Parâmetros!$E$19,$G1580-1,$G1580)</f>
        <v>46237</v>
      </c>
    </row>
    <row r="1581" spans="1:19" ht="15" customHeight="1" x14ac:dyDescent="0.25">
      <c r="A1581" s="79">
        <v>54684</v>
      </c>
      <c r="B1581" s="76" t="s">
        <v>208</v>
      </c>
      <c r="C1581" s="76" t="s">
        <v>443</v>
      </c>
      <c r="D1581" s="77">
        <v>46237</v>
      </c>
      <c r="E1581" s="78">
        <v>0.5</v>
      </c>
      <c r="F1581" s="76" t="s">
        <v>266</v>
      </c>
      <c r="G1581" s="77">
        <v>46237</v>
      </c>
      <c r="H1581">
        <v>40494223</v>
      </c>
      <c r="I1581">
        <v>10</v>
      </c>
      <c r="J1581" s="76" t="s">
        <v>2591</v>
      </c>
      <c r="K1581" s="76" t="s">
        <v>2592</v>
      </c>
      <c r="L1581" s="77">
        <v>46237</v>
      </c>
      <c r="M1581" s="76" t="s">
        <v>296</v>
      </c>
      <c r="N1581">
        <v>3010801</v>
      </c>
      <c r="O1581" s="76" t="s">
        <v>271</v>
      </c>
      <c r="P1581" s="77">
        <v>46237</v>
      </c>
      <c r="Q1581" s="43">
        <f t="shared" si="50"/>
        <v>960</v>
      </c>
      <c r="R1581" s="43">
        <f t="shared" si="51"/>
        <v>990</v>
      </c>
      <c r="S1581" s="41">
        <f>IF($Q1581&lt;Parâmetros!$E$19,$G1581-1,$G1581)</f>
        <v>46237</v>
      </c>
    </row>
    <row r="1582" spans="1:19" ht="15" customHeight="1" x14ac:dyDescent="0.25">
      <c r="A1582" s="79">
        <v>54684</v>
      </c>
      <c r="B1582" s="76" t="s">
        <v>208</v>
      </c>
      <c r="C1582" s="76" t="s">
        <v>443</v>
      </c>
      <c r="D1582" s="77">
        <v>46237</v>
      </c>
      <c r="E1582" s="78">
        <v>0.5</v>
      </c>
      <c r="F1582" s="76" t="s">
        <v>266</v>
      </c>
      <c r="G1582" s="77">
        <v>46237</v>
      </c>
      <c r="H1582">
        <v>40494224</v>
      </c>
      <c r="I1582">
        <v>10</v>
      </c>
      <c r="J1582" s="76" t="s">
        <v>2593</v>
      </c>
      <c r="K1582" s="76" t="s">
        <v>2488</v>
      </c>
      <c r="L1582" s="77">
        <v>46237</v>
      </c>
      <c r="M1582" s="76" t="s">
        <v>296</v>
      </c>
      <c r="N1582">
        <v>3010389</v>
      </c>
      <c r="O1582" s="76" t="s">
        <v>271</v>
      </c>
      <c r="P1582" s="77">
        <v>46237</v>
      </c>
      <c r="Q1582" s="43">
        <f t="shared" si="50"/>
        <v>990</v>
      </c>
      <c r="R1582" s="43">
        <f t="shared" si="51"/>
        <v>1020</v>
      </c>
      <c r="S1582" s="41">
        <f>IF($Q1582&lt;Parâmetros!$E$19,$G1582-1,$G1582)</f>
        <v>46237</v>
      </c>
    </row>
    <row r="1583" spans="1:19" ht="15" customHeight="1" x14ac:dyDescent="0.25">
      <c r="A1583" s="79">
        <v>54684</v>
      </c>
      <c r="B1583" s="76" t="s">
        <v>208</v>
      </c>
      <c r="C1583" s="76" t="s">
        <v>443</v>
      </c>
      <c r="D1583" s="77">
        <v>46237</v>
      </c>
      <c r="E1583" s="78">
        <v>0.5</v>
      </c>
      <c r="F1583" s="76" t="s">
        <v>266</v>
      </c>
      <c r="G1583" s="77">
        <v>46237</v>
      </c>
      <c r="H1583">
        <v>40494255</v>
      </c>
      <c r="I1583">
        <v>10</v>
      </c>
      <c r="J1583" s="76" t="s">
        <v>2594</v>
      </c>
      <c r="K1583" s="76" t="s">
        <v>2595</v>
      </c>
      <c r="L1583" s="77">
        <v>46237</v>
      </c>
      <c r="M1583" s="76" t="s">
        <v>296</v>
      </c>
      <c r="N1583">
        <v>3010386</v>
      </c>
      <c r="O1583" s="76" t="s">
        <v>271</v>
      </c>
      <c r="P1583" s="77">
        <v>46237</v>
      </c>
      <c r="Q1583" s="43">
        <f t="shared" si="50"/>
        <v>1020</v>
      </c>
      <c r="R1583" s="43">
        <f t="shared" si="51"/>
        <v>1050</v>
      </c>
      <c r="S1583" s="41">
        <f>IF($Q1583&lt;Parâmetros!$E$19,$G1583-1,$G1583)</f>
        <v>46237</v>
      </c>
    </row>
    <row r="1584" spans="1:19" ht="15" customHeight="1" x14ac:dyDescent="0.25">
      <c r="A1584" s="79">
        <v>54684</v>
      </c>
      <c r="B1584" s="76" t="s">
        <v>208</v>
      </c>
      <c r="C1584" s="76" t="s">
        <v>443</v>
      </c>
      <c r="D1584" s="77">
        <v>46237</v>
      </c>
      <c r="E1584" s="78">
        <v>0.5</v>
      </c>
      <c r="F1584" s="76" t="s">
        <v>266</v>
      </c>
      <c r="G1584" s="77">
        <v>46237</v>
      </c>
      <c r="H1584">
        <v>40493943</v>
      </c>
      <c r="I1584">
        <v>10</v>
      </c>
      <c r="J1584" s="76" t="s">
        <v>2596</v>
      </c>
      <c r="K1584" s="76" t="s">
        <v>830</v>
      </c>
      <c r="L1584" s="77">
        <v>46237</v>
      </c>
      <c r="M1584" s="76" t="s">
        <v>296</v>
      </c>
      <c r="N1584">
        <v>3002629</v>
      </c>
      <c r="O1584" s="76" t="s">
        <v>271</v>
      </c>
      <c r="P1584" s="77">
        <v>46237</v>
      </c>
      <c r="Q1584" s="43">
        <f t="shared" si="50"/>
        <v>1050</v>
      </c>
      <c r="R1584" s="43">
        <f t="shared" si="51"/>
        <v>1080</v>
      </c>
      <c r="S1584" s="41">
        <f>IF($Q1584&lt;Parâmetros!$E$19,$G1584-1,$G1584)</f>
        <v>46237</v>
      </c>
    </row>
    <row r="1585" spans="1:19" ht="15" customHeight="1" x14ac:dyDescent="0.25">
      <c r="A1585" s="79">
        <v>54684</v>
      </c>
      <c r="B1585" s="76" t="s">
        <v>208</v>
      </c>
      <c r="C1585" s="76" t="s">
        <v>443</v>
      </c>
      <c r="D1585" s="77">
        <v>46237</v>
      </c>
      <c r="E1585" s="78">
        <v>0.5</v>
      </c>
      <c r="F1585" s="76" t="s">
        <v>266</v>
      </c>
      <c r="G1585" s="77">
        <v>46237</v>
      </c>
      <c r="H1585">
        <v>40494256</v>
      </c>
      <c r="I1585">
        <v>10</v>
      </c>
      <c r="J1585" s="76" t="s">
        <v>2597</v>
      </c>
      <c r="K1585" s="76" t="s">
        <v>2413</v>
      </c>
      <c r="L1585" s="77">
        <v>46237</v>
      </c>
      <c r="M1585" s="76" t="s">
        <v>296</v>
      </c>
      <c r="N1585">
        <v>3010802</v>
      </c>
      <c r="O1585" s="76" t="s">
        <v>271</v>
      </c>
      <c r="P1585" s="77">
        <v>46237</v>
      </c>
      <c r="Q1585" s="43">
        <f t="shared" si="50"/>
        <v>1080</v>
      </c>
      <c r="R1585" s="43">
        <f t="shared" si="51"/>
        <v>1110</v>
      </c>
      <c r="S1585" s="41">
        <f>IF($Q1585&lt;Parâmetros!$E$19,$G1585-1,$G1585)</f>
        <v>46237</v>
      </c>
    </row>
    <row r="1586" spans="1:19" ht="15" customHeight="1" x14ac:dyDescent="0.25">
      <c r="A1586" s="79">
        <v>54684</v>
      </c>
      <c r="B1586" s="76" t="s">
        <v>208</v>
      </c>
      <c r="C1586" s="76" t="s">
        <v>443</v>
      </c>
      <c r="D1586" s="77">
        <v>46237</v>
      </c>
      <c r="E1586" s="78">
        <v>0.5</v>
      </c>
      <c r="F1586" s="76" t="s">
        <v>266</v>
      </c>
      <c r="G1586" s="77">
        <v>46237</v>
      </c>
      <c r="H1586">
        <v>40494257</v>
      </c>
      <c r="I1586">
        <v>10</v>
      </c>
      <c r="J1586" s="76" t="s">
        <v>2598</v>
      </c>
      <c r="K1586" s="76" t="s">
        <v>2415</v>
      </c>
      <c r="L1586" s="77">
        <v>46237</v>
      </c>
      <c r="M1586" s="76" t="s">
        <v>296</v>
      </c>
      <c r="N1586">
        <v>3010705</v>
      </c>
      <c r="O1586" s="76" t="s">
        <v>271</v>
      </c>
      <c r="P1586" s="77">
        <v>46237</v>
      </c>
      <c r="Q1586" s="43">
        <f t="shared" si="50"/>
        <v>1110</v>
      </c>
      <c r="R1586" s="43">
        <f t="shared" si="51"/>
        <v>1140</v>
      </c>
      <c r="S1586" s="41">
        <f>IF($Q1586&lt;Parâmetros!$E$19,$G1586-1,$G1586)</f>
        <v>46237</v>
      </c>
    </row>
    <row r="1587" spans="1:19" ht="15" customHeight="1" x14ac:dyDescent="0.25">
      <c r="A1587" s="79">
        <v>54684</v>
      </c>
      <c r="B1587" s="76" t="s">
        <v>208</v>
      </c>
      <c r="C1587" s="76" t="s">
        <v>443</v>
      </c>
      <c r="D1587" s="77">
        <v>46237</v>
      </c>
      <c r="E1587" s="78">
        <v>0.5</v>
      </c>
      <c r="F1587" s="76" t="s">
        <v>266</v>
      </c>
      <c r="G1587" s="77">
        <v>46237</v>
      </c>
      <c r="H1587">
        <v>40493945</v>
      </c>
      <c r="I1587">
        <v>10</v>
      </c>
      <c r="J1587" s="76" t="s">
        <v>2432</v>
      </c>
      <c r="K1587" s="76" t="s">
        <v>2382</v>
      </c>
      <c r="L1587" s="77">
        <v>46237</v>
      </c>
      <c r="M1587" s="76" t="s">
        <v>296</v>
      </c>
      <c r="N1587">
        <v>3002630</v>
      </c>
      <c r="O1587" s="76" t="s">
        <v>271</v>
      </c>
      <c r="P1587" s="77">
        <v>46237</v>
      </c>
      <c r="Q1587" s="43">
        <f t="shared" si="50"/>
        <v>1140</v>
      </c>
      <c r="R1587" s="43">
        <f t="shared" si="51"/>
        <v>1170</v>
      </c>
      <c r="S1587" s="41">
        <f>IF($Q1587&lt;Parâmetros!$E$19,$G1587-1,$G1587)</f>
        <v>46237</v>
      </c>
    </row>
    <row r="1588" spans="1:19" ht="15" customHeight="1" x14ac:dyDescent="0.25">
      <c r="A1588" s="79">
        <v>54684</v>
      </c>
      <c r="B1588" s="76" t="s">
        <v>208</v>
      </c>
      <c r="C1588" s="76" t="s">
        <v>443</v>
      </c>
      <c r="D1588" s="77">
        <v>46237</v>
      </c>
      <c r="E1588" s="78">
        <v>0.5</v>
      </c>
      <c r="F1588" s="76" t="s">
        <v>266</v>
      </c>
      <c r="G1588" s="77">
        <v>46237</v>
      </c>
      <c r="H1588">
        <v>40493946</v>
      </c>
      <c r="I1588">
        <v>10</v>
      </c>
      <c r="J1588" s="76" t="s">
        <v>2599</v>
      </c>
      <c r="K1588" s="76" t="s">
        <v>2505</v>
      </c>
      <c r="L1588" s="77">
        <v>46237</v>
      </c>
      <c r="M1588" s="76" t="s">
        <v>296</v>
      </c>
      <c r="N1588">
        <v>3002846</v>
      </c>
      <c r="O1588" s="76" t="s">
        <v>271</v>
      </c>
      <c r="P1588" s="77">
        <v>46237</v>
      </c>
      <c r="Q1588" s="43">
        <f t="shared" si="50"/>
        <v>1170</v>
      </c>
      <c r="R1588" s="43">
        <f t="shared" si="51"/>
        <v>1200</v>
      </c>
      <c r="S1588" s="41">
        <f>IF($Q1588&lt;Parâmetros!$E$19,$G1588-1,$G1588)</f>
        <v>46237</v>
      </c>
    </row>
    <row r="1589" spans="1:19" ht="15" customHeight="1" x14ac:dyDescent="0.25">
      <c r="A1589" s="79">
        <v>54684</v>
      </c>
      <c r="B1589" s="76" t="s">
        <v>208</v>
      </c>
      <c r="C1589" s="76" t="s">
        <v>443</v>
      </c>
      <c r="D1589" s="77">
        <v>46237</v>
      </c>
      <c r="E1589" s="78">
        <v>0.5</v>
      </c>
      <c r="F1589" s="76" t="s">
        <v>266</v>
      </c>
      <c r="G1589" s="77">
        <v>46237</v>
      </c>
      <c r="H1589">
        <v>40494259</v>
      </c>
      <c r="I1589">
        <v>10</v>
      </c>
      <c r="J1589" s="76" t="s">
        <v>2600</v>
      </c>
      <c r="K1589" s="76" t="s">
        <v>2400</v>
      </c>
      <c r="L1589" s="77">
        <v>46237</v>
      </c>
      <c r="M1589" s="76" t="s">
        <v>296</v>
      </c>
      <c r="N1589">
        <v>3010703</v>
      </c>
      <c r="O1589" s="76" t="s">
        <v>271</v>
      </c>
      <c r="P1589" s="77">
        <v>46237</v>
      </c>
      <c r="Q1589" s="43">
        <f t="shared" si="50"/>
        <v>1200</v>
      </c>
      <c r="R1589" s="43">
        <f t="shared" si="51"/>
        <v>1230</v>
      </c>
      <c r="S1589" s="41">
        <f>IF($Q1589&lt;Parâmetros!$E$19,$G1589-1,$G1589)</f>
        <v>46237</v>
      </c>
    </row>
    <row r="1590" spans="1:19" ht="15" customHeight="1" x14ac:dyDescent="0.25">
      <c r="A1590" s="79">
        <v>54684</v>
      </c>
      <c r="B1590" s="76" t="s">
        <v>208</v>
      </c>
      <c r="C1590" s="76" t="s">
        <v>443</v>
      </c>
      <c r="D1590" s="77">
        <v>46237</v>
      </c>
      <c r="E1590" s="78">
        <v>0.5</v>
      </c>
      <c r="F1590" s="76" t="s">
        <v>266</v>
      </c>
      <c r="G1590" s="77">
        <v>46237</v>
      </c>
      <c r="H1590">
        <v>40494258</v>
      </c>
      <c r="I1590">
        <v>10</v>
      </c>
      <c r="J1590" s="76" t="s">
        <v>2601</v>
      </c>
      <c r="K1590" s="76" t="s">
        <v>826</v>
      </c>
      <c r="L1590" s="77">
        <v>46237</v>
      </c>
      <c r="M1590" s="76" t="s">
        <v>296</v>
      </c>
      <c r="N1590">
        <v>3010706</v>
      </c>
      <c r="O1590" s="76" t="s">
        <v>271</v>
      </c>
      <c r="P1590" s="77">
        <v>46237</v>
      </c>
      <c r="Q1590" s="43">
        <f t="shared" si="50"/>
        <v>1230</v>
      </c>
      <c r="R1590" s="43">
        <f t="shared" si="51"/>
        <v>1260</v>
      </c>
      <c r="S1590" s="41">
        <f>IF($Q1590&lt;Parâmetros!$E$19,$G1590-1,$G1590)</f>
        <v>46237</v>
      </c>
    </row>
    <row r="1591" spans="1:19" ht="15" customHeight="1" x14ac:dyDescent="0.25">
      <c r="A1591" s="79">
        <v>54684</v>
      </c>
      <c r="B1591" s="76" t="s">
        <v>208</v>
      </c>
      <c r="C1591" s="76" t="s">
        <v>443</v>
      </c>
      <c r="D1591" s="77">
        <v>46237</v>
      </c>
      <c r="E1591" s="78">
        <v>0.5</v>
      </c>
      <c r="F1591" s="76" t="s">
        <v>266</v>
      </c>
      <c r="G1591" s="77">
        <v>46237</v>
      </c>
      <c r="H1591">
        <v>40493973</v>
      </c>
      <c r="I1591">
        <v>10</v>
      </c>
      <c r="J1591" s="76" t="s">
        <v>2602</v>
      </c>
      <c r="K1591" s="76" t="s">
        <v>2401</v>
      </c>
      <c r="L1591" s="77">
        <v>46237</v>
      </c>
      <c r="M1591" s="76" t="s">
        <v>296</v>
      </c>
      <c r="N1591">
        <v>3002855</v>
      </c>
      <c r="O1591" s="76" t="s">
        <v>271</v>
      </c>
      <c r="P1591" s="77">
        <v>46237</v>
      </c>
      <c r="Q1591" s="43">
        <f t="shared" si="50"/>
        <v>1260</v>
      </c>
      <c r="R1591" s="43">
        <f t="shared" si="51"/>
        <v>1290</v>
      </c>
      <c r="S1591" s="41">
        <f>IF($Q1591&lt;Parâmetros!$E$19,$G1591-1,$G1591)</f>
        <v>46237</v>
      </c>
    </row>
    <row r="1592" spans="1:19" ht="15" customHeight="1" x14ac:dyDescent="0.25">
      <c r="A1592" s="79">
        <v>54684</v>
      </c>
      <c r="B1592" s="76" t="s">
        <v>208</v>
      </c>
      <c r="C1592" s="76" t="s">
        <v>443</v>
      </c>
      <c r="D1592" s="77">
        <v>46237</v>
      </c>
      <c r="E1592" s="78">
        <v>0.5</v>
      </c>
      <c r="F1592" s="76" t="s">
        <v>266</v>
      </c>
      <c r="G1592" s="77">
        <v>46237</v>
      </c>
      <c r="H1592">
        <v>40493948</v>
      </c>
      <c r="I1592">
        <v>10</v>
      </c>
      <c r="J1592" s="76" t="s">
        <v>2603</v>
      </c>
      <c r="K1592" s="76" t="s">
        <v>827</v>
      </c>
      <c r="L1592" s="77">
        <v>46237</v>
      </c>
      <c r="M1592" s="76" t="s">
        <v>296</v>
      </c>
      <c r="N1592">
        <v>3002851</v>
      </c>
      <c r="O1592" s="76" t="s">
        <v>271</v>
      </c>
      <c r="P1592" s="77">
        <v>46237</v>
      </c>
      <c r="Q1592" s="43">
        <f t="shared" si="50"/>
        <v>1290</v>
      </c>
      <c r="R1592" s="43">
        <f t="shared" si="51"/>
        <v>1320</v>
      </c>
      <c r="S1592" s="41">
        <f>IF($Q1592&lt;Parâmetros!$E$19,$G1592-1,$G1592)</f>
        <v>46237</v>
      </c>
    </row>
    <row r="1593" spans="1:19" ht="15" customHeight="1" x14ac:dyDescent="0.25">
      <c r="A1593" s="79">
        <v>54684</v>
      </c>
      <c r="B1593" s="76" t="s">
        <v>208</v>
      </c>
      <c r="C1593" s="76" t="s">
        <v>443</v>
      </c>
      <c r="D1593" s="77">
        <v>46237</v>
      </c>
      <c r="E1593" s="78">
        <v>0.67</v>
      </c>
      <c r="F1593" s="76" t="s">
        <v>266</v>
      </c>
      <c r="G1593" s="77">
        <v>46237</v>
      </c>
      <c r="H1593">
        <v>40493947</v>
      </c>
      <c r="I1593">
        <v>10</v>
      </c>
      <c r="J1593" s="76" t="s">
        <v>2604</v>
      </c>
      <c r="K1593" s="76" t="s">
        <v>2494</v>
      </c>
      <c r="L1593" s="77">
        <v>46237</v>
      </c>
      <c r="M1593" s="76" t="s">
        <v>296</v>
      </c>
      <c r="N1593">
        <v>3002850</v>
      </c>
      <c r="O1593" s="76" t="s">
        <v>271</v>
      </c>
      <c r="P1593" s="77">
        <v>46237</v>
      </c>
      <c r="Q1593" s="43">
        <f t="shared" si="50"/>
        <v>1320</v>
      </c>
      <c r="R1593" s="43">
        <f t="shared" si="51"/>
        <v>1360</v>
      </c>
      <c r="S1593" s="41">
        <f>IF($Q1593&lt;Parâmetros!$E$19,$G1593-1,$G1593)</f>
        <v>46237</v>
      </c>
    </row>
    <row r="1594" spans="1:19" ht="15" customHeight="1" x14ac:dyDescent="0.25">
      <c r="A1594" s="79">
        <v>54684</v>
      </c>
      <c r="B1594" s="76" t="s">
        <v>208</v>
      </c>
      <c r="C1594" s="76" t="s">
        <v>443</v>
      </c>
      <c r="D1594" s="77">
        <v>46238</v>
      </c>
      <c r="E1594" s="78">
        <v>5.33</v>
      </c>
      <c r="F1594" s="76" t="s">
        <v>266</v>
      </c>
      <c r="G1594" s="77">
        <v>46238</v>
      </c>
      <c r="H1594">
        <v>40500211</v>
      </c>
      <c r="I1594">
        <v>30</v>
      </c>
      <c r="J1594" s="76" t="s">
        <v>837</v>
      </c>
      <c r="K1594" s="76" t="s">
        <v>826</v>
      </c>
      <c r="L1594" s="77">
        <v>46238</v>
      </c>
      <c r="M1594" s="76" t="s">
        <v>269</v>
      </c>
      <c r="N1594">
        <v>3011212</v>
      </c>
      <c r="O1594" s="76" t="s">
        <v>271</v>
      </c>
      <c r="P1594" s="77">
        <v>46238</v>
      </c>
      <c r="Q1594" s="43">
        <f t="shared" si="50"/>
        <v>940</v>
      </c>
      <c r="R1594" s="43">
        <f t="shared" si="51"/>
        <v>1260</v>
      </c>
      <c r="S1594" s="41">
        <f>IF($Q1594&lt;Parâmetros!$E$19,$G1594-1,$G1594)</f>
        <v>46238</v>
      </c>
    </row>
    <row r="1595" spans="1:19" ht="15" customHeight="1" x14ac:dyDescent="0.25">
      <c r="A1595" s="79">
        <v>54684</v>
      </c>
      <c r="B1595" s="76" t="s">
        <v>208</v>
      </c>
      <c r="C1595" s="76" t="s">
        <v>443</v>
      </c>
      <c r="D1595" s="77">
        <v>46238</v>
      </c>
      <c r="E1595" s="78">
        <v>0.5</v>
      </c>
      <c r="F1595" s="76" t="s">
        <v>266</v>
      </c>
      <c r="G1595" s="77">
        <v>46238</v>
      </c>
      <c r="H1595">
        <v>40493949</v>
      </c>
      <c r="I1595">
        <v>10</v>
      </c>
      <c r="J1595" s="76" t="s">
        <v>2604</v>
      </c>
      <c r="K1595" s="76" t="s">
        <v>1756</v>
      </c>
      <c r="L1595" s="77">
        <v>46238</v>
      </c>
      <c r="M1595" s="76" t="s">
        <v>296</v>
      </c>
      <c r="N1595">
        <v>3002852</v>
      </c>
      <c r="O1595" s="76" t="s">
        <v>271</v>
      </c>
      <c r="P1595" s="77">
        <v>46238</v>
      </c>
      <c r="Q1595" s="43">
        <f t="shared" si="50"/>
        <v>1320</v>
      </c>
      <c r="R1595" s="43">
        <f t="shared" si="51"/>
        <v>1350</v>
      </c>
      <c r="S1595" s="41">
        <f>IF($Q1595&lt;Parâmetros!$E$19,$G1595-1,$G1595)</f>
        <v>46238</v>
      </c>
    </row>
    <row r="1596" spans="1:19" ht="15" customHeight="1" x14ac:dyDescent="0.25">
      <c r="A1596" s="79">
        <v>54684</v>
      </c>
      <c r="B1596" s="76" t="s">
        <v>208</v>
      </c>
      <c r="C1596" s="76" t="s">
        <v>443</v>
      </c>
      <c r="D1596" s="77">
        <v>46238</v>
      </c>
      <c r="E1596" s="78">
        <v>0.5</v>
      </c>
      <c r="F1596" s="76" t="s">
        <v>266</v>
      </c>
      <c r="G1596" s="77">
        <v>46238</v>
      </c>
      <c r="H1596">
        <v>40496858</v>
      </c>
      <c r="I1596">
        <v>10</v>
      </c>
      <c r="J1596" s="76" t="s">
        <v>2605</v>
      </c>
      <c r="K1596" s="76" t="s">
        <v>2606</v>
      </c>
      <c r="L1596" s="77">
        <v>46238</v>
      </c>
      <c r="M1596" s="76" t="s">
        <v>296</v>
      </c>
      <c r="N1596">
        <v>3002853</v>
      </c>
      <c r="O1596" s="76" t="s">
        <v>271</v>
      </c>
      <c r="P1596" s="77">
        <v>46238</v>
      </c>
      <c r="Q1596" s="43">
        <f t="shared" si="50"/>
        <v>1350</v>
      </c>
      <c r="R1596" s="43">
        <f t="shared" si="51"/>
        <v>1380</v>
      </c>
      <c r="S1596" s="41">
        <f>IF($Q1596&lt;Parâmetros!$E$19,$G1596-1,$G1596)</f>
        <v>46238</v>
      </c>
    </row>
    <row r="1597" spans="1:19" ht="15" customHeight="1" x14ac:dyDescent="0.25">
      <c r="A1597" s="79">
        <v>54684</v>
      </c>
      <c r="B1597" s="76" t="s">
        <v>208</v>
      </c>
      <c r="C1597" s="76" t="s">
        <v>443</v>
      </c>
      <c r="D1597" s="77">
        <v>46241</v>
      </c>
      <c r="E1597" s="78">
        <v>0.67</v>
      </c>
      <c r="F1597" s="76" t="s">
        <v>266</v>
      </c>
      <c r="G1597" s="77">
        <v>46238</v>
      </c>
      <c r="H1597">
        <v>40493972</v>
      </c>
      <c r="I1597">
        <v>10</v>
      </c>
      <c r="J1597" s="76" t="s">
        <v>2607</v>
      </c>
      <c r="K1597" s="76" t="s">
        <v>2509</v>
      </c>
      <c r="L1597" s="77">
        <v>46238</v>
      </c>
      <c r="M1597" s="76" t="s">
        <v>296</v>
      </c>
      <c r="N1597">
        <v>3002854</v>
      </c>
      <c r="O1597" s="76" t="s">
        <v>271</v>
      </c>
      <c r="P1597" s="77">
        <v>46241</v>
      </c>
      <c r="Q1597" s="43">
        <f t="shared" si="50"/>
        <v>1380</v>
      </c>
      <c r="R1597" s="43">
        <f t="shared" si="51"/>
        <v>1420</v>
      </c>
      <c r="S1597" s="41">
        <f>IF($Q1597&lt;Parâmetros!$E$19,$G1597-1,$G1597)</f>
        <v>46238</v>
      </c>
    </row>
    <row r="1598" spans="1:19" ht="15" customHeight="1" x14ac:dyDescent="0.25">
      <c r="A1598" s="79">
        <v>54684</v>
      </c>
      <c r="B1598" s="76" t="s">
        <v>208</v>
      </c>
      <c r="C1598" s="76" t="s">
        <v>443</v>
      </c>
      <c r="D1598" s="77">
        <v>46240</v>
      </c>
      <c r="E1598" s="78">
        <v>7.31</v>
      </c>
      <c r="F1598" s="76" t="s">
        <v>266</v>
      </c>
      <c r="G1598" s="77">
        <v>46240</v>
      </c>
      <c r="H1598">
        <v>40500211</v>
      </c>
      <c r="I1598">
        <v>10</v>
      </c>
      <c r="J1598" s="76" t="s">
        <v>1765</v>
      </c>
      <c r="K1598" s="76" t="s">
        <v>1766</v>
      </c>
      <c r="L1598" s="77">
        <v>46240</v>
      </c>
      <c r="M1598" s="76" t="s">
        <v>269</v>
      </c>
      <c r="N1598">
        <v>3011212</v>
      </c>
      <c r="O1598" s="76" t="s">
        <v>271</v>
      </c>
      <c r="P1598" s="77">
        <v>46240</v>
      </c>
      <c r="Q1598" s="43">
        <f t="shared" si="50"/>
        <v>940</v>
      </c>
      <c r="R1598" s="43">
        <f t="shared" si="51"/>
        <v>1378</v>
      </c>
      <c r="S1598" s="41">
        <f>IF($Q1598&lt;Parâmetros!$E$19,$G1598-1,$G1598)</f>
        <v>46240</v>
      </c>
    </row>
    <row r="1599" spans="1:19" ht="15" customHeight="1" x14ac:dyDescent="0.25">
      <c r="A1599" s="79">
        <v>54684</v>
      </c>
      <c r="B1599" s="76" t="s">
        <v>208</v>
      </c>
      <c r="C1599" s="76" t="s">
        <v>443</v>
      </c>
      <c r="D1599" s="77">
        <v>46243</v>
      </c>
      <c r="E1599" s="78">
        <v>0.5</v>
      </c>
      <c r="F1599" s="76" t="s">
        <v>266</v>
      </c>
      <c r="G1599" s="77">
        <v>46241</v>
      </c>
      <c r="H1599">
        <v>40494524</v>
      </c>
      <c r="I1599">
        <v>10</v>
      </c>
      <c r="J1599" s="76" t="s">
        <v>493</v>
      </c>
      <c r="K1599" s="76" t="s">
        <v>1771</v>
      </c>
      <c r="L1599" s="77">
        <v>46241</v>
      </c>
      <c r="M1599" s="76" t="s">
        <v>296</v>
      </c>
      <c r="N1599">
        <v>3010849</v>
      </c>
      <c r="O1599" s="76" t="s">
        <v>271</v>
      </c>
      <c r="P1599" s="77">
        <v>46243</v>
      </c>
      <c r="Q1599" s="43">
        <f t="shared" si="50"/>
        <v>930</v>
      </c>
      <c r="R1599" s="43">
        <f t="shared" si="51"/>
        <v>960</v>
      </c>
      <c r="S1599" s="41">
        <f>IF($Q1599&lt;Parâmetros!$E$19,$G1599-1,$G1599)</f>
        <v>46241</v>
      </c>
    </row>
    <row r="1600" spans="1:19" ht="15" customHeight="1" x14ac:dyDescent="0.25">
      <c r="A1600" s="79">
        <v>54684</v>
      </c>
      <c r="B1600" s="76" t="s">
        <v>208</v>
      </c>
      <c r="C1600" s="76" t="s">
        <v>443</v>
      </c>
      <c r="D1600" s="77">
        <v>46241</v>
      </c>
      <c r="E1600" s="78">
        <v>6</v>
      </c>
      <c r="F1600" s="76" t="s">
        <v>266</v>
      </c>
      <c r="G1600" s="77">
        <v>46241</v>
      </c>
      <c r="H1600">
        <v>40501855</v>
      </c>
      <c r="I1600">
        <v>10</v>
      </c>
      <c r="J1600" s="76" t="s">
        <v>1767</v>
      </c>
      <c r="K1600" s="76" t="s">
        <v>1768</v>
      </c>
      <c r="L1600" s="77">
        <v>46241</v>
      </c>
      <c r="M1600" s="76" t="s">
        <v>269</v>
      </c>
      <c r="N1600" s="76" t="s">
        <v>270</v>
      </c>
      <c r="O1600" s="76" t="s">
        <v>271</v>
      </c>
      <c r="P1600" s="77">
        <v>46241</v>
      </c>
      <c r="Q1600" s="43">
        <f t="shared" si="50"/>
        <v>960</v>
      </c>
      <c r="R1600" s="43">
        <f t="shared" si="51"/>
        <v>1320</v>
      </c>
      <c r="S1600" s="41">
        <f>IF($Q1600&lt;Parâmetros!$E$19,$G1600-1,$G1600)</f>
        <v>46241</v>
      </c>
    </row>
    <row r="1601" spans="1:19" ht="15" customHeight="1" x14ac:dyDescent="0.25">
      <c r="A1601" s="79">
        <v>54684</v>
      </c>
      <c r="B1601" s="76" t="s">
        <v>208</v>
      </c>
      <c r="C1601" s="76" t="s">
        <v>443</v>
      </c>
      <c r="D1601" s="77">
        <v>46243</v>
      </c>
      <c r="E1601" s="78">
        <v>0.67</v>
      </c>
      <c r="F1601" s="76" t="s">
        <v>266</v>
      </c>
      <c r="G1601" s="77">
        <v>46241</v>
      </c>
      <c r="H1601">
        <v>40494526</v>
      </c>
      <c r="I1601">
        <v>10</v>
      </c>
      <c r="J1601" s="76" t="s">
        <v>2606</v>
      </c>
      <c r="K1601" s="76" t="s">
        <v>2509</v>
      </c>
      <c r="L1601" s="77">
        <v>46241</v>
      </c>
      <c r="M1601" s="76" t="s">
        <v>296</v>
      </c>
      <c r="N1601">
        <v>3010889</v>
      </c>
      <c r="O1601" s="76" t="s">
        <v>271</v>
      </c>
      <c r="P1601" s="77">
        <v>46243</v>
      </c>
      <c r="Q1601" s="43">
        <f t="shared" si="50"/>
        <v>1380</v>
      </c>
      <c r="R1601" s="43">
        <f t="shared" si="51"/>
        <v>1420</v>
      </c>
      <c r="S1601" s="41">
        <f>IF($Q1601&lt;Parâmetros!$E$19,$G1601-1,$G1601)</f>
        <v>46241</v>
      </c>
    </row>
    <row r="1602" spans="1:19" ht="15" customHeight="1" x14ac:dyDescent="0.25">
      <c r="A1602" s="79">
        <v>54684</v>
      </c>
      <c r="B1602" s="76" t="s">
        <v>208</v>
      </c>
      <c r="C1602" s="76" t="s">
        <v>443</v>
      </c>
      <c r="D1602" s="77">
        <v>46243</v>
      </c>
      <c r="E1602" s="78">
        <v>0.5</v>
      </c>
      <c r="F1602" s="76" t="s">
        <v>266</v>
      </c>
      <c r="G1602" s="77">
        <v>46242</v>
      </c>
      <c r="H1602">
        <v>40494523</v>
      </c>
      <c r="I1602">
        <v>10</v>
      </c>
      <c r="J1602" s="76" t="s">
        <v>493</v>
      </c>
      <c r="K1602" s="76" t="s">
        <v>1771</v>
      </c>
      <c r="L1602" s="77">
        <v>46242</v>
      </c>
      <c r="M1602" s="76" t="s">
        <v>296</v>
      </c>
      <c r="N1602">
        <v>3010863</v>
      </c>
      <c r="O1602" s="76" t="s">
        <v>271</v>
      </c>
      <c r="P1602" s="77">
        <v>46243</v>
      </c>
      <c r="Q1602" s="43">
        <f t="shared" si="50"/>
        <v>930</v>
      </c>
      <c r="R1602" s="43">
        <f t="shared" si="51"/>
        <v>960</v>
      </c>
      <c r="S1602" s="41">
        <f>IF($Q1602&lt;Parâmetros!$E$19,$G1602-1,$G1602)</f>
        <v>46242</v>
      </c>
    </row>
    <row r="1603" spans="1:19" ht="15" customHeight="1" x14ac:dyDescent="0.25">
      <c r="A1603" s="79">
        <v>54684</v>
      </c>
      <c r="B1603" s="76" t="s">
        <v>208</v>
      </c>
      <c r="C1603" s="76" t="s">
        <v>443</v>
      </c>
      <c r="D1603" s="77">
        <v>46242</v>
      </c>
      <c r="E1603" s="78">
        <v>6.04</v>
      </c>
      <c r="F1603" s="76" t="s">
        <v>266</v>
      </c>
      <c r="G1603" s="77">
        <v>46242</v>
      </c>
      <c r="H1603">
        <v>40502506</v>
      </c>
      <c r="I1603">
        <v>10</v>
      </c>
      <c r="J1603" s="76" t="s">
        <v>1769</v>
      </c>
      <c r="K1603" s="76" t="s">
        <v>1770</v>
      </c>
      <c r="L1603" s="77">
        <v>46242</v>
      </c>
      <c r="M1603" s="76" t="s">
        <v>269</v>
      </c>
      <c r="N1603" s="76" t="s">
        <v>270</v>
      </c>
      <c r="O1603" s="76" t="s">
        <v>271</v>
      </c>
      <c r="P1603" s="77">
        <v>46242</v>
      </c>
      <c r="Q1603" s="43">
        <f t="shared" si="50"/>
        <v>960</v>
      </c>
      <c r="R1603" s="43">
        <f t="shared" si="51"/>
        <v>1322</v>
      </c>
      <c r="S1603" s="41">
        <f>IF($Q1603&lt;Parâmetros!$E$19,$G1603-1,$G1603)</f>
        <v>46242</v>
      </c>
    </row>
    <row r="1604" spans="1:19" ht="15" customHeight="1" x14ac:dyDescent="0.25">
      <c r="A1604" s="79">
        <v>54684</v>
      </c>
      <c r="B1604" s="76" t="s">
        <v>208</v>
      </c>
      <c r="C1604" s="76" t="s">
        <v>443</v>
      </c>
      <c r="D1604" s="77">
        <v>46243</v>
      </c>
      <c r="E1604" s="78">
        <v>0.67</v>
      </c>
      <c r="F1604" s="76" t="s">
        <v>266</v>
      </c>
      <c r="G1604" s="77">
        <v>46242</v>
      </c>
      <c r="H1604">
        <v>40494530</v>
      </c>
      <c r="I1604">
        <v>10</v>
      </c>
      <c r="J1604" s="76" t="s">
        <v>2606</v>
      </c>
      <c r="K1604" s="76" t="s">
        <v>2509</v>
      </c>
      <c r="L1604" s="77">
        <v>46242</v>
      </c>
      <c r="M1604" s="76" t="s">
        <v>296</v>
      </c>
      <c r="N1604">
        <v>3010852</v>
      </c>
      <c r="O1604" s="76" t="s">
        <v>271</v>
      </c>
      <c r="P1604" s="77">
        <v>46243</v>
      </c>
      <c r="Q1604" s="43">
        <f t="shared" si="50"/>
        <v>1380</v>
      </c>
      <c r="R1604" s="43">
        <f t="shared" si="51"/>
        <v>1420</v>
      </c>
      <c r="S1604" s="41">
        <f>IF($Q1604&lt;Parâmetros!$E$19,$G1604-1,$G1604)</f>
        <v>46242</v>
      </c>
    </row>
    <row r="1605" spans="1:19" ht="15" customHeight="1" x14ac:dyDescent="0.25">
      <c r="A1605" s="79">
        <v>54684</v>
      </c>
      <c r="B1605" s="76" t="s">
        <v>208</v>
      </c>
      <c r="C1605" s="76" t="s">
        <v>443</v>
      </c>
      <c r="D1605" s="77">
        <v>46243</v>
      </c>
      <c r="E1605" s="78">
        <v>0.98</v>
      </c>
      <c r="F1605" s="76" t="s">
        <v>266</v>
      </c>
      <c r="G1605" s="77">
        <v>46243</v>
      </c>
      <c r="H1605">
        <v>40494531</v>
      </c>
      <c r="I1605">
        <v>10</v>
      </c>
      <c r="J1605" s="76" t="s">
        <v>2608</v>
      </c>
      <c r="K1605" s="76" t="s">
        <v>2496</v>
      </c>
      <c r="L1605" s="77">
        <v>46243</v>
      </c>
      <c r="M1605" s="76" t="s">
        <v>296</v>
      </c>
      <c r="N1605">
        <v>3010853</v>
      </c>
      <c r="O1605" s="76" t="s">
        <v>271</v>
      </c>
      <c r="P1605" s="77">
        <v>46243</v>
      </c>
      <c r="Q1605" s="43">
        <f t="shared" si="50"/>
        <v>941</v>
      </c>
      <c r="R1605" s="43">
        <f t="shared" si="51"/>
        <v>1000</v>
      </c>
      <c r="S1605" s="41">
        <f>IF($Q1605&lt;Parâmetros!$E$19,$G1605-1,$G1605)</f>
        <v>46243</v>
      </c>
    </row>
    <row r="1606" spans="1:19" ht="15" customHeight="1" x14ac:dyDescent="0.25">
      <c r="A1606" s="79">
        <v>54684</v>
      </c>
      <c r="B1606" s="76" t="s">
        <v>208</v>
      </c>
      <c r="C1606" s="76" t="s">
        <v>443</v>
      </c>
      <c r="D1606" s="77">
        <v>46243</v>
      </c>
      <c r="E1606" s="78">
        <v>2</v>
      </c>
      <c r="F1606" s="76" t="s">
        <v>266</v>
      </c>
      <c r="G1606" s="77">
        <v>46243</v>
      </c>
      <c r="H1606">
        <v>40502747</v>
      </c>
      <c r="I1606">
        <v>10</v>
      </c>
      <c r="J1606" s="76" t="s">
        <v>1771</v>
      </c>
      <c r="K1606" s="76" t="s">
        <v>1772</v>
      </c>
      <c r="L1606" s="77">
        <v>46243</v>
      </c>
      <c r="M1606" s="76" t="s">
        <v>269</v>
      </c>
      <c r="N1606" s="76" t="s">
        <v>270</v>
      </c>
      <c r="O1606" s="76" t="s">
        <v>271</v>
      </c>
      <c r="P1606" s="77">
        <v>46243</v>
      </c>
      <c r="Q1606" s="43">
        <f t="shared" si="50"/>
        <v>960</v>
      </c>
      <c r="R1606" s="43">
        <f t="shared" si="51"/>
        <v>1080</v>
      </c>
      <c r="S1606" s="41">
        <f>IF($Q1606&lt;Parâmetros!$E$19,$G1606-1,$G1606)</f>
        <v>46243</v>
      </c>
    </row>
    <row r="1607" spans="1:19" ht="15" customHeight="1" x14ac:dyDescent="0.25">
      <c r="A1607" s="79">
        <v>54684</v>
      </c>
      <c r="B1607" s="76" t="s">
        <v>208</v>
      </c>
      <c r="C1607" s="76" t="s">
        <v>443</v>
      </c>
      <c r="D1607" s="77">
        <v>46243</v>
      </c>
      <c r="E1607" s="78">
        <v>-2</v>
      </c>
      <c r="F1607" s="76" t="s">
        <v>266</v>
      </c>
      <c r="G1607" s="77">
        <v>46243</v>
      </c>
      <c r="H1607">
        <v>40502747</v>
      </c>
      <c r="I1607">
        <v>10</v>
      </c>
      <c r="J1607" s="76" t="s">
        <v>1771</v>
      </c>
      <c r="K1607" s="76" t="s">
        <v>1772</v>
      </c>
      <c r="L1607" s="77">
        <v>46243</v>
      </c>
      <c r="M1607" s="76" t="s">
        <v>269</v>
      </c>
      <c r="N1607" s="76" t="s">
        <v>270</v>
      </c>
      <c r="O1607" s="76" t="s">
        <v>511</v>
      </c>
      <c r="P1607" s="77">
        <v>46244</v>
      </c>
      <c r="Q1607" s="43">
        <f t="shared" si="50"/>
        <v>960</v>
      </c>
      <c r="R1607" s="43">
        <f t="shared" si="51"/>
        <v>1080</v>
      </c>
      <c r="S1607" s="41">
        <f>IF($Q1607&lt;Parâmetros!$E$19,$G1607-1,$G1607)</f>
        <v>46243</v>
      </c>
    </row>
    <row r="1608" spans="1:19" ht="15" customHeight="1" x14ac:dyDescent="0.25">
      <c r="A1608" s="79">
        <v>54684</v>
      </c>
      <c r="B1608" s="76" t="s">
        <v>208</v>
      </c>
      <c r="C1608" s="76" t="s">
        <v>443</v>
      </c>
      <c r="D1608" s="77">
        <v>46244</v>
      </c>
      <c r="E1608" s="78">
        <v>2</v>
      </c>
      <c r="F1608" s="76" t="s">
        <v>266</v>
      </c>
      <c r="G1608" s="77">
        <v>46243</v>
      </c>
      <c r="H1608">
        <v>40502747</v>
      </c>
      <c r="I1608">
        <v>10</v>
      </c>
      <c r="J1608" s="76" t="s">
        <v>1771</v>
      </c>
      <c r="K1608" s="76" t="s">
        <v>1772</v>
      </c>
      <c r="L1608" s="77">
        <v>46243</v>
      </c>
      <c r="M1608" s="76" t="s">
        <v>269</v>
      </c>
      <c r="N1608" s="76" t="s">
        <v>270</v>
      </c>
      <c r="O1608" s="76" t="s">
        <v>511</v>
      </c>
      <c r="P1608" s="77">
        <v>46244</v>
      </c>
      <c r="Q1608" s="43">
        <f t="shared" si="50"/>
        <v>960</v>
      </c>
      <c r="R1608" s="43">
        <f t="shared" si="51"/>
        <v>1080</v>
      </c>
      <c r="S1608" s="41">
        <f>IF($Q1608&lt;Parâmetros!$E$19,$G1608-1,$G1608)</f>
        <v>46243</v>
      </c>
    </row>
    <row r="1609" spans="1:19" ht="15" customHeight="1" x14ac:dyDescent="0.25">
      <c r="A1609" s="79">
        <v>54684</v>
      </c>
      <c r="B1609" s="76" t="s">
        <v>208</v>
      </c>
      <c r="C1609" s="76" t="s">
        <v>443</v>
      </c>
      <c r="D1609" s="77">
        <v>46244</v>
      </c>
      <c r="E1609" s="78">
        <v>-2</v>
      </c>
      <c r="F1609" s="76" t="s">
        <v>266</v>
      </c>
      <c r="G1609" s="77">
        <v>46243</v>
      </c>
      <c r="H1609">
        <v>40502747</v>
      </c>
      <c r="I1609">
        <v>10</v>
      </c>
      <c r="J1609" s="76" t="s">
        <v>1771</v>
      </c>
      <c r="K1609" s="76" t="s">
        <v>1772</v>
      </c>
      <c r="L1609" s="77">
        <v>46243</v>
      </c>
      <c r="M1609" s="76" t="s">
        <v>269</v>
      </c>
      <c r="N1609" s="76" t="s">
        <v>270</v>
      </c>
      <c r="O1609" s="76" t="s">
        <v>511</v>
      </c>
      <c r="P1609" s="77">
        <v>46244</v>
      </c>
      <c r="Q1609" s="43">
        <f t="shared" si="50"/>
        <v>960</v>
      </c>
      <c r="R1609" s="43">
        <f t="shared" si="51"/>
        <v>1080</v>
      </c>
      <c r="S1609" s="41">
        <f>IF($Q1609&lt;Parâmetros!$E$19,$G1609-1,$G1609)</f>
        <v>46243</v>
      </c>
    </row>
    <row r="1610" spans="1:19" ht="15" customHeight="1" x14ac:dyDescent="0.25">
      <c r="A1610" s="79">
        <v>54684</v>
      </c>
      <c r="B1610" s="76" t="s">
        <v>208</v>
      </c>
      <c r="C1610" s="76" t="s">
        <v>443</v>
      </c>
      <c r="D1610" s="77">
        <v>46244</v>
      </c>
      <c r="E1610" s="78">
        <v>2</v>
      </c>
      <c r="F1610" s="76" t="s">
        <v>266</v>
      </c>
      <c r="G1610" s="77">
        <v>46243</v>
      </c>
      <c r="H1610">
        <v>40503045</v>
      </c>
      <c r="I1610">
        <v>10</v>
      </c>
      <c r="J1610" s="76" t="s">
        <v>1771</v>
      </c>
      <c r="K1610" s="76" t="s">
        <v>1772</v>
      </c>
      <c r="L1610" s="77">
        <v>46243</v>
      </c>
      <c r="M1610" s="76" t="s">
        <v>269</v>
      </c>
      <c r="N1610" s="76" t="s">
        <v>270</v>
      </c>
      <c r="O1610" s="76" t="s">
        <v>511</v>
      </c>
      <c r="P1610" s="77">
        <v>46244</v>
      </c>
      <c r="Q1610" s="43">
        <f t="shared" si="50"/>
        <v>960</v>
      </c>
      <c r="R1610" s="43">
        <f t="shared" si="51"/>
        <v>1080</v>
      </c>
      <c r="S1610" s="41">
        <f>IF($Q1610&lt;Parâmetros!$E$19,$G1610-1,$G1610)</f>
        <v>46243</v>
      </c>
    </row>
    <row r="1611" spans="1:19" ht="15" customHeight="1" x14ac:dyDescent="0.25">
      <c r="A1611" s="79">
        <v>54684</v>
      </c>
      <c r="B1611" s="76" t="s">
        <v>208</v>
      </c>
      <c r="C1611" s="76" t="s">
        <v>443</v>
      </c>
      <c r="D1611" s="77">
        <v>46243</v>
      </c>
      <c r="E1611" s="78">
        <v>1</v>
      </c>
      <c r="F1611" s="76" t="s">
        <v>266</v>
      </c>
      <c r="G1611" s="77">
        <v>46243</v>
      </c>
      <c r="H1611">
        <v>40494532</v>
      </c>
      <c r="I1611">
        <v>10</v>
      </c>
      <c r="J1611" s="76" t="s">
        <v>2609</v>
      </c>
      <c r="K1611" s="76" t="s">
        <v>2377</v>
      </c>
      <c r="L1611" s="77">
        <v>46243</v>
      </c>
      <c r="M1611" s="76" t="s">
        <v>296</v>
      </c>
      <c r="N1611">
        <v>3010854</v>
      </c>
      <c r="O1611" s="76" t="s">
        <v>271</v>
      </c>
      <c r="P1611" s="77">
        <v>46243</v>
      </c>
      <c r="Q1611" s="43">
        <f t="shared" si="50"/>
        <v>1000</v>
      </c>
      <c r="R1611" s="43">
        <f t="shared" si="51"/>
        <v>1060</v>
      </c>
      <c r="S1611" s="41">
        <f>IF($Q1611&lt;Parâmetros!$E$19,$G1611-1,$G1611)</f>
        <v>46243</v>
      </c>
    </row>
    <row r="1612" spans="1:19" ht="15" customHeight="1" x14ac:dyDescent="0.25">
      <c r="A1612" s="79">
        <v>54684</v>
      </c>
      <c r="B1612" s="76" t="s">
        <v>208</v>
      </c>
      <c r="C1612" s="76" t="s">
        <v>443</v>
      </c>
      <c r="D1612" s="77">
        <v>46243</v>
      </c>
      <c r="E1612" s="78">
        <v>1</v>
      </c>
      <c r="F1612" s="76" t="s">
        <v>266</v>
      </c>
      <c r="G1612" s="77">
        <v>46243</v>
      </c>
      <c r="H1612">
        <v>40494533</v>
      </c>
      <c r="I1612">
        <v>10</v>
      </c>
      <c r="J1612" s="76" t="s">
        <v>2610</v>
      </c>
      <c r="K1612" s="76" t="s">
        <v>2502</v>
      </c>
      <c r="L1612" s="77">
        <v>46243</v>
      </c>
      <c r="M1612" s="76" t="s">
        <v>296</v>
      </c>
      <c r="N1612">
        <v>3002675</v>
      </c>
      <c r="O1612" s="76" t="s">
        <v>271</v>
      </c>
      <c r="P1612" s="77">
        <v>46243</v>
      </c>
      <c r="Q1612" s="43">
        <f t="shared" si="50"/>
        <v>1060</v>
      </c>
      <c r="R1612" s="43">
        <f t="shared" si="51"/>
        <v>1120</v>
      </c>
      <c r="S1612" s="41">
        <f>IF($Q1612&lt;Parâmetros!$E$19,$G1612-1,$G1612)</f>
        <v>46243</v>
      </c>
    </row>
    <row r="1613" spans="1:19" ht="15" customHeight="1" x14ac:dyDescent="0.25">
      <c r="A1613" s="79">
        <v>54684</v>
      </c>
      <c r="B1613" s="76" t="s">
        <v>208</v>
      </c>
      <c r="C1613" s="76" t="s">
        <v>443</v>
      </c>
      <c r="D1613" s="77">
        <v>46243</v>
      </c>
      <c r="E1613" s="78">
        <v>1</v>
      </c>
      <c r="F1613" s="76" t="s">
        <v>266</v>
      </c>
      <c r="G1613" s="77">
        <v>46243</v>
      </c>
      <c r="H1613">
        <v>40494535</v>
      </c>
      <c r="I1613">
        <v>10</v>
      </c>
      <c r="J1613" s="76" t="s">
        <v>2611</v>
      </c>
      <c r="K1613" s="76" t="s">
        <v>2443</v>
      </c>
      <c r="L1613" s="77">
        <v>46243</v>
      </c>
      <c r="M1613" s="76" t="s">
        <v>296</v>
      </c>
      <c r="N1613">
        <v>3006426</v>
      </c>
      <c r="O1613" s="76" t="s">
        <v>271</v>
      </c>
      <c r="P1613" s="77">
        <v>46243</v>
      </c>
      <c r="Q1613" s="43">
        <f t="shared" si="50"/>
        <v>1120</v>
      </c>
      <c r="R1613" s="43">
        <f t="shared" si="51"/>
        <v>1180</v>
      </c>
      <c r="S1613" s="41">
        <f>IF($Q1613&lt;Parâmetros!$E$19,$G1613-1,$G1613)</f>
        <v>46243</v>
      </c>
    </row>
    <row r="1614" spans="1:19" ht="15" customHeight="1" x14ac:dyDescent="0.25">
      <c r="A1614" s="79">
        <v>54684</v>
      </c>
      <c r="B1614" s="76" t="s">
        <v>208</v>
      </c>
      <c r="C1614" s="76" t="s">
        <v>443</v>
      </c>
      <c r="D1614" s="77">
        <v>46243</v>
      </c>
      <c r="E1614" s="78">
        <v>1</v>
      </c>
      <c r="F1614" s="76" t="s">
        <v>266</v>
      </c>
      <c r="G1614" s="77">
        <v>46243</v>
      </c>
      <c r="H1614">
        <v>40494534</v>
      </c>
      <c r="I1614">
        <v>10</v>
      </c>
      <c r="J1614" s="76" t="s">
        <v>2612</v>
      </c>
      <c r="K1614" s="76" t="s">
        <v>2444</v>
      </c>
      <c r="L1614" s="77">
        <v>46243</v>
      </c>
      <c r="M1614" s="76" t="s">
        <v>296</v>
      </c>
      <c r="N1614">
        <v>3010857</v>
      </c>
      <c r="O1614" s="76" t="s">
        <v>271</v>
      </c>
      <c r="P1614" s="77">
        <v>46243</v>
      </c>
      <c r="Q1614" s="43">
        <f t="shared" si="50"/>
        <v>1180</v>
      </c>
      <c r="R1614" s="43">
        <f t="shared" si="51"/>
        <v>1240</v>
      </c>
      <c r="S1614" s="41">
        <f>IF($Q1614&lt;Parâmetros!$E$19,$G1614-1,$G1614)</f>
        <v>46243</v>
      </c>
    </row>
    <row r="1615" spans="1:19" ht="15" customHeight="1" x14ac:dyDescent="0.25">
      <c r="A1615" s="79">
        <v>54684</v>
      </c>
      <c r="B1615" s="76" t="s">
        <v>208</v>
      </c>
      <c r="C1615" s="76" t="s">
        <v>443</v>
      </c>
      <c r="D1615" s="77">
        <v>46243</v>
      </c>
      <c r="E1615" s="78">
        <v>0.5</v>
      </c>
      <c r="F1615" s="76" t="s">
        <v>266</v>
      </c>
      <c r="G1615" s="77">
        <v>46243</v>
      </c>
      <c r="H1615">
        <v>40494536</v>
      </c>
      <c r="I1615">
        <v>10</v>
      </c>
      <c r="J1615" s="76" t="s">
        <v>2613</v>
      </c>
      <c r="K1615" s="76" t="s">
        <v>2493</v>
      </c>
      <c r="L1615" s="77">
        <v>46243</v>
      </c>
      <c r="M1615" s="76" t="s">
        <v>296</v>
      </c>
      <c r="N1615">
        <v>3003749</v>
      </c>
      <c r="O1615" s="76" t="s">
        <v>271</v>
      </c>
      <c r="P1615" s="77">
        <v>46243</v>
      </c>
      <c r="Q1615" s="43">
        <f t="shared" si="50"/>
        <v>1240</v>
      </c>
      <c r="R1615" s="43">
        <f t="shared" si="51"/>
        <v>1270</v>
      </c>
      <c r="S1615" s="41">
        <f>IF($Q1615&lt;Parâmetros!$E$19,$G1615-1,$G1615)</f>
        <v>46243</v>
      </c>
    </row>
    <row r="1616" spans="1:19" ht="15" customHeight="1" x14ac:dyDescent="0.25">
      <c r="A1616" s="79">
        <v>54684</v>
      </c>
      <c r="B1616" s="76" t="s">
        <v>208</v>
      </c>
      <c r="C1616" s="76" t="s">
        <v>443</v>
      </c>
      <c r="D1616" s="77">
        <v>46243</v>
      </c>
      <c r="E1616" s="78">
        <v>0.5</v>
      </c>
      <c r="F1616" s="76" t="s">
        <v>266</v>
      </c>
      <c r="G1616" s="77">
        <v>46243</v>
      </c>
      <c r="H1616">
        <v>40494537</v>
      </c>
      <c r="I1616">
        <v>10</v>
      </c>
      <c r="J1616" s="76" t="s">
        <v>2614</v>
      </c>
      <c r="K1616" s="76" t="s">
        <v>2445</v>
      </c>
      <c r="L1616" s="77">
        <v>46243</v>
      </c>
      <c r="M1616" s="76" t="s">
        <v>296</v>
      </c>
      <c r="N1616">
        <v>3003750</v>
      </c>
      <c r="O1616" s="76" t="s">
        <v>271</v>
      </c>
      <c r="P1616" s="77">
        <v>46243</v>
      </c>
      <c r="Q1616" s="43">
        <f t="shared" si="50"/>
        <v>1270</v>
      </c>
      <c r="R1616" s="43">
        <f t="shared" si="51"/>
        <v>1300</v>
      </c>
      <c r="S1616" s="41">
        <f>IF($Q1616&lt;Parâmetros!$E$19,$G1616-1,$G1616)</f>
        <v>46243</v>
      </c>
    </row>
    <row r="1617" spans="1:19" ht="15" customHeight="1" x14ac:dyDescent="0.25">
      <c r="A1617" s="79">
        <v>54684</v>
      </c>
      <c r="B1617" s="76" t="s">
        <v>208</v>
      </c>
      <c r="C1617" s="76" t="s">
        <v>443</v>
      </c>
      <c r="D1617" s="77">
        <v>46243</v>
      </c>
      <c r="E1617" s="78">
        <v>0.5</v>
      </c>
      <c r="F1617" s="76" t="s">
        <v>266</v>
      </c>
      <c r="G1617" s="77">
        <v>46243</v>
      </c>
      <c r="H1617">
        <v>40493975</v>
      </c>
      <c r="I1617">
        <v>10</v>
      </c>
      <c r="J1617" s="76" t="s">
        <v>2445</v>
      </c>
      <c r="K1617" s="76" t="s">
        <v>2402</v>
      </c>
      <c r="L1617" s="77">
        <v>46243</v>
      </c>
      <c r="M1617" s="76" t="s">
        <v>296</v>
      </c>
      <c r="N1617">
        <v>3002698</v>
      </c>
      <c r="O1617" s="76" t="s">
        <v>271</v>
      </c>
      <c r="P1617" s="77">
        <v>46243</v>
      </c>
      <c r="Q1617" s="43">
        <f t="shared" si="50"/>
        <v>1300</v>
      </c>
      <c r="R1617" s="43">
        <f t="shared" si="51"/>
        <v>1330</v>
      </c>
      <c r="S1617" s="41">
        <f>IF($Q1617&lt;Parâmetros!$E$19,$G1617-1,$G1617)</f>
        <v>46243</v>
      </c>
    </row>
    <row r="1618" spans="1:19" ht="15" customHeight="1" x14ac:dyDescent="0.25">
      <c r="A1618" s="79">
        <v>54684</v>
      </c>
      <c r="B1618" s="76" t="s">
        <v>208</v>
      </c>
      <c r="C1618" s="76" t="s">
        <v>443</v>
      </c>
      <c r="D1618" s="77">
        <v>46243</v>
      </c>
      <c r="E1618" s="78">
        <v>0.5</v>
      </c>
      <c r="F1618" s="76" t="s">
        <v>266</v>
      </c>
      <c r="G1618" s="77">
        <v>46243</v>
      </c>
      <c r="H1618">
        <v>40494538</v>
      </c>
      <c r="I1618">
        <v>10</v>
      </c>
      <c r="J1618" s="76" t="s">
        <v>2615</v>
      </c>
      <c r="K1618" s="76" t="s">
        <v>2494</v>
      </c>
      <c r="L1618" s="77">
        <v>46243</v>
      </c>
      <c r="M1618" s="76" t="s">
        <v>296</v>
      </c>
      <c r="N1618">
        <v>3003751</v>
      </c>
      <c r="O1618" s="76" t="s">
        <v>271</v>
      </c>
      <c r="P1618" s="77">
        <v>46243</v>
      </c>
      <c r="Q1618" s="43">
        <f t="shared" si="50"/>
        <v>1330</v>
      </c>
      <c r="R1618" s="43">
        <f t="shared" si="51"/>
        <v>1360</v>
      </c>
      <c r="S1618" s="41">
        <f>IF($Q1618&lt;Parâmetros!$E$19,$G1618-1,$G1618)</f>
        <v>46243</v>
      </c>
    </row>
    <row r="1619" spans="1:19" ht="15" customHeight="1" x14ac:dyDescent="0.25">
      <c r="A1619" s="79">
        <v>54684</v>
      </c>
      <c r="B1619" s="76" t="s">
        <v>208</v>
      </c>
      <c r="C1619" s="76" t="s">
        <v>443</v>
      </c>
      <c r="D1619" s="77">
        <v>46247</v>
      </c>
      <c r="E1619" s="78">
        <v>2.33</v>
      </c>
      <c r="F1619" s="76" t="s">
        <v>266</v>
      </c>
      <c r="G1619" s="77">
        <v>46244</v>
      </c>
      <c r="H1619">
        <v>40497599</v>
      </c>
      <c r="I1619">
        <v>10</v>
      </c>
      <c r="J1619" s="76" t="s">
        <v>837</v>
      </c>
      <c r="K1619" s="76" t="s">
        <v>830</v>
      </c>
      <c r="L1619" s="77">
        <v>46244</v>
      </c>
      <c r="M1619" s="76" t="s">
        <v>269</v>
      </c>
      <c r="N1619" s="76" t="s">
        <v>270</v>
      </c>
      <c r="O1619" s="76" t="s">
        <v>271</v>
      </c>
      <c r="P1619" s="77">
        <v>46247</v>
      </c>
      <c r="Q1619" s="43">
        <f t="shared" si="50"/>
        <v>940</v>
      </c>
      <c r="R1619" s="43">
        <f t="shared" si="51"/>
        <v>1080</v>
      </c>
      <c r="S1619" s="41">
        <f>IF($Q1619&lt;Parâmetros!$E$19,$G1619-1,$G1619)</f>
        <v>46244</v>
      </c>
    </row>
    <row r="1620" spans="1:19" ht="15" customHeight="1" x14ac:dyDescent="0.25">
      <c r="A1620" s="79">
        <v>54684</v>
      </c>
      <c r="B1620" s="76" t="s">
        <v>208</v>
      </c>
      <c r="C1620" s="76" t="s">
        <v>443</v>
      </c>
      <c r="D1620" s="77">
        <v>46247</v>
      </c>
      <c r="E1620" s="78">
        <v>2</v>
      </c>
      <c r="F1620" s="76" t="s">
        <v>266</v>
      </c>
      <c r="G1620" s="77">
        <v>46244</v>
      </c>
      <c r="H1620">
        <v>40503016</v>
      </c>
      <c r="I1620">
        <v>10</v>
      </c>
      <c r="J1620" s="76" t="s">
        <v>2597</v>
      </c>
      <c r="K1620" s="76" t="s">
        <v>2505</v>
      </c>
      <c r="L1620" s="77">
        <v>46244</v>
      </c>
      <c r="M1620" s="76" t="s">
        <v>269</v>
      </c>
      <c r="N1620" s="76" t="s">
        <v>270</v>
      </c>
      <c r="O1620" s="76" t="s">
        <v>271</v>
      </c>
      <c r="P1620" s="77">
        <v>46247</v>
      </c>
      <c r="Q1620" s="43">
        <f t="shared" si="50"/>
        <v>1080</v>
      </c>
      <c r="R1620" s="43">
        <f t="shared" si="51"/>
        <v>1200</v>
      </c>
      <c r="S1620" s="41">
        <f>IF($Q1620&lt;Parâmetros!$E$19,$G1620-1,$G1620)</f>
        <v>46244</v>
      </c>
    </row>
    <row r="1621" spans="1:19" ht="15" customHeight="1" x14ac:dyDescent="0.25">
      <c r="A1621" s="79">
        <v>54684</v>
      </c>
      <c r="B1621" s="76" t="s">
        <v>208</v>
      </c>
      <c r="C1621" s="76" t="s">
        <v>443</v>
      </c>
      <c r="D1621" s="77">
        <v>46247</v>
      </c>
      <c r="E1621" s="78">
        <v>2.67</v>
      </c>
      <c r="F1621" s="76" t="s">
        <v>266</v>
      </c>
      <c r="G1621" s="77">
        <v>46244</v>
      </c>
      <c r="H1621">
        <v>40503025</v>
      </c>
      <c r="I1621">
        <v>10</v>
      </c>
      <c r="J1621" s="76" t="s">
        <v>826</v>
      </c>
      <c r="K1621" s="76" t="s">
        <v>2509</v>
      </c>
      <c r="L1621" s="77">
        <v>46244</v>
      </c>
      <c r="M1621" s="76" t="s">
        <v>269</v>
      </c>
      <c r="N1621" s="76" t="s">
        <v>270</v>
      </c>
      <c r="O1621" s="76" t="s">
        <v>271</v>
      </c>
      <c r="P1621" s="77">
        <v>46247</v>
      </c>
      <c r="Q1621" s="43">
        <f t="shared" si="50"/>
        <v>1260</v>
      </c>
      <c r="R1621" s="43">
        <f t="shared" si="51"/>
        <v>1420</v>
      </c>
      <c r="S1621" s="41">
        <f>IF($Q1621&lt;Parâmetros!$E$19,$G1621-1,$G1621)</f>
        <v>46244</v>
      </c>
    </row>
    <row r="1622" spans="1:19" ht="15" customHeight="1" x14ac:dyDescent="0.25">
      <c r="A1622" s="79">
        <v>54684</v>
      </c>
      <c r="B1622" s="76" t="s">
        <v>208</v>
      </c>
      <c r="C1622" s="76" t="s">
        <v>443</v>
      </c>
      <c r="D1622" s="77">
        <v>46247</v>
      </c>
      <c r="E1622" s="78">
        <v>1.17</v>
      </c>
      <c r="F1622" s="76" t="s">
        <v>266</v>
      </c>
      <c r="G1622" s="77">
        <v>46247</v>
      </c>
      <c r="H1622">
        <v>40503021</v>
      </c>
      <c r="I1622">
        <v>10</v>
      </c>
      <c r="J1622" s="76" t="s">
        <v>1687</v>
      </c>
      <c r="K1622" s="76" t="s">
        <v>1864</v>
      </c>
      <c r="L1622" s="77">
        <v>46247</v>
      </c>
      <c r="M1622" s="76" t="s">
        <v>269</v>
      </c>
      <c r="N1622" s="76" t="s">
        <v>270</v>
      </c>
      <c r="O1622" s="76" t="s">
        <v>271</v>
      </c>
      <c r="P1622" s="77">
        <v>46247</v>
      </c>
      <c r="Q1622" s="43">
        <f t="shared" si="50"/>
        <v>440</v>
      </c>
      <c r="R1622" s="43">
        <f t="shared" si="51"/>
        <v>510</v>
      </c>
      <c r="S1622" s="41">
        <f>IF($Q1622&lt;Parâmetros!$E$19,$G1622-1,$G1622)</f>
        <v>46247</v>
      </c>
    </row>
    <row r="1623" spans="1:19" ht="15" customHeight="1" x14ac:dyDescent="0.25">
      <c r="A1623" s="79">
        <v>54684</v>
      </c>
      <c r="B1623" s="76" t="s">
        <v>208</v>
      </c>
      <c r="C1623" s="76" t="s">
        <v>443</v>
      </c>
      <c r="D1623" s="77">
        <v>46247</v>
      </c>
      <c r="E1623" s="78">
        <v>2</v>
      </c>
      <c r="F1623" s="76" t="s">
        <v>266</v>
      </c>
      <c r="G1623" s="77">
        <v>46247</v>
      </c>
      <c r="H1623">
        <v>40503019</v>
      </c>
      <c r="I1623">
        <v>10</v>
      </c>
      <c r="J1623" s="76" t="s">
        <v>1864</v>
      </c>
      <c r="K1623" s="76" t="s">
        <v>2616</v>
      </c>
      <c r="L1623" s="77">
        <v>46247</v>
      </c>
      <c r="M1623" s="76" t="s">
        <v>269</v>
      </c>
      <c r="N1623" s="76" t="s">
        <v>270</v>
      </c>
      <c r="O1623" s="76" t="s">
        <v>271</v>
      </c>
      <c r="P1623" s="77">
        <v>46247</v>
      </c>
      <c r="Q1623" s="43">
        <f t="shared" si="50"/>
        <v>510</v>
      </c>
      <c r="R1623" s="43">
        <f t="shared" si="51"/>
        <v>630</v>
      </c>
      <c r="S1623" s="41">
        <f>IF($Q1623&lt;Parâmetros!$E$19,$G1623-1,$G1623)</f>
        <v>46247</v>
      </c>
    </row>
    <row r="1624" spans="1:19" ht="15" customHeight="1" x14ac:dyDescent="0.25">
      <c r="A1624" s="79">
        <v>54684</v>
      </c>
      <c r="B1624" s="76" t="s">
        <v>208</v>
      </c>
      <c r="C1624" s="76" t="s">
        <v>443</v>
      </c>
      <c r="D1624" s="77">
        <v>46247</v>
      </c>
      <c r="E1624" s="78">
        <v>1.5</v>
      </c>
      <c r="F1624" s="76" t="s">
        <v>266</v>
      </c>
      <c r="G1624" s="77">
        <v>46247</v>
      </c>
      <c r="H1624">
        <v>40503116</v>
      </c>
      <c r="I1624">
        <v>10</v>
      </c>
      <c r="J1624" s="76" t="s">
        <v>2617</v>
      </c>
      <c r="K1624" s="76" t="s">
        <v>459</v>
      </c>
      <c r="L1624" s="77">
        <v>46247</v>
      </c>
      <c r="M1624" s="76" t="s">
        <v>269</v>
      </c>
      <c r="N1624" s="76" t="s">
        <v>270</v>
      </c>
      <c r="O1624" s="76" t="s">
        <v>271</v>
      </c>
      <c r="P1624" s="77">
        <v>46247</v>
      </c>
      <c r="Q1624" s="43">
        <f t="shared" si="50"/>
        <v>630</v>
      </c>
      <c r="R1624" s="43">
        <f t="shared" si="51"/>
        <v>720</v>
      </c>
      <c r="S1624" s="41">
        <f>IF($Q1624&lt;Parâmetros!$E$19,$G1624-1,$G1624)</f>
        <v>46247</v>
      </c>
    </row>
    <row r="1625" spans="1:19" ht="15" customHeight="1" x14ac:dyDescent="0.25">
      <c r="A1625" s="79">
        <v>54684</v>
      </c>
      <c r="B1625" s="76" t="s">
        <v>208</v>
      </c>
      <c r="C1625" s="76" t="s">
        <v>443</v>
      </c>
      <c r="D1625" s="77">
        <v>46249</v>
      </c>
      <c r="E1625" s="78">
        <v>2.67</v>
      </c>
      <c r="F1625" s="76" t="s">
        <v>266</v>
      </c>
      <c r="G1625" s="77">
        <v>46247</v>
      </c>
      <c r="H1625">
        <v>40504533</v>
      </c>
      <c r="I1625">
        <v>10</v>
      </c>
      <c r="J1625" s="76" t="s">
        <v>546</v>
      </c>
      <c r="K1625" s="76" t="s">
        <v>837</v>
      </c>
      <c r="L1625" s="77">
        <v>46247</v>
      </c>
      <c r="M1625" s="76" t="s">
        <v>269</v>
      </c>
      <c r="N1625">
        <v>3007290</v>
      </c>
      <c r="O1625" s="76" t="s">
        <v>271</v>
      </c>
      <c r="P1625" s="77">
        <v>46249</v>
      </c>
      <c r="Q1625" s="43">
        <f t="shared" si="50"/>
        <v>780</v>
      </c>
      <c r="R1625" s="43">
        <f t="shared" si="51"/>
        <v>940</v>
      </c>
      <c r="S1625" s="41">
        <f>IF($Q1625&lt;Parâmetros!$E$19,$G1625-1,$G1625)</f>
        <v>46247</v>
      </c>
    </row>
    <row r="1626" spans="1:19" ht="15" customHeight="1" x14ac:dyDescent="0.25">
      <c r="A1626" s="79">
        <v>54684</v>
      </c>
      <c r="B1626" s="76" t="s">
        <v>208</v>
      </c>
      <c r="C1626" s="76" t="s">
        <v>443</v>
      </c>
      <c r="D1626" s="77">
        <v>46249</v>
      </c>
      <c r="E1626" s="78">
        <v>4.67</v>
      </c>
      <c r="F1626" s="76" t="s">
        <v>266</v>
      </c>
      <c r="G1626" s="77">
        <v>46248</v>
      </c>
      <c r="H1626">
        <v>40503991</v>
      </c>
      <c r="I1626">
        <v>10</v>
      </c>
      <c r="J1626" s="76" t="s">
        <v>1687</v>
      </c>
      <c r="K1626" s="76" t="s">
        <v>459</v>
      </c>
      <c r="L1626" s="77">
        <v>46248</v>
      </c>
      <c r="M1626" s="76" t="s">
        <v>269</v>
      </c>
      <c r="N1626" s="76" t="s">
        <v>270</v>
      </c>
      <c r="O1626" s="76" t="s">
        <v>271</v>
      </c>
      <c r="P1626" s="77">
        <v>46249</v>
      </c>
      <c r="Q1626" s="43">
        <f t="shared" si="50"/>
        <v>440</v>
      </c>
      <c r="R1626" s="43">
        <f t="shared" si="51"/>
        <v>720</v>
      </c>
      <c r="S1626" s="41">
        <f>IF($Q1626&lt;Parâmetros!$E$19,$G1626-1,$G1626)</f>
        <v>46248</v>
      </c>
    </row>
    <row r="1627" spans="1:19" ht="15" customHeight="1" x14ac:dyDescent="0.25">
      <c r="A1627" s="79">
        <v>54684</v>
      </c>
      <c r="B1627" s="76" t="s">
        <v>208</v>
      </c>
      <c r="C1627" s="76" t="s">
        <v>443</v>
      </c>
      <c r="D1627" s="77">
        <v>46249</v>
      </c>
      <c r="E1627" s="78">
        <v>2.67</v>
      </c>
      <c r="F1627" s="76" t="s">
        <v>266</v>
      </c>
      <c r="G1627" s="77">
        <v>46248</v>
      </c>
      <c r="H1627">
        <v>40503990</v>
      </c>
      <c r="I1627">
        <v>10</v>
      </c>
      <c r="J1627" s="76" t="s">
        <v>546</v>
      </c>
      <c r="K1627" s="76" t="s">
        <v>837</v>
      </c>
      <c r="L1627" s="77">
        <v>46248</v>
      </c>
      <c r="M1627" s="76" t="s">
        <v>269</v>
      </c>
      <c r="N1627" s="76" t="s">
        <v>270</v>
      </c>
      <c r="O1627" s="76" t="s">
        <v>271</v>
      </c>
      <c r="P1627" s="77">
        <v>46249</v>
      </c>
      <c r="Q1627" s="43">
        <f t="shared" si="50"/>
        <v>780</v>
      </c>
      <c r="R1627" s="43">
        <f t="shared" si="51"/>
        <v>940</v>
      </c>
      <c r="S1627" s="41">
        <f>IF($Q1627&lt;Parâmetros!$E$19,$G1627-1,$G1627)</f>
        <v>46248</v>
      </c>
    </row>
    <row r="1628" spans="1:19" ht="15" customHeight="1" x14ac:dyDescent="0.25">
      <c r="A1628" s="79">
        <v>54684</v>
      </c>
      <c r="B1628" s="76" t="s">
        <v>208</v>
      </c>
      <c r="C1628" s="76" t="s">
        <v>443</v>
      </c>
      <c r="D1628" s="77">
        <v>46250</v>
      </c>
      <c r="E1628" s="78">
        <v>7.33</v>
      </c>
      <c r="F1628" s="76" t="s">
        <v>266</v>
      </c>
      <c r="G1628" s="77">
        <v>46249</v>
      </c>
      <c r="H1628">
        <v>40503990</v>
      </c>
      <c r="I1628">
        <v>10</v>
      </c>
      <c r="J1628" s="76" t="s">
        <v>1687</v>
      </c>
      <c r="K1628" s="76" t="s">
        <v>2618</v>
      </c>
      <c r="L1628" s="77">
        <v>46249</v>
      </c>
      <c r="M1628" s="76" t="s">
        <v>269</v>
      </c>
      <c r="N1628" s="76" t="s">
        <v>270</v>
      </c>
      <c r="O1628" s="76" t="s">
        <v>271</v>
      </c>
      <c r="P1628" s="77">
        <v>46250</v>
      </c>
      <c r="Q1628" s="43">
        <f t="shared" si="50"/>
        <v>440</v>
      </c>
      <c r="R1628" s="43">
        <f t="shared" si="51"/>
        <v>880</v>
      </c>
      <c r="S1628" s="41">
        <f>IF($Q1628&lt;Parâmetros!$E$19,$G1628-1,$G1628)</f>
        <v>46249</v>
      </c>
    </row>
    <row r="1629" spans="1:19" ht="15" customHeight="1" x14ac:dyDescent="0.25">
      <c r="A1629" s="79">
        <v>54684</v>
      </c>
      <c r="B1629" s="76" t="s">
        <v>208</v>
      </c>
      <c r="C1629" s="76" t="s">
        <v>443</v>
      </c>
      <c r="D1629" s="77">
        <v>46250</v>
      </c>
      <c r="E1629" s="78">
        <v>4.17</v>
      </c>
      <c r="F1629" s="76" t="s">
        <v>266</v>
      </c>
      <c r="G1629" s="77">
        <v>46250</v>
      </c>
      <c r="H1629">
        <v>40419762</v>
      </c>
      <c r="I1629">
        <v>20</v>
      </c>
      <c r="J1629" s="76" t="s">
        <v>1687</v>
      </c>
      <c r="K1629" s="76" t="s">
        <v>2028</v>
      </c>
      <c r="L1629" s="77">
        <v>46250</v>
      </c>
      <c r="M1629" s="76" t="s">
        <v>269</v>
      </c>
      <c r="N1629" s="76" t="s">
        <v>270</v>
      </c>
      <c r="O1629" s="76" t="s">
        <v>271</v>
      </c>
      <c r="P1629" s="77">
        <v>46250</v>
      </c>
      <c r="Q1629" s="43">
        <f t="shared" si="50"/>
        <v>440</v>
      </c>
      <c r="R1629" s="43">
        <f t="shared" si="51"/>
        <v>690</v>
      </c>
      <c r="S1629" s="41">
        <f>IF($Q1629&lt;Parâmetros!$E$19,$G1629-1,$G1629)</f>
        <v>46250</v>
      </c>
    </row>
    <row r="1630" spans="1:19" ht="15" customHeight="1" x14ac:dyDescent="0.25">
      <c r="A1630" s="79">
        <v>54684</v>
      </c>
      <c r="B1630" s="76" t="s">
        <v>208</v>
      </c>
      <c r="C1630" s="76" t="s">
        <v>443</v>
      </c>
      <c r="D1630" s="77">
        <v>46250</v>
      </c>
      <c r="E1630" s="78">
        <v>3.17</v>
      </c>
      <c r="F1630" s="76" t="s">
        <v>266</v>
      </c>
      <c r="G1630" s="77">
        <v>46250</v>
      </c>
      <c r="H1630">
        <v>40503990</v>
      </c>
      <c r="I1630">
        <v>10</v>
      </c>
      <c r="J1630" s="76" t="s">
        <v>2024</v>
      </c>
      <c r="K1630" s="76" t="s">
        <v>2618</v>
      </c>
      <c r="L1630" s="77">
        <v>46250</v>
      </c>
      <c r="M1630" s="76" t="s">
        <v>269</v>
      </c>
      <c r="N1630" s="76" t="s">
        <v>270</v>
      </c>
      <c r="O1630" s="76" t="s">
        <v>271</v>
      </c>
      <c r="P1630" s="77">
        <v>46250</v>
      </c>
      <c r="Q1630" s="43">
        <f t="shared" si="50"/>
        <v>690</v>
      </c>
      <c r="R1630" s="43">
        <f t="shared" si="51"/>
        <v>880</v>
      </c>
      <c r="S1630" s="41">
        <f>IF($Q1630&lt;Parâmetros!$E$19,$G1630-1,$G1630)</f>
        <v>46250</v>
      </c>
    </row>
    <row r="1631" spans="1:19" ht="15" customHeight="1" x14ac:dyDescent="0.25">
      <c r="A1631" s="79">
        <v>54684</v>
      </c>
      <c r="B1631" s="76" t="s">
        <v>208</v>
      </c>
      <c r="C1631" s="76" t="s">
        <v>443</v>
      </c>
      <c r="D1631" s="77">
        <v>46251</v>
      </c>
      <c r="E1631" s="78">
        <v>1.17</v>
      </c>
      <c r="F1631" s="76" t="s">
        <v>266</v>
      </c>
      <c r="G1631" s="77">
        <v>46251</v>
      </c>
      <c r="H1631">
        <v>40484635</v>
      </c>
      <c r="I1631">
        <v>10</v>
      </c>
      <c r="J1631" s="76" t="s">
        <v>1687</v>
      </c>
      <c r="K1631" s="76" t="s">
        <v>1864</v>
      </c>
      <c r="L1631" s="77">
        <v>46251</v>
      </c>
      <c r="M1631" s="76" t="s">
        <v>269</v>
      </c>
      <c r="N1631" s="76" t="s">
        <v>270</v>
      </c>
      <c r="O1631" s="76" t="s">
        <v>271</v>
      </c>
      <c r="P1631" s="77">
        <v>46251</v>
      </c>
      <c r="Q1631" s="43">
        <f t="shared" si="50"/>
        <v>440</v>
      </c>
      <c r="R1631" s="43">
        <f t="shared" si="51"/>
        <v>510</v>
      </c>
      <c r="S1631" s="41">
        <f>IF($Q1631&lt;Parâmetros!$E$19,$G1631-1,$G1631)</f>
        <v>46251</v>
      </c>
    </row>
    <row r="1632" spans="1:19" ht="15" customHeight="1" x14ac:dyDescent="0.25">
      <c r="A1632" s="79">
        <v>54684</v>
      </c>
      <c r="B1632" s="76" t="s">
        <v>208</v>
      </c>
      <c r="C1632" s="76" t="s">
        <v>443</v>
      </c>
      <c r="D1632" s="77">
        <v>46251</v>
      </c>
      <c r="E1632" s="78">
        <v>2</v>
      </c>
      <c r="F1632" s="76" t="s">
        <v>266</v>
      </c>
      <c r="G1632" s="77">
        <v>46251</v>
      </c>
      <c r="H1632">
        <v>40479413</v>
      </c>
      <c r="I1632">
        <v>20</v>
      </c>
      <c r="J1632" s="76" t="s">
        <v>2619</v>
      </c>
      <c r="K1632" s="76" t="s">
        <v>2616</v>
      </c>
      <c r="L1632" s="77">
        <v>46251</v>
      </c>
      <c r="M1632" s="76" t="s">
        <v>269</v>
      </c>
      <c r="N1632" s="76" t="s">
        <v>270</v>
      </c>
      <c r="O1632" s="76" t="s">
        <v>271</v>
      </c>
      <c r="P1632" s="77">
        <v>46251</v>
      </c>
      <c r="Q1632" s="43">
        <f t="shared" si="50"/>
        <v>510</v>
      </c>
      <c r="R1632" s="43">
        <f t="shared" si="51"/>
        <v>630</v>
      </c>
      <c r="S1632" s="41">
        <f>IF($Q1632&lt;Parâmetros!$E$19,$G1632-1,$G1632)</f>
        <v>46251</v>
      </c>
    </row>
    <row r="1633" spans="1:19" ht="15" customHeight="1" x14ac:dyDescent="0.25">
      <c r="A1633" s="79">
        <v>54684</v>
      </c>
      <c r="B1633" s="76" t="s">
        <v>208</v>
      </c>
      <c r="C1633" s="76" t="s">
        <v>443</v>
      </c>
      <c r="D1633" s="77">
        <v>46251</v>
      </c>
      <c r="E1633" s="78">
        <v>2</v>
      </c>
      <c r="F1633" s="76" t="s">
        <v>266</v>
      </c>
      <c r="G1633" s="77">
        <v>46251</v>
      </c>
      <c r="H1633">
        <v>40503017</v>
      </c>
      <c r="I1633">
        <v>10</v>
      </c>
      <c r="J1633" s="76" t="s">
        <v>2617</v>
      </c>
      <c r="K1633" s="76" t="s">
        <v>491</v>
      </c>
      <c r="L1633" s="77">
        <v>46251</v>
      </c>
      <c r="M1633" s="76" t="s">
        <v>269</v>
      </c>
      <c r="N1633" s="76" t="s">
        <v>270</v>
      </c>
      <c r="O1633" s="76" t="s">
        <v>271</v>
      </c>
      <c r="P1633" s="77">
        <v>46251</v>
      </c>
      <c r="Q1633" s="43">
        <f t="shared" ref="Q1633:Q1696" si="52">IFERROR(VALUE(LEFT($J1633,2))*60+VALUE(MID($J1633,4,2)),9999)</f>
        <v>630</v>
      </c>
      <c r="R1633" s="43">
        <f t="shared" ref="R1633:R1696" si="53">IFERROR(VALUE(LEFT($K1633,2))*60+VALUE(MID($K1633,4,2)),"")</f>
        <v>750</v>
      </c>
      <c r="S1633" s="41">
        <f>IF($Q1633&lt;Parâmetros!$E$19,$G1633-1,$G1633)</f>
        <v>46251</v>
      </c>
    </row>
    <row r="1634" spans="1:19" ht="15" customHeight="1" x14ac:dyDescent="0.25">
      <c r="A1634" s="79">
        <v>54684</v>
      </c>
      <c r="B1634" s="76" t="s">
        <v>208</v>
      </c>
      <c r="C1634" s="76" t="s">
        <v>443</v>
      </c>
      <c r="D1634" s="77">
        <v>46251</v>
      </c>
      <c r="E1634" s="78">
        <v>1</v>
      </c>
      <c r="F1634" s="76" t="s">
        <v>266</v>
      </c>
      <c r="G1634" s="77">
        <v>46251</v>
      </c>
      <c r="H1634">
        <v>40503028</v>
      </c>
      <c r="I1634">
        <v>10</v>
      </c>
      <c r="J1634" s="76" t="s">
        <v>1394</v>
      </c>
      <c r="K1634" s="76" t="s">
        <v>492</v>
      </c>
      <c r="L1634" s="77">
        <v>46251</v>
      </c>
      <c r="M1634" s="76" t="s">
        <v>269</v>
      </c>
      <c r="N1634" s="76" t="s">
        <v>270</v>
      </c>
      <c r="O1634" s="76" t="s">
        <v>271</v>
      </c>
      <c r="P1634" s="77">
        <v>46251</v>
      </c>
      <c r="Q1634" s="43">
        <f t="shared" si="52"/>
        <v>750</v>
      </c>
      <c r="R1634" s="43">
        <f t="shared" si="53"/>
        <v>810</v>
      </c>
      <c r="S1634" s="41">
        <f>IF($Q1634&lt;Parâmetros!$E$19,$G1634-1,$G1634)</f>
        <v>46251</v>
      </c>
    </row>
    <row r="1635" spans="1:19" ht="15" customHeight="1" x14ac:dyDescent="0.25">
      <c r="A1635" s="79">
        <v>54684</v>
      </c>
      <c r="B1635" s="76" t="s">
        <v>208</v>
      </c>
      <c r="C1635" s="76" t="s">
        <v>443</v>
      </c>
      <c r="D1635" s="77">
        <v>46251</v>
      </c>
      <c r="E1635" s="78">
        <v>1.17</v>
      </c>
      <c r="F1635" s="76" t="s">
        <v>266</v>
      </c>
      <c r="G1635" s="77">
        <v>46251</v>
      </c>
      <c r="H1635">
        <v>40480869</v>
      </c>
      <c r="I1635">
        <v>10</v>
      </c>
      <c r="J1635" s="76" t="s">
        <v>2620</v>
      </c>
      <c r="K1635" s="76" t="s">
        <v>2618</v>
      </c>
      <c r="L1635" s="77">
        <v>46251</v>
      </c>
      <c r="M1635" s="76" t="s">
        <v>269</v>
      </c>
      <c r="N1635" s="76" t="s">
        <v>270</v>
      </c>
      <c r="O1635" s="76" t="s">
        <v>271</v>
      </c>
      <c r="P1635" s="77">
        <v>46251</v>
      </c>
      <c r="Q1635" s="43">
        <f t="shared" si="52"/>
        <v>810</v>
      </c>
      <c r="R1635" s="43">
        <f t="shared" si="53"/>
        <v>880</v>
      </c>
      <c r="S1635" s="41">
        <f>IF($Q1635&lt;Parâmetros!$E$19,$G1635-1,$G1635)</f>
        <v>46251</v>
      </c>
    </row>
    <row r="1636" spans="1:19" ht="15" customHeight="1" x14ac:dyDescent="0.25">
      <c r="A1636" s="79">
        <v>54747</v>
      </c>
      <c r="B1636" s="76" t="s">
        <v>221</v>
      </c>
      <c r="C1636" s="76" t="s">
        <v>712</v>
      </c>
      <c r="D1636" s="77">
        <v>46240</v>
      </c>
      <c r="E1636" s="78">
        <v>0.2</v>
      </c>
      <c r="F1636" s="76" t="s">
        <v>266</v>
      </c>
      <c r="G1636" s="77">
        <v>46230</v>
      </c>
      <c r="H1636">
        <v>40500443</v>
      </c>
      <c r="I1636">
        <v>10</v>
      </c>
      <c r="J1636" s="76" t="s">
        <v>2621</v>
      </c>
      <c r="K1636" s="76" t="s">
        <v>2622</v>
      </c>
      <c r="L1636" s="77">
        <v>46230</v>
      </c>
      <c r="M1636" s="76" t="s">
        <v>296</v>
      </c>
      <c r="N1636" s="76" t="s">
        <v>270</v>
      </c>
      <c r="O1636" s="76" t="s">
        <v>1313</v>
      </c>
      <c r="P1636" s="77">
        <v>46240</v>
      </c>
      <c r="Q1636" s="43">
        <f t="shared" si="52"/>
        <v>973</v>
      </c>
      <c r="R1636" s="43">
        <f t="shared" si="53"/>
        <v>985</v>
      </c>
      <c r="S1636" s="41">
        <f>IF($Q1636&lt;Parâmetros!$E$19,$G1636-1,$G1636)</f>
        <v>46230</v>
      </c>
    </row>
    <row r="1637" spans="1:19" ht="15" customHeight="1" x14ac:dyDescent="0.25">
      <c r="A1637" s="79">
        <v>54747</v>
      </c>
      <c r="B1637" s="76" t="s">
        <v>221</v>
      </c>
      <c r="C1637" s="76" t="s">
        <v>712</v>
      </c>
      <c r="D1637" s="77">
        <v>46239</v>
      </c>
      <c r="E1637" s="78">
        <v>1</v>
      </c>
      <c r="F1637" s="76" t="s">
        <v>266</v>
      </c>
      <c r="G1637" s="77">
        <v>46237</v>
      </c>
      <c r="H1637">
        <v>40500265</v>
      </c>
      <c r="I1637">
        <v>10</v>
      </c>
      <c r="J1637" s="76" t="s">
        <v>1687</v>
      </c>
      <c r="K1637" s="76" t="s">
        <v>2271</v>
      </c>
      <c r="L1637" s="77">
        <v>46237</v>
      </c>
      <c r="M1637" s="76" t="s">
        <v>296</v>
      </c>
      <c r="N1637" s="76" t="s">
        <v>270</v>
      </c>
      <c r="O1637" s="76" t="s">
        <v>271</v>
      </c>
      <c r="P1637" s="77">
        <v>46239</v>
      </c>
      <c r="Q1637" s="43">
        <f t="shared" si="52"/>
        <v>440</v>
      </c>
      <c r="R1637" s="43">
        <f t="shared" si="53"/>
        <v>500</v>
      </c>
      <c r="S1637" s="41">
        <f>IF($Q1637&lt;Parâmetros!$E$19,$G1637-1,$G1637)</f>
        <v>46237</v>
      </c>
    </row>
    <row r="1638" spans="1:19" ht="15" customHeight="1" x14ac:dyDescent="0.25">
      <c r="A1638" s="79">
        <v>54747</v>
      </c>
      <c r="B1638" s="76" t="s">
        <v>221</v>
      </c>
      <c r="C1638" s="76" t="s">
        <v>712</v>
      </c>
      <c r="D1638" s="77">
        <v>46239</v>
      </c>
      <c r="E1638" s="78">
        <v>0.98</v>
      </c>
      <c r="F1638" s="76" t="s">
        <v>266</v>
      </c>
      <c r="G1638" s="77">
        <v>46237</v>
      </c>
      <c r="H1638">
        <v>40500264</v>
      </c>
      <c r="I1638">
        <v>10</v>
      </c>
      <c r="J1638" s="76" t="s">
        <v>2623</v>
      </c>
      <c r="K1638" s="76" t="s">
        <v>2268</v>
      </c>
      <c r="L1638" s="77">
        <v>46237</v>
      </c>
      <c r="M1638" s="76" t="s">
        <v>296</v>
      </c>
      <c r="N1638" s="76" t="s">
        <v>270</v>
      </c>
      <c r="O1638" s="76" t="s">
        <v>271</v>
      </c>
      <c r="P1638" s="77">
        <v>46239</v>
      </c>
      <c r="Q1638" s="43">
        <f t="shared" si="52"/>
        <v>501</v>
      </c>
      <c r="R1638" s="43">
        <f t="shared" si="53"/>
        <v>560</v>
      </c>
      <c r="S1638" s="41">
        <f>IF($Q1638&lt;Parâmetros!$E$19,$G1638-1,$G1638)</f>
        <v>46237</v>
      </c>
    </row>
    <row r="1639" spans="1:19" ht="15" customHeight="1" x14ac:dyDescent="0.25">
      <c r="A1639" s="79">
        <v>54747</v>
      </c>
      <c r="B1639" s="76" t="s">
        <v>221</v>
      </c>
      <c r="C1639" s="76" t="s">
        <v>712</v>
      </c>
      <c r="D1639" s="77">
        <v>46239</v>
      </c>
      <c r="E1639" s="78">
        <v>0.98</v>
      </c>
      <c r="F1639" s="76" t="s">
        <v>266</v>
      </c>
      <c r="G1639" s="77">
        <v>46237</v>
      </c>
      <c r="H1639">
        <v>40500470</v>
      </c>
      <c r="I1639">
        <v>10</v>
      </c>
      <c r="J1639" s="76" t="s">
        <v>2624</v>
      </c>
      <c r="K1639" s="76" t="s">
        <v>2625</v>
      </c>
      <c r="L1639" s="77">
        <v>46237</v>
      </c>
      <c r="M1639" s="76" t="s">
        <v>767</v>
      </c>
      <c r="N1639" s="76" t="s">
        <v>270</v>
      </c>
      <c r="O1639" s="76" t="s">
        <v>271</v>
      </c>
      <c r="P1639" s="77">
        <v>46239</v>
      </c>
      <c r="Q1639" s="43">
        <f t="shared" si="52"/>
        <v>561</v>
      </c>
      <c r="R1639" s="43">
        <f t="shared" si="53"/>
        <v>620</v>
      </c>
      <c r="S1639" s="41">
        <f>IF($Q1639&lt;Parâmetros!$E$19,$G1639-1,$G1639)</f>
        <v>46237</v>
      </c>
    </row>
    <row r="1640" spans="1:19" ht="15" customHeight="1" x14ac:dyDescent="0.25">
      <c r="A1640" s="79">
        <v>54747</v>
      </c>
      <c r="B1640" s="76" t="s">
        <v>221</v>
      </c>
      <c r="C1640" s="76" t="s">
        <v>712</v>
      </c>
      <c r="D1640" s="77">
        <v>46239</v>
      </c>
      <c r="E1640" s="78">
        <v>0.65</v>
      </c>
      <c r="F1640" s="76" t="s">
        <v>266</v>
      </c>
      <c r="G1640" s="77">
        <v>46237</v>
      </c>
      <c r="H1640">
        <v>40500481</v>
      </c>
      <c r="I1640">
        <v>10</v>
      </c>
      <c r="J1640" s="76" t="s">
        <v>2626</v>
      </c>
      <c r="K1640" s="76" t="s">
        <v>457</v>
      </c>
      <c r="L1640" s="77">
        <v>46237</v>
      </c>
      <c r="M1640" s="76" t="s">
        <v>296</v>
      </c>
      <c r="N1640">
        <v>3006185</v>
      </c>
      <c r="O1640" s="76" t="s">
        <v>271</v>
      </c>
      <c r="P1640" s="77">
        <v>46239</v>
      </c>
      <c r="Q1640" s="43">
        <f t="shared" si="52"/>
        <v>621</v>
      </c>
      <c r="R1640" s="43">
        <f t="shared" si="53"/>
        <v>660</v>
      </c>
      <c r="S1640" s="41">
        <f>IF($Q1640&lt;Parâmetros!$E$19,$G1640-1,$G1640)</f>
        <v>46237</v>
      </c>
    </row>
    <row r="1641" spans="1:19" ht="15" customHeight="1" x14ac:dyDescent="0.25">
      <c r="A1641" s="79">
        <v>54747</v>
      </c>
      <c r="B1641" s="76" t="s">
        <v>221</v>
      </c>
      <c r="C1641" s="76" t="s">
        <v>712</v>
      </c>
      <c r="D1641" s="77">
        <v>46239</v>
      </c>
      <c r="E1641" s="78">
        <v>2</v>
      </c>
      <c r="F1641" s="76" t="s">
        <v>266</v>
      </c>
      <c r="G1641" s="77">
        <v>46237</v>
      </c>
      <c r="H1641">
        <v>40501039</v>
      </c>
      <c r="I1641">
        <v>10</v>
      </c>
      <c r="J1641" s="76" t="s">
        <v>459</v>
      </c>
      <c r="K1641" s="76" t="s">
        <v>461</v>
      </c>
      <c r="L1641" s="77">
        <v>46237</v>
      </c>
      <c r="M1641" s="76" t="s">
        <v>269</v>
      </c>
      <c r="N1641" s="76" t="s">
        <v>270</v>
      </c>
      <c r="O1641" s="76" t="s">
        <v>271</v>
      </c>
      <c r="P1641" s="77">
        <v>46239</v>
      </c>
      <c r="Q1641" s="43">
        <f t="shared" si="52"/>
        <v>720</v>
      </c>
      <c r="R1641" s="43">
        <f t="shared" si="53"/>
        <v>840</v>
      </c>
      <c r="S1641" s="41">
        <f>IF($Q1641&lt;Parâmetros!$E$19,$G1641-1,$G1641)</f>
        <v>46237</v>
      </c>
    </row>
    <row r="1642" spans="1:19" ht="15" customHeight="1" x14ac:dyDescent="0.25">
      <c r="A1642" s="79">
        <v>54747</v>
      </c>
      <c r="B1642" s="76" t="s">
        <v>221</v>
      </c>
      <c r="C1642" s="76" t="s">
        <v>712</v>
      </c>
      <c r="D1642" s="77">
        <v>46239</v>
      </c>
      <c r="E1642" s="78">
        <v>1.67</v>
      </c>
      <c r="F1642" s="76" t="s">
        <v>266</v>
      </c>
      <c r="G1642" s="77">
        <v>46237</v>
      </c>
      <c r="H1642">
        <v>40501006</v>
      </c>
      <c r="I1642">
        <v>20</v>
      </c>
      <c r="J1642" s="76" t="s">
        <v>2627</v>
      </c>
      <c r="K1642" s="76" t="s">
        <v>2428</v>
      </c>
      <c r="L1642" s="77">
        <v>46237</v>
      </c>
      <c r="M1642" s="76" t="s">
        <v>269</v>
      </c>
      <c r="N1642" s="76" t="s">
        <v>270</v>
      </c>
      <c r="O1642" s="76" t="s">
        <v>271</v>
      </c>
      <c r="P1642" s="77">
        <v>46239</v>
      </c>
      <c r="Q1642" s="43">
        <f t="shared" si="52"/>
        <v>901</v>
      </c>
      <c r="R1642" s="43">
        <f t="shared" si="53"/>
        <v>1001</v>
      </c>
      <c r="S1642" s="41">
        <f>IF($Q1642&lt;Parâmetros!$E$19,$G1642-1,$G1642)</f>
        <v>46237</v>
      </c>
    </row>
    <row r="1643" spans="1:19" ht="15" customHeight="1" x14ac:dyDescent="0.25">
      <c r="A1643" s="79">
        <v>54747</v>
      </c>
      <c r="B1643" s="76" t="s">
        <v>221</v>
      </c>
      <c r="C1643" s="76" t="s">
        <v>712</v>
      </c>
      <c r="D1643" s="77">
        <v>46238</v>
      </c>
      <c r="E1643" s="78">
        <v>0.33</v>
      </c>
      <c r="F1643" s="76" t="s">
        <v>266</v>
      </c>
      <c r="G1643" s="77">
        <v>46238</v>
      </c>
      <c r="H1643">
        <v>40500268</v>
      </c>
      <c r="I1643">
        <v>10</v>
      </c>
      <c r="J1643" s="76" t="s">
        <v>1687</v>
      </c>
      <c r="K1643" s="76" t="s">
        <v>530</v>
      </c>
      <c r="L1643" s="77">
        <v>46238</v>
      </c>
      <c r="M1643" s="76" t="s">
        <v>296</v>
      </c>
      <c r="N1643" s="76" t="s">
        <v>270</v>
      </c>
      <c r="O1643" s="76" t="s">
        <v>271</v>
      </c>
      <c r="P1643" s="77">
        <v>46238</v>
      </c>
      <c r="Q1643" s="43">
        <f t="shared" si="52"/>
        <v>440</v>
      </c>
      <c r="R1643" s="43">
        <f t="shared" si="53"/>
        <v>460</v>
      </c>
      <c r="S1643" s="41">
        <f>IF($Q1643&lt;Parâmetros!$E$19,$G1643-1,$G1643)</f>
        <v>46238</v>
      </c>
    </row>
    <row r="1644" spans="1:19" ht="15" customHeight="1" x14ac:dyDescent="0.25">
      <c r="A1644" s="79">
        <v>54747</v>
      </c>
      <c r="B1644" s="76" t="s">
        <v>221</v>
      </c>
      <c r="C1644" s="76" t="s">
        <v>712</v>
      </c>
      <c r="D1644" s="77">
        <v>46238</v>
      </c>
      <c r="E1644" s="78">
        <v>0.32</v>
      </c>
      <c r="F1644" s="76" t="s">
        <v>266</v>
      </c>
      <c r="G1644" s="77">
        <v>46238</v>
      </c>
      <c r="H1644">
        <v>40500348</v>
      </c>
      <c r="I1644">
        <v>10</v>
      </c>
      <c r="J1644" s="76" t="s">
        <v>2628</v>
      </c>
      <c r="K1644" s="76" t="s">
        <v>510</v>
      </c>
      <c r="L1644" s="77">
        <v>46238</v>
      </c>
      <c r="M1644" s="76" t="s">
        <v>296</v>
      </c>
      <c r="N1644" s="76" t="s">
        <v>270</v>
      </c>
      <c r="O1644" s="76" t="s">
        <v>271</v>
      </c>
      <c r="P1644" s="77">
        <v>46238</v>
      </c>
      <c r="Q1644" s="43">
        <f t="shared" si="52"/>
        <v>461</v>
      </c>
      <c r="R1644" s="43">
        <f t="shared" si="53"/>
        <v>480</v>
      </c>
      <c r="S1644" s="41">
        <f>IF($Q1644&lt;Parâmetros!$E$19,$G1644-1,$G1644)</f>
        <v>46238</v>
      </c>
    </row>
    <row r="1645" spans="1:19" ht="15" customHeight="1" x14ac:dyDescent="0.25">
      <c r="A1645" s="79">
        <v>54747</v>
      </c>
      <c r="B1645" s="76" t="s">
        <v>221</v>
      </c>
      <c r="C1645" s="76" t="s">
        <v>712</v>
      </c>
      <c r="D1645" s="77">
        <v>46238</v>
      </c>
      <c r="E1645" s="78">
        <v>0.82</v>
      </c>
      <c r="F1645" s="76" t="s">
        <v>266</v>
      </c>
      <c r="G1645" s="77">
        <v>46238</v>
      </c>
      <c r="H1645">
        <v>40500464</v>
      </c>
      <c r="I1645">
        <v>10</v>
      </c>
      <c r="J1645" s="76" t="s">
        <v>2629</v>
      </c>
      <c r="K1645" s="76" t="s">
        <v>2630</v>
      </c>
      <c r="L1645" s="77">
        <v>46238</v>
      </c>
      <c r="M1645" s="76" t="s">
        <v>296</v>
      </c>
      <c r="N1645" s="76" t="s">
        <v>270</v>
      </c>
      <c r="O1645" s="76" t="s">
        <v>271</v>
      </c>
      <c r="P1645" s="77">
        <v>46238</v>
      </c>
      <c r="Q1645" s="43">
        <f t="shared" si="52"/>
        <v>481</v>
      </c>
      <c r="R1645" s="43">
        <f t="shared" si="53"/>
        <v>530</v>
      </c>
      <c r="S1645" s="41">
        <f>IF($Q1645&lt;Parâmetros!$E$19,$G1645-1,$G1645)</f>
        <v>46238</v>
      </c>
    </row>
    <row r="1646" spans="1:19" ht="15" customHeight="1" x14ac:dyDescent="0.25">
      <c r="A1646" s="79">
        <v>54747</v>
      </c>
      <c r="B1646" s="76" t="s">
        <v>221</v>
      </c>
      <c r="C1646" s="76" t="s">
        <v>712</v>
      </c>
      <c r="D1646" s="77">
        <v>46238</v>
      </c>
      <c r="E1646" s="78">
        <v>0.82</v>
      </c>
      <c r="F1646" s="76" t="s">
        <v>266</v>
      </c>
      <c r="G1646" s="77">
        <v>46238</v>
      </c>
      <c r="H1646">
        <v>40500473</v>
      </c>
      <c r="I1646">
        <v>10</v>
      </c>
      <c r="J1646" s="76" t="s">
        <v>2631</v>
      </c>
      <c r="K1646" s="76" t="s">
        <v>497</v>
      </c>
      <c r="L1646" s="77">
        <v>46238</v>
      </c>
      <c r="M1646" s="76" t="s">
        <v>296</v>
      </c>
      <c r="N1646" s="76" t="s">
        <v>270</v>
      </c>
      <c r="O1646" s="76" t="s">
        <v>271</v>
      </c>
      <c r="P1646" s="77">
        <v>46238</v>
      </c>
      <c r="Q1646" s="43">
        <f t="shared" si="52"/>
        <v>531</v>
      </c>
      <c r="R1646" s="43">
        <f t="shared" si="53"/>
        <v>580</v>
      </c>
      <c r="S1646" s="41">
        <f>IF($Q1646&lt;Parâmetros!$E$19,$G1646-1,$G1646)</f>
        <v>46238</v>
      </c>
    </row>
    <row r="1647" spans="1:19" ht="15" customHeight="1" x14ac:dyDescent="0.25">
      <c r="A1647" s="79">
        <v>54747</v>
      </c>
      <c r="B1647" s="76" t="s">
        <v>221</v>
      </c>
      <c r="C1647" s="76" t="s">
        <v>712</v>
      </c>
      <c r="D1647" s="77">
        <v>46238</v>
      </c>
      <c r="E1647" s="78">
        <v>0.65</v>
      </c>
      <c r="F1647" s="76" t="s">
        <v>266</v>
      </c>
      <c r="G1647" s="77">
        <v>46238</v>
      </c>
      <c r="H1647">
        <v>40500266</v>
      </c>
      <c r="I1647">
        <v>10</v>
      </c>
      <c r="J1647" s="76" t="s">
        <v>2632</v>
      </c>
      <c r="K1647" s="76" t="s">
        <v>2625</v>
      </c>
      <c r="L1647" s="77">
        <v>46238</v>
      </c>
      <c r="M1647" s="76" t="s">
        <v>296</v>
      </c>
      <c r="N1647" s="76" t="s">
        <v>270</v>
      </c>
      <c r="O1647" s="76" t="s">
        <v>271</v>
      </c>
      <c r="P1647" s="77">
        <v>46238</v>
      </c>
      <c r="Q1647" s="43">
        <f t="shared" si="52"/>
        <v>581</v>
      </c>
      <c r="R1647" s="43">
        <f t="shared" si="53"/>
        <v>620</v>
      </c>
      <c r="S1647" s="41">
        <f>IF($Q1647&lt;Parâmetros!$E$19,$G1647-1,$G1647)</f>
        <v>46238</v>
      </c>
    </row>
    <row r="1648" spans="1:19" ht="15" customHeight="1" x14ac:dyDescent="0.25">
      <c r="A1648" s="79">
        <v>54747</v>
      </c>
      <c r="B1648" s="76" t="s">
        <v>221</v>
      </c>
      <c r="C1648" s="76" t="s">
        <v>712</v>
      </c>
      <c r="D1648" s="77">
        <v>46238</v>
      </c>
      <c r="E1648" s="78">
        <v>0.65</v>
      </c>
      <c r="F1648" s="76" t="s">
        <v>266</v>
      </c>
      <c r="G1648" s="77">
        <v>46238</v>
      </c>
      <c r="H1648">
        <v>40500267</v>
      </c>
      <c r="I1648">
        <v>10</v>
      </c>
      <c r="J1648" s="76" t="s">
        <v>2626</v>
      </c>
      <c r="K1648" s="76" t="s">
        <v>457</v>
      </c>
      <c r="L1648" s="77">
        <v>46238</v>
      </c>
      <c r="M1648" s="76" t="s">
        <v>296</v>
      </c>
      <c r="N1648" s="76" t="s">
        <v>270</v>
      </c>
      <c r="O1648" s="76" t="s">
        <v>271</v>
      </c>
      <c r="P1648" s="77">
        <v>46238</v>
      </c>
      <c r="Q1648" s="43">
        <f t="shared" si="52"/>
        <v>621</v>
      </c>
      <c r="R1648" s="43">
        <f t="shared" si="53"/>
        <v>660</v>
      </c>
      <c r="S1648" s="41">
        <f>IF($Q1648&lt;Parâmetros!$E$19,$G1648-1,$G1648)</f>
        <v>46238</v>
      </c>
    </row>
    <row r="1649" spans="1:19" ht="15" customHeight="1" x14ac:dyDescent="0.25">
      <c r="A1649" s="79">
        <v>54747</v>
      </c>
      <c r="B1649" s="76" t="s">
        <v>221</v>
      </c>
      <c r="C1649" s="76" t="s">
        <v>712</v>
      </c>
      <c r="D1649" s="77">
        <v>46238</v>
      </c>
      <c r="E1649" s="78">
        <v>0.98</v>
      </c>
      <c r="F1649" s="76" t="s">
        <v>266</v>
      </c>
      <c r="G1649" s="77">
        <v>46238</v>
      </c>
      <c r="H1649">
        <v>40500463</v>
      </c>
      <c r="I1649">
        <v>10</v>
      </c>
      <c r="J1649" s="76" t="s">
        <v>2633</v>
      </c>
      <c r="K1649" s="76" t="s">
        <v>459</v>
      </c>
      <c r="L1649" s="77">
        <v>46238</v>
      </c>
      <c r="M1649" s="76" t="s">
        <v>296</v>
      </c>
      <c r="N1649" s="76" t="s">
        <v>270</v>
      </c>
      <c r="O1649" s="76" t="s">
        <v>271</v>
      </c>
      <c r="P1649" s="77">
        <v>46238</v>
      </c>
      <c r="Q1649" s="43">
        <f t="shared" si="52"/>
        <v>661</v>
      </c>
      <c r="R1649" s="43">
        <f t="shared" si="53"/>
        <v>720</v>
      </c>
      <c r="S1649" s="41">
        <f>IF($Q1649&lt;Parâmetros!$E$19,$G1649-1,$G1649)</f>
        <v>46238</v>
      </c>
    </row>
    <row r="1650" spans="1:19" ht="15" customHeight="1" x14ac:dyDescent="0.25">
      <c r="A1650" s="79">
        <v>54747</v>
      </c>
      <c r="B1650" s="76" t="s">
        <v>221</v>
      </c>
      <c r="C1650" s="76" t="s">
        <v>712</v>
      </c>
      <c r="D1650" s="77">
        <v>46238</v>
      </c>
      <c r="E1650" s="78">
        <v>0.32</v>
      </c>
      <c r="F1650" s="76" t="s">
        <v>266</v>
      </c>
      <c r="G1650" s="77">
        <v>46238</v>
      </c>
      <c r="H1650">
        <v>40500273</v>
      </c>
      <c r="I1650">
        <v>10</v>
      </c>
      <c r="J1650" s="76" t="s">
        <v>1556</v>
      </c>
      <c r="K1650" s="76" t="s">
        <v>2129</v>
      </c>
      <c r="L1650" s="77">
        <v>46238</v>
      </c>
      <c r="M1650" s="76" t="s">
        <v>296</v>
      </c>
      <c r="N1650" s="76" t="s">
        <v>270</v>
      </c>
      <c r="O1650" s="76" t="s">
        <v>271</v>
      </c>
      <c r="P1650" s="77">
        <v>46238</v>
      </c>
      <c r="Q1650" s="43">
        <f t="shared" si="52"/>
        <v>781</v>
      </c>
      <c r="R1650" s="43">
        <f t="shared" si="53"/>
        <v>800</v>
      </c>
      <c r="S1650" s="41">
        <f>IF($Q1650&lt;Parâmetros!$E$19,$G1650-1,$G1650)</f>
        <v>46238</v>
      </c>
    </row>
    <row r="1651" spans="1:19" ht="15" customHeight="1" x14ac:dyDescent="0.25">
      <c r="A1651" s="79">
        <v>54747</v>
      </c>
      <c r="B1651" s="76" t="s">
        <v>221</v>
      </c>
      <c r="C1651" s="76" t="s">
        <v>712</v>
      </c>
      <c r="D1651" s="77">
        <v>46238</v>
      </c>
      <c r="E1651" s="78">
        <v>0.32</v>
      </c>
      <c r="F1651" s="76" t="s">
        <v>266</v>
      </c>
      <c r="G1651" s="77">
        <v>46238</v>
      </c>
      <c r="H1651">
        <v>40500274</v>
      </c>
      <c r="I1651">
        <v>10</v>
      </c>
      <c r="J1651" s="76" t="s">
        <v>528</v>
      </c>
      <c r="K1651" s="76" t="s">
        <v>2634</v>
      </c>
      <c r="L1651" s="77">
        <v>46238</v>
      </c>
      <c r="M1651" s="76" t="s">
        <v>296</v>
      </c>
      <c r="N1651" s="76" t="s">
        <v>270</v>
      </c>
      <c r="O1651" s="76" t="s">
        <v>271</v>
      </c>
      <c r="P1651" s="77">
        <v>46238</v>
      </c>
      <c r="Q1651" s="43">
        <f t="shared" si="52"/>
        <v>801</v>
      </c>
      <c r="R1651" s="43">
        <f t="shared" si="53"/>
        <v>820</v>
      </c>
      <c r="S1651" s="41">
        <f>IF($Q1651&lt;Parâmetros!$E$19,$G1651-1,$G1651)</f>
        <v>46238</v>
      </c>
    </row>
    <row r="1652" spans="1:19" ht="15" customHeight="1" x14ac:dyDescent="0.25">
      <c r="A1652" s="79">
        <v>54747</v>
      </c>
      <c r="B1652" s="76" t="s">
        <v>221</v>
      </c>
      <c r="C1652" s="76" t="s">
        <v>712</v>
      </c>
      <c r="D1652" s="77">
        <v>46238</v>
      </c>
      <c r="E1652" s="78">
        <v>0.65</v>
      </c>
      <c r="F1652" s="76" t="s">
        <v>266</v>
      </c>
      <c r="G1652" s="77">
        <v>46238</v>
      </c>
      <c r="H1652">
        <v>40500275</v>
      </c>
      <c r="I1652">
        <v>10</v>
      </c>
      <c r="J1652" s="76" t="s">
        <v>528</v>
      </c>
      <c r="K1652" s="76" t="s">
        <v>461</v>
      </c>
      <c r="L1652" s="77">
        <v>46238</v>
      </c>
      <c r="M1652" s="76" t="s">
        <v>296</v>
      </c>
      <c r="N1652" s="76" t="s">
        <v>270</v>
      </c>
      <c r="O1652" s="76" t="s">
        <v>271</v>
      </c>
      <c r="P1652" s="77">
        <v>46238</v>
      </c>
      <c r="Q1652" s="43">
        <f t="shared" si="52"/>
        <v>801</v>
      </c>
      <c r="R1652" s="43">
        <f t="shared" si="53"/>
        <v>840</v>
      </c>
      <c r="S1652" s="41">
        <f>IF($Q1652&lt;Parâmetros!$E$19,$G1652-1,$G1652)</f>
        <v>46238</v>
      </c>
    </row>
    <row r="1653" spans="1:19" ht="15" customHeight="1" x14ac:dyDescent="0.25">
      <c r="A1653" s="79">
        <v>54747</v>
      </c>
      <c r="B1653" s="76" t="s">
        <v>221</v>
      </c>
      <c r="C1653" s="76" t="s">
        <v>712</v>
      </c>
      <c r="D1653" s="77">
        <v>46238</v>
      </c>
      <c r="E1653" s="78">
        <v>0.48</v>
      </c>
      <c r="F1653" s="76" t="s">
        <v>266</v>
      </c>
      <c r="G1653" s="77">
        <v>46238</v>
      </c>
      <c r="H1653">
        <v>40500276</v>
      </c>
      <c r="I1653">
        <v>10</v>
      </c>
      <c r="J1653" s="76" t="s">
        <v>2635</v>
      </c>
      <c r="K1653" s="76" t="s">
        <v>1883</v>
      </c>
      <c r="L1653" s="77">
        <v>46238</v>
      </c>
      <c r="M1653" s="76" t="s">
        <v>296</v>
      </c>
      <c r="N1653" s="76" t="s">
        <v>270</v>
      </c>
      <c r="O1653" s="76" t="s">
        <v>271</v>
      </c>
      <c r="P1653" s="77">
        <v>46238</v>
      </c>
      <c r="Q1653" s="43">
        <f t="shared" si="52"/>
        <v>841</v>
      </c>
      <c r="R1653" s="43">
        <f t="shared" si="53"/>
        <v>870</v>
      </c>
      <c r="S1653" s="41">
        <f>IF($Q1653&lt;Parâmetros!$E$19,$G1653-1,$G1653)</f>
        <v>46238</v>
      </c>
    </row>
    <row r="1654" spans="1:19" ht="15" customHeight="1" x14ac:dyDescent="0.25">
      <c r="A1654" s="79">
        <v>54747</v>
      </c>
      <c r="B1654" s="76" t="s">
        <v>221</v>
      </c>
      <c r="C1654" s="76" t="s">
        <v>712</v>
      </c>
      <c r="D1654" s="77">
        <v>46238</v>
      </c>
      <c r="E1654" s="78">
        <v>0.48</v>
      </c>
      <c r="F1654" s="76" t="s">
        <v>266</v>
      </c>
      <c r="G1654" s="77">
        <v>46238</v>
      </c>
      <c r="H1654">
        <v>40500277</v>
      </c>
      <c r="I1654">
        <v>10</v>
      </c>
      <c r="J1654" s="76" t="s">
        <v>1560</v>
      </c>
      <c r="K1654" s="76" t="s">
        <v>2636</v>
      </c>
      <c r="L1654" s="77">
        <v>46238</v>
      </c>
      <c r="M1654" s="76" t="s">
        <v>296</v>
      </c>
      <c r="N1654" s="76" t="s">
        <v>270</v>
      </c>
      <c r="O1654" s="76" t="s">
        <v>271</v>
      </c>
      <c r="P1654" s="77">
        <v>46238</v>
      </c>
      <c r="Q1654" s="43">
        <f t="shared" si="52"/>
        <v>871</v>
      </c>
      <c r="R1654" s="43">
        <f t="shared" si="53"/>
        <v>900</v>
      </c>
      <c r="S1654" s="41">
        <f>IF($Q1654&lt;Parâmetros!$E$19,$G1654-1,$G1654)</f>
        <v>46238</v>
      </c>
    </row>
    <row r="1655" spans="1:19" ht="15" customHeight="1" x14ac:dyDescent="0.25">
      <c r="A1655" s="79">
        <v>54747</v>
      </c>
      <c r="B1655" s="76" t="s">
        <v>221</v>
      </c>
      <c r="C1655" s="76" t="s">
        <v>712</v>
      </c>
      <c r="D1655" s="77">
        <v>46238</v>
      </c>
      <c r="E1655" s="78">
        <v>0.48</v>
      </c>
      <c r="F1655" s="76" t="s">
        <v>266</v>
      </c>
      <c r="G1655" s="77">
        <v>46238</v>
      </c>
      <c r="H1655">
        <v>40500278</v>
      </c>
      <c r="I1655">
        <v>10</v>
      </c>
      <c r="J1655" s="76" t="s">
        <v>2627</v>
      </c>
      <c r="K1655" s="76" t="s">
        <v>493</v>
      </c>
      <c r="L1655" s="77">
        <v>46238</v>
      </c>
      <c r="M1655" s="76" t="s">
        <v>296</v>
      </c>
      <c r="N1655" s="76" t="s">
        <v>270</v>
      </c>
      <c r="O1655" s="76" t="s">
        <v>271</v>
      </c>
      <c r="P1655" s="77">
        <v>46238</v>
      </c>
      <c r="Q1655" s="43">
        <f t="shared" si="52"/>
        <v>901</v>
      </c>
      <c r="R1655" s="43">
        <f t="shared" si="53"/>
        <v>930</v>
      </c>
      <c r="S1655" s="41">
        <f>IF($Q1655&lt;Parâmetros!$E$19,$G1655-1,$G1655)</f>
        <v>46238</v>
      </c>
    </row>
    <row r="1656" spans="1:19" ht="15" customHeight="1" x14ac:dyDescent="0.25">
      <c r="A1656" s="79">
        <v>54747</v>
      </c>
      <c r="B1656" s="76" t="s">
        <v>221</v>
      </c>
      <c r="C1656" s="76" t="s">
        <v>712</v>
      </c>
      <c r="D1656" s="77">
        <v>46238</v>
      </c>
      <c r="E1656" s="78">
        <v>0.48</v>
      </c>
      <c r="F1656" s="76" t="s">
        <v>266</v>
      </c>
      <c r="G1656" s="77">
        <v>46238</v>
      </c>
      <c r="H1656">
        <v>40500349</v>
      </c>
      <c r="I1656">
        <v>10</v>
      </c>
      <c r="J1656" s="76" t="s">
        <v>2637</v>
      </c>
      <c r="K1656" s="76" t="s">
        <v>1771</v>
      </c>
      <c r="L1656" s="77">
        <v>46238</v>
      </c>
      <c r="M1656" s="76" t="s">
        <v>296</v>
      </c>
      <c r="N1656" s="76" t="s">
        <v>270</v>
      </c>
      <c r="O1656" s="76" t="s">
        <v>271</v>
      </c>
      <c r="P1656" s="77">
        <v>46238</v>
      </c>
      <c r="Q1656" s="43">
        <f t="shared" si="52"/>
        <v>931</v>
      </c>
      <c r="R1656" s="43">
        <f t="shared" si="53"/>
        <v>960</v>
      </c>
      <c r="S1656" s="41">
        <f>IF($Q1656&lt;Parâmetros!$E$19,$G1656-1,$G1656)</f>
        <v>46238</v>
      </c>
    </row>
    <row r="1657" spans="1:19" ht="15" customHeight="1" x14ac:dyDescent="0.25">
      <c r="A1657" s="79">
        <v>54747</v>
      </c>
      <c r="B1657" s="76" t="s">
        <v>221</v>
      </c>
      <c r="C1657" s="76" t="s">
        <v>712</v>
      </c>
      <c r="D1657" s="77">
        <v>46238</v>
      </c>
      <c r="E1657" s="78">
        <v>0.55000000000000004</v>
      </c>
      <c r="F1657" s="76" t="s">
        <v>266</v>
      </c>
      <c r="G1657" s="77">
        <v>46238</v>
      </c>
      <c r="H1657">
        <v>40500474</v>
      </c>
      <c r="I1657">
        <v>10</v>
      </c>
      <c r="J1657" s="76" t="s">
        <v>2638</v>
      </c>
      <c r="K1657" s="76" t="s">
        <v>2639</v>
      </c>
      <c r="L1657" s="77">
        <v>46238</v>
      </c>
      <c r="M1657" s="76" t="s">
        <v>296</v>
      </c>
      <c r="N1657" s="76" t="s">
        <v>270</v>
      </c>
      <c r="O1657" s="76" t="s">
        <v>271</v>
      </c>
      <c r="P1657" s="77">
        <v>46238</v>
      </c>
      <c r="Q1657" s="43">
        <f t="shared" si="52"/>
        <v>961</v>
      </c>
      <c r="R1657" s="43">
        <f t="shared" si="53"/>
        <v>994</v>
      </c>
      <c r="S1657" s="41">
        <f>IF($Q1657&lt;Parâmetros!$E$19,$G1657-1,$G1657)</f>
        <v>46238</v>
      </c>
    </row>
    <row r="1658" spans="1:19" ht="15" customHeight="1" x14ac:dyDescent="0.25">
      <c r="A1658" s="79">
        <v>54747</v>
      </c>
      <c r="B1658" s="76" t="s">
        <v>221</v>
      </c>
      <c r="C1658" s="76" t="s">
        <v>712</v>
      </c>
      <c r="D1658" s="77">
        <v>46239</v>
      </c>
      <c r="E1658" s="78">
        <v>0.67</v>
      </c>
      <c r="F1658" s="76" t="s">
        <v>266</v>
      </c>
      <c r="G1658" s="77">
        <v>46239</v>
      </c>
      <c r="H1658">
        <v>40500449</v>
      </c>
      <c r="I1658">
        <v>10</v>
      </c>
      <c r="J1658" s="76" t="s">
        <v>1687</v>
      </c>
      <c r="K1658" s="76" t="s">
        <v>510</v>
      </c>
      <c r="L1658" s="77">
        <v>46239</v>
      </c>
      <c r="M1658" s="76" t="s">
        <v>296</v>
      </c>
      <c r="N1658">
        <v>3008586</v>
      </c>
      <c r="O1658" s="76" t="s">
        <v>271</v>
      </c>
      <c r="P1658" s="77">
        <v>46239</v>
      </c>
      <c r="Q1658" s="43">
        <f t="shared" si="52"/>
        <v>440</v>
      </c>
      <c r="R1658" s="43">
        <f t="shared" si="53"/>
        <v>480</v>
      </c>
      <c r="S1658" s="41">
        <f>IF($Q1658&lt;Parâmetros!$E$19,$G1658-1,$G1658)</f>
        <v>46239</v>
      </c>
    </row>
    <row r="1659" spans="1:19" ht="15" customHeight="1" x14ac:dyDescent="0.25">
      <c r="A1659" s="79">
        <v>54747</v>
      </c>
      <c r="B1659" s="76" t="s">
        <v>221</v>
      </c>
      <c r="C1659" s="76" t="s">
        <v>712</v>
      </c>
      <c r="D1659" s="77">
        <v>46239</v>
      </c>
      <c r="E1659" s="78">
        <v>0.65</v>
      </c>
      <c r="F1659" s="76" t="s">
        <v>266</v>
      </c>
      <c r="G1659" s="77">
        <v>46239</v>
      </c>
      <c r="H1659">
        <v>40500460</v>
      </c>
      <c r="I1659">
        <v>10</v>
      </c>
      <c r="J1659" s="76" t="s">
        <v>2629</v>
      </c>
      <c r="K1659" s="76" t="s">
        <v>532</v>
      </c>
      <c r="L1659" s="77">
        <v>46239</v>
      </c>
      <c r="M1659" s="76" t="s">
        <v>296</v>
      </c>
      <c r="N1659">
        <v>3012384</v>
      </c>
      <c r="O1659" s="76" t="s">
        <v>271</v>
      </c>
      <c r="P1659" s="77">
        <v>46239</v>
      </c>
      <c r="Q1659" s="43">
        <f t="shared" si="52"/>
        <v>481</v>
      </c>
      <c r="R1659" s="43">
        <f t="shared" si="53"/>
        <v>520</v>
      </c>
      <c r="S1659" s="41">
        <f>IF($Q1659&lt;Parâmetros!$E$19,$G1659-1,$G1659)</f>
        <v>46239</v>
      </c>
    </row>
    <row r="1660" spans="1:19" ht="15" customHeight="1" x14ac:dyDescent="0.25">
      <c r="A1660" s="79">
        <v>54747</v>
      </c>
      <c r="B1660" s="76" t="s">
        <v>221</v>
      </c>
      <c r="C1660" s="76" t="s">
        <v>712</v>
      </c>
      <c r="D1660" s="77">
        <v>46239</v>
      </c>
      <c r="E1660" s="78">
        <v>0.82</v>
      </c>
      <c r="F1660" s="76" t="s">
        <v>266</v>
      </c>
      <c r="G1660" s="77">
        <v>46239</v>
      </c>
      <c r="H1660">
        <v>40500459</v>
      </c>
      <c r="I1660">
        <v>10</v>
      </c>
      <c r="J1660" s="76" t="s">
        <v>2640</v>
      </c>
      <c r="K1660" s="76" t="s">
        <v>542</v>
      </c>
      <c r="L1660" s="77">
        <v>46239</v>
      </c>
      <c r="M1660" s="76" t="s">
        <v>296</v>
      </c>
      <c r="N1660">
        <v>3010883</v>
      </c>
      <c r="O1660" s="76" t="s">
        <v>271</v>
      </c>
      <c r="P1660" s="77">
        <v>46239</v>
      </c>
      <c r="Q1660" s="43">
        <f t="shared" si="52"/>
        <v>521</v>
      </c>
      <c r="R1660" s="43">
        <f t="shared" si="53"/>
        <v>570</v>
      </c>
      <c r="S1660" s="41">
        <f>IF($Q1660&lt;Parâmetros!$E$19,$G1660-1,$G1660)</f>
        <v>46239</v>
      </c>
    </row>
    <row r="1661" spans="1:19" ht="15" customHeight="1" x14ac:dyDescent="0.25">
      <c r="A1661" s="79">
        <v>54747</v>
      </c>
      <c r="B1661" s="76" t="s">
        <v>221</v>
      </c>
      <c r="C1661" s="76" t="s">
        <v>712</v>
      </c>
      <c r="D1661" s="77">
        <v>46239</v>
      </c>
      <c r="E1661" s="78">
        <v>0.8</v>
      </c>
      <c r="F1661" s="76" t="s">
        <v>266</v>
      </c>
      <c r="G1661" s="77">
        <v>46239</v>
      </c>
      <c r="H1661">
        <v>40500450</v>
      </c>
      <c r="I1661">
        <v>10</v>
      </c>
      <c r="J1661" s="76" t="s">
        <v>1867</v>
      </c>
      <c r="K1661" s="76" t="s">
        <v>2625</v>
      </c>
      <c r="L1661" s="77">
        <v>46239</v>
      </c>
      <c r="M1661" s="76" t="s">
        <v>296</v>
      </c>
      <c r="N1661">
        <v>3006424</v>
      </c>
      <c r="O1661" s="76" t="s">
        <v>271</v>
      </c>
      <c r="P1661" s="77">
        <v>46239</v>
      </c>
      <c r="Q1661" s="43">
        <f t="shared" si="52"/>
        <v>572</v>
      </c>
      <c r="R1661" s="43">
        <f t="shared" si="53"/>
        <v>620</v>
      </c>
      <c r="S1661" s="41">
        <f>IF($Q1661&lt;Parâmetros!$E$19,$G1661-1,$G1661)</f>
        <v>46239</v>
      </c>
    </row>
    <row r="1662" spans="1:19" ht="15" customHeight="1" x14ac:dyDescent="0.25">
      <c r="A1662" s="79">
        <v>54747</v>
      </c>
      <c r="B1662" s="76" t="s">
        <v>221</v>
      </c>
      <c r="C1662" s="76" t="s">
        <v>712</v>
      </c>
      <c r="D1662" s="77">
        <v>46239</v>
      </c>
      <c r="E1662" s="78">
        <v>0.82</v>
      </c>
      <c r="F1662" s="76" t="s">
        <v>266</v>
      </c>
      <c r="G1662" s="77">
        <v>46239</v>
      </c>
      <c r="H1662">
        <v>40500451</v>
      </c>
      <c r="I1662">
        <v>10</v>
      </c>
      <c r="J1662" s="76" t="s">
        <v>2626</v>
      </c>
      <c r="K1662" s="76" t="s">
        <v>2127</v>
      </c>
      <c r="L1662" s="77">
        <v>46239</v>
      </c>
      <c r="M1662" s="76" t="s">
        <v>296</v>
      </c>
      <c r="N1662">
        <v>3002651</v>
      </c>
      <c r="O1662" s="76" t="s">
        <v>271</v>
      </c>
      <c r="P1662" s="77">
        <v>46239</v>
      </c>
      <c r="Q1662" s="43">
        <f t="shared" si="52"/>
        <v>621</v>
      </c>
      <c r="R1662" s="43">
        <f t="shared" si="53"/>
        <v>670</v>
      </c>
      <c r="S1662" s="41">
        <f>IF($Q1662&lt;Parâmetros!$E$19,$G1662-1,$G1662)</f>
        <v>46239</v>
      </c>
    </row>
    <row r="1663" spans="1:19" ht="15" customHeight="1" x14ac:dyDescent="0.25">
      <c r="A1663" s="79">
        <v>54747</v>
      </c>
      <c r="B1663" s="76" t="s">
        <v>221</v>
      </c>
      <c r="C1663" s="76" t="s">
        <v>712</v>
      </c>
      <c r="D1663" s="77">
        <v>46239</v>
      </c>
      <c r="E1663" s="78">
        <v>0.83</v>
      </c>
      <c r="F1663" s="76" t="s">
        <v>266</v>
      </c>
      <c r="G1663" s="77">
        <v>46239</v>
      </c>
      <c r="H1663">
        <v>40500452</v>
      </c>
      <c r="I1663">
        <v>10</v>
      </c>
      <c r="J1663" s="76" t="s">
        <v>2641</v>
      </c>
      <c r="K1663" s="76" t="s">
        <v>465</v>
      </c>
      <c r="L1663" s="77">
        <v>46239</v>
      </c>
      <c r="M1663" s="76" t="s">
        <v>296</v>
      </c>
      <c r="N1663">
        <v>3002653</v>
      </c>
      <c r="O1663" s="76" t="s">
        <v>271</v>
      </c>
      <c r="P1663" s="77">
        <v>46239</v>
      </c>
      <c r="Q1663" s="43">
        <f t="shared" si="52"/>
        <v>730</v>
      </c>
      <c r="R1663" s="43">
        <f t="shared" si="53"/>
        <v>780</v>
      </c>
      <c r="S1663" s="41">
        <f>IF($Q1663&lt;Parâmetros!$E$19,$G1663-1,$G1663)</f>
        <v>46239</v>
      </c>
    </row>
    <row r="1664" spans="1:19" ht="15" customHeight="1" x14ac:dyDescent="0.25">
      <c r="A1664" s="79">
        <v>54747</v>
      </c>
      <c r="B1664" s="76" t="s">
        <v>221</v>
      </c>
      <c r="C1664" s="76" t="s">
        <v>712</v>
      </c>
      <c r="D1664" s="77">
        <v>46242</v>
      </c>
      <c r="E1664" s="78">
        <v>0.48</v>
      </c>
      <c r="F1664" s="76" t="s">
        <v>266</v>
      </c>
      <c r="G1664" s="77">
        <v>46239</v>
      </c>
      <c r="H1664">
        <v>40500453</v>
      </c>
      <c r="I1664">
        <v>10</v>
      </c>
      <c r="J1664" s="76" t="s">
        <v>1556</v>
      </c>
      <c r="K1664" s="76" t="s">
        <v>492</v>
      </c>
      <c r="L1664" s="77">
        <v>46239</v>
      </c>
      <c r="M1664" s="76" t="s">
        <v>296</v>
      </c>
      <c r="N1664">
        <v>3002654</v>
      </c>
      <c r="O1664" s="76" t="s">
        <v>271</v>
      </c>
      <c r="P1664" s="77">
        <v>46242</v>
      </c>
      <c r="Q1664" s="43">
        <f t="shared" si="52"/>
        <v>781</v>
      </c>
      <c r="R1664" s="43">
        <f t="shared" si="53"/>
        <v>810</v>
      </c>
      <c r="S1664" s="41">
        <f>IF($Q1664&lt;Parâmetros!$E$19,$G1664-1,$G1664)</f>
        <v>46239</v>
      </c>
    </row>
    <row r="1665" spans="1:19" ht="15" customHeight="1" x14ac:dyDescent="0.25">
      <c r="A1665" s="79">
        <v>54747</v>
      </c>
      <c r="B1665" s="76" t="s">
        <v>221</v>
      </c>
      <c r="C1665" s="76" t="s">
        <v>712</v>
      </c>
      <c r="D1665" s="77">
        <v>46239</v>
      </c>
      <c r="E1665" s="78">
        <v>0.48</v>
      </c>
      <c r="F1665" s="76" t="s">
        <v>266</v>
      </c>
      <c r="G1665" s="77">
        <v>46239</v>
      </c>
      <c r="H1665">
        <v>40500454</v>
      </c>
      <c r="I1665">
        <v>10</v>
      </c>
      <c r="J1665" s="76" t="s">
        <v>770</v>
      </c>
      <c r="K1665" s="76" t="s">
        <v>461</v>
      </c>
      <c r="L1665" s="77">
        <v>46239</v>
      </c>
      <c r="M1665" s="76" t="s">
        <v>296</v>
      </c>
      <c r="N1665">
        <v>3002650</v>
      </c>
      <c r="O1665" s="76" t="s">
        <v>271</v>
      </c>
      <c r="P1665" s="77">
        <v>46239</v>
      </c>
      <c r="Q1665" s="43">
        <f t="shared" si="52"/>
        <v>811</v>
      </c>
      <c r="R1665" s="43">
        <f t="shared" si="53"/>
        <v>840</v>
      </c>
      <c r="S1665" s="41">
        <f>IF($Q1665&lt;Parâmetros!$E$19,$G1665-1,$G1665)</f>
        <v>46239</v>
      </c>
    </row>
    <row r="1666" spans="1:19" ht="15" customHeight="1" x14ac:dyDescent="0.25">
      <c r="A1666" s="79">
        <v>54747</v>
      </c>
      <c r="B1666" s="76" t="s">
        <v>221</v>
      </c>
      <c r="C1666" s="76" t="s">
        <v>712</v>
      </c>
      <c r="D1666" s="77">
        <v>46239</v>
      </c>
      <c r="E1666" s="78">
        <v>0.48</v>
      </c>
      <c r="F1666" s="76" t="s">
        <v>266</v>
      </c>
      <c r="G1666" s="77">
        <v>46239</v>
      </c>
      <c r="H1666">
        <v>40500456</v>
      </c>
      <c r="I1666">
        <v>10</v>
      </c>
      <c r="J1666" s="76" t="s">
        <v>2635</v>
      </c>
      <c r="K1666" s="76" t="s">
        <v>1883</v>
      </c>
      <c r="L1666" s="77">
        <v>46239</v>
      </c>
      <c r="M1666" s="76" t="s">
        <v>296</v>
      </c>
      <c r="N1666">
        <v>3010502</v>
      </c>
      <c r="O1666" s="76" t="s">
        <v>271</v>
      </c>
      <c r="P1666" s="77">
        <v>46239</v>
      </c>
      <c r="Q1666" s="43">
        <f t="shared" si="52"/>
        <v>841</v>
      </c>
      <c r="R1666" s="43">
        <f t="shared" si="53"/>
        <v>870</v>
      </c>
      <c r="S1666" s="41">
        <f>IF($Q1666&lt;Parâmetros!$E$19,$G1666-1,$G1666)</f>
        <v>46239</v>
      </c>
    </row>
    <row r="1667" spans="1:19" ht="15" customHeight="1" x14ac:dyDescent="0.25">
      <c r="A1667" s="79">
        <v>54747</v>
      </c>
      <c r="B1667" s="76" t="s">
        <v>221</v>
      </c>
      <c r="C1667" s="76" t="s">
        <v>712</v>
      </c>
      <c r="D1667" s="77">
        <v>46239</v>
      </c>
      <c r="E1667" s="78">
        <v>0.98</v>
      </c>
      <c r="F1667" s="76" t="s">
        <v>266</v>
      </c>
      <c r="G1667" s="77">
        <v>46239</v>
      </c>
      <c r="H1667">
        <v>40500457</v>
      </c>
      <c r="I1667">
        <v>10</v>
      </c>
      <c r="J1667" s="76" t="s">
        <v>1560</v>
      </c>
      <c r="K1667" s="76" t="s">
        <v>493</v>
      </c>
      <c r="L1667" s="77">
        <v>46239</v>
      </c>
      <c r="M1667" s="76" t="s">
        <v>296</v>
      </c>
      <c r="N1667" s="76" t="s">
        <v>270</v>
      </c>
      <c r="O1667" s="76" t="s">
        <v>271</v>
      </c>
      <c r="P1667" s="77">
        <v>46239</v>
      </c>
      <c r="Q1667" s="43">
        <f t="shared" si="52"/>
        <v>871</v>
      </c>
      <c r="R1667" s="43">
        <f t="shared" si="53"/>
        <v>930</v>
      </c>
      <c r="S1667" s="41">
        <f>IF($Q1667&lt;Parâmetros!$E$19,$G1667-1,$G1667)</f>
        <v>46239</v>
      </c>
    </row>
    <row r="1668" spans="1:19" ht="15" customHeight="1" x14ac:dyDescent="0.25">
      <c r="A1668" s="79">
        <v>54747</v>
      </c>
      <c r="B1668" s="76" t="s">
        <v>221</v>
      </c>
      <c r="C1668" s="76" t="s">
        <v>712</v>
      </c>
      <c r="D1668" s="77">
        <v>46239</v>
      </c>
      <c r="E1668" s="78">
        <v>0.71</v>
      </c>
      <c r="F1668" s="76" t="s">
        <v>266</v>
      </c>
      <c r="G1668" s="77">
        <v>46239</v>
      </c>
      <c r="H1668">
        <v>40500458</v>
      </c>
      <c r="I1668">
        <v>10</v>
      </c>
      <c r="J1668" s="76" t="s">
        <v>2637</v>
      </c>
      <c r="K1668" s="76" t="s">
        <v>2642</v>
      </c>
      <c r="L1668" s="77">
        <v>46239</v>
      </c>
      <c r="M1668" s="76" t="s">
        <v>296</v>
      </c>
      <c r="N1668" s="76" t="s">
        <v>270</v>
      </c>
      <c r="O1668" s="76" t="s">
        <v>271</v>
      </c>
      <c r="P1668" s="77">
        <v>46239</v>
      </c>
      <c r="Q1668" s="43">
        <f t="shared" si="52"/>
        <v>931</v>
      </c>
      <c r="R1668" s="43">
        <f t="shared" si="53"/>
        <v>973</v>
      </c>
      <c r="S1668" s="41">
        <f>IF($Q1668&lt;Parâmetros!$E$19,$G1668-1,$G1668)</f>
        <v>46239</v>
      </c>
    </row>
    <row r="1669" spans="1:19" ht="15" customHeight="1" x14ac:dyDescent="0.25">
      <c r="A1669" s="79">
        <v>54747</v>
      </c>
      <c r="B1669" s="76" t="s">
        <v>221</v>
      </c>
      <c r="C1669" s="76" t="s">
        <v>712</v>
      </c>
      <c r="D1669" s="77">
        <v>46239</v>
      </c>
      <c r="E1669" s="78">
        <v>-0.71</v>
      </c>
      <c r="F1669" s="76" t="s">
        <v>266</v>
      </c>
      <c r="G1669" s="77">
        <v>46239</v>
      </c>
      <c r="H1669">
        <v>40500458</v>
      </c>
      <c r="I1669">
        <v>10</v>
      </c>
      <c r="J1669" s="76" t="s">
        <v>2637</v>
      </c>
      <c r="K1669" s="76" t="s">
        <v>2642</v>
      </c>
      <c r="L1669" s="77">
        <v>46239</v>
      </c>
      <c r="M1669" s="76" t="s">
        <v>296</v>
      </c>
      <c r="N1669" s="76" t="s">
        <v>270</v>
      </c>
      <c r="O1669" s="76" t="s">
        <v>271</v>
      </c>
      <c r="P1669" s="77">
        <v>46241</v>
      </c>
      <c r="Q1669" s="43">
        <f t="shared" si="52"/>
        <v>931</v>
      </c>
      <c r="R1669" s="43">
        <f t="shared" si="53"/>
        <v>973</v>
      </c>
      <c r="S1669" s="41">
        <f>IF($Q1669&lt;Parâmetros!$E$19,$G1669-1,$G1669)</f>
        <v>46239</v>
      </c>
    </row>
    <row r="1670" spans="1:19" ht="15" customHeight="1" x14ac:dyDescent="0.25">
      <c r="A1670" s="79">
        <v>54747</v>
      </c>
      <c r="B1670" s="76" t="s">
        <v>221</v>
      </c>
      <c r="C1670" s="76" t="s">
        <v>712</v>
      </c>
      <c r="D1670" s="77">
        <v>46241</v>
      </c>
      <c r="E1670" s="78">
        <v>0.98</v>
      </c>
      <c r="F1670" s="76" t="s">
        <v>266</v>
      </c>
      <c r="G1670" s="77">
        <v>46239</v>
      </c>
      <c r="H1670">
        <v>40500458</v>
      </c>
      <c r="I1670">
        <v>10</v>
      </c>
      <c r="J1670" s="76" t="s">
        <v>2637</v>
      </c>
      <c r="K1670" s="76" t="s">
        <v>2592</v>
      </c>
      <c r="L1670" s="77">
        <v>46239</v>
      </c>
      <c r="M1670" s="76" t="s">
        <v>296</v>
      </c>
      <c r="N1670" s="76" t="s">
        <v>270</v>
      </c>
      <c r="O1670" s="76" t="s">
        <v>271</v>
      </c>
      <c r="P1670" s="77">
        <v>46241</v>
      </c>
      <c r="Q1670" s="43">
        <f t="shared" si="52"/>
        <v>931</v>
      </c>
      <c r="R1670" s="43">
        <f t="shared" si="53"/>
        <v>990</v>
      </c>
      <c r="S1670" s="41">
        <f>IF($Q1670&lt;Parâmetros!$E$19,$G1670-1,$G1670)</f>
        <v>46239</v>
      </c>
    </row>
    <row r="1671" spans="1:19" ht="15" customHeight="1" x14ac:dyDescent="0.25">
      <c r="A1671" s="79">
        <v>54747</v>
      </c>
      <c r="B1671" s="76" t="s">
        <v>221</v>
      </c>
      <c r="C1671" s="76" t="s">
        <v>712</v>
      </c>
      <c r="D1671" s="77">
        <v>46241</v>
      </c>
      <c r="E1671" s="78">
        <v>38.85</v>
      </c>
      <c r="F1671" s="76" t="s">
        <v>266</v>
      </c>
      <c r="G1671" s="77">
        <v>46239</v>
      </c>
      <c r="H1671">
        <v>40500458</v>
      </c>
      <c r="I1671">
        <v>10</v>
      </c>
      <c r="J1671" s="76" t="s">
        <v>2643</v>
      </c>
      <c r="K1671" s="76" t="s">
        <v>2644</v>
      </c>
      <c r="L1671" s="77">
        <v>46241</v>
      </c>
      <c r="M1671" s="76" t="s">
        <v>296</v>
      </c>
      <c r="N1671" s="76" t="s">
        <v>270</v>
      </c>
      <c r="O1671" s="76" t="s">
        <v>271</v>
      </c>
      <c r="P1671" s="77">
        <v>46241</v>
      </c>
      <c r="Q1671" s="43">
        <f t="shared" si="52"/>
        <v>973</v>
      </c>
      <c r="R1671" s="43">
        <f t="shared" si="53"/>
        <v>425</v>
      </c>
      <c r="S1671" s="41">
        <f>IF($Q1671&lt;Parâmetros!$E$19,$G1671-1,$G1671)</f>
        <v>46239</v>
      </c>
    </row>
    <row r="1672" spans="1:19" ht="15" customHeight="1" x14ac:dyDescent="0.25">
      <c r="A1672" s="79">
        <v>54747</v>
      </c>
      <c r="B1672" s="76" t="s">
        <v>221</v>
      </c>
      <c r="C1672" s="76" t="s">
        <v>712</v>
      </c>
      <c r="D1672" s="77">
        <v>46241</v>
      </c>
      <c r="E1672" s="78">
        <v>-38.85</v>
      </c>
      <c r="F1672" s="76" t="s">
        <v>266</v>
      </c>
      <c r="G1672" s="77">
        <v>46239</v>
      </c>
      <c r="H1672">
        <v>40500458</v>
      </c>
      <c r="I1672">
        <v>10</v>
      </c>
      <c r="J1672" s="76" t="s">
        <v>2643</v>
      </c>
      <c r="K1672" s="76" t="s">
        <v>2644</v>
      </c>
      <c r="L1672" s="77">
        <v>46241</v>
      </c>
      <c r="M1672" s="76" t="s">
        <v>296</v>
      </c>
      <c r="N1672" s="76" t="s">
        <v>270</v>
      </c>
      <c r="O1672" s="76" t="s">
        <v>271</v>
      </c>
      <c r="P1672" s="77">
        <v>46241</v>
      </c>
      <c r="Q1672" s="43">
        <f t="shared" si="52"/>
        <v>973</v>
      </c>
      <c r="R1672" s="43">
        <f t="shared" si="53"/>
        <v>425</v>
      </c>
      <c r="S1672" s="41">
        <f>IF($Q1672&lt;Parâmetros!$E$19,$G1672-1,$G1672)</f>
        <v>46239</v>
      </c>
    </row>
    <row r="1673" spans="1:19" ht="15" customHeight="1" x14ac:dyDescent="0.25">
      <c r="A1673" s="79">
        <v>54747</v>
      </c>
      <c r="B1673" s="76" t="s">
        <v>221</v>
      </c>
      <c r="C1673" s="76" t="s">
        <v>712</v>
      </c>
      <c r="D1673" s="77">
        <v>46241</v>
      </c>
      <c r="E1673" s="78">
        <v>1.67</v>
      </c>
      <c r="F1673" s="76" t="s">
        <v>266</v>
      </c>
      <c r="G1673" s="77">
        <v>46241</v>
      </c>
      <c r="H1673">
        <v>40500261</v>
      </c>
      <c r="I1673">
        <v>10</v>
      </c>
      <c r="J1673" s="76" t="s">
        <v>1687</v>
      </c>
      <c r="K1673" s="76" t="s">
        <v>550</v>
      </c>
      <c r="L1673" s="77">
        <v>46241</v>
      </c>
      <c r="M1673" s="76" t="s">
        <v>296</v>
      </c>
      <c r="N1673" s="76" t="s">
        <v>270</v>
      </c>
      <c r="O1673" s="76" t="s">
        <v>271</v>
      </c>
      <c r="P1673" s="77">
        <v>46241</v>
      </c>
      <c r="Q1673" s="43">
        <f t="shared" si="52"/>
        <v>440</v>
      </c>
      <c r="R1673" s="43">
        <f t="shared" si="53"/>
        <v>540</v>
      </c>
      <c r="S1673" s="41">
        <f>IF($Q1673&lt;Parâmetros!$E$19,$G1673-1,$G1673)</f>
        <v>46241</v>
      </c>
    </row>
    <row r="1674" spans="1:19" ht="15" customHeight="1" x14ac:dyDescent="0.25">
      <c r="A1674" s="79">
        <v>54747</v>
      </c>
      <c r="B1674" s="76" t="s">
        <v>221</v>
      </c>
      <c r="C1674" s="76" t="s">
        <v>712</v>
      </c>
      <c r="D1674" s="77">
        <v>46241</v>
      </c>
      <c r="E1674" s="78">
        <v>2.3199999999999998</v>
      </c>
      <c r="F1674" s="76" t="s">
        <v>266</v>
      </c>
      <c r="G1674" s="77">
        <v>46241</v>
      </c>
      <c r="H1674">
        <v>40500262</v>
      </c>
      <c r="I1674">
        <v>10</v>
      </c>
      <c r="J1674" s="76" t="s">
        <v>2645</v>
      </c>
      <c r="K1674" s="76" t="s">
        <v>525</v>
      </c>
      <c r="L1674" s="77">
        <v>46241</v>
      </c>
      <c r="M1674" s="76" t="s">
        <v>296</v>
      </c>
      <c r="N1674" s="76" t="s">
        <v>270</v>
      </c>
      <c r="O1674" s="76" t="s">
        <v>271</v>
      </c>
      <c r="P1674" s="77">
        <v>46241</v>
      </c>
      <c r="Q1674" s="43">
        <f t="shared" si="52"/>
        <v>541</v>
      </c>
      <c r="R1674" s="43">
        <f t="shared" si="53"/>
        <v>680</v>
      </c>
      <c r="S1674" s="41">
        <f>IF($Q1674&lt;Parâmetros!$E$19,$G1674-1,$G1674)</f>
        <v>46241</v>
      </c>
    </row>
    <row r="1675" spans="1:19" ht="15" customHeight="1" x14ac:dyDescent="0.25">
      <c r="A1675" s="79">
        <v>54747</v>
      </c>
      <c r="B1675" s="76" t="s">
        <v>221</v>
      </c>
      <c r="C1675" s="76" t="s">
        <v>712</v>
      </c>
      <c r="D1675" s="77">
        <v>46241</v>
      </c>
      <c r="E1675" s="78">
        <v>0.5</v>
      </c>
      <c r="F1675" s="76" t="s">
        <v>266</v>
      </c>
      <c r="G1675" s="77">
        <v>46241</v>
      </c>
      <c r="H1675">
        <v>40500350</v>
      </c>
      <c r="I1675">
        <v>10</v>
      </c>
      <c r="J1675" s="76" t="s">
        <v>491</v>
      </c>
      <c r="K1675" s="76" t="s">
        <v>546</v>
      </c>
      <c r="L1675" s="77">
        <v>46241</v>
      </c>
      <c r="M1675" s="76" t="s">
        <v>296</v>
      </c>
      <c r="N1675" s="76" t="s">
        <v>270</v>
      </c>
      <c r="O1675" s="76" t="s">
        <v>271</v>
      </c>
      <c r="P1675" s="77">
        <v>46241</v>
      </c>
      <c r="Q1675" s="43">
        <f t="shared" si="52"/>
        <v>750</v>
      </c>
      <c r="R1675" s="43">
        <f t="shared" si="53"/>
        <v>780</v>
      </c>
      <c r="S1675" s="41">
        <f>IF($Q1675&lt;Parâmetros!$E$19,$G1675-1,$G1675)</f>
        <v>46241</v>
      </c>
    </row>
    <row r="1676" spans="1:19" ht="15" customHeight="1" x14ac:dyDescent="0.25">
      <c r="A1676" s="79">
        <v>54747</v>
      </c>
      <c r="B1676" s="76" t="s">
        <v>221</v>
      </c>
      <c r="C1676" s="76" t="s">
        <v>712</v>
      </c>
      <c r="D1676" s="77">
        <v>46241</v>
      </c>
      <c r="E1676" s="78">
        <v>0.32</v>
      </c>
      <c r="F1676" s="76" t="s">
        <v>266</v>
      </c>
      <c r="G1676" s="77">
        <v>46241</v>
      </c>
      <c r="H1676">
        <v>40500351</v>
      </c>
      <c r="I1676">
        <v>10</v>
      </c>
      <c r="J1676" s="76" t="s">
        <v>1556</v>
      </c>
      <c r="K1676" s="76" t="s">
        <v>2129</v>
      </c>
      <c r="L1676" s="77">
        <v>46241</v>
      </c>
      <c r="M1676" s="76" t="s">
        <v>296</v>
      </c>
      <c r="N1676" s="76" t="s">
        <v>270</v>
      </c>
      <c r="O1676" s="76" t="s">
        <v>271</v>
      </c>
      <c r="P1676" s="77">
        <v>46241</v>
      </c>
      <c r="Q1676" s="43">
        <f t="shared" si="52"/>
        <v>781</v>
      </c>
      <c r="R1676" s="43">
        <f t="shared" si="53"/>
        <v>800</v>
      </c>
      <c r="S1676" s="41">
        <f>IF($Q1676&lt;Parâmetros!$E$19,$G1676-1,$G1676)</f>
        <v>46241</v>
      </c>
    </row>
    <row r="1677" spans="1:19" ht="15" customHeight="1" x14ac:dyDescent="0.25">
      <c r="A1677" s="79">
        <v>54747</v>
      </c>
      <c r="B1677" s="76" t="s">
        <v>221</v>
      </c>
      <c r="C1677" s="76" t="s">
        <v>712</v>
      </c>
      <c r="D1677" s="77">
        <v>46241</v>
      </c>
      <c r="E1677" s="78">
        <v>0.65</v>
      </c>
      <c r="F1677" s="76" t="s">
        <v>266</v>
      </c>
      <c r="G1677" s="77">
        <v>46241</v>
      </c>
      <c r="H1677">
        <v>40500272</v>
      </c>
      <c r="I1677">
        <v>10</v>
      </c>
      <c r="J1677" s="76" t="s">
        <v>528</v>
      </c>
      <c r="K1677" s="76" t="s">
        <v>461</v>
      </c>
      <c r="L1677" s="77">
        <v>46241</v>
      </c>
      <c r="M1677" s="76" t="s">
        <v>296</v>
      </c>
      <c r="N1677">
        <v>3011429</v>
      </c>
      <c r="O1677" s="76" t="s">
        <v>271</v>
      </c>
      <c r="P1677" s="77">
        <v>46241</v>
      </c>
      <c r="Q1677" s="43">
        <f t="shared" si="52"/>
        <v>801</v>
      </c>
      <c r="R1677" s="43">
        <f t="shared" si="53"/>
        <v>840</v>
      </c>
      <c r="S1677" s="41">
        <f>IF($Q1677&lt;Parâmetros!$E$19,$G1677-1,$G1677)</f>
        <v>46241</v>
      </c>
    </row>
    <row r="1678" spans="1:19" ht="15" customHeight="1" x14ac:dyDescent="0.25">
      <c r="A1678" s="79">
        <v>54747</v>
      </c>
      <c r="B1678" s="76" t="s">
        <v>221</v>
      </c>
      <c r="C1678" s="76" t="s">
        <v>712</v>
      </c>
      <c r="D1678" s="77">
        <v>46242</v>
      </c>
      <c r="E1678" s="78">
        <v>0.48</v>
      </c>
      <c r="F1678" s="76" t="s">
        <v>266</v>
      </c>
      <c r="G1678" s="77">
        <v>46241</v>
      </c>
      <c r="H1678">
        <v>40500475</v>
      </c>
      <c r="I1678">
        <v>10</v>
      </c>
      <c r="J1678" s="76" t="s">
        <v>2635</v>
      </c>
      <c r="K1678" s="76" t="s">
        <v>1883</v>
      </c>
      <c r="L1678" s="77">
        <v>46241</v>
      </c>
      <c r="M1678" s="76" t="s">
        <v>296</v>
      </c>
      <c r="N1678" s="76" t="s">
        <v>270</v>
      </c>
      <c r="O1678" s="76" t="s">
        <v>271</v>
      </c>
      <c r="P1678" s="77">
        <v>46242</v>
      </c>
      <c r="Q1678" s="43">
        <f t="shared" si="52"/>
        <v>841</v>
      </c>
      <c r="R1678" s="43">
        <f t="shared" si="53"/>
        <v>870</v>
      </c>
      <c r="S1678" s="41">
        <f>IF($Q1678&lt;Parâmetros!$E$19,$G1678-1,$G1678)</f>
        <v>46241</v>
      </c>
    </row>
    <row r="1679" spans="1:19" ht="15" customHeight="1" x14ac:dyDescent="0.25">
      <c r="A1679" s="79">
        <v>54747</v>
      </c>
      <c r="B1679" s="76" t="s">
        <v>221</v>
      </c>
      <c r="C1679" s="76" t="s">
        <v>712</v>
      </c>
      <c r="D1679" s="77">
        <v>46242</v>
      </c>
      <c r="E1679" s="78">
        <v>0.48</v>
      </c>
      <c r="F1679" s="76" t="s">
        <v>266</v>
      </c>
      <c r="G1679" s="77">
        <v>46241</v>
      </c>
      <c r="H1679">
        <v>40500455</v>
      </c>
      <c r="I1679">
        <v>10</v>
      </c>
      <c r="J1679" s="76" t="s">
        <v>1560</v>
      </c>
      <c r="K1679" s="76" t="s">
        <v>2636</v>
      </c>
      <c r="L1679" s="77">
        <v>46241</v>
      </c>
      <c r="M1679" s="76" t="s">
        <v>296</v>
      </c>
      <c r="N1679">
        <v>3010500</v>
      </c>
      <c r="O1679" s="76" t="s">
        <v>271</v>
      </c>
      <c r="P1679" s="77">
        <v>46242</v>
      </c>
      <c r="Q1679" s="43">
        <f t="shared" si="52"/>
        <v>871</v>
      </c>
      <c r="R1679" s="43">
        <f t="shared" si="53"/>
        <v>900</v>
      </c>
      <c r="S1679" s="41">
        <f>IF($Q1679&lt;Parâmetros!$E$19,$G1679-1,$G1679)</f>
        <v>46241</v>
      </c>
    </row>
    <row r="1680" spans="1:19" ht="15" customHeight="1" x14ac:dyDescent="0.25">
      <c r="A1680" s="79">
        <v>54747</v>
      </c>
      <c r="B1680" s="76" t="s">
        <v>221</v>
      </c>
      <c r="C1680" s="76" t="s">
        <v>712</v>
      </c>
      <c r="D1680" s="77">
        <v>46242</v>
      </c>
      <c r="E1680" s="78">
        <v>0.98</v>
      </c>
      <c r="F1680" s="76" t="s">
        <v>266</v>
      </c>
      <c r="G1680" s="77">
        <v>46241</v>
      </c>
      <c r="H1680">
        <v>40500484</v>
      </c>
      <c r="I1680">
        <v>10</v>
      </c>
      <c r="J1680" s="76" t="s">
        <v>2627</v>
      </c>
      <c r="K1680" s="76" t="s">
        <v>1771</v>
      </c>
      <c r="L1680" s="77">
        <v>46241</v>
      </c>
      <c r="M1680" s="76" t="s">
        <v>296</v>
      </c>
      <c r="N1680">
        <v>3006612</v>
      </c>
      <c r="O1680" s="76" t="s">
        <v>271</v>
      </c>
      <c r="P1680" s="77">
        <v>46242</v>
      </c>
      <c r="Q1680" s="43">
        <f t="shared" si="52"/>
        <v>901</v>
      </c>
      <c r="R1680" s="43">
        <f t="shared" si="53"/>
        <v>960</v>
      </c>
      <c r="S1680" s="41">
        <f>IF($Q1680&lt;Parâmetros!$E$19,$G1680-1,$G1680)</f>
        <v>46241</v>
      </c>
    </row>
    <row r="1681" spans="1:19" ht="15" customHeight="1" x14ac:dyDescent="0.25">
      <c r="A1681" s="79">
        <v>54747</v>
      </c>
      <c r="B1681" s="76" t="s">
        <v>221</v>
      </c>
      <c r="C1681" s="76" t="s">
        <v>712</v>
      </c>
      <c r="D1681" s="77">
        <v>46242</v>
      </c>
      <c r="E1681" s="78">
        <v>0.56999999999999995</v>
      </c>
      <c r="F1681" s="76" t="s">
        <v>266</v>
      </c>
      <c r="G1681" s="77">
        <v>46241</v>
      </c>
      <c r="H1681">
        <v>40500485</v>
      </c>
      <c r="I1681">
        <v>10</v>
      </c>
      <c r="J1681" s="76" t="s">
        <v>2646</v>
      </c>
      <c r="K1681" s="76" t="s">
        <v>2270</v>
      </c>
      <c r="L1681" s="77">
        <v>46241</v>
      </c>
      <c r="M1681" s="76" t="s">
        <v>296</v>
      </c>
      <c r="N1681">
        <v>3010535</v>
      </c>
      <c r="O1681" s="76" t="s">
        <v>271</v>
      </c>
      <c r="P1681" s="77">
        <v>46242</v>
      </c>
      <c r="Q1681" s="43">
        <f t="shared" si="52"/>
        <v>961</v>
      </c>
      <c r="R1681" s="43">
        <f t="shared" si="53"/>
        <v>995</v>
      </c>
      <c r="S1681" s="41">
        <f>IF($Q1681&lt;Parâmetros!$E$19,$G1681-1,$G1681)</f>
        <v>46241</v>
      </c>
    </row>
    <row r="1682" spans="1:19" ht="15" customHeight="1" x14ac:dyDescent="0.25">
      <c r="A1682" s="79">
        <v>54747</v>
      </c>
      <c r="B1682" s="76" t="s">
        <v>221</v>
      </c>
      <c r="C1682" s="76" t="s">
        <v>712</v>
      </c>
      <c r="D1682" s="77">
        <v>46242</v>
      </c>
      <c r="E1682" s="78">
        <v>1</v>
      </c>
      <c r="F1682" s="76" t="s">
        <v>266</v>
      </c>
      <c r="G1682" s="77">
        <v>46242</v>
      </c>
      <c r="H1682">
        <v>40500255</v>
      </c>
      <c r="I1682">
        <v>10</v>
      </c>
      <c r="J1682" s="76" t="s">
        <v>1687</v>
      </c>
      <c r="K1682" s="76" t="s">
        <v>2271</v>
      </c>
      <c r="L1682" s="77">
        <v>46242</v>
      </c>
      <c r="M1682" s="76" t="s">
        <v>296</v>
      </c>
      <c r="N1682" s="76" t="s">
        <v>270</v>
      </c>
      <c r="O1682" s="76" t="s">
        <v>271</v>
      </c>
      <c r="P1682" s="77">
        <v>46242</v>
      </c>
      <c r="Q1682" s="43">
        <f t="shared" si="52"/>
        <v>440</v>
      </c>
      <c r="R1682" s="43">
        <f t="shared" si="53"/>
        <v>500</v>
      </c>
      <c r="S1682" s="41">
        <f>IF($Q1682&lt;Parâmetros!$E$19,$G1682-1,$G1682)</f>
        <v>46242</v>
      </c>
    </row>
    <row r="1683" spans="1:19" ht="15" customHeight="1" x14ac:dyDescent="0.25">
      <c r="A1683" s="79">
        <v>54747</v>
      </c>
      <c r="B1683" s="76" t="s">
        <v>221</v>
      </c>
      <c r="C1683" s="76" t="s">
        <v>712</v>
      </c>
      <c r="D1683" s="77">
        <v>46242</v>
      </c>
      <c r="E1683" s="78">
        <v>0.98</v>
      </c>
      <c r="F1683" s="76" t="s">
        <v>266</v>
      </c>
      <c r="G1683" s="77">
        <v>46242</v>
      </c>
      <c r="H1683">
        <v>40500254</v>
      </c>
      <c r="I1683">
        <v>10</v>
      </c>
      <c r="J1683" s="76" t="s">
        <v>2623</v>
      </c>
      <c r="K1683" s="76" t="s">
        <v>2268</v>
      </c>
      <c r="L1683" s="77">
        <v>46242</v>
      </c>
      <c r="M1683" s="76" t="s">
        <v>296</v>
      </c>
      <c r="N1683" s="76" t="s">
        <v>270</v>
      </c>
      <c r="O1683" s="76" t="s">
        <v>271</v>
      </c>
      <c r="P1683" s="77">
        <v>46242</v>
      </c>
      <c r="Q1683" s="43">
        <f t="shared" si="52"/>
        <v>501</v>
      </c>
      <c r="R1683" s="43">
        <f t="shared" si="53"/>
        <v>560</v>
      </c>
      <c r="S1683" s="41">
        <f>IF($Q1683&lt;Parâmetros!$E$19,$G1683-1,$G1683)</f>
        <v>46242</v>
      </c>
    </row>
    <row r="1684" spans="1:19" ht="15" customHeight="1" x14ac:dyDescent="0.25">
      <c r="A1684" s="79">
        <v>54747</v>
      </c>
      <c r="B1684" s="76" t="s">
        <v>221</v>
      </c>
      <c r="C1684" s="76" t="s">
        <v>712</v>
      </c>
      <c r="D1684" s="77">
        <v>46242</v>
      </c>
      <c r="E1684" s="78">
        <v>0.98</v>
      </c>
      <c r="F1684" s="76" t="s">
        <v>266</v>
      </c>
      <c r="G1684" s="77">
        <v>46242</v>
      </c>
      <c r="H1684">
        <v>40498451</v>
      </c>
      <c r="I1684">
        <v>10</v>
      </c>
      <c r="J1684" s="76" t="s">
        <v>2624</v>
      </c>
      <c r="K1684" s="76" t="s">
        <v>2625</v>
      </c>
      <c r="L1684" s="77">
        <v>46242</v>
      </c>
      <c r="M1684" s="76" t="s">
        <v>296</v>
      </c>
      <c r="N1684" s="76" t="s">
        <v>270</v>
      </c>
      <c r="O1684" s="76" t="s">
        <v>271</v>
      </c>
      <c r="P1684" s="77">
        <v>46242</v>
      </c>
      <c r="Q1684" s="43">
        <f t="shared" si="52"/>
        <v>561</v>
      </c>
      <c r="R1684" s="43">
        <f t="shared" si="53"/>
        <v>620</v>
      </c>
      <c r="S1684" s="41">
        <f>IF($Q1684&lt;Parâmetros!$E$19,$G1684-1,$G1684)</f>
        <v>46242</v>
      </c>
    </row>
    <row r="1685" spans="1:19" ht="15" customHeight="1" x14ac:dyDescent="0.25">
      <c r="A1685" s="79">
        <v>54747</v>
      </c>
      <c r="B1685" s="76" t="s">
        <v>221</v>
      </c>
      <c r="C1685" s="76" t="s">
        <v>712</v>
      </c>
      <c r="D1685" s="77">
        <v>46242</v>
      </c>
      <c r="E1685" s="78">
        <v>0.98</v>
      </c>
      <c r="F1685" s="76" t="s">
        <v>266</v>
      </c>
      <c r="G1685" s="77">
        <v>46242</v>
      </c>
      <c r="H1685">
        <v>40498454</v>
      </c>
      <c r="I1685">
        <v>10</v>
      </c>
      <c r="J1685" s="76" t="s">
        <v>2626</v>
      </c>
      <c r="K1685" s="76" t="s">
        <v>525</v>
      </c>
      <c r="L1685" s="77">
        <v>46242</v>
      </c>
      <c r="M1685" s="76" t="s">
        <v>296</v>
      </c>
      <c r="N1685" s="76" t="s">
        <v>270</v>
      </c>
      <c r="O1685" s="76" t="s">
        <v>271</v>
      </c>
      <c r="P1685" s="77">
        <v>46242</v>
      </c>
      <c r="Q1685" s="43">
        <f t="shared" si="52"/>
        <v>621</v>
      </c>
      <c r="R1685" s="43">
        <f t="shared" si="53"/>
        <v>680</v>
      </c>
      <c r="S1685" s="41">
        <f>IF($Q1685&lt;Parâmetros!$E$19,$G1685-1,$G1685)</f>
        <v>46242</v>
      </c>
    </row>
    <row r="1686" spans="1:19" ht="15" customHeight="1" x14ac:dyDescent="0.25">
      <c r="A1686" s="79">
        <v>54747</v>
      </c>
      <c r="B1686" s="76" t="s">
        <v>221</v>
      </c>
      <c r="C1686" s="76" t="s">
        <v>712</v>
      </c>
      <c r="D1686" s="77">
        <v>46242</v>
      </c>
      <c r="E1686" s="78">
        <v>0.33</v>
      </c>
      <c r="F1686" s="76" t="s">
        <v>266</v>
      </c>
      <c r="G1686" s="77">
        <v>46242</v>
      </c>
      <c r="H1686">
        <v>40500438</v>
      </c>
      <c r="I1686">
        <v>10</v>
      </c>
      <c r="J1686" s="76" t="s">
        <v>527</v>
      </c>
      <c r="K1686" s="76" t="s">
        <v>1733</v>
      </c>
      <c r="L1686" s="77">
        <v>46242</v>
      </c>
      <c r="M1686" s="76" t="s">
        <v>296</v>
      </c>
      <c r="N1686" s="76" t="s">
        <v>270</v>
      </c>
      <c r="O1686" s="76" t="s">
        <v>271</v>
      </c>
      <c r="P1686" s="77">
        <v>46242</v>
      </c>
      <c r="Q1686" s="43">
        <f t="shared" si="52"/>
        <v>740</v>
      </c>
      <c r="R1686" s="43">
        <f t="shared" si="53"/>
        <v>760</v>
      </c>
      <c r="S1686" s="41">
        <f>IF($Q1686&lt;Parâmetros!$E$19,$G1686-1,$G1686)</f>
        <v>46242</v>
      </c>
    </row>
    <row r="1687" spans="1:19" ht="15" customHeight="1" x14ac:dyDescent="0.25">
      <c r="A1687" s="79">
        <v>54747</v>
      </c>
      <c r="B1687" s="76" t="s">
        <v>221</v>
      </c>
      <c r="C1687" s="76" t="s">
        <v>712</v>
      </c>
      <c r="D1687" s="77">
        <v>46242</v>
      </c>
      <c r="E1687" s="78">
        <v>0.48</v>
      </c>
      <c r="F1687" s="76" t="s">
        <v>266</v>
      </c>
      <c r="G1687" s="77">
        <v>46242</v>
      </c>
      <c r="H1687">
        <v>40500269</v>
      </c>
      <c r="I1687">
        <v>10</v>
      </c>
      <c r="J1687" s="76" t="s">
        <v>2647</v>
      </c>
      <c r="K1687" s="76" t="s">
        <v>2648</v>
      </c>
      <c r="L1687" s="77">
        <v>46242</v>
      </c>
      <c r="M1687" s="76" t="s">
        <v>296</v>
      </c>
      <c r="N1687" s="76" t="s">
        <v>270</v>
      </c>
      <c r="O1687" s="76" t="s">
        <v>271</v>
      </c>
      <c r="P1687" s="77">
        <v>46242</v>
      </c>
      <c r="Q1687" s="43">
        <f t="shared" si="52"/>
        <v>761</v>
      </c>
      <c r="R1687" s="43">
        <f t="shared" si="53"/>
        <v>790</v>
      </c>
      <c r="S1687" s="41">
        <f>IF($Q1687&lt;Parâmetros!$E$19,$G1687-1,$G1687)</f>
        <v>46242</v>
      </c>
    </row>
    <row r="1688" spans="1:19" ht="15" customHeight="1" x14ac:dyDescent="0.25">
      <c r="A1688" s="79">
        <v>54747</v>
      </c>
      <c r="B1688" s="76" t="s">
        <v>221</v>
      </c>
      <c r="C1688" s="76" t="s">
        <v>712</v>
      </c>
      <c r="D1688" s="77">
        <v>46242</v>
      </c>
      <c r="E1688" s="78">
        <v>0.48</v>
      </c>
      <c r="F1688" s="76" t="s">
        <v>266</v>
      </c>
      <c r="G1688" s="77">
        <v>46242</v>
      </c>
      <c r="H1688">
        <v>40500270</v>
      </c>
      <c r="I1688">
        <v>10</v>
      </c>
      <c r="J1688" s="76" t="s">
        <v>2649</v>
      </c>
      <c r="K1688" s="76" t="s">
        <v>2634</v>
      </c>
      <c r="L1688" s="77">
        <v>46242</v>
      </c>
      <c r="M1688" s="76" t="s">
        <v>296</v>
      </c>
      <c r="N1688" s="76" t="s">
        <v>270</v>
      </c>
      <c r="O1688" s="76" t="s">
        <v>271</v>
      </c>
      <c r="P1688" s="77">
        <v>46242</v>
      </c>
      <c r="Q1688" s="43">
        <f t="shared" si="52"/>
        <v>791</v>
      </c>
      <c r="R1688" s="43">
        <f t="shared" si="53"/>
        <v>820</v>
      </c>
      <c r="S1688" s="41">
        <f>IF($Q1688&lt;Parâmetros!$E$19,$G1688-1,$G1688)</f>
        <v>46242</v>
      </c>
    </row>
    <row r="1689" spans="1:19" ht="15" customHeight="1" x14ac:dyDescent="0.25">
      <c r="A1689" s="79">
        <v>54747</v>
      </c>
      <c r="B1689" s="76" t="s">
        <v>221</v>
      </c>
      <c r="C1689" s="76" t="s">
        <v>712</v>
      </c>
      <c r="D1689" s="77">
        <v>46242</v>
      </c>
      <c r="E1689" s="78">
        <v>0.48</v>
      </c>
      <c r="F1689" s="76" t="s">
        <v>266</v>
      </c>
      <c r="G1689" s="77">
        <v>46242</v>
      </c>
      <c r="H1689">
        <v>40500271</v>
      </c>
      <c r="I1689">
        <v>10</v>
      </c>
      <c r="J1689" s="76" t="s">
        <v>770</v>
      </c>
      <c r="K1689" s="76" t="s">
        <v>461</v>
      </c>
      <c r="L1689" s="77">
        <v>46242</v>
      </c>
      <c r="M1689" s="76" t="s">
        <v>296</v>
      </c>
      <c r="N1689" s="76" t="s">
        <v>270</v>
      </c>
      <c r="O1689" s="76" t="s">
        <v>271</v>
      </c>
      <c r="P1689" s="77">
        <v>46242</v>
      </c>
      <c r="Q1689" s="43">
        <f t="shared" si="52"/>
        <v>811</v>
      </c>
      <c r="R1689" s="43">
        <f t="shared" si="53"/>
        <v>840</v>
      </c>
      <c r="S1689" s="41">
        <f>IF($Q1689&lt;Parâmetros!$E$19,$G1689-1,$G1689)</f>
        <v>46242</v>
      </c>
    </row>
    <row r="1690" spans="1:19" ht="15" customHeight="1" x14ac:dyDescent="0.25">
      <c r="A1690" s="79">
        <v>54747</v>
      </c>
      <c r="B1690" s="76" t="s">
        <v>221</v>
      </c>
      <c r="C1690" s="76" t="s">
        <v>712</v>
      </c>
      <c r="D1690" s="77">
        <v>46242</v>
      </c>
      <c r="E1690" s="78">
        <v>0.33</v>
      </c>
      <c r="F1690" s="76" t="s">
        <v>266</v>
      </c>
      <c r="G1690" s="77">
        <v>46242</v>
      </c>
      <c r="H1690">
        <v>40500432</v>
      </c>
      <c r="I1690">
        <v>10</v>
      </c>
      <c r="J1690" s="76" t="s">
        <v>2635</v>
      </c>
      <c r="K1690" s="76" t="s">
        <v>2650</v>
      </c>
      <c r="L1690" s="77">
        <v>46242</v>
      </c>
      <c r="M1690" s="76" t="s">
        <v>296</v>
      </c>
      <c r="N1690" s="76" t="s">
        <v>270</v>
      </c>
      <c r="O1690" s="76" t="s">
        <v>271</v>
      </c>
      <c r="P1690" s="77">
        <v>46242</v>
      </c>
      <c r="Q1690" s="43">
        <f t="shared" si="52"/>
        <v>841</v>
      </c>
      <c r="R1690" s="43">
        <f t="shared" si="53"/>
        <v>860</v>
      </c>
      <c r="S1690" s="41">
        <f>IF($Q1690&lt;Parâmetros!$E$19,$G1690-1,$G1690)</f>
        <v>46242</v>
      </c>
    </row>
    <row r="1691" spans="1:19" ht="15" customHeight="1" x14ac:dyDescent="0.25">
      <c r="A1691" s="79">
        <v>54747</v>
      </c>
      <c r="B1691" s="76" t="s">
        <v>221</v>
      </c>
      <c r="C1691" s="76" t="s">
        <v>712</v>
      </c>
      <c r="D1691" s="77">
        <v>46242</v>
      </c>
      <c r="E1691" s="78">
        <v>0.25</v>
      </c>
      <c r="F1691" s="76" t="s">
        <v>266</v>
      </c>
      <c r="G1691" s="77">
        <v>46242</v>
      </c>
      <c r="H1691">
        <v>40500436</v>
      </c>
      <c r="I1691">
        <v>10</v>
      </c>
      <c r="J1691" s="76" t="s">
        <v>2651</v>
      </c>
      <c r="K1691" s="76" t="s">
        <v>2618</v>
      </c>
      <c r="L1691" s="77">
        <v>46242</v>
      </c>
      <c r="M1691" s="76" t="s">
        <v>296</v>
      </c>
      <c r="N1691" s="76" t="s">
        <v>270</v>
      </c>
      <c r="O1691" s="76" t="s">
        <v>271</v>
      </c>
      <c r="P1691" s="77">
        <v>46242</v>
      </c>
      <c r="Q1691" s="43">
        <f t="shared" si="52"/>
        <v>864</v>
      </c>
      <c r="R1691" s="43">
        <f t="shared" si="53"/>
        <v>880</v>
      </c>
      <c r="S1691" s="41">
        <f>IF($Q1691&lt;Parâmetros!$E$19,$G1691-1,$G1691)</f>
        <v>46242</v>
      </c>
    </row>
    <row r="1692" spans="1:19" ht="15" customHeight="1" x14ac:dyDescent="0.25">
      <c r="A1692" s="79">
        <v>54747</v>
      </c>
      <c r="B1692" s="76" t="s">
        <v>221</v>
      </c>
      <c r="C1692" s="76" t="s">
        <v>712</v>
      </c>
      <c r="D1692" s="77">
        <v>46242</v>
      </c>
      <c r="E1692" s="78">
        <v>0.33</v>
      </c>
      <c r="F1692" s="76" t="s">
        <v>266</v>
      </c>
      <c r="G1692" s="77">
        <v>46242</v>
      </c>
      <c r="H1692">
        <v>40500437</v>
      </c>
      <c r="I1692">
        <v>10</v>
      </c>
      <c r="J1692" s="76" t="s">
        <v>2652</v>
      </c>
      <c r="K1692" s="76" t="s">
        <v>2653</v>
      </c>
      <c r="L1692" s="77">
        <v>46242</v>
      </c>
      <c r="M1692" s="76" t="s">
        <v>296</v>
      </c>
      <c r="N1692" s="76" t="s">
        <v>270</v>
      </c>
      <c r="O1692" s="76" t="s">
        <v>271</v>
      </c>
      <c r="P1692" s="77">
        <v>46242</v>
      </c>
      <c r="Q1692" s="43">
        <f t="shared" si="52"/>
        <v>880</v>
      </c>
      <c r="R1692" s="43">
        <f t="shared" si="53"/>
        <v>900</v>
      </c>
      <c r="S1692" s="41">
        <f>IF($Q1692&lt;Parâmetros!$E$19,$G1692-1,$G1692)</f>
        <v>46242</v>
      </c>
    </row>
    <row r="1693" spans="1:19" ht="15" customHeight="1" x14ac:dyDescent="0.25">
      <c r="A1693" s="79">
        <v>54747</v>
      </c>
      <c r="B1693" s="76" t="s">
        <v>221</v>
      </c>
      <c r="C1693" s="76" t="s">
        <v>712</v>
      </c>
      <c r="D1693" s="77">
        <v>46245</v>
      </c>
      <c r="E1693" s="78">
        <v>1.67</v>
      </c>
      <c r="F1693" s="76" t="s">
        <v>266</v>
      </c>
      <c r="G1693" s="77">
        <v>46244</v>
      </c>
      <c r="H1693">
        <v>40502483</v>
      </c>
      <c r="I1693">
        <v>10</v>
      </c>
      <c r="J1693" s="76" t="s">
        <v>1687</v>
      </c>
      <c r="K1693" s="76" t="s">
        <v>550</v>
      </c>
      <c r="L1693" s="77">
        <v>46244</v>
      </c>
      <c r="M1693" s="76" t="s">
        <v>767</v>
      </c>
      <c r="N1693" s="76" t="s">
        <v>270</v>
      </c>
      <c r="O1693" s="76" t="s">
        <v>271</v>
      </c>
      <c r="P1693" s="77">
        <v>46245</v>
      </c>
      <c r="Q1693" s="43">
        <f t="shared" si="52"/>
        <v>440</v>
      </c>
      <c r="R1693" s="43">
        <f t="shared" si="53"/>
        <v>540</v>
      </c>
      <c r="S1693" s="41">
        <f>IF($Q1693&lt;Parâmetros!$E$19,$G1693-1,$G1693)</f>
        <v>46244</v>
      </c>
    </row>
    <row r="1694" spans="1:19" ht="15" customHeight="1" x14ac:dyDescent="0.25">
      <c r="A1694" s="79">
        <v>54747</v>
      </c>
      <c r="B1694" s="76" t="s">
        <v>221</v>
      </c>
      <c r="C1694" s="76" t="s">
        <v>712</v>
      </c>
      <c r="D1694" s="77">
        <v>46245</v>
      </c>
      <c r="E1694" s="78">
        <v>1.98</v>
      </c>
      <c r="F1694" s="76" t="s">
        <v>266</v>
      </c>
      <c r="G1694" s="77">
        <v>46244</v>
      </c>
      <c r="H1694">
        <v>40502406</v>
      </c>
      <c r="I1694">
        <v>10</v>
      </c>
      <c r="J1694" s="76" t="s">
        <v>2645</v>
      </c>
      <c r="K1694" s="76" t="s">
        <v>457</v>
      </c>
      <c r="L1694" s="77">
        <v>46244</v>
      </c>
      <c r="M1694" s="76" t="s">
        <v>296</v>
      </c>
      <c r="N1694" s="76" t="s">
        <v>270</v>
      </c>
      <c r="O1694" s="76" t="s">
        <v>271</v>
      </c>
      <c r="P1694" s="77">
        <v>46245</v>
      </c>
      <c r="Q1694" s="43">
        <f t="shared" si="52"/>
        <v>541</v>
      </c>
      <c r="R1694" s="43">
        <f t="shared" si="53"/>
        <v>660</v>
      </c>
      <c r="S1694" s="41">
        <f>IF($Q1694&lt;Parâmetros!$E$19,$G1694-1,$G1694)</f>
        <v>46244</v>
      </c>
    </row>
    <row r="1695" spans="1:19" ht="15" customHeight="1" x14ac:dyDescent="0.25">
      <c r="A1695" s="79">
        <v>54747</v>
      </c>
      <c r="B1695" s="76" t="s">
        <v>221</v>
      </c>
      <c r="C1695" s="76" t="s">
        <v>712</v>
      </c>
      <c r="D1695" s="77">
        <v>46245</v>
      </c>
      <c r="E1695" s="78">
        <v>3</v>
      </c>
      <c r="F1695" s="76" t="s">
        <v>266</v>
      </c>
      <c r="G1695" s="77">
        <v>46244</v>
      </c>
      <c r="H1695">
        <v>40502492</v>
      </c>
      <c r="I1695">
        <v>10</v>
      </c>
      <c r="J1695" s="76" t="s">
        <v>459</v>
      </c>
      <c r="K1695" s="76" t="s">
        <v>2636</v>
      </c>
      <c r="L1695" s="77">
        <v>46244</v>
      </c>
      <c r="M1695" s="76" t="s">
        <v>296</v>
      </c>
      <c r="N1695" s="76" t="s">
        <v>270</v>
      </c>
      <c r="O1695" s="76" t="s">
        <v>271</v>
      </c>
      <c r="P1695" s="77">
        <v>46245</v>
      </c>
      <c r="Q1695" s="43">
        <f t="shared" si="52"/>
        <v>720</v>
      </c>
      <c r="R1695" s="43">
        <f t="shared" si="53"/>
        <v>900</v>
      </c>
      <c r="S1695" s="41">
        <f>IF($Q1695&lt;Parâmetros!$E$19,$G1695-1,$G1695)</f>
        <v>46244</v>
      </c>
    </row>
    <row r="1696" spans="1:19" ht="15" customHeight="1" x14ac:dyDescent="0.25">
      <c r="A1696" s="79">
        <v>54747</v>
      </c>
      <c r="B1696" s="76" t="s">
        <v>221</v>
      </c>
      <c r="C1696" s="76" t="s">
        <v>712</v>
      </c>
      <c r="D1696" s="77">
        <v>46245</v>
      </c>
      <c r="E1696" s="78">
        <v>0.98</v>
      </c>
      <c r="F1696" s="76" t="s">
        <v>266</v>
      </c>
      <c r="G1696" s="77">
        <v>46244</v>
      </c>
      <c r="H1696">
        <v>40503374</v>
      </c>
      <c r="I1696">
        <v>10</v>
      </c>
      <c r="J1696" s="76" t="s">
        <v>2627</v>
      </c>
      <c r="K1696" s="76" t="s">
        <v>1771</v>
      </c>
      <c r="L1696" s="77">
        <v>46244</v>
      </c>
      <c r="M1696" s="76" t="s">
        <v>269</v>
      </c>
      <c r="N1696">
        <v>3009457</v>
      </c>
      <c r="O1696" s="76" t="s">
        <v>271</v>
      </c>
      <c r="P1696" s="77">
        <v>46245</v>
      </c>
      <c r="Q1696" s="43">
        <f t="shared" si="52"/>
        <v>901</v>
      </c>
      <c r="R1696" s="43">
        <f t="shared" si="53"/>
        <v>960</v>
      </c>
      <c r="S1696" s="41">
        <f>IF($Q1696&lt;Parâmetros!$E$19,$G1696-1,$G1696)</f>
        <v>46244</v>
      </c>
    </row>
    <row r="1697" spans="1:19" ht="15" customHeight="1" x14ac:dyDescent="0.25">
      <c r="A1697" s="79">
        <v>54747</v>
      </c>
      <c r="B1697" s="76" t="s">
        <v>221</v>
      </c>
      <c r="C1697" s="76" t="s">
        <v>712</v>
      </c>
      <c r="D1697" s="77">
        <v>46245</v>
      </c>
      <c r="E1697" s="78">
        <v>0.65</v>
      </c>
      <c r="F1697" s="76" t="s">
        <v>266</v>
      </c>
      <c r="G1697" s="77">
        <v>46244</v>
      </c>
      <c r="H1697">
        <v>40503373</v>
      </c>
      <c r="I1697">
        <v>10</v>
      </c>
      <c r="J1697" s="76" t="s">
        <v>2646</v>
      </c>
      <c r="K1697" s="76" t="s">
        <v>2496</v>
      </c>
      <c r="L1697" s="77">
        <v>46244</v>
      </c>
      <c r="M1697" s="76" t="s">
        <v>269</v>
      </c>
      <c r="N1697" s="76" t="s">
        <v>270</v>
      </c>
      <c r="O1697" s="76" t="s">
        <v>271</v>
      </c>
      <c r="P1697" s="77">
        <v>46245</v>
      </c>
      <c r="Q1697" s="43">
        <f t="shared" ref="Q1697:Q1760" si="54">IFERROR(VALUE(LEFT($J1697,2))*60+VALUE(MID($J1697,4,2)),9999)</f>
        <v>961</v>
      </c>
      <c r="R1697" s="43">
        <f t="shared" ref="R1697:R1760" si="55">IFERROR(VALUE(LEFT($K1697,2))*60+VALUE(MID($K1697,4,2)),"")</f>
        <v>1000</v>
      </c>
      <c r="S1697" s="41">
        <f>IF($Q1697&lt;Parâmetros!$E$19,$G1697-1,$G1697)</f>
        <v>46244</v>
      </c>
    </row>
    <row r="1698" spans="1:19" ht="15" customHeight="1" x14ac:dyDescent="0.25">
      <c r="A1698" s="79">
        <v>54747</v>
      </c>
      <c r="B1698" s="76" t="s">
        <v>221</v>
      </c>
      <c r="C1698" s="76" t="s">
        <v>712</v>
      </c>
      <c r="D1698" s="77">
        <v>46246</v>
      </c>
      <c r="E1698" s="78">
        <v>0.83</v>
      </c>
      <c r="F1698" s="76" t="s">
        <v>266</v>
      </c>
      <c r="G1698" s="77">
        <v>46245</v>
      </c>
      <c r="H1698">
        <v>40502450</v>
      </c>
      <c r="I1698">
        <v>10</v>
      </c>
      <c r="J1698" s="76" t="s">
        <v>1687</v>
      </c>
      <c r="K1698" s="76" t="s">
        <v>2654</v>
      </c>
      <c r="L1698" s="77">
        <v>46245</v>
      </c>
      <c r="M1698" s="76" t="s">
        <v>296</v>
      </c>
      <c r="N1698" s="76" t="s">
        <v>270</v>
      </c>
      <c r="O1698" s="76" t="s">
        <v>271</v>
      </c>
      <c r="P1698" s="77">
        <v>46246</v>
      </c>
      <c r="Q1698" s="43">
        <f t="shared" si="54"/>
        <v>440</v>
      </c>
      <c r="R1698" s="43">
        <f t="shared" si="55"/>
        <v>490</v>
      </c>
      <c r="S1698" s="41">
        <f>IF($Q1698&lt;Parâmetros!$E$19,$G1698-1,$G1698)</f>
        <v>46245</v>
      </c>
    </row>
    <row r="1699" spans="1:19" ht="15" customHeight="1" x14ac:dyDescent="0.25">
      <c r="A1699" s="79">
        <v>54747</v>
      </c>
      <c r="B1699" s="76" t="s">
        <v>221</v>
      </c>
      <c r="C1699" s="76" t="s">
        <v>712</v>
      </c>
      <c r="D1699" s="77">
        <v>46246</v>
      </c>
      <c r="E1699" s="78">
        <v>0.82</v>
      </c>
      <c r="F1699" s="76" t="s">
        <v>266</v>
      </c>
      <c r="G1699" s="77">
        <v>46245</v>
      </c>
      <c r="H1699">
        <v>40502451</v>
      </c>
      <c r="I1699">
        <v>10</v>
      </c>
      <c r="J1699" s="76" t="s">
        <v>2655</v>
      </c>
      <c r="K1699" s="76" t="s">
        <v>550</v>
      </c>
      <c r="L1699" s="77">
        <v>46245</v>
      </c>
      <c r="M1699" s="76" t="s">
        <v>296</v>
      </c>
      <c r="N1699" s="76" t="s">
        <v>270</v>
      </c>
      <c r="O1699" s="76" t="s">
        <v>271</v>
      </c>
      <c r="P1699" s="77">
        <v>46246</v>
      </c>
      <c r="Q1699" s="43">
        <f t="shared" si="54"/>
        <v>491</v>
      </c>
      <c r="R1699" s="43">
        <f t="shared" si="55"/>
        <v>540</v>
      </c>
      <c r="S1699" s="41">
        <f>IF($Q1699&lt;Parâmetros!$E$19,$G1699-1,$G1699)</f>
        <v>46245</v>
      </c>
    </row>
    <row r="1700" spans="1:19" ht="15" customHeight="1" x14ac:dyDescent="0.25">
      <c r="A1700" s="79">
        <v>54747</v>
      </c>
      <c r="B1700" s="76" t="s">
        <v>221</v>
      </c>
      <c r="C1700" s="76" t="s">
        <v>712</v>
      </c>
      <c r="D1700" s="77">
        <v>46246</v>
      </c>
      <c r="E1700" s="78">
        <v>0.82</v>
      </c>
      <c r="F1700" s="76" t="s">
        <v>266</v>
      </c>
      <c r="G1700" s="77">
        <v>46245</v>
      </c>
      <c r="H1700">
        <v>40502452</v>
      </c>
      <c r="I1700">
        <v>10</v>
      </c>
      <c r="J1700" s="76" t="s">
        <v>2645</v>
      </c>
      <c r="K1700" s="76" t="s">
        <v>2656</v>
      </c>
      <c r="L1700" s="77">
        <v>46245</v>
      </c>
      <c r="M1700" s="76" t="s">
        <v>296</v>
      </c>
      <c r="N1700" s="76" t="s">
        <v>270</v>
      </c>
      <c r="O1700" s="76" t="s">
        <v>271</v>
      </c>
      <c r="P1700" s="77">
        <v>46246</v>
      </c>
      <c r="Q1700" s="43">
        <f t="shared" si="54"/>
        <v>541</v>
      </c>
      <c r="R1700" s="43">
        <f t="shared" si="55"/>
        <v>590</v>
      </c>
      <c r="S1700" s="41">
        <f>IF($Q1700&lt;Parâmetros!$E$19,$G1700-1,$G1700)</f>
        <v>46245</v>
      </c>
    </row>
    <row r="1701" spans="1:19" ht="15" customHeight="1" x14ac:dyDescent="0.25">
      <c r="A1701" s="79">
        <v>54747</v>
      </c>
      <c r="B1701" s="76" t="s">
        <v>221</v>
      </c>
      <c r="C1701" s="76" t="s">
        <v>712</v>
      </c>
      <c r="D1701" s="77">
        <v>46246</v>
      </c>
      <c r="E1701" s="78">
        <v>0.82</v>
      </c>
      <c r="F1701" s="76" t="s">
        <v>266</v>
      </c>
      <c r="G1701" s="77">
        <v>46245</v>
      </c>
      <c r="H1701">
        <v>40502453</v>
      </c>
      <c r="I1701">
        <v>10</v>
      </c>
      <c r="J1701" s="76" t="s">
        <v>2657</v>
      </c>
      <c r="K1701" s="76" t="s">
        <v>501</v>
      </c>
      <c r="L1701" s="77">
        <v>46245</v>
      </c>
      <c r="M1701" s="76" t="s">
        <v>296</v>
      </c>
      <c r="N1701" s="76" t="s">
        <v>270</v>
      </c>
      <c r="O1701" s="76" t="s">
        <v>271</v>
      </c>
      <c r="P1701" s="77">
        <v>46246</v>
      </c>
      <c r="Q1701" s="43">
        <f t="shared" si="54"/>
        <v>591</v>
      </c>
      <c r="R1701" s="43">
        <f t="shared" si="55"/>
        <v>640</v>
      </c>
      <c r="S1701" s="41">
        <f>IF($Q1701&lt;Parâmetros!$E$19,$G1701-1,$G1701)</f>
        <v>46245</v>
      </c>
    </row>
    <row r="1702" spans="1:19" ht="15" customHeight="1" x14ac:dyDescent="0.25">
      <c r="A1702" s="79">
        <v>54747</v>
      </c>
      <c r="B1702" s="76" t="s">
        <v>221</v>
      </c>
      <c r="C1702" s="76" t="s">
        <v>712</v>
      </c>
      <c r="D1702" s="77">
        <v>46246</v>
      </c>
      <c r="E1702" s="78">
        <v>0.82</v>
      </c>
      <c r="F1702" s="76" t="s">
        <v>266</v>
      </c>
      <c r="G1702" s="77">
        <v>46245</v>
      </c>
      <c r="H1702">
        <v>40502454</v>
      </c>
      <c r="I1702">
        <v>10</v>
      </c>
      <c r="J1702" s="76" t="s">
        <v>2658</v>
      </c>
      <c r="K1702" s="76" t="s">
        <v>2659</v>
      </c>
      <c r="L1702" s="77">
        <v>46245</v>
      </c>
      <c r="M1702" s="76" t="s">
        <v>296</v>
      </c>
      <c r="N1702" s="76" t="s">
        <v>270</v>
      </c>
      <c r="O1702" s="76" t="s">
        <v>271</v>
      </c>
      <c r="P1702" s="77">
        <v>46246</v>
      </c>
      <c r="Q1702" s="43">
        <f t="shared" si="54"/>
        <v>651</v>
      </c>
      <c r="R1702" s="43">
        <f t="shared" si="55"/>
        <v>700</v>
      </c>
      <c r="S1702" s="41">
        <f>IF($Q1702&lt;Parâmetros!$E$19,$G1702-1,$G1702)</f>
        <v>46245</v>
      </c>
    </row>
    <row r="1703" spans="1:19" ht="15" customHeight="1" x14ac:dyDescent="0.25">
      <c r="A1703" s="79">
        <v>54747</v>
      </c>
      <c r="B1703" s="76" t="s">
        <v>221</v>
      </c>
      <c r="C1703" s="76" t="s">
        <v>712</v>
      </c>
      <c r="D1703" s="77">
        <v>46246</v>
      </c>
      <c r="E1703" s="78">
        <v>0.67</v>
      </c>
      <c r="F1703" s="76" t="s">
        <v>266</v>
      </c>
      <c r="G1703" s="77">
        <v>46245</v>
      </c>
      <c r="H1703">
        <v>40502455</v>
      </c>
      <c r="I1703">
        <v>10</v>
      </c>
      <c r="J1703" s="76" t="s">
        <v>1733</v>
      </c>
      <c r="K1703" s="76" t="s">
        <v>2129</v>
      </c>
      <c r="L1703" s="77">
        <v>46245</v>
      </c>
      <c r="M1703" s="76" t="s">
        <v>296</v>
      </c>
      <c r="N1703" s="76" t="s">
        <v>270</v>
      </c>
      <c r="O1703" s="76" t="s">
        <v>271</v>
      </c>
      <c r="P1703" s="77">
        <v>46246</v>
      </c>
      <c r="Q1703" s="43">
        <f t="shared" si="54"/>
        <v>760</v>
      </c>
      <c r="R1703" s="43">
        <f t="shared" si="55"/>
        <v>800</v>
      </c>
      <c r="S1703" s="41">
        <f>IF($Q1703&lt;Parâmetros!$E$19,$G1703-1,$G1703)</f>
        <v>46245</v>
      </c>
    </row>
    <row r="1704" spans="1:19" ht="15" customHeight="1" x14ac:dyDescent="0.25">
      <c r="A1704" s="79">
        <v>54747</v>
      </c>
      <c r="B1704" s="76" t="s">
        <v>221</v>
      </c>
      <c r="C1704" s="76" t="s">
        <v>712</v>
      </c>
      <c r="D1704" s="77">
        <v>46246</v>
      </c>
      <c r="E1704" s="78">
        <v>0.65</v>
      </c>
      <c r="F1704" s="76" t="s">
        <v>266</v>
      </c>
      <c r="G1704" s="77">
        <v>46245</v>
      </c>
      <c r="H1704">
        <v>40502456</v>
      </c>
      <c r="I1704">
        <v>10</v>
      </c>
      <c r="J1704" s="76" t="s">
        <v>528</v>
      </c>
      <c r="K1704" s="76" t="s">
        <v>461</v>
      </c>
      <c r="L1704" s="77">
        <v>46245</v>
      </c>
      <c r="M1704" s="76" t="s">
        <v>296</v>
      </c>
      <c r="N1704" s="76" t="s">
        <v>270</v>
      </c>
      <c r="O1704" s="76" t="s">
        <v>271</v>
      </c>
      <c r="P1704" s="77">
        <v>46246</v>
      </c>
      <c r="Q1704" s="43">
        <f t="shared" si="54"/>
        <v>801</v>
      </c>
      <c r="R1704" s="43">
        <f t="shared" si="55"/>
        <v>840</v>
      </c>
      <c r="S1704" s="41">
        <f>IF($Q1704&lt;Parâmetros!$E$19,$G1704-1,$G1704)</f>
        <v>46245</v>
      </c>
    </row>
    <row r="1705" spans="1:19" ht="15" customHeight="1" x14ac:dyDescent="0.25">
      <c r="A1705" s="79">
        <v>54747</v>
      </c>
      <c r="B1705" s="76" t="s">
        <v>221</v>
      </c>
      <c r="C1705" s="76" t="s">
        <v>712</v>
      </c>
      <c r="D1705" s="77">
        <v>46246</v>
      </c>
      <c r="E1705" s="78">
        <v>0.65</v>
      </c>
      <c r="F1705" s="76" t="s">
        <v>266</v>
      </c>
      <c r="G1705" s="77">
        <v>46245</v>
      </c>
      <c r="H1705">
        <v>40502457</v>
      </c>
      <c r="I1705">
        <v>10</v>
      </c>
      <c r="J1705" s="76" t="s">
        <v>2635</v>
      </c>
      <c r="K1705" s="76" t="s">
        <v>2618</v>
      </c>
      <c r="L1705" s="77">
        <v>46245</v>
      </c>
      <c r="M1705" s="76" t="s">
        <v>296</v>
      </c>
      <c r="N1705" s="76" t="s">
        <v>270</v>
      </c>
      <c r="O1705" s="76" t="s">
        <v>271</v>
      </c>
      <c r="P1705" s="77">
        <v>46246</v>
      </c>
      <c r="Q1705" s="43">
        <f t="shared" si="54"/>
        <v>841</v>
      </c>
      <c r="R1705" s="43">
        <f t="shared" si="55"/>
        <v>880</v>
      </c>
      <c r="S1705" s="41">
        <f>IF($Q1705&lt;Parâmetros!$E$19,$G1705-1,$G1705)</f>
        <v>46245</v>
      </c>
    </row>
    <row r="1706" spans="1:19" ht="15" customHeight="1" x14ac:dyDescent="0.25">
      <c r="A1706" s="79">
        <v>54747</v>
      </c>
      <c r="B1706" s="76" t="s">
        <v>221</v>
      </c>
      <c r="C1706" s="76" t="s">
        <v>712</v>
      </c>
      <c r="D1706" s="77">
        <v>46246</v>
      </c>
      <c r="E1706" s="78">
        <v>0.82</v>
      </c>
      <c r="F1706" s="76" t="s">
        <v>266</v>
      </c>
      <c r="G1706" s="77">
        <v>46245</v>
      </c>
      <c r="H1706">
        <v>40503415</v>
      </c>
      <c r="I1706">
        <v>10</v>
      </c>
      <c r="J1706" s="76" t="s">
        <v>2660</v>
      </c>
      <c r="K1706" s="76" t="s">
        <v>493</v>
      </c>
      <c r="L1706" s="77">
        <v>46245</v>
      </c>
      <c r="M1706" s="76" t="s">
        <v>269</v>
      </c>
      <c r="N1706">
        <v>3004396</v>
      </c>
      <c r="O1706" s="76" t="s">
        <v>271</v>
      </c>
      <c r="P1706" s="77">
        <v>46246</v>
      </c>
      <c r="Q1706" s="43">
        <f t="shared" si="54"/>
        <v>881</v>
      </c>
      <c r="R1706" s="43">
        <f t="shared" si="55"/>
        <v>930</v>
      </c>
      <c r="S1706" s="41">
        <f>IF($Q1706&lt;Parâmetros!$E$19,$G1706-1,$G1706)</f>
        <v>46245</v>
      </c>
    </row>
    <row r="1707" spans="1:19" ht="15" customHeight="1" x14ac:dyDescent="0.25">
      <c r="A1707" s="79">
        <v>54747</v>
      </c>
      <c r="B1707" s="76" t="s">
        <v>221</v>
      </c>
      <c r="C1707" s="76" t="s">
        <v>712</v>
      </c>
      <c r="D1707" s="77">
        <v>46246</v>
      </c>
      <c r="E1707" s="78">
        <v>0.98</v>
      </c>
      <c r="F1707" s="76" t="s">
        <v>266</v>
      </c>
      <c r="G1707" s="77">
        <v>46245</v>
      </c>
      <c r="H1707">
        <v>40503416</v>
      </c>
      <c r="I1707">
        <v>10</v>
      </c>
      <c r="J1707" s="76" t="s">
        <v>2637</v>
      </c>
      <c r="K1707" s="76" t="s">
        <v>2592</v>
      </c>
      <c r="L1707" s="77">
        <v>46245</v>
      </c>
      <c r="M1707" s="76" t="s">
        <v>269</v>
      </c>
      <c r="N1707" s="76" t="s">
        <v>270</v>
      </c>
      <c r="O1707" s="76" t="s">
        <v>271</v>
      </c>
      <c r="P1707" s="77">
        <v>46246</v>
      </c>
      <c r="Q1707" s="43">
        <f t="shared" si="54"/>
        <v>931</v>
      </c>
      <c r="R1707" s="43">
        <f t="shared" si="55"/>
        <v>990</v>
      </c>
      <c r="S1707" s="41">
        <f>IF($Q1707&lt;Parâmetros!$E$19,$G1707-1,$G1707)</f>
        <v>46245</v>
      </c>
    </row>
    <row r="1708" spans="1:19" ht="15" customHeight="1" x14ac:dyDescent="0.25">
      <c r="A1708" s="79">
        <v>54747</v>
      </c>
      <c r="B1708" s="76" t="s">
        <v>221</v>
      </c>
      <c r="C1708" s="76" t="s">
        <v>712</v>
      </c>
      <c r="D1708" s="77">
        <v>46247</v>
      </c>
      <c r="E1708" s="78">
        <v>0.83</v>
      </c>
      <c r="F1708" s="76" t="s">
        <v>266</v>
      </c>
      <c r="G1708" s="77">
        <v>46246</v>
      </c>
      <c r="H1708">
        <v>40502459</v>
      </c>
      <c r="I1708">
        <v>10</v>
      </c>
      <c r="J1708" s="76" t="s">
        <v>1687</v>
      </c>
      <c r="K1708" s="76" t="s">
        <v>2654</v>
      </c>
      <c r="L1708" s="77">
        <v>46246</v>
      </c>
      <c r="M1708" s="76" t="s">
        <v>296</v>
      </c>
      <c r="N1708" s="76" t="s">
        <v>270</v>
      </c>
      <c r="O1708" s="76" t="s">
        <v>271</v>
      </c>
      <c r="P1708" s="77">
        <v>46247</v>
      </c>
      <c r="Q1708" s="43">
        <f t="shared" si="54"/>
        <v>440</v>
      </c>
      <c r="R1708" s="43">
        <f t="shared" si="55"/>
        <v>490</v>
      </c>
      <c r="S1708" s="41">
        <f>IF($Q1708&lt;Parâmetros!$E$19,$G1708-1,$G1708)</f>
        <v>46246</v>
      </c>
    </row>
    <row r="1709" spans="1:19" ht="15" customHeight="1" x14ac:dyDescent="0.25">
      <c r="A1709" s="79">
        <v>54747</v>
      </c>
      <c r="B1709" s="76" t="s">
        <v>221</v>
      </c>
      <c r="C1709" s="76" t="s">
        <v>712</v>
      </c>
      <c r="D1709" s="77">
        <v>46247</v>
      </c>
      <c r="E1709" s="78">
        <v>0.82</v>
      </c>
      <c r="F1709" s="76" t="s">
        <v>266</v>
      </c>
      <c r="G1709" s="77">
        <v>46246</v>
      </c>
      <c r="H1709">
        <v>40502460</v>
      </c>
      <c r="I1709">
        <v>10</v>
      </c>
      <c r="J1709" s="76" t="s">
        <v>2655</v>
      </c>
      <c r="K1709" s="76" t="s">
        <v>550</v>
      </c>
      <c r="L1709" s="77">
        <v>46246</v>
      </c>
      <c r="M1709" s="76" t="s">
        <v>296</v>
      </c>
      <c r="N1709" s="76" t="s">
        <v>270</v>
      </c>
      <c r="O1709" s="76" t="s">
        <v>271</v>
      </c>
      <c r="P1709" s="77">
        <v>46247</v>
      </c>
      <c r="Q1709" s="43">
        <f t="shared" si="54"/>
        <v>491</v>
      </c>
      <c r="R1709" s="43">
        <f t="shared" si="55"/>
        <v>540</v>
      </c>
      <c r="S1709" s="41">
        <f>IF($Q1709&lt;Parâmetros!$E$19,$G1709-1,$G1709)</f>
        <v>46246</v>
      </c>
    </row>
    <row r="1710" spans="1:19" ht="15" customHeight="1" x14ac:dyDescent="0.25">
      <c r="A1710" s="79">
        <v>54747</v>
      </c>
      <c r="B1710" s="76" t="s">
        <v>221</v>
      </c>
      <c r="C1710" s="76" t="s">
        <v>712</v>
      </c>
      <c r="D1710" s="77">
        <v>46247</v>
      </c>
      <c r="E1710" s="78">
        <v>0.82</v>
      </c>
      <c r="F1710" s="76" t="s">
        <v>266</v>
      </c>
      <c r="G1710" s="77">
        <v>46246</v>
      </c>
      <c r="H1710">
        <v>40502461</v>
      </c>
      <c r="I1710">
        <v>10</v>
      </c>
      <c r="J1710" s="76" t="s">
        <v>2645</v>
      </c>
      <c r="K1710" s="76" t="s">
        <v>2656</v>
      </c>
      <c r="L1710" s="77">
        <v>46246</v>
      </c>
      <c r="M1710" s="76" t="s">
        <v>296</v>
      </c>
      <c r="N1710" s="76" t="s">
        <v>270</v>
      </c>
      <c r="O1710" s="76" t="s">
        <v>271</v>
      </c>
      <c r="P1710" s="77">
        <v>46247</v>
      </c>
      <c r="Q1710" s="43">
        <f t="shared" si="54"/>
        <v>541</v>
      </c>
      <c r="R1710" s="43">
        <f t="shared" si="55"/>
        <v>590</v>
      </c>
      <c r="S1710" s="41">
        <f>IF($Q1710&lt;Parâmetros!$E$19,$G1710-1,$G1710)</f>
        <v>46246</v>
      </c>
    </row>
    <row r="1711" spans="1:19" ht="15" customHeight="1" x14ac:dyDescent="0.25">
      <c r="A1711" s="79">
        <v>54747</v>
      </c>
      <c r="B1711" s="76" t="s">
        <v>221</v>
      </c>
      <c r="C1711" s="76" t="s">
        <v>712</v>
      </c>
      <c r="D1711" s="77">
        <v>46247</v>
      </c>
      <c r="E1711" s="78">
        <v>0.82</v>
      </c>
      <c r="F1711" s="76" t="s">
        <v>266</v>
      </c>
      <c r="G1711" s="77">
        <v>46246</v>
      </c>
      <c r="H1711">
        <v>40502462</v>
      </c>
      <c r="I1711">
        <v>10</v>
      </c>
      <c r="J1711" s="76" t="s">
        <v>2657</v>
      </c>
      <c r="K1711" s="76" t="s">
        <v>501</v>
      </c>
      <c r="L1711" s="77">
        <v>46246</v>
      </c>
      <c r="M1711" s="76" t="s">
        <v>296</v>
      </c>
      <c r="N1711" s="76" t="s">
        <v>270</v>
      </c>
      <c r="O1711" s="76" t="s">
        <v>271</v>
      </c>
      <c r="P1711" s="77">
        <v>46247</v>
      </c>
      <c r="Q1711" s="43">
        <f t="shared" si="54"/>
        <v>591</v>
      </c>
      <c r="R1711" s="43">
        <f t="shared" si="55"/>
        <v>640</v>
      </c>
      <c r="S1711" s="41">
        <f>IF($Q1711&lt;Parâmetros!$E$19,$G1711-1,$G1711)</f>
        <v>46246</v>
      </c>
    </row>
    <row r="1712" spans="1:19" ht="15" customHeight="1" x14ac:dyDescent="0.25">
      <c r="A1712" s="79">
        <v>54747</v>
      </c>
      <c r="B1712" s="76" t="s">
        <v>221</v>
      </c>
      <c r="C1712" s="76" t="s">
        <v>712</v>
      </c>
      <c r="D1712" s="77">
        <v>46247</v>
      </c>
      <c r="E1712" s="78">
        <v>1.32</v>
      </c>
      <c r="F1712" s="76" t="s">
        <v>266</v>
      </c>
      <c r="G1712" s="77">
        <v>46246</v>
      </c>
      <c r="H1712">
        <v>40502467</v>
      </c>
      <c r="I1712">
        <v>10</v>
      </c>
      <c r="J1712" s="76" t="s">
        <v>2661</v>
      </c>
      <c r="K1712" s="76" t="s">
        <v>459</v>
      </c>
      <c r="L1712" s="77">
        <v>46246</v>
      </c>
      <c r="M1712" s="76" t="s">
        <v>296</v>
      </c>
      <c r="N1712" s="76" t="s">
        <v>270</v>
      </c>
      <c r="O1712" s="76" t="s">
        <v>271</v>
      </c>
      <c r="P1712" s="77">
        <v>46247</v>
      </c>
      <c r="Q1712" s="43">
        <f t="shared" si="54"/>
        <v>641</v>
      </c>
      <c r="R1712" s="43">
        <f t="shared" si="55"/>
        <v>720</v>
      </c>
      <c r="S1712" s="41">
        <f>IF($Q1712&lt;Parâmetros!$E$19,$G1712-1,$G1712)</f>
        <v>46246</v>
      </c>
    </row>
    <row r="1713" spans="1:19" ht="15" customHeight="1" x14ac:dyDescent="0.25">
      <c r="A1713" s="79">
        <v>54747</v>
      </c>
      <c r="B1713" s="76" t="s">
        <v>221</v>
      </c>
      <c r="C1713" s="76" t="s">
        <v>712</v>
      </c>
      <c r="D1713" s="77">
        <v>46247</v>
      </c>
      <c r="E1713" s="78">
        <v>0.5</v>
      </c>
      <c r="F1713" s="76" t="s">
        <v>266</v>
      </c>
      <c r="G1713" s="77">
        <v>46246</v>
      </c>
      <c r="H1713">
        <v>40502468</v>
      </c>
      <c r="I1713">
        <v>10</v>
      </c>
      <c r="J1713" s="76" t="s">
        <v>546</v>
      </c>
      <c r="K1713" s="76" t="s">
        <v>492</v>
      </c>
      <c r="L1713" s="77">
        <v>46246</v>
      </c>
      <c r="M1713" s="76" t="s">
        <v>296</v>
      </c>
      <c r="N1713">
        <v>3004776</v>
      </c>
      <c r="O1713" s="76" t="s">
        <v>271</v>
      </c>
      <c r="P1713" s="77">
        <v>46247</v>
      </c>
      <c r="Q1713" s="43">
        <f t="shared" si="54"/>
        <v>780</v>
      </c>
      <c r="R1713" s="43">
        <f t="shared" si="55"/>
        <v>810</v>
      </c>
      <c r="S1713" s="41">
        <f>IF($Q1713&lt;Parâmetros!$E$19,$G1713-1,$G1713)</f>
        <v>46246</v>
      </c>
    </row>
    <row r="1714" spans="1:19" ht="15" customHeight="1" x14ac:dyDescent="0.25">
      <c r="A1714" s="79">
        <v>54747</v>
      </c>
      <c r="B1714" s="76" t="s">
        <v>221</v>
      </c>
      <c r="C1714" s="76" t="s">
        <v>712</v>
      </c>
      <c r="D1714" s="77">
        <v>46247</v>
      </c>
      <c r="E1714" s="78">
        <v>0.82</v>
      </c>
      <c r="F1714" s="76" t="s">
        <v>266</v>
      </c>
      <c r="G1714" s="77">
        <v>46246</v>
      </c>
      <c r="H1714">
        <v>40500482</v>
      </c>
      <c r="I1714">
        <v>10</v>
      </c>
      <c r="J1714" s="76" t="s">
        <v>770</v>
      </c>
      <c r="K1714" s="76" t="s">
        <v>2662</v>
      </c>
      <c r="L1714" s="77">
        <v>46246</v>
      </c>
      <c r="M1714" s="76" t="s">
        <v>296</v>
      </c>
      <c r="N1714">
        <v>3006186</v>
      </c>
      <c r="O1714" s="76" t="s">
        <v>271</v>
      </c>
      <c r="P1714" s="77">
        <v>46247</v>
      </c>
      <c r="Q1714" s="43">
        <f t="shared" si="54"/>
        <v>811</v>
      </c>
      <c r="R1714" s="43">
        <f t="shared" si="55"/>
        <v>860</v>
      </c>
      <c r="S1714" s="41">
        <f>IF($Q1714&lt;Parâmetros!$E$19,$G1714-1,$G1714)</f>
        <v>46246</v>
      </c>
    </row>
    <row r="1715" spans="1:19" ht="15" customHeight="1" x14ac:dyDescent="0.25">
      <c r="A1715" s="79">
        <v>54747</v>
      </c>
      <c r="B1715" s="76" t="s">
        <v>221</v>
      </c>
      <c r="C1715" s="76" t="s">
        <v>712</v>
      </c>
      <c r="D1715" s="77">
        <v>46247</v>
      </c>
      <c r="E1715" s="78">
        <v>0.82</v>
      </c>
      <c r="F1715" s="76" t="s">
        <v>266</v>
      </c>
      <c r="G1715" s="77">
        <v>46246</v>
      </c>
      <c r="H1715">
        <v>40500483</v>
      </c>
      <c r="I1715">
        <v>10</v>
      </c>
      <c r="J1715" s="76" t="s">
        <v>1560</v>
      </c>
      <c r="K1715" s="76" t="s">
        <v>771</v>
      </c>
      <c r="L1715" s="77">
        <v>46246</v>
      </c>
      <c r="M1715" s="76" t="s">
        <v>296</v>
      </c>
      <c r="N1715">
        <v>3010026</v>
      </c>
      <c r="O1715" s="76" t="s">
        <v>271</v>
      </c>
      <c r="P1715" s="77">
        <v>46247</v>
      </c>
      <c r="Q1715" s="43">
        <f t="shared" si="54"/>
        <v>871</v>
      </c>
      <c r="R1715" s="43">
        <f t="shared" si="55"/>
        <v>920</v>
      </c>
      <c r="S1715" s="41">
        <f>IF($Q1715&lt;Parâmetros!$E$19,$G1715-1,$G1715)</f>
        <v>46246</v>
      </c>
    </row>
    <row r="1716" spans="1:19" ht="15" customHeight="1" x14ac:dyDescent="0.25">
      <c r="A1716" s="79">
        <v>54747</v>
      </c>
      <c r="B1716" s="76" t="s">
        <v>221</v>
      </c>
      <c r="C1716" s="76" t="s">
        <v>712</v>
      </c>
      <c r="D1716" s="77">
        <v>46247</v>
      </c>
      <c r="E1716" s="78">
        <v>0.98</v>
      </c>
      <c r="F1716" s="76" t="s">
        <v>266</v>
      </c>
      <c r="G1716" s="77">
        <v>46246</v>
      </c>
      <c r="H1716">
        <v>40500486</v>
      </c>
      <c r="I1716">
        <v>10</v>
      </c>
      <c r="J1716" s="76" t="s">
        <v>2637</v>
      </c>
      <c r="K1716" s="76" t="s">
        <v>2592</v>
      </c>
      <c r="L1716" s="77">
        <v>46246</v>
      </c>
      <c r="M1716" s="76" t="s">
        <v>296</v>
      </c>
      <c r="N1716">
        <v>3010535</v>
      </c>
      <c r="O1716" s="76" t="s">
        <v>271</v>
      </c>
      <c r="P1716" s="77">
        <v>46247</v>
      </c>
      <c r="Q1716" s="43">
        <f t="shared" si="54"/>
        <v>931</v>
      </c>
      <c r="R1716" s="43">
        <f t="shared" si="55"/>
        <v>990</v>
      </c>
      <c r="S1716" s="41">
        <f>IF($Q1716&lt;Parâmetros!$E$19,$G1716-1,$G1716)</f>
        <v>46246</v>
      </c>
    </row>
    <row r="1717" spans="1:19" ht="15" customHeight="1" x14ac:dyDescent="0.25">
      <c r="A1717" s="79">
        <v>54747</v>
      </c>
      <c r="B1717" s="76" t="s">
        <v>221</v>
      </c>
      <c r="C1717" s="76" t="s">
        <v>712</v>
      </c>
      <c r="D1717" s="77">
        <v>46248</v>
      </c>
      <c r="E1717" s="78">
        <v>1.67</v>
      </c>
      <c r="F1717" s="76" t="s">
        <v>266</v>
      </c>
      <c r="G1717" s="77">
        <v>46247</v>
      </c>
      <c r="H1717">
        <v>40502392</v>
      </c>
      <c r="I1717">
        <v>10</v>
      </c>
      <c r="J1717" s="76" t="s">
        <v>1687</v>
      </c>
      <c r="K1717" s="76" t="s">
        <v>550</v>
      </c>
      <c r="L1717" s="77">
        <v>46247</v>
      </c>
      <c r="M1717" s="76" t="s">
        <v>296</v>
      </c>
      <c r="N1717" s="76" t="s">
        <v>270</v>
      </c>
      <c r="O1717" s="76" t="s">
        <v>271</v>
      </c>
      <c r="P1717" s="77">
        <v>46248</v>
      </c>
      <c r="Q1717" s="43">
        <f t="shared" si="54"/>
        <v>440</v>
      </c>
      <c r="R1717" s="43">
        <f t="shared" si="55"/>
        <v>540</v>
      </c>
      <c r="S1717" s="41">
        <f>IF($Q1717&lt;Parâmetros!$E$19,$G1717-1,$G1717)</f>
        <v>46247</v>
      </c>
    </row>
    <row r="1718" spans="1:19" ht="15" customHeight="1" x14ac:dyDescent="0.25">
      <c r="A1718" s="79">
        <v>54747</v>
      </c>
      <c r="B1718" s="76" t="s">
        <v>221</v>
      </c>
      <c r="C1718" s="76" t="s">
        <v>712</v>
      </c>
      <c r="D1718" s="77">
        <v>46248</v>
      </c>
      <c r="E1718" s="78">
        <v>2.48</v>
      </c>
      <c r="F1718" s="76" t="s">
        <v>266</v>
      </c>
      <c r="G1718" s="77">
        <v>46247</v>
      </c>
      <c r="H1718">
        <v>40502393</v>
      </c>
      <c r="I1718">
        <v>10</v>
      </c>
      <c r="J1718" s="76" t="s">
        <v>2645</v>
      </c>
      <c r="K1718" s="76" t="s">
        <v>2028</v>
      </c>
      <c r="L1718" s="77">
        <v>46247</v>
      </c>
      <c r="M1718" s="76" t="s">
        <v>296</v>
      </c>
      <c r="N1718" s="76" t="s">
        <v>270</v>
      </c>
      <c r="O1718" s="76" t="s">
        <v>271</v>
      </c>
      <c r="P1718" s="77">
        <v>46248</v>
      </c>
      <c r="Q1718" s="43">
        <f t="shared" si="54"/>
        <v>541</v>
      </c>
      <c r="R1718" s="43">
        <f t="shared" si="55"/>
        <v>690</v>
      </c>
      <c r="S1718" s="41">
        <f>IF($Q1718&lt;Parâmetros!$E$19,$G1718-1,$G1718)</f>
        <v>46247</v>
      </c>
    </row>
    <row r="1719" spans="1:19" ht="15" customHeight="1" x14ac:dyDescent="0.25">
      <c r="A1719" s="79">
        <v>54747</v>
      </c>
      <c r="B1719" s="76" t="s">
        <v>221</v>
      </c>
      <c r="C1719" s="76" t="s">
        <v>712</v>
      </c>
      <c r="D1719" s="77">
        <v>46248</v>
      </c>
      <c r="E1719" s="78">
        <v>0.83</v>
      </c>
      <c r="F1719" s="76" t="s">
        <v>266</v>
      </c>
      <c r="G1719" s="77">
        <v>46247</v>
      </c>
      <c r="H1719">
        <v>40502463</v>
      </c>
      <c r="I1719">
        <v>10</v>
      </c>
      <c r="J1719" s="76" t="s">
        <v>491</v>
      </c>
      <c r="K1719" s="76" t="s">
        <v>2129</v>
      </c>
      <c r="L1719" s="77">
        <v>46247</v>
      </c>
      <c r="M1719" s="76" t="s">
        <v>296</v>
      </c>
      <c r="N1719" s="76" t="s">
        <v>270</v>
      </c>
      <c r="O1719" s="76" t="s">
        <v>271</v>
      </c>
      <c r="P1719" s="77">
        <v>46248</v>
      </c>
      <c r="Q1719" s="43">
        <f t="shared" si="54"/>
        <v>750</v>
      </c>
      <c r="R1719" s="43">
        <f t="shared" si="55"/>
        <v>800</v>
      </c>
      <c r="S1719" s="41">
        <f>IF($Q1719&lt;Parâmetros!$E$19,$G1719-1,$G1719)</f>
        <v>46247</v>
      </c>
    </row>
    <row r="1720" spans="1:19" ht="15" customHeight="1" x14ac:dyDescent="0.25">
      <c r="A1720" s="79">
        <v>54747</v>
      </c>
      <c r="B1720" s="76" t="s">
        <v>221</v>
      </c>
      <c r="C1720" s="76" t="s">
        <v>712</v>
      </c>
      <c r="D1720" s="77">
        <v>46248</v>
      </c>
      <c r="E1720" s="78">
        <v>1.5</v>
      </c>
      <c r="F1720" s="76" t="s">
        <v>266</v>
      </c>
      <c r="G1720" s="77">
        <v>46247</v>
      </c>
      <c r="H1720">
        <v>40502469</v>
      </c>
      <c r="I1720">
        <v>10</v>
      </c>
      <c r="J1720" s="76" t="s">
        <v>2129</v>
      </c>
      <c r="K1720" s="76" t="s">
        <v>2663</v>
      </c>
      <c r="L1720" s="77">
        <v>46247</v>
      </c>
      <c r="M1720" s="76" t="s">
        <v>296</v>
      </c>
      <c r="N1720" s="76" t="s">
        <v>270</v>
      </c>
      <c r="O1720" s="76" t="s">
        <v>271</v>
      </c>
      <c r="P1720" s="77">
        <v>46248</v>
      </c>
      <c r="Q1720" s="43">
        <f t="shared" si="54"/>
        <v>800</v>
      </c>
      <c r="R1720" s="43">
        <f t="shared" si="55"/>
        <v>890</v>
      </c>
      <c r="S1720" s="41">
        <f>IF($Q1720&lt;Parâmetros!$E$19,$G1720-1,$G1720)</f>
        <v>46247</v>
      </c>
    </row>
    <row r="1721" spans="1:19" ht="15" customHeight="1" x14ac:dyDescent="0.25">
      <c r="A1721" s="79">
        <v>54747</v>
      </c>
      <c r="B1721" s="76" t="s">
        <v>221</v>
      </c>
      <c r="C1721" s="76" t="s">
        <v>712</v>
      </c>
      <c r="D1721" s="77">
        <v>46248</v>
      </c>
      <c r="E1721" s="78">
        <v>1.78</v>
      </c>
      <c r="F1721" s="76" t="s">
        <v>266</v>
      </c>
      <c r="G1721" s="77">
        <v>46247</v>
      </c>
      <c r="H1721">
        <v>40502476</v>
      </c>
      <c r="I1721">
        <v>10</v>
      </c>
      <c r="J1721" s="76" t="s">
        <v>2664</v>
      </c>
      <c r="K1721" s="76" t="s">
        <v>2665</v>
      </c>
      <c r="L1721" s="77">
        <v>46247</v>
      </c>
      <c r="M1721" s="76" t="s">
        <v>296</v>
      </c>
      <c r="N1721" s="76" t="s">
        <v>270</v>
      </c>
      <c r="O1721" s="76" t="s">
        <v>271</v>
      </c>
      <c r="P1721" s="77">
        <v>46248</v>
      </c>
      <c r="Q1721" s="43">
        <f t="shared" si="54"/>
        <v>892</v>
      </c>
      <c r="R1721" s="43">
        <f t="shared" si="55"/>
        <v>999</v>
      </c>
      <c r="S1721" s="41">
        <f>IF($Q1721&lt;Parâmetros!$E$19,$G1721-1,$G1721)</f>
        <v>46247</v>
      </c>
    </row>
    <row r="1722" spans="1:19" ht="15" customHeight="1" x14ac:dyDescent="0.25">
      <c r="A1722" s="79">
        <v>54747</v>
      </c>
      <c r="B1722" s="76" t="s">
        <v>221</v>
      </c>
      <c r="C1722" s="76" t="s">
        <v>712</v>
      </c>
      <c r="D1722" s="77">
        <v>46249</v>
      </c>
      <c r="E1722" s="78">
        <v>0.83</v>
      </c>
      <c r="F1722" s="76" t="s">
        <v>266</v>
      </c>
      <c r="G1722" s="77">
        <v>46248</v>
      </c>
      <c r="H1722">
        <v>40500317</v>
      </c>
      <c r="I1722">
        <v>10</v>
      </c>
      <c r="J1722" s="76" t="s">
        <v>1687</v>
      </c>
      <c r="K1722" s="76" t="s">
        <v>2654</v>
      </c>
      <c r="L1722" s="77">
        <v>46248</v>
      </c>
      <c r="M1722" s="76" t="s">
        <v>296</v>
      </c>
      <c r="N1722" s="76" t="s">
        <v>270</v>
      </c>
      <c r="O1722" s="76" t="s">
        <v>271</v>
      </c>
      <c r="P1722" s="77">
        <v>46249</v>
      </c>
      <c r="Q1722" s="43">
        <f t="shared" si="54"/>
        <v>440</v>
      </c>
      <c r="R1722" s="43">
        <f t="shared" si="55"/>
        <v>490</v>
      </c>
      <c r="S1722" s="41">
        <f>IF($Q1722&lt;Parâmetros!$E$19,$G1722-1,$G1722)</f>
        <v>46248</v>
      </c>
    </row>
    <row r="1723" spans="1:19" ht="15" customHeight="1" x14ac:dyDescent="0.25">
      <c r="A1723" s="79">
        <v>54747</v>
      </c>
      <c r="B1723" s="76" t="s">
        <v>221</v>
      </c>
      <c r="C1723" s="76" t="s">
        <v>712</v>
      </c>
      <c r="D1723" s="77">
        <v>46249</v>
      </c>
      <c r="E1723" s="78">
        <v>0.82</v>
      </c>
      <c r="F1723" s="76" t="s">
        <v>266</v>
      </c>
      <c r="G1723" s="77">
        <v>46248</v>
      </c>
      <c r="H1723">
        <v>40500318</v>
      </c>
      <c r="I1723">
        <v>10</v>
      </c>
      <c r="J1723" s="76" t="s">
        <v>2655</v>
      </c>
      <c r="K1723" s="76" t="s">
        <v>550</v>
      </c>
      <c r="L1723" s="77">
        <v>46248</v>
      </c>
      <c r="M1723" s="76" t="s">
        <v>296</v>
      </c>
      <c r="N1723" s="76" t="s">
        <v>270</v>
      </c>
      <c r="O1723" s="76" t="s">
        <v>271</v>
      </c>
      <c r="P1723" s="77">
        <v>46249</v>
      </c>
      <c r="Q1723" s="43">
        <f t="shared" si="54"/>
        <v>491</v>
      </c>
      <c r="R1723" s="43">
        <f t="shared" si="55"/>
        <v>540</v>
      </c>
      <c r="S1723" s="41">
        <f>IF($Q1723&lt;Parâmetros!$E$19,$G1723-1,$G1723)</f>
        <v>46248</v>
      </c>
    </row>
    <row r="1724" spans="1:19" ht="15" customHeight="1" x14ac:dyDescent="0.25">
      <c r="A1724" s="79">
        <v>54747</v>
      </c>
      <c r="B1724" s="76" t="s">
        <v>221</v>
      </c>
      <c r="C1724" s="76" t="s">
        <v>712</v>
      </c>
      <c r="D1724" s="77">
        <v>46249</v>
      </c>
      <c r="E1724" s="78">
        <v>0.82</v>
      </c>
      <c r="F1724" s="76" t="s">
        <v>266</v>
      </c>
      <c r="G1724" s="77">
        <v>46248</v>
      </c>
      <c r="H1724">
        <v>40500319</v>
      </c>
      <c r="I1724">
        <v>10</v>
      </c>
      <c r="J1724" s="76" t="s">
        <v>2645</v>
      </c>
      <c r="K1724" s="76" t="s">
        <v>2656</v>
      </c>
      <c r="L1724" s="77">
        <v>46248</v>
      </c>
      <c r="M1724" s="76" t="s">
        <v>296</v>
      </c>
      <c r="N1724" s="76" t="s">
        <v>270</v>
      </c>
      <c r="O1724" s="76" t="s">
        <v>271</v>
      </c>
      <c r="P1724" s="77">
        <v>46249</v>
      </c>
      <c r="Q1724" s="43">
        <f t="shared" si="54"/>
        <v>541</v>
      </c>
      <c r="R1724" s="43">
        <f t="shared" si="55"/>
        <v>590</v>
      </c>
      <c r="S1724" s="41">
        <f>IF($Q1724&lt;Parâmetros!$E$19,$G1724-1,$G1724)</f>
        <v>46248</v>
      </c>
    </row>
    <row r="1725" spans="1:19" ht="15" customHeight="1" x14ac:dyDescent="0.25">
      <c r="A1725" s="79">
        <v>54747</v>
      </c>
      <c r="B1725" s="76" t="s">
        <v>221</v>
      </c>
      <c r="C1725" s="76" t="s">
        <v>712</v>
      </c>
      <c r="D1725" s="77">
        <v>46249</v>
      </c>
      <c r="E1725" s="78">
        <v>0.82</v>
      </c>
      <c r="F1725" s="76" t="s">
        <v>266</v>
      </c>
      <c r="G1725" s="77">
        <v>46248</v>
      </c>
      <c r="H1725">
        <v>40500320</v>
      </c>
      <c r="I1725">
        <v>10</v>
      </c>
      <c r="J1725" s="76" t="s">
        <v>2657</v>
      </c>
      <c r="K1725" s="76" t="s">
        <v>501</v>
      </c>
      <c r="L1725" s="77">
        <v>46248</v>
      </c>
      <c r="M1725" s="76" t="s">
        <v>296</v>
      </c>
      <c r="N1725" s="76" t="s">
        <v>270</v>
      </c>
      <c r="O1725" s="76" t="s">
        <v>271</v>
      </c>
      <c r="P1725" s="77">
        <v>46249</v>
      </c>
      <c r="Q1725" s="43">
        <f t="shared" si="54"/>
        <v>591</v>
      </c>
      <c r="R1725" s="43">
        <f t="shared" si="55"/>
        <v>640</v>
      </c>
      <c r="S1725" s="41">
        <f>IF($Q1725&lt;Parâmetros!$E$19,$G1725-1,$G1725)</f>
        <v>46248</v>
      </c>
    </row>
    <row r="1726" spans="1:19" ht="15" customHeight="1" x14ac:dyDescent="0.25">
      <c r="A1726" s="79">
        <v>54747</v>
      </c>
      <c r="B1726" s="76" t="s">
        <v>221</v>
      </c>
      <c r="C1726" s="76" t="s">
        <v>712</v>
      </c>
      <c r="D1726" s="77">
        <v>46249</v>
      </c>
      <c r="E1726" s="78">
        <v>0.82</v>
      </c>
      <c r="F1726" s="76" t="s">
        <v>266</v>
      </c>
      <c r="G1726" s="77">
        <v>46248</v>
      </c>
      <c r="H1726">
        <v>40500321</v>
      </c>
      <c r="I1726">
        <v>10</v>
      </c>
      <c r="J1726" s="76" t="s">
        <v>2661</v>
      </c>
      <c r="K1726" s="76" t="s">
        <v>2028</v>
      </c>
      <c r="L1726" s="77">
        <v>46248</v>
      </c>
      <c r="M1726" s="76" t="s">
        <v>296</v>
      </c>
      <c r="N1726" s="76" t="s">
        <v>270</v>
      </c>
      <c r="O1726" s="76" t="s">
        <v>271</v>
      </c>
      <c r="P1726" s="77">
        <v>46249</v>
      </c>
      <c r="Q1726" s="43">
        <f t="shared" si="54"/>
        <v>641</v>
      </c>
      <c r="R1726" s="43">
        <f t="shared" si="55"/>
        <v>690</v>
      </c>
      <c r="S1726" s="41">
        <f>IF($Q1726&lt;Parâmetros!$E$19,$G1726-1,$G1726)</f>
        <v>46248</v>
      </c>
    </row>
    <row r="1727" spans="1:19" ht="15" customHeight="1" x14ac:dyDescent="0.25">
      <c r="A1727" s="79">
        <v>54747</v>
      </c>
      <c r="B1727" s="76" t="s">
        <v>221</v>
      </c>
      <c r="C1727" s="76" t="s">
        <v>712</v>
      </c>
      <c r="D1727" s="77">
        <v>46249</v>
      </c>
      <c r="E1727" s="78">
        <v>0.82</v>
      </c>
      <c r="F1727" s="76" t="s">
        <v>266</v>
      </c>
      <c r="G1727" s="77">
        <v>46248</v>
      </c>
      <c r="H1727">
        <v>40500478</v>
      </c>
      <c r="I1727">
        <v>10</v>
      </c>
      <c r="J1727" s="76" t="s">
        <v>580</v>
      </c>
      <c r="K1727" s="76" t="s">
        <v>2129</v>
      </c>
      <c r="L1727" s="77">
        <v>46248</v>
      </c>
      <c r="M1727" s="76" t="s">
        <v>296</v>
      </c>
      <c r="N1727" s="76" t="s">
        <v>270</v>
      </c>
      <c r="O1727" s="76" t="s">
        <v>271</v>
      </c>
      <c r="P1727" s="77">
        <v>46249</v>
      </c>
      <c r="Q1727" s="43">
        <f t="shared" si="54"/>
        <v>751</v>
      </c>
      <c r="R1727" s="43">
        <f t="shared" si="55"/>
        <v>800</v>
      </c>
      <c r="S1727" s="41">
        <f>IF($Q1727&lt;Parâmetros!$E$19,$G1727-1,$G1727)</f>
        <v>46248</v>
      </c>
    </row>
    <row r="1728" spans="1:19" ht="15" customHeight="1" x14ac:dyDescent="0.25">
      <c r="A1728" s="79">
        <v>54747</v>
      </c>
      <c r="B1728" s="76" t="s">
        <v>221</v>
      </c>
      <c r="C1728" s="76" t="s">
        <v>712</v>
      </c>
      <c r="D1728" s="77">
        <v>46249</v>
      </c>
      <c r="E1728" s="78">
        <v>0.82</v>
      </c>
      <c r="F1728" s="76" t="s">
        <v>266</v>
      </c>
      <c r="G1728" s="77">
        <v>46248</v>
      </c>
      <c r="H1728">
        <v>40502471</v>
      </c>
      <c r="I1728">
        <v>10</v>
      </c>
      <c r="J1728" s="76" t="s">
        <v>770</v>
      </c>
      <c r="K1728" s="76" t="s">
        <v>2662</v>
      </c>
      <c r="L1728" s="77">
        <v>46248</v>
      </c>
      <c r="M1728" s="76" t="s">
        <v>296</v>
      </c>
      <c r="N1728" s="76" t="s">
        <v>270</v>
      </c>
      <c r="O1728" s="76" t="s">
        <v>271</v>
      </c>
      <c r="P1728" s="77">
        <v>46249</v>
      </c>
      <c r="Q1728" s="43">
        <f t="shared" si="54"/>
        <v>811</v>
      </c>
      <c r="R1728" s="43">
        <f t="shared" si="55"/>
        <v>860</v>
      </c>
      <c r="S1728" s="41">
        <f>IF($Q1728&lt;Parâmetros!$E$19,$G1728-1,$G1728)</f>
        <v>46248</v>
      </c>
    </row>
    <row r="1729" spans="1:19" ht="15" customHeight="1" x14ac:dyDescent="0.25">
      <c r="A1729" s="79">
        <v>54747</v>
      </c>
      <c r="B1729" s="76" t="s">
        <v>221</v>
      </c>
      <c r="C1729" s="76" t="s">
        <v>712</v>
      </c>
      <c r="D1729" s="77">
        <v>46249</v>
      </c>
      <c r="E1729" s="78">
        <v>0.65</v>
      </c>
      <c r="F1729" s="76" t="s">
        <v>266</v>
      </c>
      <c r="G1729" s="77">
        <v>46248</v>
      </c>
      <c r="H1729">
        <v>40502472</v>
      </c>
      <c r="I1729">
        <v>10</v>
      </c>
      <c r="J1729" s="76" t="s">
        <v>2666</v>
      </c>
      <c r="K1729" s="76" t="s">
        <v>2636</v>
      </c>
      <c r="L1729" s="77">
        <v>46248</v>
      </c>
      <c r="M1729" s="76" t="s">
        <v>296</v>
      </c>
      <c r="N1729" s="76" t="s">
        <v>270</v>
      </c>
      <c r="O1729" s="76" t="s">
        <v>271</v>
      </c>
      <c r="P1729" s="77">
        <v>46249</v>
      </c>
      <c r="Q1729" s="43">
        <f t="shared" si="54"/>
        <v>861</v>
      </c>
      <c r="R1729" s="43">
        <f t="shared" si="55"/>
        <v>900</v>
      </c>
      <c r="S1729" s="41">
        <f>IF($Q1729&lt;Parâmetros!$E$19,$G1729-1,$G1729)</f>
        <v>46248</v>
      </c>
    </row>
    <row r="1730" spans="1:19" ht="15" customHeight="1" x14ac:dyDescent="0.25">
      <c r="A1730" s="79">
        <v>54747</v>
      </c>
      <c r="B1730" s="76" t="s">
        <v>221</v>
      </c>
      <c r="C1730" s="76" t="s">
        <v>712</v>
      </c>
      <c r="D1730" s="77">
        <v>46249</v>
      </c>
      <c r="E1730" s="78">
        <v>0.82</v>
      </c>
      <c r="F1730" s="76" t="s">
        <v>266</v>
      </c>
      <c r="G1730" s="77">
        <v>46248</v>
      </c>
      <c r="H1730">
        <v>40502473</v>
      </c>
      <c r="I1730">
        <v>10</v>
      </c>
      <c r="J1730" s="76" t="s">
        <v>2627</v>
      </c>
      <c r="K1730" s="76" t="s">
        <v>2667</v>
      </c>
      <c r="L1730" s="77">
        <v>46248</v>
      </c>
      <c r="M1730" s="76" t="s">
        <v>296</v>
      </c>
      <c r="N1730" s="76" t="s">
        <v>270</v>
      </c>
      <c r="O1730" s="76" t="s">
        <v>271</v>
      </c>
      <c r="P1730" s="77">
        <v>46249</v>
      </c>
      <c r="Q1730" s="43">
        <f t="shared" si="54"/>
        <v>901</v>
      </c>
      <c r="R1730" s="43">
        <f t="shared" si="55"/>
        <v>950</v>
      </c>
      <c r="S1730" s="41">
        <f>IF($Q1730&lt;Parâmetros!$E$19,$G1730-1,$G1730)</f>
        <v>46248</v>
      </c>
    </row>
    <row r="1731" spans="1:19" ht="15" customHeight="1" x14ac:dyDescent="0.25">
      <c r="A1731" s="79">
        <v>54747</v>
      </c>
      <c r="B1731" s="76" t="s">
        <v>221</v>
      </c>
      <c r="C1731" s="76" t="s">
        <v>712</v>
      </c>
      <c r="D1731" s="77">
        <v>46249</v>
      </c>
      <c r="E1731" s="78">
        <v>0.82</v>
      </c>
      <c r="F1731" s="76" t="s">
        <v>266</v>
      </c>
      <c r="G1731" s="77">
        <v>46248</v>
      </c>
      <c r="H1731">
        <v>40502407</v>
      </c>
      <c r="I1731">
        <v>10</v>
      </c>
      <c r="J1731" s="76" t="s">
        <v>2668</v>
      </c>
      <c r="K1731" s="76" t="s">
        <v>2496</v>
      </c>
      <c r="L1731" s="77">
        <v>46248</v>
      </c>
      <c r="M1731" s="76" t="s">
        <v>296</v>
      </c>
      <c r="N1731" s="76" t="s">
        <v>270</v>
      </c>
      <c r="O1731" s="76" t="s">
        <v>271</v>
      </c>
      <c r="P1731" s="77">
        <v>46249</v>
      </c>
      <c r="Q1731" s="43">
        <f t="shared" si="54"/>
        <v>951</v>
      </c>
      <c r="R1731" s="43">
        <f t="shared" si="55"/>
        <v>1000</v>
      </c>
      <c r="S1731" s="41">
        <f>IF($Q1731&lt;Parâmetros!$E$19,$G1731-1,$G1731)</f>
        <v>46248</v>
      </c>
    </row>
    <row r="1732" spans="1:19" ht="15" customHeight="1" x14ac:dyDescent="0.25">
      <c r="A1732" s="79">
        <v>54747</v>
      </c>
      <c r="B1732" s="76" t="s">
        <v>221</v>
      </c>
      <c r="C1732" s="76" t="s">
        <v>712</v>
      </c>
      <c r="D1732" s="77">
        <v>46249</v>
      </c>
      <c r="E1732" s="78">
        <v>0.83</v>
      </c>
      <c r="F1732" s="76" t="s">
        <v>266</v>
      </c>
      <c r="G1732" s="77">
        <v>46249</v>
      </c>
      <c r="H1732">
        <v>40502458</v>
      </c>
      <c r="I1732">
        <v>10</v>
      </c>
      <c r="J1732" s="76" t="s">
        <v>1687</v>
      </c>
      <c r="K1732" s="76" t="s">
        <v>2669</v>
      </c>
      <c r="L1732" s="77">
        <v>46249</v>
      </c>
      <c r="M1732" s="76" t="s">
        <v>296</v>
      </c>
      <c r="N1732" s="76" t="s">
        <v>270</v>
      </c>
      <c r="O1732" s="76" t="s">
        <v>271</v>
      </c>
      <c r="P1732" s="77">
        <v>46249</v>
      </c>
      <c r="Q1732" s="43">
        <f t="shared" si="54"/>
        <v>440</v>
      </c>
      <c r="R1732" s="43">
        <f t="shared" si="55"/>
        <v>490</v>
      </c>
      <c r="S1732" s="41">
        <f>IF($Q1732&lt;Parâmetros!$E$19,$G1732-1,$G1732)</f>
        <v>46249</v>
      </c>
    </row>
    <row r="1733" spans="1:19" ht="15" customHeight="1" x14ac:dyDescent="0.25">
      <c r="A1733" s="79">
        <v>54747</v>
      </c>
      <c r="B1733" s="76" t="s">
        <v>221</v>
      </c>
      <c r="C1733" s="76" t="s">
        <v>712</v>
      </c>
      <c r="D1733" s="77">
        <v>46249</v>
      </c>
      <c r="E1733" s="78">
        <v>0.82</v>
      </c>
      <c r="F1733" s="76" t="s">
        <v>266</v>
      </c>
      <c r="G1733" s="77">
        <v>46249</v>
      </c>
      <c r="H1733">
        <v>40502489</v>
      </c>
      <c r="I1733">
        <v>10</v>
      </c>
      <c r="J1733" s="76" t="s">
        <v>2655</v>
      </c>
      <c r="K1733" s="76" t="s">
        <v>550</v>
      </c>
      <c r="L1733" s="77">
        <v>46249</v>
      </c>
      <c r="M1733" s="76" t="s">
        <v>296</v>
      </c>
      <c r="N1733" s="76" t="s">
        <v>270</v>
      </c>
      <c r="O1733" s="76" t="s">
        <v>271</v>
      </c>
      <c r="P1733" s="77">
        <v>46249</v>
      </c>
      <c r="Q1733" s="43">
        <f t="shared" si="54"/>
        <v>491</v>
      </c>
      <c r="R1733" s="43">
        <f t="shared" si="55"/>
        <v>540</v>
      </c>
      <c r="S1733" s="41">
        <f>IF($Q1733&lt;Parâmetros!$E$19,$G1733-1,$G1733)</f>
        <v>46249</v>
      </c>
    </row>
    <row r="1734" spans="1:19" ht="15" customHeight="1" x14ac:dyDescent="0.25">
      <c r="A1734" s="79">
        <v>54747</v>
      </c>
      <c r="B1734" s="76" t="s">
        <v>221</v>
      </c>
      <c r="C1734" s="76" t="s">
        <v>712</v>
      </c>
      <c r="D1734" s="77">
        <v>46249</v>
      </c>
      <c r="E1734" s="78">
        <v>0.48</v>
      </c>
      <c r="F1734" s="76" t="s">
        <v>266</v>
      </c>
      <c r="G1734" s="77">
        <v>46249</v>
      </c>
      <c r="H1734">
        <v>40502502</v>
      </c>
      <c r="I1734">
        <v>10</v>
      </c>
      <c r="J1734" s="76" t="s">
        <v>2645</v>
      </c>
      <c r="K1734" s="76" t="s">
        <v>542</v>
      </c>
      <c r="L1734" s="77">
        <v>46249</v>
      </c>
      <c r="M1734" s="76" t="s">
        <v>296</v>
      </c>
      <c r="N1734">
        <v>3010535</v>
      </c>
      <c r="O1734" s="76" t="s">
        <v>271</v>
      </c>
      <c r="P1734" s="77">
        <v>46249</v>
      </c>
      <c r="Q1734" s="43">
        <f t="shared" si="54"/>
        <v>541</v>
      </c>
      <c r="R1734" s="43">
        <f t="shared" si="55"/>
        <v>570</v>
      </c>
      <c r="S1734" s="41">
        <f>IF($Q1734&lt;Parâmetros!$E$19,$G1734-1,$G1734)</f>
        <v>46249</v>
      </c>
    </row>
    <row r="1735" spans="1:19" ht="15" customHeight="1" x14ac:dyDescent="0.25">
      <c r="A1735" s="79">
        <v>54747</v>
      </c>
      <c r="B1735" s="76" t="s">
        <v>221</v>
      </c>
      <c r="C1735" s="76" t="s">
        <v>712</v>
      </c>
      <c r="D1735" s="77">
        <v>46249</v>
      </c>
      <c r="E1735" s="78">
        <v>0.48</v>
      </c>
      <c r="F1735" s="76" t="s">
        <v>266</v>
      </c>
      <c r="G1735" s="77">
        <v>46249</v>
      </c>
      <c r="H1735">
        <v>40502499</v>
      </c>
      <c r="I1735">
        <v>10</v>
      </c>
      <c r="J1735" s="76" t="s">
        <v>2670</v>
      </c>
      <c r="K1735" s="76" t="s">
        <v>2616</v>
      </c>
      <c r="L1735" s="77">
        <v>46249</v>
      </c>
      <c r="M1735" s="76" t="s">
        <v>296</v>
      </c>
      <c r="N1735">
        <v>3006389</v>
      </c>
      <c r="O1735" s="76" t="s">
        <v>271</v>
      </c>
      <c r="P1735" s="77">
        <v>46249</v>
      </c>
      <c r="Q1735" s="43">
        <f t="shared" si="54"/>
        <v>601</v>
      </c>
      <c r="R1735" s="43">
        <f t="shared" si="55"/>
        <v>630</v>
      </c>
      <c r="S1735" s="41">
        <f>IF($Q1735&lt;Parâmetros!$E$19,$G1735-1,$G1735)</f>
        <v>46249</v>
      </c>
    </row>
    <row r="1736" spans="1:19" ht="15" customHeight="1" x14ac:dyDescent="0.25">
      <c r="A1736" s="79">
        <v>54747</v>
      </c>
      <c r="B1736" s="76" t="s">
        <v>221</v>
      </c>
      <c r="C1736" s="76" t="s">
        <v>712</v>
      </c>
      <c r="D1736" s="77">
        <v>46249</v>
      </c>
      <c r="E1736" s="78">
        <v>0.48</v>
      </c>
      <c r="F1736" s="76" t="s">
        <v>266</v>
      </c>
      <c r="G1736" s="77">
        <v>46249</v>
      </c>
      <c r="H1736">
        <v>40502498</v>
      </c>
      <c r="I1736">
        <v>10</v>
      </c>
      <c r="J1736" s="76" t="s">
        <v>2671</v>
      </c>
      <c r="K1736" s="76" t="s">
        <v>457</v>
      </c>
      <c r="L1736" s="77">
        <v>46249</v>
      </c>
      <c r="M1736" s="76" t="s">
        <v>296</v>
      </c>
      <c r="N1736">
        <v>3006612</v>
      </c>
      <c r="O1736" s="76" t="s">
        <v>271</v>
      </c>
      <c r="P1736" s="77">
        <v>46249</v>
      </c>
      <c r="Q1736" s="43">
        <f t="shared" si="54"/>
        <v>631</v>
      </c>
      <c r="R1736" s="43">
        <f t="shared" si="55"/>
        <v>660</v>
      </c>
      <c r="S1736" s="41">
        <f>IF($Q1736&lt;Parâmetros!$E$19,$G1736-1,$G1736)</f>
        <v>46249</v>
      </c>
    </row>
    <row r="1737" spans="1:19" ht="15" customHeight="1" x14ac:dyDescent="0.25">
      <c r="A1737" s="79">
        <v>54747</v>
      </c>
      <c r="B1737" s="76" t="s">
        <v>221</v>
      </c>
      <c r="C1737" s="76" t="s">
        <v>712</v>
      </c>
      <c r="D1737" s="77">
        <v>46249</v>
      </c>
      <c r="E1737" s="78">
        <v>1.48</v>
      </c>
      <c r="F1737" s="76" t="s">
        <v>266</v>
      </c>
      <c r="G1737" s="77">
        <v>46249</v>
      </c>
      <c r="H1737">
        <v>40502465</v>
      </c>
      <c r="I1737">
        <v>10</v>
      </c>
      <c r="J1737" s="76" t="s">
        <v>459</v>
      </c>
      <c r="K1737" s="76" t="s">
        <v>2672</v>
      </c>
      <c r="L1737" s="77">
        <v>46249</v>
      </c>
      <c r="M1737" s="76" t="s">
        <v>296</v>
      </c>
      <c r="N1737" s="76" t="s">
        <v>270</v>
      </c>
      <c r="O1737" s="76" t="s">
        <v>271</v>
      </c>
      <c r="P1737" s="77">
        <v>46249</v>
      </c>
      <c r="Q1737" s="43">
        <f t="shared" si="54"/>
        <v>720</v>
      </c>
      <c r="R1737" s="43">
        <f t="shared" si="55"/>
        <v>809</v>
      </c>
      <c r="S1737" s="41">
        <f>IF($Q1737&lt;Parâmetros!$E$19,$G1737-1,$G1737)</f>
        <v>46249</v>
      </c>
    </row>
    <row r="1738" spans="1:19" ht="15" customHeight="1" x14ac:dyDescent="0.25">
      <c r="A1738" s="79">
        <v>54747</v>
      </c>
      <c r="B1738" s="76" t="s">
        <v>221</v>
      </c>
      <c r="C1738" s="76" t="s">
        <v>712</v>
      </c>
      <c r="D1738" s="77">
        <v>46249</v>
      </c>
      <c r="E1738" s="78">
        <v>0.27</v>
      </c>
      <c r="F1738" s="76" t="s">
        <v>266</v>
      </c>
      <c r="G1738" s="77">
        <v>46249</v>
      </c>
      <c r="H1738">
        <v>40502501</v>
      </c>
      <c r="I1738">
        <v>10</v>
      </c>
      <c r="J1738" s="76" t="s">
        <v>2673</v>
      </c>
      <c r="K1738" s="76" t="s">
        <v>2674</v>
      </c>
      <c r="L1738" s="77">
        <v>46249</v>
      </c>
      <c r="M1738" s="76" t="s">
        <v>296</v>
      </c>
      <c r="N1738">
        <v>3012795</v>
      </c>
      <c r="O1738" s="76" t="s">
        <v>271</v>
      </c>
      <c r="P1738" s="77">
        <v>46249</v>
      </c>
      <c r="Q1738" s="43">
        <f t="shared" si="54"/>
        <v>810</v>
      </c>
      <c r="R1738" s="43">
        <f t="shared" si="55"/>
        <v>827</v>
      </c>
      <c r="S1738" s="41">
        <f>IF($Q1738&lt;Parâmetros!$E$19,$G1738-1,$G1738)</f>
        <v>46249</v>
      </c>
    </row>
    <row r="1739" spans="1:19" ht="15" customHeight="1" x14ac:dyDescent="0.25">
      <c r="A1739" s="79">
        <v>54747</v>
      </c>
      <c r="B1739" s="76" t="s">
        <v>221</v>
      </c>
      <c r="C1739" s="76" t="s">
        <v>712</v>
      </c>
      <c r="D1739" s="77">
        <v>46251</v>
      </c>
      <c r="E1739" s="78">
        <v>1.8</v>
      </c>
      <c r="F1739" s="76" t="s">
        <v>266</v>
      </c>
      <c r="G1739" s="77">
        <v>46249</v>
      </c>
      <c r="H1739">
        <v>40502474</v>
      </c>
      <c r="I1739">
        <v>10</v>
      </c>
      <c r="J1739" s="76" t="s">
        <v>770</v>
      </c>
      <c r="K1739" s="76" t="s">
        <v>771</v>
      </c>
      <c r="L1739" s="77">
        <v>46249</v>
      </c>
      <c r="M1739" s="76" t="s">
        <v>296</v>
      </c>
      <c r="N1739">
        <v>3012795</v>
      </c>
      <c r="O1739" s="76" t="s">
        <v>511</v>
      </c>
      <c r="P1739" s="77">
        <v>46251</v>
      </c>
      <c r="Q1739" s="43">
        <f t="shared" si="54"/>
        <v>811</v>
      </c>
      <c r="R1739" s="43">
        <f t="shared" si="55"/>
        <v>920</v>
      </c>
      <c r="S1739" s="41">
        <f>IF($Q1739&lt;Parâmetros!$E$19,$G1739-1,$G1739)</f>
        <v>46249</v>
      </c>
    </row>
    <row r="1740" spans="1:19" ht="15" customHeight="1" x14ac:dyDescent="0.25">
      <c r="A1740" s="79">
        <v>54747</v>
      </c>
      <c r="B1740" s="76" t="s">
        <v>221</v>
      </c>
      <c r="C1740" s="76" t="s">
        <v>712</v>
      </c>
      <c r="D1740" s="77">
        <v>46251</v>
      </c>
      <c r="E1740" s="78">
        <v>41.69</v>
      </c>
      <c r="F1740" s="76" t="s">
        <v>266</v>
      </c>
      <c r="G1740" s="77">
        <v>46249</v>
      </c>
      <c r="H1740">
        <v>40502474</v>
      </c>
      <c r="I1740">
        <v>10</v>
      </c>
      <c r="J1740" s="76" t="s">
        <v>2675</v>
      </c>
      <c r="K1740" s="76" t="s">
        <v>2676</v>
      </c>
      <c r="L1740" s="77">
        <v>46251</v>
      </c>
      <c r="M1740" s="76" t="s">
        <v>296</v>
      </c>
      <c r="N1740">
        <v>3012795</v>
      </c>
      <c r="O1740" s="76" t="s">
        <v>271</v>
      </c>
      <c r="P1740" s="77">
        <v>46251</v>
      </c>
      <c r="Q1740" s="43">
        <f t="shared" si="54"/>
        <v>827</v>
      </c>
      <c r="R1740" s="43">
        <f t="shared" si="55"/>
        <v>449</v>
      </c>
      <c r="S1740" s="41">
        <f>IF($Q1740&lt;Parâmetros!$E$19,$G1740-1,$G1740)</f>
        <v>46249</v>
      </c>
    </row>
    <row r="1741" spans="1:19" ht="15" customHeight="1" x14ac:dyDescent="0.25">
      <c r="A1741" s="79">
        <v>54747</v>
      </c>
      <c r="B1741" s="76" t="s">
        <v>221</v>
      </c>
      <c r="C1741" s="76" t="s">
        <v>712</v>
      </c>
      <c r="D1741" s="77">
        <v>46251</v>
      </c>
      <c r="E1741" s="78">
        <v>-41.69</v>
      </c>
      <c r="F1741" s="76" t="s">
        <v>266</v>
      </c>
      <c r="G1741" s="77">
        <v>46249</v>
      </c>
      <c r="H1741">
        <v>40502474</v>
      </c>
      <c r="I1741">
        <v>10</v>
      </c>
      <c r="J1741" s="76" t="s">
        <v>2675</v>
      </c>
      <c r="K1741" s="76" t="s">
        <v>2676</v>
      </c>
      <c r="L1741" s="77">
        <v>46251</v>
      </c>
      <c r="M1741" s="76" t="s">
        <v>296</v>
      </c>
      <c r="N1741">
        <v>3012795</v>
      </c>
      <c r="O1741" s="76" t="s">
        <v>511</v>
      </c>
      <c r="P1741" s="77">
        <v>46251</v>
      </c>
      <c r="Q1741" s="43">
        <f t="shared" si="54"/>
        <v>827</v>
      </c>
      <c r="R1741" s="43">
        <f t="shared" si="55"/>
        <v>449</v>
      </c>
      <c r="S1741" s="41">
        <f>IF($Q1741&lt;Parâmetros!$E$19,$G1741-1,$G1741)</f>
        <v>46249</v>
      </c>
    </row>
    <row r="1742" spans="1:19" ht="15" customHeight="1" x14ac:dyDescent="0.25">
      <c r="A1742" s="79">
        <v>54747</v>
      </c>
      <c r="B1742" s="76" t="s">
        <v>221</v>
      </c>
      <c r="C1742" s="76" t="s">
        <v>712</v>
      </c>
      <c r="D1742" s="77">
        <v>46253</v>
      </c>
      <c r="E1742" s="78">
        <v>2</v>
      </c>
      <c r="F1742" s="76" t="s">
        <v>266</v>
      </c>
      <c r="G1742" s="77">
        <v>46251</v>
      </c>
      <c r="H1742">
        <v>40504716</v>
      </c>
      <c r="I1742">
        <v>10</v>
      </c>
      <c r="J1742" s="76" t="s">
        <v>1687</v>
      </c>
      <c r="K1742" s="76" t="s">
        <v>2268</v>
      </c>
      <c r="L1742" s="77">
        <v>46251</v>
      </c>
      <c r="M1742" s="76" t="s">
        <v>767</v>
      </c>
      <c r="N1742" s="76" t="s">
        <v>270</v>
      </c>
      <c r="O1742" s="76" t="s">
        <v>271</v>
      </c>
      <c r="P1742" s="77">
        <v>46253</v>
      </c>
      <c r="Q1742" s="43">
        <f t="shared" si="54"/>
        <v>440</v>
      </c>
      <c r="R1742" s="43">
        <f t="shared" si="55"/>
        <v>560</v>
      </c>
      <c r="S1742" s="41">
        <f>IF($Q1742&lt;Parâmetros!$E$19,$G1742-1,$G1742)</f>
        <v>46251</v>
      </c>
    </row>
    <row r="1743" spans="1:19" ht="15" customHeight="1" x14ac:dyDescent="0.25">
      <c r="A1743" s="79">
        <v>54747</v>
      </c>
      <c r="B1743" s="76" t="s">
        <v>221</v>
      </c>
      <c r="C1743" s="76" t="s">
        <v>712</v>
      </c>
      <c r="D1743" s="77">
        <v>46253</v>
      </c>
      <c r="E1743" s="78">
        <v>0.65</v>
      </c>
      <c r="F1743" s="76" t="s">
        <v>266</v>
      </c>
      <c r="G1743" s="77">
        <v>46251</v>
      </c>
      <c r="H1743">
        <v>40504564</v>
      </c>
      <c r="I1743">
        <v>10</v>
      </c>
      <c r="J1743" s="76" t="s">
        <v>2624</v>
      </c>
      <c r="K1743" s="76" t="s">
        <v>534</v>
      </c>
      <c r="L1743" s="77">
        <v>46251</v>
      </c>
      <c r="M1743" s="76" t="s">
        <v>296</v>
      </c>
      <c r="N1743">
        <v>3012393</v>
      </c>
      <c r="O1743" s="76" t="s">
        <v>271</v>
      </c>
      <c r="P1743" s="77">
        <v>46253</v>
      </c>
      <c r="Q1743" s="43">
        <f t="shared" si="54"/>
        <v>561</v>
      </c>
      <c r="R1743" s="43">
        <f t="shared" si="55"/>
        <v>600</v>
      </c>
      <c r="S1743" s="41">
        <f>IF($Q1743&lt;Parâmetros!$E$19,$G1743-1,$G1743)</f>
        <v>46251</v>
      </c>
    </row>
    <row r="1744" spans="1:19" ht="15" customHeight="1" x14ac:dyDescent="0.25">
      <c r="A1744" s="79">
        <v>54747</v>
      </c>
      <c r="B1744" s="76" t="s">
        <v>221</v>
      </c>
      <c r="C1744" s="76" t="s">
        <v>712</v>
      </c>
      <c r="D1744" s="77">
        <v>46253</v>
      </c>
      <c r="E1744" s="78">
        <v>0.65</v>
      </c>
      <c r="F1744" s="76" t="s">
        <v>266</v>
      </c>
      <c r="G1744" s="77">
        <v>46251</v>
      </c>
      <c r="H1744">
        <v>40504599</v>
      </c>
      <c r="I1744">
        <v>10</v>
      </c>
      <c r="J1744" s="76" t="s">
        <v>2670</v>
      </c>
      <c r="K1744" s="76" t="s">
        <v>501</v>
      </c>
      <c r="L1744" s="77">
        <v>46251</v>
      </c>
      <c r="M1744" s="76" t="s">
        <v>296</v>
      </c>
      <c r="N1744" s="76" t="s">
        <v>270</v>
      </c>
      <c r="O1744" s="76" t="s">
        <v>271</v>
      </c>
      <c r="P1744" s="77">
        <v>46253</v>
      </c>
      <c r="Q1744" s="43">
        <f t="shared" si="54"/>
        <v>601</v>
      </c>
      <c r="R1744" s="43">
        <f t="shared" si="55"/>
        <v>640</v>
      </c>
      <c r="S1744" s="41">
        <f>IF($Q1744&lt;Parâmetros!$E$19,$G1744-1,$G1744)</f>
        <v>46251</v>
      </c>
    </row>
    <row r="1745" spans="1:19" ht="15" customHeight="1" x14ac:dyDescent="0.25">
      <c r="A1745" s="79">
        <v>54747</v>
      </c>
      <c r="B1745" s="76" t="s">
        <v>221</v>
      </c>
      <c r="C1745" s="76" t="s">
        <v>712</v>
      </c>
      <c r="D1745" s="77">
        <v>46253</v>
      </c>
      <c r="E1745" s="78">
        <v>0.82</v>
      </c>
      <c r="F1745" s="76" t="s">
        <v>266</v>
      </c>
      <c r="G1745" s="77">
        <v>46251</v>
      </c>
      <c r="H1745">
        <v>40504601</v>
      </c>
      <c r="I1745">
        <v>10</v>
      </c>
      <c r="J1745" s="76" t="s">
        <v>2661</v>
      </c>
      <c r="K1745" s="76" t="s">
        <v>2028</v>
      </c>
      <c r="L1745" s="77">
        <v>46251</v>
      </c>
      <c r="M1745" s="76" t="s">
        <v>296</v>
      </c>
      <c r="N1745">
        <v>3002682</v>
      </c>
      <c r="O1745" s="76" t="s">
        <v>271</v>
      </c>
      <c r="P1745" s="77">
        <v>46253</v>
      </c>
      <c r="Q1745" s="43">
        <f t="shared" si="54"/>
        <v>641</v>
      </c>
      <c r="R1745" s="43">
        <f t="shared" si="55"/>
        <v>690</v>
      </c>
      <c r="S1745" s="41">
        <f>IF($Q1745&lt;Parâmetros!$E$19,$G1745-1,$G1745)</f>
        <v>46251</v>
      </c>
    </row>
    <row r="1746" spans="1:19" ht="15" customHeight="1" x14ac:dyDescent="0.25">
      <c r="A1746" s="79">
        <v>54747</v>
      </c>
      <c r="B1746" s="76" t="s">
        <v>221</v>
      </c>
      <c r="C1746" s="76" t="s">
        <v>712</v>
      </c>
      <c r="D1746" s="77">
        <v>46253</v>
      </c>
      <c r="E1746" s="78">
        <v>0.67</v>
      </c>
      <c r="F1746" s="76" t="s">
        <v>266</v>
      </c>
      <c r="G1746" s="77">
        <v>46251</v>
      </c>
      <c r="H1746">
        <v>40504603</v>
      </c>
      <c r="I1746">
        <v>10</v>
      </c>
      <c r="J1746" s="76" t="s">
        <v>491</v>
      </c>
      <c r="K1746" s="76" t="s">
        <v>2648</v>
      </c>
      <c r="L1746" s="77">
        <v>46251</v>
      </c>
      <c r="M1746" s="76" t="s">
        <v>296</v>
      </c>
      <c r="N1746">
        <v>3002992</v>
      </c>
      <c r="O1746" s="76" t="s">
        <v>271</v>
      </c>
      <c r="P1746" s="77">
        <v>46253</v>
      </c>
      <c r="Q1746" s="43">
        <f t="shared" si="54"/>
        <v>750</v>
      </c>
      <c r="R1746" s="43">
        <f t="shared" si="55"/>
        <v>790</v>
      </c>
      <c r="S1746" s="41">
        <f>IF($Q1746&lt;Parâmetros!$E$19,$G1746-1,$G1746)</f>
        <v>46251</v>
      </c>
    </row>
    <row r="1747" spans="1:19" ht="15" customHeight="1" x14ac:dyDescent="0.25">
      <c r="A1747" s="79">
        <v>54747</v>
      </c>
      <c r="B1747" s="76" t="s">
        <v>221</v>
      </c>
      <c r="C1747" s="76" t="s">
        <v>712</v>
      </c>
      <c r="D1747" s="77">
        <v>46253</v>
      </c>
      <c r="E1747" s="78">
        <v>0.65</v>
      </c>
      <c r="F1747" s="76" t="s">
        <v>266</v>
      </c>
      <c r="G1747" s="77">
        <v>46251</v>
      </c>
      <c r="H1747">
        <v>40504610</v>
      </c>
      <c r="I1747">
        <v>10</v>
      </c>
      <c r="J1747" s="76" t="s">
        <v>2649</v>
      </c>
      <c r="K1747" s="76" t="s">
        <v>4493</v>
      </c>
      <c r="L1747" s="77">
        <v>46251</v>
      </c>
      <c r="M1747" s="76" t="s">
        <v>296</v>
      </c>
      <c r="N1747">
        <v>3010860</v>
      </c>
      <c r="O1747" s="76" t="s">
        <v>271</v>
      </c>
      <c r="P1747" s="77">
        <v>46253</v>
      </c>
      <c r="Q1747" s="43">
        <f t="shared" si="54"/>
        <v>791</v>
      </c>
      <c r="R1747" s="43">
        <f t="shared" si="55"/>
        <v>830</v>
      </c>
      <c r="S1747" s="41">
        <f>IF($Q1747&lt;Parâmetros!$E$19,$G1747-1,$G1747)</f>
        <v>46251</v>
      </c>
    </row>
    <row r="1748" spans="1:19" ht="15" customHeight="1" x14ac:dyDescent="0.25">
      <c r="A1748" s="79">
        <v>54747</v>
      </c>
      <c r="B1748" s="76" t="s">
        <v>221</v>
      </c>
      <c r="C1748" s="76" t="s">
        <v>712</v>
      </c>
      <c r="D1748" s="77">
        <v>46253</v>
      </c>
      <c r="E1748" s="78">
        <v>0.65</v>
      </c>
      <c r="F1748" s="76" t="s">
        <v>266</v>
      </c>
      <c r="G1748" s="77">
        <v>46251</v>
      </c>
      <c r="H1748">
        <v>40504611</v>
      </c>
      <c r="I1748">
        <v>10</v>
      </c>
      <c r="J1748" s="76" t="s">
        <v>4494</v>
      </c>
      <c r="K1748" s="76" t="s">
        <v>1883</v>
      </c>
      <c r="L1748" s="77">
        <v>46251</v>
      </c>
      <c r="M1748" s="76" t="s">
        <v>296</v>
      </c>
      <c r="N1748">
        <v>3010883</v>
      </c>
      <c r="O1748" s="76" t="s">
        <v>271</v>
      </c>
      <c r="P1748" s="77">
        <v>46253</v>
      </c>
      <c r="Q1748" s="43">
        <f t="shared" si="54"/>
        <v>831</v>
      </c>
      <c r="R1748" s="43">
        <f t="shared" si="55"/>
        <v>870</v>
      </c>
      <c r="S1748" s="41">
        <f>IF($Q1748&lt;Parâmetros!$E$19,$G1748-1,$G1748)</f>
        <v>46251</v>
      </c>
    </row>
    <row r="1749" spans="1:19" ht="15" customHeight="1" x14ac:dyDescent="0.25">
      <c r="A1749" s="79">
        <v>54747</v>
      </c>
      <c r="B1749" s="76" t="s">
        <v>221</v>
      </c>
      <c r="C1749" s="76" t="s">
        <v>712</v>
      </c>
      <c r="D1749" s="77">
        <v>46253</v>
      </c>
      <c r="E1749" s="78">
        <v>0.65</v>
      </c>
      <c r="F1749" s="76" t="s">
        <v>266</v>
      </c>
      <c r="G1749" s="77">
        <v>46251</v>
      </c>
      <c r="H1749">
        <v>40504612</v>
      </c>
      <c r="I1749">
        <v>10</v>
      </c>
      <c r="J1749" s="76" t="s">
        <v>1560</v>
      </c>
      <c r="K1749" s="76" t="s">
        <v>2272</v>
      </c>
      <c r="L1749" s="77">
        <v>46251</v>
      </c>
      <c r="M1749" s="76" t="s">
        <v>296</v>
      </c>
      <c r="N1749">
        <v>3010882</v>
      </c>
      <c r="O1749" s="76" t="s">
        <v>271</v>
      </c>
      <c r="P1749" s="77">
        <v>46253</v>
      </c>
      <c r="Q1749" s="43">
        <f t="shared" si="54"/>
        <v>871</v>
      </c>
      <c r="R1749" s="43">
        <f t="shared" si="55"/>
        <v>910</v>
      </c>
      <c r="S1749" s="41">
        <f>IF($Q1749&lt;Parâmetros!$E$19,$G1749-1,$G1749)</f>
        <v>46251</v>
      </c>
    </row>
    <row r="1750" spans="1:19" ht="15" customHeight="1" x14ac:dyDescent="0.25">
      <c r="A1750" s="79">
        <v>54747</v>
      </c>
      <c r="B1750" s="76" t="s">
        <v>221</v>
      </c>
      <c r="C1750" s="76" t="s">
        <v>712</v>
      </c>
      <c r="D1750" s="77">
        <v>46253</v>
      </c>
      <c r="E1750" s="78">
        <v>0.65</v>
      </c>
      <c r="F1750" s="76" t="s">
        <v>266</v>
      </c>
      <c r="G1750" s="77">
        <v>46251</v>
      </c>
      <c r="H1750">
        <v>40504614</v>
      </c>
      <c r="I1750">
        <v>10</v>
      </c>
      <c r="J1750" s="76" t="s">
        <v>4495</v>
      </c>
      <c r="K1750" s="76" t="s">
        <v>2667</v>
      </c>
      <c r="L1750" s="77">
        <v>46251</v>
      </c>
      <c r="M1750" s="76" t="s">
        <v>296</v>
      </c>
      <c r="N1750">
        <v>3010887</v>
      </c>
      <c r="O1750" s="76" t="s">
        <v>271</v>
      </c>
      <c r="P1750" s="77">
        <v>46253</v>
      </c>
      <c r="Q1750" s="43">
        <f t="shared" si="54"/>
        <v>911</v>
      </c>
      <c r="R1750" s="43">
        <f t="shared" si="55"/>
        <v>950</v>
      </c>
      <c r="S1750" s="41">
        <f>IF($Q1750&lt;Parâmetros!$E$19,$G1750-1,$G1750)</f>
        <v>46251</v>
      </c>
    </row>
    <row r="1751" spans="1:19" ht="15" customHeight="1" x14ac:dyDescent="0.25">
      <c r="A1751" s="79">
        <v>54747</v>
      </c>
      <c r="B1751" s="76" t="s">
        <v>221</v>
      </c>
      <c r="C1751" s="76" t="s">
        <v>712</v>
      </c>
      <c r="D1751" s="77">
        <v>46253</v>
      </c>
      <c r="E1751" s="78">
        <v>0.82</v>
      </c>
      <c r="F1751" s="76" t="s">
        <v>266</v>
      </c>
      <c r="G1751" s="77">
        <v>46251</v>
      </c>
      <c r="H1751">
        <v>40504683</v>
      </c>
      <c r="I1751">
        <v>10</v>
      </c>
      <c r="J1751" s="76" t="s">
        <v>2668</v>
      </c>
      <c r="K1751" s="76" t="s">
        <v>2496</v>
      </c>
      <c r="L1751" s="77">
        <v>46251</v>
      </c>
      <c r="M1751" s="76" t="s">
        <v>296</v>
      </c>
      <c r="N1751" s="76" t="s">
        <v>270</v>
      </c>
      <c r="O1751" s="76" t="s">
        <v>271</v>
      </c>
      <c r="P1751" s="77">
        <v>46253</v>
      </c>
      <c r="Q1751" s="43">
        <f t="shared" si="54"/>
        <v>951</v>
      </c>
      <c r="R1751" s="43">
        <f t="shared" si="55"/>
        <v>1000</v>
      </c>
      <c r="S1751" s="41">
        <f>IF($Q1751&lt;Parâmetros!$E$19,$G1751-1,$G1751)</f>
        <v>46251</v>
      </c>
    </row>
    <row r="1752" spans="1:19" ht="15" customHeight="1" x14ac:dyDescent="0.25">
      <c r="A1752" s="79">
        <v>54846</v>
      </c>
      <c r="B1752" s="76" t="s">
        <v>224</v>
      </c>
      <c r="C1752" s="76" t="s">
        <v>857</v>
      </c>
      <c r="D1752" s="77">
        <v>46237</v>
      </c>
      <c r="E1752" s="78">
        <v>4.63</v>
      </c>
      <c r="F1752" s="76" t="s">
        <v>266</v>
      </c>
      <c r="G1752" s="77">
        <v>46237</v>
      </c>
      <c r="H1752">
        <v>40501023</v>
      </c>
      <c r="I1752">
        <v>20</v>
      </c>
      <c r="J1752" s="76" t="s">
        <v>2677</v>
      </c>
      <c r="K1752" s="76" t="s">
        <v>2678</v>
      </c>
      <c r="L1752" s="77">
        <v>46237</v>
      </c>
      <c r="M1752" s="76" t="s">
        <v>269</v>
      </c>
      <c r="N1752" s="76" t="s">
        <v>270</v>
      </c>
      <c r="O1752" s="76" t="s">
        <v>271</v>
      </c>
      <c r="P1752" s="77">
        <v>46237</v>
      </c>
      <c r="Q1752" s="43">
        <f t="shared" si="54"/>
        <v>958</v>
      </c>
      <c r="R1752" s="43">
        <f t="shared" si="55"/>
        <v>1235</v>
      </c>
      <c r="S1752" s="41">
        <f>IF($Q1752&lt;Parâmetros!$E$19,$G1752-1,$G1752)</f>
        <v>46237</v>
      </c>
    </row>
    <row r="1753" spans="1:19" ht="15" customHeight="1" x14ac:dyDescent="0.25">
      <c r="A1753" s="79">
        <v>54846</v>
      </c>
      <c r="B1753" s="76" t="s">
        <v>224</v>
      </c>
      <c r="C1753" s="76" t="s">
        <v>857</v>
      </c>
      <c r="D1753" s="77">
        <v>46237</v>
      </c>
      <c r="E1753" s="78">
        <v>1.57</v>
      </c>
      <c r="F1753" s="76" t="s">
        <v>266</v>
      </c>
      <c r="G1753" s="77">
        <v>46237</v>
      </c>
      <c r="H1753">
        <v>40501023</v>
      </c>
      <c r="I1753">
        <v>20</v>
      </c>
      <c r="J1753" s="76" t="s">
        <v>2679</v>
      </c>
      <c r="K1753" s="76" t="s">
        <v>2680</v>
      </c>
      <c r="L1753" s="77">
        <v>46237</v>
      </c>
      <c r="M1753" s="76" t="s">
        <v>269</v>
      </c>
      <c r="N1753" s="76" t="s">
        <v>270</v>
      </c>
      <c r="O1753" s="76" t="s">
        <v>271</v>
      </c>
      <c r="P1753" s="77">
        <v>46237</v>
      </c>
      <c r="Q1753" s="43">
        <f t="shared" si="54"/>
        <v>1280</v>
      </c>
      <c r="R1753" s="43">
        <f t="shared" si="55"/>
        <v>1374</v>
      </c>
      <c r="S1753" s="41">
        <f>IF($Q1753&lt;Parâmetros!$E$19,$G1753-1,$G1753)</f>
        <v>46237</v>
      </c>
    </row>
    <row r="1754" spans="1:19" ht="15" customHeight="1" x14ac:dyDescent="0.25">
      <c r="A1754" s="79">
        <v>54846</v>
      </c>
      <c r="B1754" s="76" t="s">
        <v>224</v>
      </c>
      <c r="C1754" s="76" t="s">
        <v>857</v>
      </c>
      <c r="D1754" s="77">
        <v>46238</v>
      </c>
      <c r="E1754" s="78">
        <v>5.39</v>
      </c>
      <c r="F1754" s="76" t="s">
        <v>266</v>
      </c>
      <c r="G1754" s="77">
        <v>46238</v>
      </c>
      <c r="H1754">
        <v>40501315</v>
      </c>
      <c r="I1754">
        <v>10</v>
      </c>
      <c r="J1754" s="76" t="s">
        <v>2681</v>
      </c>
      <c r="K1754" s="76" t="s">
        <v>2682</v>
      </c>
      <c r="L1754" s="77">
        <v>46238</v>
      </c>
      <c r="M1754" s="76" t="s">
        <v>269</v>
      </c>
      <c r="N1754" s="76" t="s">
        <v>270</v>
      </c>
      <c r="O1754" s="76" t="s">
        <v>271</v>
      </c>
      <c r="P1754" s="77">
        <v>46238</v>
      </c>
      <c r="Q1754" s="43">
        <f t="shared" si="54"/>
        <v>936</v>
      </c>
      <c r="R1754" s="43">
        <f t="shared" si="55"/>
        <v>1260</v>
      </c>
      <c r="S1754" s="41">
        <f>IF($Q1754&lt;Parâmetros!$E$19,$G1754-1,$G1754)</f>
        <v>46238</v>
      </c>
    </row>
    <row r="1755" spans="1:19" ht="15" customHeight="1" x14ac:dyDescent="0.25">
      <c r="A1755" s="79">
        <v>54846</v>
      </c>
      <c r="B1755" s="76" t="s">
        <v>224</v>
      </c>
      <c r="C1755" s="76" t="s">
        <v>857</v>
      </c>
      <c r="D1755" s="77">
        <v>46238</v>
      </c>
      <c r="E1755" s="78">
        <v>1.1000000000000001</v>
      </c>
      <c r="F1755" s="76" t="s">
        <v>266</v>
      </c>
      <c r="G1755" s="77">
        <v>46238</v>
      </c>
      <c r="H1755">
        <v>40501315</v>
      </c>
      <c r="I1755">
        <v>10</v>
      </c>
      <c r="J1755" s="76" t="s">
        <v>2683</v>
      </c>
      <c r="K1755" s="76" t="s">
        <v>2684</v>
      </c>
      <c r="L1755" s="77">
        <v>46238</v>
      </c>
      <c r="M1755" s="76" t="s">
        <v>269</v>
      </c>
      <c r="N1755" s="76" t="s">
        <v>270</v>
      </c>
      <c r="O1755" s="76" t="s">
        <v>271</v>
      </c>
      <c r="P1755" s="77">
        <v>46238</v>
      </c>
      <c r="Q1755" s="43">
        <f t="shared" si="54"/>
        <v>1320</v>
      </c>
      <c r="R1755" s="43">
        <f t="shared" si="55"/>
        <v>1387</v>
      </c>
      <c r="S1755" s="41">
        <f>IF($Q1755&lt;Parâmetros!$E$19,$G1755-1,$G1755)</f>
        <v>46238</v>
      </c>
    </row>
    <row r="1756" spans="1:19" ht="15" customHeight="1" x14ac:dyDescent="0.25">
      <c r="A1756" s="79">
        <v>54846</v>
      </c>
      <c r="B1756" s="76" t="s">
        <v>224</v>
      </c>
      <c r="C1756" s="76" t="s">
        <v>857</v>
      </c>
      <c r="D1756" s="77">
        <v>46239</v>
      </c>
      <c r="E1756" s="78">
        <v>4.22</v>
      </c>
      <c r="F1756" s="76" t="s">
        <v>266</v>
      </c>
      <c r="G1756" s="77">
        <v>46239</v>
      </c>
      <c r="H1756">
        <v>40500211</v>
      </c>
      <c r="I1756">
        <v>50</v>
      </c>
      <c r="J1756" s="76" t="s">
        <v>2685</v>
      </c>
      <c r="K1756" s="76" t="s">
        <v>2686</v>
      </c>
      <c r="L1756" s="77">
        <v>46239</v>
      </c>
      <c r="M1756" s="76" t="s">
        <v>269</v>
      </c>
      <c r="N1756">
        <v>3011212</v>
      </c>
      <c r="O1756" s="76" t="s">
        <v>271</v>
      </c>
      <c r="P1756" s="77">
        <v>46239</v>
      </c>
      <c r="Q1756" s="43">
        <f t="shared" si="54"/>
        <v>936</v>
      </c>
      <c r="R1756" s="43">
        <f t="shared" si="55"/>
        <v>1189</v>
      </c>
      <c r="S1756" s="41">
        <f>IF($Q1756&lt;Parâmetros!$E$19,$G1756-1,$G1756)</f>
        <v>46239</v>
      </c>
    </row>
    <row r="1757" spans="1:19" ht="15" customHeight="1" x14ac:dyDescent="0.25">
      <c r="A1757" s="79">
        <v>54846</v>
      </c>
      <c r="B1757" s="76" t="s">
        <v>224</v>
      </c>
      <c r="C1757" s="76" t="s">
        <v>857</v>
      </c>
      <c r="D1757" s="77">
        <v>46239</v>
      </c>
      <c r="E1757" s="78">
        <v>7.0000000000000007E-2</v>
      </c>
      <c r="F1757" s="76" t="s">
        <v>266</v>
      </c>
      <c r="G1757" s="77">
        <v>46239</v>
      </c>
      <c r="H1757">
        <v>40500211</v>
      </c>
      <c r="I1757">
        <v>50</v>
      </c>
      <c r="J1757" s="76" t="s">
        <v>2687</v>
      </c>
      <c r="K1757" s="76" t="s">
        <v>2688</v>
      </c>
      <c r="L1757" s="77">
        <v>46239</v>
      </c>
      <c r="M1757" s="76" t="s">
        <v>269</v>
      </c>
      <c r="N1757">
        <v>3011212</v>
      </c>
      <c r="O1757" s="76" t="s">
        <v>271</v>
      </c>
      <c r="P1757" s="77">
        <v>46239</v>
      </c>
      <c r="Q1757" s="43">
        <f t="shared" si="54"/>
        <v>1249</v>
      </c>
      <c r="R1757" s="43">
        <f t="shared" si="55"/>
        <v>1253</v>
      </c>
      <c r="S1757" s="41">
        <f>IF($Q1757&lt;Parâmetros!$E$19,$G1757-1,$G1757)</f>
        <v>46239</v>
      </c>
    </row>
    <row r="1758" spans="1:19" ht="15" customHeight="1" x14ac:dyDescent="0.25">
      <c r="A1758" s="79">
        <v>54846</v>
      </c>
      <c r="B1758" s="76" t="s">
        <v>224</v>
      </c>
      <c r="C1758" s="76" t="s">
        <v>857</v>
      </c>
      <c r="D1758" s="77">
        <v>46239</v>
      </c>
      <c r="E1758" s="78">
        <v>2.2000000000000002</v>
      </c>
      <c r="F1758" s="76" t="s">
        <v>266</v>
      </c>
      <c r="G1758" s="77">
        <v>46239</v>
      </c>
      <c r="H1758">
        <v>40500211</v>
      </c>
      <c r="I1758">
        <v>50</v>
      </c>
      <c r="J1758" s="76" t="s">
        <v>2689</v>
      </c>
      <c r="K1758" s="76" t="s">
        <v>2690</v>
      </c>
      <c r="L1758" s="77">
        <v>46239</v>
      </c>
      <c r="M1758" s="76" t="s">
        <v>269</v>
      </c>
      <c r="N1758">
        <v>3011212</v>
      </c>
      <c r="O1758" s="76" t="s">
        <v>271</v>
      </c>
      <c r="P1758" s="77">
        <v>46239</v>
      </c>
      <c r="Q1758" s="43">
        <f t="shared" si="54"/>
        <v>1256</v>
      </c>
      <c r="R1758" s="43">
        <f t="shared" si="55"/>
        <v>1388</v>
      </c>
      <c r="S1758" s="41">
        <f>IF($Q1758&lt;Parâmetros!$E$19,$G1758-1,$G1758)</f>
        <v>46239</v>
      </c>
    </row>
    <row r="1759" spans="1:19" ht="15" customHeight="1" x14ac:dyDescent="0.25">
      <c r="A1759" s="79">
        <v>54846</v>
      </c>
      <c r="B1759" s="76" t="s">
        <v>224</v>
      </c>
      <c r="C1759" s="76" t="s">
        <v>857</v>
      </c>
      <c r="D1759" s="77">
        <v>46241</v>
      </c>
      <c r="E1759" s="78">
        <v>3.34</v>
      </c>
      <c r="F1759" s="76" t="s">
        <v>266</v>
      </c>
      <c r="G1759" s="77">
        <v>46241</v>
      </c>
      <c r="H1759">
        <v>40501855</v>
      </c>
      <c r="I1759">
        <v>30</v>
      </c>
      <c r="J1759" s="76" t="s">
        <v>2691</v>
      </c>
      <c r="K1759" s="76" t="s">
        <v>2692</v>
      </c>
      <c r="L1759" s="77">
        <v>46241</v>
      </c>
      <c r="M1759" s="76" t="s">
        <v>269</v>
      </c>
      <c r="N1759" s="76" t="s">
        <v>270</v>
      </c>
      <c r="O1759" s="76" t="s">
        <v>271</v>
      </c>
      <c r="P1759" s="77">
        <v>46241</v>
      </c>
      <c r="Q1759" s="43">
        <f t="shared" si="54"/>
        <v>940</v>
      </c>
      <c r="R1759" s="43">
        <f t="shared" si="55"/>
        <v>1140</v>
      </c>
      <c r="S1759" s="41">
        <f>IF($Q1759&lt;Parâmetros!$E$19,$G1759-1,$G1759)</f>
        <v>46241</v>
      </c>
    </row>
    <row r="1760" spans="1:19" ht="15" customHeight="1" x14ac:dyDescent="0.25">
      <c r="A1760" s="79">
        <v>54846</v>
      </c>
      <c r="B1760" s="76" t="s">
        <v>224</v>
      </c>
      <c r="C1760" s="76" t="s">
        <v>857</v>
      </c>
      <c r="D1760" s="77">
        <v>46241</v>
      </c>
      <c r="E1760" s="78">
        <v>-3.34</v>
      </c>
      <c r="F1760" s="76" t="s">
        <v>266</v>
      </c>
      <c r="G1760" s="77">
        <v>46241</v>
      </c>
      <c r="H1760">
        <v>40501855</v>
      </c>
      <c r="I1760">
        <v>30</v>
      </c>
      <c r="J1760" s="76" t="s">
        <v>2691</v>
      </c>
      <c r="K1760" s="76" t="s">
        <v>2692</v>
      </c>
      <c r="L1760" s="77">
        <v>46241</v>
      </c>
      <c r="M1760" s="76" t="s">
        <v>269</v>
      </c>
      <c r="N1760" s="76" t="s">
        <v>270</v>
      </c>
      <c r="O1760" s="76" t="s">
        <v>271</v>
      </c>
      <c r="P1760" s="77">
        <v>46241</v>
      </c>
      <c r="Q1760" s="43">
        <f t="shared" si="54"/>
        <v>940</v>
      </c>
      <c r="R1760" s="43">
        <f t="shared" si="55"/>
        <v>1140</v>
      </c>
      <c r="S1760" s="41">
        <f>IF($Q1760&lt;Parâmetros!$E$19,$G1760-1,$G1760)</f>
        <v>46241</v>
      </c>
    </row>
    <row r="1761" spans="1:19" ht="15" customHeight="1" x14ac:dyDescent="0.25">
      <c r="A1761" s="79">
        <v>54846</v>
      </c>
      <c r="B1761" s="76" t="s">
        <v>224</v>
      </c>
      <c r="C1761" s="76" t="s">
        <v>857</v>
      </c>
      <c r="D1761" s="77">
        <v>46241</v>
      </c>
      <c r="E1761" s="78">
        <v>7.01</v>
      </c>
      <c r="F1761" s="76" t="s">
        <v>266</v>
      </c>
      <c r="G1761" s="77">
        <v>46241</v>
      </c>
      <c r="H1761">
        <v>40501855</v>
      </c>
      <c r="I1761">
        <v>30</v>
      </c>
      <c r="J1761" s="76" t="s">
        <v>2693</v>
      </c>
      <c r="K1761" s="76" t="s">
        <v>2694</v>
      </c>
      <c r="L1761" s="77">
        <v>46241</v>
      </c>
      <c r="M1761" s="76" t="s">
        <v>269</v>
      </c>
      <c r="N1761" s="76" t="s">
        <v>270</v>
      </c>
      <c r="O1761" s="76" t="s">
        <v>271</v>
      </c>
      <c r="P1761" s="77">
        <v>46241</v>
      </c>
      <c r="Q1761" s="43">
        <f t="shared" ref="Q1761:Q1824" si="56">IFERROR(VALUE(LEFT($J1761,2))*60+VALUE(MID($J1761,4,2)),9999)</f>
        <v>949</v>
      </c>
      <c r="R1761" s="43">
        <f t="shared" ref="R1761:R1824" si="57">IFERROR(VALUE(LEFT($K1761,2))*60+VALUE(MID($K1761,4,2)),"")</f>
        <v>1370</v>
      </c>
      <c r="S1761" s="41">
        <f>IF($Q1761&lt;Parâmetros!$E$19,$G1761-1,$G1761)</f>
        <v>46241</v>
      </c>
    </row>
    <row r="1762" spans="1:19" ht="15" customHeight="1" x14ac:dyDescent="0.25">
      <c r="A1762" s="79">
        <v>54846</v>
      </c>
      <c r="B1762" s="76" t="s">
        <v>224</v>
      </c>
      <c r="C1762" s="76" t="s">
        <v>857</v>
      </c>
      <c r="D1762" s="77">
        <v>46242</v>
      </c>
      <c r="E1762" s="78">
        <v>3.05</v>
      </c>
      <c r="F1762" s="76" t="s">
        <v>266</v>
      </c>
      <c r="G1762" s="77">
        <v>46242</v>
      </c>
      <c r="H1762">
        <v>40501863</v>
      </c>
      <c r="I1762">
        <v>20</v>
      </c>
      <c r="J1762" s="76" t="s">
        <v>2695</v>
      </c>
      <c r="K1762" s="76" t="s">
        <v>2696</v>
      </c>
      <c r="L1762" s="77">
        <v>46242</v>
      </c>
      <c r="M1762" s="76" t="s">
        <v>269</v>
      </c>
      <c r="N1762" s="76" t="s">
        <v>270</v>
      </c>
      <c r="O1762" s="76" t="s">
        <v>271</v>
      </c>
      <c r="P1762" s="77">
        <v>46242</v>
      </c>
      <c r="Q1762" s="43">
        <f t="shared" si="56"/>
        <v>949</v>
      </c>
      <c r="R1762" s="43">
        <f t="shared" si="57"/>
        <v>1132</v>
      </c>
      <c r="S1762" s="41">
        <f>IF($Q1762&lt;Parâmetros!$E$19,$G1762-1,$G1762)</f>
        <v>46242</v>
      </c>
    </row>
    <row r="1763" spans="1:19" ht="15" customHeight="1" x14ac:dyDescent="0.25">
      <c r="A1763" s="79">
        <v>54846</v>
      </c>
      <c r="B1763" s="76" t="s">
        <v>224</v>
      </c>
      <c r="C1763" s="76" t="s">
        <v>857</v>
      </c>
      <c r="D1763" s="77">
        <v>46242</v>
      </c>
      <c r="E1763" s="78">
        <v>3.27</v>
      </c>
      <c r="F1763" s="76" t="s">
        <v>266</v>
      </c>
      <c r="G1763" s="77">
        <v>46242</v>
      </c>
      <c r="H1763">
        <v>40502128</v>
      </c>
      <c r="I1763">
        <v>30</v>
      </c>
      <c r="J1763" s="76" t="s">
        <v>2697</v>
      </c>
      <c r="K1763" s="76" t="s">
        <v>2698</v>
      </c>
      <c r="L1763" s="77">
        <v>46242</v>
      </c>
      <c r="M1763" s="76" t="s">
        <v>269</v>
      </c>
      <c r="N1763" s="76" t="s">
        <v>270</v>
      </c>
      <c r="O1763" s="76" t="s">
        <v>271</v>
      </c>
      <c r="P1763" s="77">
        <v>46242</v>
      </c>
      <c r="Q1763" s="43">
        <f t="shared" si="56"/>
        <v>1193</v>
      </c>
      <c r="R1763" s="43">
        <f t="shared" si="57"/>
        <v>1389</v>
      </c>
      <c r="S1763" s="41">
        <f>IF($Q1763&lt;Parâmetros!$E$19,$G1763-1,$G1763)</f>
        <v>46242</v>
      </c>
    </row>
    <row r="1764" spans="1:19" ht="15" customHeight="1" x14ac:dyDescent="0.25">
      <c r="A1764" s="79">
        <v>54846</v>
      </c>
      <c r="B1764" s="76" t="s">
        <v>224</v>
      </c>
      <c r="C1764" s="76" t="s">
        <v>857</v>
      </c>
      <c r="D1764" s="77">
        <v>46243</v>
      </c>
      <c r="E1764" s="78">
        <v>5.25</v>
      </c>
      <c r="F1764" s="76" t="s">
        <v>266</v>
      </c>
      <c r="G1764" s="77">
        <v>46243</v>
      </c>
      <c r="H1764">
        <v>40499700</v>
      </c>
      <c r="I1764">
        <v>20</v>
      </c>
      <c r="J1764" s="76" t="s">
        <v>2699</v>
      </c>
      <c r="K1764" s="76" t="s">
        <v>2700</v>
      </c>
      <c r="L1764" s="77">
        <v>46243</v>
      </c>
      <c r="M1764" s="76" t="s">
        <v>269</v>
      </c>
      <c r="N1764" s="76" t="s">
        <v>270</v>
      </c>
      <c r="O1764" s="76" t="s">
        <v>271</v>
      </c>
      <c r="P1764" s="77">
        <v>46243</v>
      </c>
      <c r="Q1764" s="43">
        <f t="shared" si="56"/>
        <v>1076</v>
      </c>
      <c r="R1764" s="43">
        <f t="shared" si="57"/>
        <v>1392</v>
      </c>
      <c r="S1764" s="41">
        <f>IF($Q1764&lt;Parâmetros!$E$19,$G1764-1,$G1764)</f>
        <v>46243</v>
      </c>
    </row>
    <row r="1765" spans="1:19" ht="15" customHeight="1" x14ac:dyDescent="0.25">
      <c r="A1765" s="79">
        <v>54846</v>
      </c>
      <c r="B1765" s="76" t="s">
        <v>224</v>
      </c>
      <c r="C1765" s="76" t="s">
        <v>857</v>
      </c>
      <c r="D1765" s="77">
        <v>46244</v>
      </c>
      <c r="E1765" s="78">
        <v>3.15</v>
      </c>
      <c r="F1765" s="76" t="s">
        <v>266</v>
      </c>
      <c r="G1765" s="77">
        <v>46244</v>
      </c>
      <c r="H1765">
        <v>40503104</v>
      </c>
      <c r="I1765">
        <v>10</v>
      </c>
      <c r="J1765" s="76" t="s">
        <v>2701</v>
      </c>
      <c r="K1765" s="76" t="s">
        <v>2702</v>
      </c>
      <c r="L1765" s="77">
        <v>46244</v>
      </c>
      <c r="M1765" s="76" t="s">
        <v>269</v>
      </c>
      <c r="N1765" s="76" t="s">
        <v>270</v>
      </c>
      <c r="O1765" s="76" t="s">
        <v>271</v>
      </c>
      <c r="P1765" s="77">
        <v>46244</v>
      </c>
      <c r="Q1765" s="43">
        <f t="shared" si="56"/>
        <v>950</v>
      </c>
      <c r="R1765" s="43">
        <f t="shared" si="57"/>
        <v>1139</v>
      </c>
      <c r="S1765" s="41">
        <f>IF($Q1765&lt;Parâmetros!$E$19,$G1765-1,$G1765)</f>
        <v>46244</v>
      </c>
    </row>
    <row r="1766" spans="1:19" ht="15" customHeight="1" x14ac:dyDescent="0.25">
      <c r="A1766" s="79">
        <v>54846</v>
      </c>
      <c r="B1766" s="76" t="s">
        <v>224</v>
      </c>
      <c r="C1766" s="76" t="s">
        <v>857</v>
      </c>
      <c r="D1766" s="77">
        <v>46244</v>
      </c>
      <c r="E1766" s="78">
        <v>2.2999999999999998</v>
      </c>
      <c r="F1766" s="76" t="s">
        <v>266</v>
      </c>
      <c r="G1766" s="77">
        <v>46244</v>
      </c>
      <c r="H1766">
        <v>40470802</v>
      </c>
      <c r="I1766">
        <v>10</v>
      </c>
      <c r="J1766" s="76" t="s">
        <v>2703</v>
      </c>
      <c r="K1766" s="76" t="s">
        <v>2704</v>
      </c>
      <c r="L1766" s="77">
        <v>46244</v>
      </c>
      <c r="M1766" s="76" t="s">
        <v>269</v>
      </c>
      <c r="N1766">
        <v>3003564</v>
      </c>
      <c r="O1766" s="76" t="s">
        <v>271</v>
      </c>
      <c r="P1766" s="77">
        <v>46244</v>
      </c>
      <c r="Q1766" s="43">
        <f t="shared" si="56"/>
        <v>1216</v>
      </c>
      <c r="R1766" s="43">
        <f t="shared" si="57"/>
        <v>1354</v>
      </c>
      <c r="S1766" s="41">
        <f>IF($Q1766&lt;Parâmetros!$E$19,$G1766-1,$G1766)</f>
        <v>46244</v>
      </c>
    </row>
    <row r="1767" spans="1:19" ht="15" customHeight="1" x14ac:dyDescent="0.25">
      <c r="A1767" s="79">
        <v>54846</v>
      </c>
      <c r="B1767" s="76" t="s">
        <v>224</v>
      </c>
      <c r="C1767" s="76" t="s">
        <v>857</v>
      </c>
      <c r="D1767" s="77">
        <v>46244</v>
      </c>
      <c r="E1767" s="78">
        <v>0.7</v>
      </c>
      <c r="F1767" s="76" t="s">
        <v>266</v>
      </c>
      <c r="G1767" s="77">
        <v>46244</v>
      </c>
      <c r="H1767">
        <v>40503117</v>
      </c>
      <c r="I1767">
        <v>10</v>
      </c>
      <c r="J1767" s="76" t="s">
        <v>2705</v>
      </c>
      <c r="K1767" s="76" t="s">
        <v>2706</v>
      </c>
      <c r="L1767" s="77">
        <v>46244</v>
      </c>
      <c r="M1767" s="76" t="s">
        <v>269</v>
      </c>
      <c r="N1767" s="76" t="s">
        <v>270</v>
      </c>
      <c r="O1767" s="76" t="s">
        <v>271</v>
      </c>
      <c r="P1767" s="77">
        <v>46244</v>
      </c>
      <c r="Q1767" s="43">
        <f t="shared" si="56"/>
        <v>1355</v>
      </c>
      <c r="R1767" s="43">
        <f t="shared" si="57"/>
        <v>1397</v>
      </c>
      <c r="S1767" s="41">
        <f>IF($Q1767&lt;Parâmetros!$E$19,$G1767-1,$G1767)</f>
        <v>46244</v>
      </c>
    </row>
    <row r="1768" spans="1:19" ht="15" customHeight="1" x14ac:dyDescent="0.25">
      <c r="A1768" s="79">
        <v>54846</v>
      </c>
      <c r="B1768" s="76" t="s">
        <v>224</v>
      </c>
      <c r="C1768" s="76" t="s">
        <v>857</v>
      </c>
      <c r="D1768" s="77">
        <v>46245</v>
      </c>
      <c r="E1768" s="78">
        <v>4.5199999999999996</v>
      </c>
      <c r="F1768" s="76" t="s">
        <v>266</v>
      </c>
      <c r="G1768" s="77">
        <v>46245</v>
      </c>
      <c r="H1768">
        <v>40503002</v>
      </c>
      <c r="I1768">
        <v>20</v>
      </c>
      <c r="J1768" s="76" t="s">
        <v>2707</v>
      </c>
      <c r="K1768" s="76" t="s">
        <v>2708</v>
      </c>
      <c r="L1768" s="77">
        <v>46245</v>
      </c>
      <c r="M1768" s="76" t="s">
        <v>269</v>
      </c>
      <c r="N1768" s="76" t="s">
        <v>270</v>
      </c>
      <c r="O1768" s="76" t="s">
        <v>271</v>
      </c>
      <c r="P1768" s="77">
        <v>46245</v>
      </c>
      <c r="Q1768" s="43">
        <f t="shared" si="56"/>
        <v>956</v>
      </c>
      <c r="R1768" s="43">
        <f t="shared" si="57"/>
        <v>1228</v>
      </c>
      <c r="S1768" s="41">
        <f>IF($Q1768&lt;Parâmetros!$E$19,$G1768-1,$G1768)</f>
        <v>46245</v>
      </c>
    </row>
    <row r="1769" spans="1:19" ht="15" customHeight="1" x14ac:dyDescent="0.25">
      <c r="A1769" s="79">
        <v>54846</v>
      </c>
      <c r="B1769" s="76" t="s">
        <v>224</v>
      </c>
      <c r="C1769" s="76" t="s">
        <v>857</v>
      </c>
      <c r="D1769" s="77">
        <v>46245</v>
      </c>
      <c r="E1769" s="78">
        <v>1.31</v>
      </c>
      <c r="F1769" s="76" t="s">
        <v>266</v>
      </c>
      <c r="G1769" s="77">
        <v>46245</v>
      </c>
      <c r="H1769">
        <v>40503423</v>
      </c>
      <c r="I1769">
        <v>20</v>
      </c>
      <c r="J1769" s="76" t="s">
        <v>2709</v>
      </c>
      <c r="K1769" s="76" t="s">
        <v>2710</v>
      </c>
      <c r="L1769" s="77">
        <v>46245</v>
      </c>
      <c r="M1769" s="76" t="s">
        <v>269</v>
      </c>
      <c r="N1769" s="76" t="s">
        <v>270</v>
      </c>
      <c r="O1769" s="76" t="s">
        <v>271</v>
      </c>
      <c r="P1769" s="77">
        <v>46245</v>
      </c>
      <c r="Q1769" s="43">
        <f t="shared" si="56"/>
        <v>1323</v>
      </c>
      <c r="R1769" s="43">
        <f t="shared" si="57"/>
        <v>1402</v>
      </c>
      <c r="S1769" s="41">
        <f>IF($Q1769&lt;Parâmetros!$E$19,$G1769-1,$G1769)</f>
        <v>46245</v>
      </c>
    </row>
    <row r="1770" spans="1:19" ht="15" customHeight="1" x14ac:dyDescent="0.25">
      <c r="A1770" s="79">
        <v>54846</v>
      </c>
      <c r="B1770" s="76" t="s">
        <v>224</v>
      </c>
      <c r="C1770" s="76" t="s">
        <v>857</v>
      </c>
      <c r="D1770" s="77">
        <v>46247</v>
      </c>
      <c r="E1770" s="78">
        <v>4.6500000000000004</v>
      </c>
      <c r="F1770" s="76" t="s">
        <v>266</v>
      </c>
      <c r="G1770" s="77">
        <v>46247</v>
      </c>
      <c r="H1770">
        <v>40503987</v>
      </c>
      <c r="I1770">
        <v>10</v>
      </c>
      <c r="J1770" s="76" t="s">
        <v>2711</v>
      </c>
      <c r="K1770" s="76" t="s">
        <v>2712</v>
      </c>
      <c r="L1770" s="77">
        <v>46247</v>
      </c>
      <c r="M1770" s="76" t="s">
        <v>269</v>
      </c>
      <c r="N1770">
        <v>3010757</v>
      </c>
      <c r="O1770" s="76" t="s">
        <v>271</v>
      </c>
      <c r="P1770" s="77">
        <v>46247</v>
      </c>
      <c r="Q1770" s="43">
        <f t="shared" si="56"/>
        <v>947</v>
      </c>
      <c r="R1770" s="43">
        <f t="shared" si="57"/>
        <v>1226</v>
      </c>
      <c r="S1770" s="41">
        <f>IF($Q1770&lt;Parâmetros!$E$19,$G1770-1,$G1770)</f>
        <v>46247</v>
      </c>
    </row>
    <row r="1771" spans="1:19" ht="15" customHeight="1" x14ac:dyDescent="0.25">
      <c r="A1771" s="79">
        <v>54846</v>
      </c>
      <c r="B1771" s="76" t="s">
        <v>224</v>
      </c>
      <c r="C1771" s="76" t="s">
        <v>857</v>
      </c>
      <c r="D1771" s="77">
        <v>46247</v>
      </c>
      <c r="E1771" s="78">
        <v>1.65</v>
      </c>
      <c r="F1771" s="76" t="s">
        <v>266</v>
      </c>
      <c r="G1771" s="77">
        <v>46247</v>
      </c>
      <c r="H1771">
        <v>40503987</v>
      </c>
      <c r="I1771">
        <v>10</v>
      </c>
      <c r="J1771" s="76" t="s">
        <v>2713</v>
      </c>
      <c r="K1771" s="76" t="s">
        <v>2714</v>
      </c>
      <c r="L1771" s="77">
        <v>46247</v>
      </c>
      <c r="M1771" s="76" t="s">
        <v>269</v>
      </c>
      <c r="N1771">
        <v>3010757</v>
      </c>
      <c r="O1771" s="76" t="s">
        <v>271</v>
      </c>
      <c r="P1771" s="77">
        <v>46247</v>
      </c>
      <c r="Q1771" s="43">
        <f t="shared" si="56"/>
        <v>1283</v>
      </c>
      <c r="R1771" s="43">
        <f t="shared" si="57"/>
        <v>1382</v>
      </c>
      <c r="S1771" s="41">
        <f>IF($Q1771&lt;Parâmetros!$E$19,$G1771-1,$G1771)</f>
        <v>46247</v>
      </c>
    </row>
    <row r="1772" spans="1:19" ht="15" customHeight="1" x14ac:dyDescent="0.25">
      <c r="A1772" s="79">
        <v>54846</v>
      </c>
      <c r="B1772" s="76" t="s">
        <v>224</v>
      </c>
      <c r="C1772" s="76" t="s">
        <v>857</v>
      </c>
      <c r="D1772" s="77">
        <v>46248</v>
      </c>
      <c r="E1772" s="78">
        <v>2.73</v>
      </c>
      <c r="F1772" s="76" t="s">
        <v>266</v>
      </c>
      <c r="G1772" s="77">
        <v>46248</v>
      </c>
      <c r="H1772">
        <v>40504271</v>
      </c>
      <c r="I1772">
        <v>20</v>
      </c>
      <c r="J1772" s="76" t="s">
        <v>2715</v>
      </c>
      <c r="K1772" s="76" t="s">
        <v>2716</v>
      </c>
      <c r="L1772" s="77">
        <v>46248</v>
      </c>
      <c r="M1772" s="76" t="s">
        <v>269</v>
      </c>
      <c r="N1772" s="76" t="s">
        <v>270</v>
      </c>
      <c r="O1772" s="76" t="s">
        <v>271</v>
      </c>
      <c r="P1772" s="77">
        <v>46248</v>
      </c>
      <c r="Q1772" s="43">
        <f t="shared" si="56"/>
        <v>964</v>
      </c>
      <c r="R1772" s="43">
        <f t="shared" si="57"/>
        <v>1128</v>
      </c>
      <c r="S1772" s="41">
        <f>IF($Q1772&lt;Parâmetros!$E$19,$G1772-1,$G1772)</f>
        <v>46248</v>
      </c>
    </row>
    <row r="1773" spans="1:19" ht="15" customHeight="1" x14ac:dyDescent="0.25">
      <c r="A1773" s="79">
        <v>54846</v>
      </c>
      <c r="B1773" s="76" t="s">
        <v>224</v>
      </c>
      <c r="C1773" s="76" t="s">
        <v>857</v>
      </c>
      <c r="D1773" s="77">
        <v>46248</v>
      </c>
      <c r="E1773" s="78">
        <v>1.45</v>
      </c>
      <c r="F1773" s="76" t="s">
        <v>266</v>
      </c>
      <c r="G1773" s="77">
        <v>46248</v>
      </c>
      <c r="H1773">
        <v>40503104</v>
      </c>
      <c r="I1773">
        <v>20</v>
      </c>
      <c r="J1773" s="76" t="s">
        <v>2717</v>
      </c>
      <c r="K1773" s="76" t="s">
        <v>2718</v>
      </c>
      <c r="L1773" s="77">
        <v>46248</v>
      </c>
      <c r="M1773" s="76" t="s">
        <v>269</v>
      </c>
      <c r="N1773" s="76" t="s">
        <v>270</v>
      </c>
      <c r="O1773" s="76" t="s">
        <v>271</v>
      </c>
      <c r="P1773" s="77">
        <v>46248</v>
      </c>
      <c r="Q1773" s="43">
        <f t="shared" si="56"/>
        <v>1185</v>
      </c>
      <c r="R1773" s="43">
        <f t="shared" si="57"/>
        <v>1272</v>
      </c>
      <c r="S1773" s="41">
        <f>IF($Q1773&lt;Parâmetros!$E$19,$G1773-1,$G1773)</f>
        <v>46248</v>
      </c>
    </row>
    <row r="1774" spans="1:19" ht="15" customHeight="1" x14ac:dyDescent="0.25">
      <c r="A1774" s="79">
        <v>54846</v>
      </c>
      <c r="B1774" s="76" t="s">
        <v>224</v>
      </c>
      <c r="C1774" s="76" t="s">
        <v>857</v>
      </c>
      <c r="D1774" s="77">
        <v>46248</v>
      </c>
      <c r="E1774" s="78">
        <v>2.16</v>
      </c>
      <c r="F1774" s="76" t="s">
        <v>266</v>
      </c>
      <c r="G1774" s="77">
        <v>46248</v>
      </c>
      <c r="H1774">
        <v>40504297</v>
      </c>
      <c r="I1774">
        <v>10</v>
      </c>
      <c r="J1774" s="76" t="s">
        <v>2719</v>
      </c>
      <c r="K1774" s="76" t="s">
        <v>2720</v>
      </c>
      <c r="L1774" s="77">
        <v>46248</v>
      </c>
      <c r="M1774" s="76" t="s">
        <v>269</v>
      </c>
      <c r="N1774" s="76" t="s">
        <v>270</v>
      </c>
      <c r="O1774" s="76" t="s">
        <v>271</v>
      </c>
      <c r="P1774" s="77">
        <v>46248</v>
      </c>
      <c r="Q1774" s="43">
        <f t="shared" si="56"/>
        <v>1277</v>
      </c>
      <c r="R1774" s="43">
        <f t="shared" si="57"/>
        <v>1406</v>
      </c>
      <c r="S1774" s="41">
        <f>IF($Q1774&lt;Parâmetros!$E$19,$G1774-1,$G1774)</f>
        <v>46248</v>
      </c>
    </row>
    <row r="1775" spans="1:19" ht="15" customHeight="1" x14ac:dyDescent="0.25">
      <c r="A1775" s="79">
        <v>54846</v>
      </c>
      <c r="B1775" s="76" t="s">
        <v>224</v>
      </c>
      <c r="C1775" s="76" t="s">
        <v>857</v>
      </c>
      <c r="D1775" s="77">
        <v>46249</v>
      </c>
      <c r="E1775" s="78">
        <v>6.29</v>
      </c>
      <c r="F1775" s="76" t="s">
        <v>266</v>
      </c>
      <c r="G1775" s="77">
        <v>46249</v>
      </c>
      <c r="H1775">
        <v>40503104</v>
      </c>
      <c r="I1775">
        <v>20</v>
      </c>
      <c r="J1775" s="76" t="s">
        <v>2721</v>
      </c>
      <c r="K1775" s="76" t="s">
        <v>2722</v>
      </c>
      <c r="L1775" s="77">
        <v>46249</v>
      </c>
      <c r="M1775" s="76" t="s">
        <v>269</v>
      </c>
      <c r="N1775" s="76" t="s">
        <v>270</v>
      </c>
      <c r="O1775" s="76" t="s">
        <v>271</v>
      </c>
      <c r="P1775" s="77">
        <v>46249</v>
      </c>
      <c r="Q1775" s="43">
        <f t="shared" si="56"/>
        <v>946</v>
      </c>
      <c r="R1775" s="43">
        <f t="shared" si="57"/>
        <v>1323</v>
      </c>
      <c r="S1775" s="41">
        <f>IF($Q1775&lt;Parâmetros!$E$19,$G1775-1,$G1775)</f>
        <v>46249</v>
      </c>
    </row>
    <row r="1776" spans="1:19" ht="15" customHeight="1" x14ac:dyDescent="0.25">
      <c r="A1776" s="79">
        <v>54846</v>
      </c>
      <c r="B1776" s="76" t="s">
        <v>224</v>
      </c>
      <c r="C1776" s="76" t="s">
        <v>857</v>
      </c>
      <c r="D1776" s="77">
        <v>46250</v>
      </c>
      <c r="E1776" s="78">
        <v>0.38</v>
      </c>
      <c r="F1776" s="76" t="s">
        <v>266</v>
      </c>
      <c r="G1776" s="77">
        <v>46249</v>
      </c>
      <c r="H1776">
        <v>40503104</v>
      </c>
      <c r="I1776">
        <v>20</v>
      </c>
      <c r="J1776" s="76" t="s">
        <v>2723</v>
      </c>
      <c r="K1776" s="76" t="s">
        <v>2724</v>
      </c>
      <c r="L1776" s="77">
        <v>46249</v>
      </c>
      <c r="M1776" s="76" t="s">
        <v>269</v>
      </c>
      <c r="N1776" s="76" t="s">
        <v>270</v>
      </c>
      <c r="O1776" s="76" t="s">
        <v>271</v>
      </c>
      <c r="P1776" s="77">
        <v>46250</v>
      </c>
      <c r="Q1776" s="43">
        <f t="shared" si="56"/>
        <v>1390</v>
      </c>
      <c r="R1776" s="43">
        <f t="shared" si="57"/>
        <v>1412</v>
      </c>
      <c r="S1776" s="41">
        <f>IF($Q1776&lt;Parâmetros!$E$19,$G1776-1,$G1776)</f>
        <v>46249</v>
      </c>
    </row>
    <row r="1777" spans="1:19" ht="15" customHeight="1" x14ac:dyDescent="0.25">
      <c r="A1777" s="79">
        <v>54846</v>
      </c>
      <c r="B1777" s="76" t="s">
        <v>224</v>
      </c>
      <c r="C1777" s="76" t="s">
        <v>857</v>
      </c>
      <c r="D1777" s="77">
        <v>46250</v>
      </c>
      <c r="E1777" s="78">
        <v>7.58</v>
      </c>
      <c r="F1777" s="76" t="s">
        <v>266</v>
      </c>
      <c r="G1777" s="77">
        <v>46250</v>
      </c>
      <c r="H1777">
        <v>40505018</v>
      </c>
      <c r="I1777">
        <v>30</v>
      </c>
      <c r="J1777" s="76" t="s">
        <v>2725</v>
      </c>
      <c r="K1777" s="76" t="s">
        <v>2726</v>
      </c>
      <c r="L1777" s="77">
        <v>46250</v>
      </c>
      <c r="M1777" s="76" t="s">
        <v>269</v>
      </c>
      <c r="N1777" s="76" t="s">
        <v>270</v>
      </c>
      <c r="O1777" s="76" t="s">
        <v>271</v>
      </c>
      <c r="P1777" s="77">
        <v>46250</v>
      </c>
      <c r="Q1777" s="43">
        <f t="shared" si="56"/>
        <v>938</v>
      </c>
      <c r="R1777" s="43">
        <f t="shared" si="57"/>
        <v>1393</v>
      </c>
      <c r="S1777" s="41">
        <f>IF($Q1777&lt;Parâmetros!$E$19,$G1777-1,$G1777)</f>
        <v>46250</v>
      </c>
    </row>
    <row r="1778" spans="1:19" ht="15" customHeight="1" x14ac:dyDescent="0.25">
      <c r="A1778" s="79">
        <v>54846</v>
      </c>
      <c r="B1778" s="76" t="s">
        <v>224</v>
      </c>
      <c r="C1778" s="76" t="s">
        <v>857</v>
      </c>
      <c r="D1778" s="77">
        <v>46251</v>
      </c>
      <c r="E1778" s="78">
        <v>5.09</v>
      </c>
      <c r="F1778" s="76" t="s">
        <v>266</v>
      </c>
      <c r="G1778" s="77">
        <v>46251</v>
      </c>
      <c r="H1778">
        <v>40503997</v>
      </c>
      <c r="I1778">
        <v>20</v>
      </c>
      <c r="J1778" s="76" t="s">
        <v>2727</v>
      </c>
      <c r="K1778" s="76" t="s">
        <v>2728</v>
      </c>
      <c r="L1778" s="77">
        <v>46251</v>
      </c>
      <c r="M1778" s="76" t="s">
        <v>269</v>
      </c>
      <c r="N1778">
        <v>3004265</v>
      </c>
      <c r="O1778" s="76" t="s">
        <v>271</v>
      </c>
      <c r="P1778" s="77">
        <v>46251</v>
      </c>
      <c r="Q1778" s="43">
        <f t="shared" si="56"/>
        <v>948</v>
      </c>
      <c r="R1778" s="43">
        <f t="shared" si="57"/>
        <v>1254</v>
      </c>
      <c r="S1778" s="41">
        <f>IF($Q1778&lt;Parâmetros!$E$19,$G1778-1,$G1778)</f>
        <v>46251</v>
      </c>
    </row>
    <row r="1779" spans="1:19" ht="15" customHeight="1" x14ac:dyDescent="0.25">
      <c r="A1779" s="79">
        <v>54846</v>
      </c>
      <c r="B1779" s="76" t="s">
        <v>224</v>
      </c>
      <c r="C1779" s="76" t="s">
        <v>857</v>
      </c>
      <c r="D1779" s="77">
        <v>46251</v>
      </c>
      <c r="E1779" s="78">
        <v>1.53</v>
      </c>
      <c r="F1779" s="76" t="s">
        <v>266</v>
      </c>
      <c r="G1779" s="77">
        <v>46251</v>
      </c>
      <c r="H1779">
        <v>40503997</v>
      </c>
      <c r="I1779">
        <v>20</v>
      </c>
      <c r="J1779" s="76" t="s">
        <v>2729</v>
      </c>
      <c r="K1779" s="76" t="s">
        <v>2730</v>
      </c>
      <c r="L1779" s="77">
        <v>46251</v>
      </c>
      <c r="M1779" s="76" t="s">
        <v>269</v>
      </c>
      <c r="N1779">
        <v>3004265</v>
      </c>
      <c r="O1779" s="76" t="s">
        <v>271</v>
      </c>
      <c r="P1779" s="77">
        <v>46251</v>
      </c>
      <c r="Q1779" s="43">
        <f t="shared" si="56"/>
        <v>1299</v>
      </c>
      <c r="R1779" s="43">
        <f t="shared" si="57"/>
        <v>1391</v>
      </c>
      <c r="S1779" s="41">
        <f>IF($Q1779&lt;Parâmetros!$E$19,$G1779-1,$G1779)</f>
        <v>46251</v>
      </c>
    </row>
    <row r="1780" spans="1:19" ht="15" customHeight="1" x14ac:dyDescent="0.25">
      <c r="A1780" s="79">
        <v>55138</v>
      </c>
      <c r="B1780" s="76" t="s">
        <v>2731</v>
      </c>
      <c r="C1780" s="76" t="s">
        <v>443</v>
      </c>
      <c r="D1780" s="77">
        <v>46244</v>
      </c>
      <c r="E1780" s="78">
        <v>1.67</v>
      </c>
      <c r="F1780" s="76" t="s">
        <v>266</v>
      </c>
      <c r="G1780" s="77">
        <v>46237</v>
      </c>
      <c r="H1780">
        <v>40500211</v>
      </c>
      <c r="I1780">
        <v>30</v>
      </c>
      <c r="J1780" s="76" t="s">
        <v>827</v>
      </c>
      <c r="K1780" s="76" t="s">
        <v>2509</v>
      </c>
      <c r="L1780" s="77">
        <v>46237</v>
      </c>
      <c r="M1780" s="76" t="s">
        <v>269</v>
      </c>
      <c r="N1780">
        <v>3011212</v>
      </c>
      <c r="O1780" s="76" t="s">
        <v>271</v>
      </c>
      <c r="P1780" s="77">
        <v>46244</v>
      </c>
      <c r="Q1780" s="43">
        <f t="shared" si="56"/>
        <v>1320</v>
      </c>
      <c r="R1780" s="43">
        <f t="shared" si="57"/>
        <v>1420</v>
      </c>
      <c r="S1780" s="41">
        <f>IF($Q1780&lt;Parâmetros!$E$19,$G1780-1,$G1780)</f>
        <v>46237</v>
      </c>
    </row>
    <row r="1781" spans="1:19" ht="15" customHeight="1" x14ac:dyDescent="0.25">
      <c r="A1781" s="79">
        <v>55138</v>
      </c>
      <c r="B1781" s="76" t="s">
        <v>2731</v>
      </c>
      <c r="C1781" s="76" t="s">
        <v>443</v>
      </c>
      <c r="D1781" s="77">
        <v>46244</v>
      </c>
      <c r="E1781" s="78">
        <v>-1.67</v>
      </c>
      <c r="F1781" s="76" t="s">
        <v>266</v>
      </c>
      <c r="G1781" s="77">
        <v>46237</v>
      </c>
      <c r="H1781">
        <v>40500211</v>
      </c>
      <c r="I1781">
        <v>30</v>
      </c>
      <c r="J1781" s="76" t="s">
        <v>827</v>
      </c>
      <c r="K1781" s="76" t="s">
        <v>2509</v>
      </c>
      <c r="L1781" s="77">
        <v>46237</v>
      </c>
      <c r="M1781" s="76" t="s">
        <v>269</v>
      </c>
      <c r="N1781">
        <v>3011212</v>
      </c>
      <c r="O1781" s="76" t="s">
        <v>511</v>
      </c>
      <c r="P1781" s="77">
        <v>46245</v>
      </c>
      <c r="Q1781" s="43">
        <f t="shared" si="56"/>
        <v>1320</v>
      </c>
      <c r="R1781" s="43">
        <f t="shared" si="57"/>
        <v>1420</v>
      </c>
      <c r="S1781" s="41">
        <f>IF($Q1781&lt;Parâmetros!$E$19,$G1781-1,$G1781)</f>
        <v>46237</v>
      </c>
    </row>
    <row r="1782" spans="1:19" ht="15" customHeight="1" x14ac:dyDescent="0.25">
      <c r="A1782" s="79">
        <v>55138</v>
      </c>
      <c r="B1782" s="76" t="s">
        <v>2731</v>
      </c>
      <c r="C1782" s="76" t="s">
        <v>443</v>
      </c>
      <c r="D1782" s="77">
        <v>46238</v>
      </c>
      <c r="E1782" s="78">
        <v>5.33</v>
      </c>
      <c r="F1782" s="76" t="s">
        <v>266</v>
      </c>
      <c r="G1782" s="77">
        <v>46238</v>
      </c>
      <c r="H1782">
        <v>40500211</v>
      </c>
      <c r="I1782">
        <v>30</v>
      </c>
      <c r="J1782" s="76" t="s">
        <v>837</v>
      </c>
      <c r="K1782" s="76" t="s">
        <v>826</v>
      </c>
      <c r="L1782" s="77">
        <v>46238</v>
      </c>
      <c r="M1782" s="76" t="s">
        <v>269</v>
      </c>
      <c r="N1782">
        <v>3011212</v>
      </c>
      <c r="O1782" s="76" t="s">
        <v>271</v>
      </c>
      <c r="P1782" s="77">
        <v>46238</v>
      </c>
      <c r="Q1782" s="43">
        <f t="shared" si="56"/>
        <v>940</v>
      </c>
      <c r="R1782" s="43">
        <f t="shared" si="57"/>
        <v>1260</v>
      </c>
      <c r="S1782" s="41">
        <f>IF($Q1782&lt;Parâmetros!$E$19,$G1782-1,$G1782)</f>
        <v>46238</v>
      </c>
    </row>
    <row r="1783" spans="1:19" ht="15" customHeight="1" x14ac:dyDescent="0.25">
      <c r="A1783" s="79">
        <v>55138</v>
      </c>
      <c r="B1783" s="76" t="s">
        <v>2731</v>
      </c>
      <c r="C1783" s="76" t="s">
        <v>443</v>
      </c>
      <c r="D1783" s="77">
        <v>46244</v>
      </c>
      <c r="E1783" s="78">
        <v>1.67</v>
      </c>
      <c r="F1783" s="76" t="s">
        <v>266</v>
      </c>
      <c r="G1783" s="77">
        <v>46238</v>
      </c>
      <c r="H1783">
        <v>40500211</v>
      </c>
      <c r="I1783">
        <v>30</v>
      </c>
      <c r="J1783" s="76" t="s">
        <v>827</v>
      </c>
      <c r="K1783" s="76" t="s">
        <v>2509</v>
      </c>
      <c r="L1783" s="77">
        <v>46238</v>
      </c>
      <c r="M1783" s="76" t="s">
        <v>269</v>
      </c>
      <c r="N1783">
        <v>3011212</v>
      </c>
      <c r="O1783" s="76" t="s">
        <v>271</v>
      </c>
      <c r="P1783" s="77">
        <v>46244</v>
      </c>
      <c r="Q1783" s="43">
        <f t="shared" si="56"/>
        <v>1320</v>
      </c>
      <c r="R1783" s="43">
        <f t="shared" si="57"/>
        <v>1420</v>
      </c>
      <c r="S1783" s="41">
        <f>IF($Q1783&lt;Parâmetros!$E$19,$G1783-1,$G1783)</f>
        <v>46238</v>
      </c>
    </row>
    <row r="1784" spans="1:19" ht="15" customHeight="1" x14ac:dyDescent="0.25">
      <c r="A1784" s="79">
        <v>55138</v>
      </c>
      <c r="B1784" s="76" t="s">
        <v>2731</v>
      </c>
      <c r="C1784" s="76" t="s">
        <v>443</v>
      </c>
      <c r="D1784" s="77">
        <v>46239</v>
      </c>
      <c r="E1784" s="78">
        <v>7.2</v>
      </c>
      <c r="F1784" s="76" t="s">
        <v>266</v>
      </c>
      <c r="G1784" s="77">
        <v>46239</v>
      </c>
      <c r="H1784">
        <v>40500211</v>
      </c>
      <c r="I1784">
        <v>10</v>
      </c>
      <c r="J1784" s="76" t="s">
        <v>1763</v>
      </c>
      <c r="K1784" s="76" t="s">
        <v>1764</v>
      </c>
      <c r="L1784" s="77">
        <v>46239</v>
      </c>
      <c r="M1784" s="76" t="s">
        <v>269</v>
      </c>
      <c r="N1784">
        <v>3011212</v>
      </c>
      <c r="O1784" s="76" t="s">
        <v>271</v>
      </c>
      <c r="P1784" s="77">
        <v>46239</v>
      </c>
      <c r="Q1784" s="43">
        <f t="shared" si="56"/>
        <v>960</v>
      </c>
      <c r="R1784" s="43">
        <f t="shared" si="57"/>
        <v>1391</v>
      </c>
      <c r="S1784" s="41">
        <f>IF($Q1784&lt;Parâmetros!$E$19,$G1784-1,$G1784)</f>
        <v>46239</v>
      </c>
    </row>
    <row r="1785" spans="1:19" ht="15" customHeight="1" x14ac:dyDescent="0.25">
      <c r="A1785" s="79">
        <v>55138</v>
      </c>
      <c r="B1785" s="76" t="s">
        <v>2731</v>
      </c>
      <c r="C1785" s="76" t="s">
        <v>443</v>
      </c>
      <c r="D1785" s="77">
        <v>46241</v>
      </c>
      <c r="E1785" s="78">
        <v>3.14</v>
      </c>
      <c r="F1785" s="76" t="s">
        <v>266</v>
      </c>
      <c r="G1785" s="77">
        <v>46241</v>
      </c>
      <c r="H1785">
        <v>40501858</v>
      </c>
      <c r="I1785">
        <v>10</v>
      </c>
      <c r="J1785" s="76" t="s">
        <v>2732</v>
      </c>
      <c r="K1785" s="76" t="s">
        <v>2733</v>
      </c>
      <c r="L1785" s="77">
        <v>46241</v>
      </c>
      <c r="M1785" s="76" t="s">
        <v>269</v>
      </c>
      <c r="N1785" s="76" t="s">
        <v>270</v>
      </c>
      <c r="O1785" s="76" t="s">
        <v>271</v>
      </c>
      <c r="P1785" s="77">
        <v>46241</v>
      </c>
      <c r="Q1785" s="43">
        <f t="shared" si="56"/>
        <v>13</v>
      </c>
      <c r="R1785" s="43">
        <f t="shared" si="57"/>
        <v>202</v>
      </c>
      <c r="S1785" s="41">
        <f>IF($Q1785&lt;Parâmetros!$E$19,$G1785-1,$G1785)</f>
        <v>46240</v>
      </c>
    </row>
    <row r="1786" spans="1:19" ht="15" customHeight="1" x14ac:dyDescent="0.25">
      <c r="A1786" s="79">
        <v>55138</v>
      </c>
      <c r="B1786" s="76" t="s">
        <v>2731</v>
      </c>
      <c r="C1786" s="76" t="s">
        <v>443</v>
      </c>
      <c r="D1786" s="77">
        <v>46241</v>
      </c>
      <c r="E1786" s="78">
        <v>1.21</v>
      </c>
      <c r="F1786" s="76" t="s">
        <v>266</v>
      </c>
      <c r="G1786" s="77">
        <v>46241</v>
      </c>
      <c r="H1786">
        <v>40501863</v>
      </c>
      <c r="I1786">
        <v>10</v>
      </c>
      <c r="J1786" s="76" t="s">
        <v>2734</v>
      </c>
      <c r="K1786" s="76" t="s">
        <v>2735</v>
      </c>
      <c r="L1786" s="77">
        <v>46241</v>
      </c>
      <c r="M1786" s="76" t="s">
        <v>269</v>
      </c>
      <c r="N1786" s="76" t="s">
        <v>270</v>
      </c>
      <c r="O1786" s="76" t="s">
        <v>271</v>
      </c>
      <c r="P1786" s="77">
        <v>46241</v>
      </c>
      <c r="Q1786" s="43">
        <f t="shared" si="56"/>
        <v>279</v>
      </c>
      <c r="R1786" s="43">
        <f t="shared" si="57"/>
        <v>352</v>
      </c>
      <c r="S1786" s="41">
        <f>IF($Q1786&lt;Parâmetros!$E$19,$G1786-1,$G1786)</f>
        <v>46240</v>
      </c>
    </row>
    <row r="1787" spans="1:19" ht="15" customHeight="1" x14ac:dyDescent="0.25">
      <c r="A1787" s="79">
        <v>55138</v>
      </c>
      <c r="B1787" s="76" t="s">
        <v>2731</v>
      </c>
      <c r="C1787" s="76" t="s">
        <v>443</v>
      </c>
      <c r="D1787" s="77">
        <v>46241</v>
      </c>
      <c r="E1787" s="78">
        <v>0.24</v>
      </c>
      <c r="F1787" s="76" t="s">
        <v>266</v>
      </c>
      <c r="G1787" s="77">
        <v>46241</v>
      </c>
      <c r="H1787">
        <v>40493818</v>
      </c>
      <c r="I1787">
        <v>10</v>
      </c>
      <c r="J1787" s="76" t="s">
        <v>2736</v>
      </c>
      <c r="K1787" s="76" t="s">
        <v>2737</v>
      </c>
      <c r="L1787" s="77">
        <v>46241</v>
      </c>
      <c r="M1787" s="76" t="s">
        <v>296</v>
      </c>
      <c r="N1787">
        <v>3003074</v>
      </c>
      <c r="O1787" s="76" t="s">
        <v>271</v>
      </c>
      <c r="P1787" s="77">
        <v>46241</v>
      </c>
      <c r="Q1787" s="43">
        <f t="shared" si="56"/>
        <v>353</v>
      </c>
      <c r="R1787" s="43">
        <f t="shared" si="57"/>
        <v>368</v>
      </c>
      <c r="S1787" s="41">
        <f>IF($Q1787&lt;Parâmetros!$E$19,$G1787-1,$G1787)</f>
        <v>46240</v>
      </c>
    </row>
    <row r="1788" spans="1:19" ht="15" customHeight="1" x14ac:dyDescent="0.25">
      <c r="A1788" s="79">
        <v>55138</v>
      </c>
      <c r="B1788" s="76" t="s">
        <v>2731</v>
      </c>
      <c r="C1788" s="76" t="s">
        <v>443</v>
      </c>
      <c r="D1788" s="77">
        <v>46241</v>
      </c>
      <c r="E1788" s="78">
        <v>0.28000000000000003</v>
      </c>
      <c r="F1788" s="76" t="s">
        <v>266</v>
      </c>
      <c r="G1788" s="77">
        <v>46241</v>
      </c>
      <c r="H1788">
        <v>40493821</v>
      </c>
      <c r="I1788">
        <v>10</v>
      </c>
      <c r="J1788" s="76" t="s">
        <v>2738</v>
      </c>
      <c r="K1788" s="76" t="s">
        <v>2739</v>
      </c>
      <c r="L1788" s="77">
        <v>46241</v>
      </c>
      <c r="M1788" s="76" t="s">
        <v>296</v>
      </c>
      <c r="N1788">
        <v>3003438</v>
      </c>
      <c r="O1788" s="76" t="s">
        <v>271</v>
      </c>
      <c r="P1788" s="77">
        <v>46241</v>
      </c>
      <c r="Q1788" s="43">
        <f t="shared" si="56"/>
        <v>368</v>
      </c>
      <c r="R1788" s="43">
        <f t="shared" si="57"/>
        <v>385</v>
      </c>
      <c r="S1788" s="41">
        <f>IF($Q1788&lt;Parâmetros!$E$19,$G1788-1,$G1788)</f>
        <v>46240</v>
      </c>
    </row>
    <row r="1789" spans="1:19" ht="15" customHeight="1" x14ac:dyDescent="0.25">
      <c r="A1789" s="79">
        <v>55138</v>
      </c>
      <c r="B1789" s="76" t="s">
        <v>2731</v>
      </c>
      <c r="C1789" s="76" t="s">
        <v>443</v>
      </c>
      <c r="D1789" s="77">
        <v>46241</v>
      </c>
      <c r="E1789" s="78">
        <v>0.22</v>
      </c>
      <c r="F1789" s="76" t="s">
        <v>266</v>
      </c>
      <c r="G1789" s="77">
        <v>46241</v>
      </c>
      <c r="H1789">
        <v>40493822</v>
      </c>
      <c r="I1789">
        <v>10</v>
      </c>
      <c r="J1789" s="76" t="s">
        <v>2740</v>
      </c>
      <c r="K1789" s="76" t="s">
        <v>2741</v>
      </c>
      <c r="L1789" s="77">
        <v>46241</v>
      </c>
      <c r="M1789" s="76" t="s">
        <v>296</v>
      </c>
      <c r="N1789">
        <v>3005338</v>
      </c>
      <c r="O1789" s="76" t="s">
        <v>271</v>
      </c>
      <c r="P1789" s="77">
        <v>46241</v>
      </c>
      <c r="Q1789" s="43">
        <f t="shared" si="56"/>
        <v>387</v>
      </c>
      <c r="R1789" s="43">
        <f t="shared" si="57"/>
        <v>400</v>
      </c>
      <c r="S1789" s="41">
        <f>IF($Q1789&lt;Parâmetros!$E$19,$G1789-1,$G1789)</f>
        <v>46240</v>
      </c>
    </row>
    <row r="1790" spans="1:19" ht="15" customHeight="1" x14ac:dyDescent="0.25">
      <c r="A1790" s="79">
        <v>55138</v>
      </c>
      <c r="B1790" s="76" t="s">
        <v>2731</v>
      </c>
      <c r="C1790" s="76" t="s">
        <v>443</v>
      </c>
      <c r="D1790" s="77">
        <v>46241</v>
      </c>
      <c r="E1790" s="78">
        <v>0.31</v>
      </c>
      <c r="F1790" s="76" t="s">
        <v>266</v>
      </c>
      <c r="G1790" s="77">
        <v>46241</v>
      </c>
      <c r="H1790">
        <v>40493899</v>
      </c>
      <c r="I1790">
        <v>10</v>
      </c>
      <c r="J1790" s="76" t="s">
        <v>2742</v>
      </c>
      <c r="K1790" s="76" t="s">
        <v>2743</v>
      </c>
      <c r="L1790" s="77">
        <v>46241</v>
      </c>
      <c r="M1790" s="76" t="s">
        <v>296</v>
      </c>
      <c r="N1790">
        <v>3002847</v>
      </c>
      <c r="O1790" s="76" t="s">
        <v>271</v>
      </c>
      <c r="P1790" s="77">
        <v>46241</v>
      </c>
      <c r="Q1790" s="43">
        <f t="shared" si="56"/>
        <v>401</v>
      </c>
      <c r="R1790" s="43">
        <f t="shared" si="57"/>
        <v>420</v>
      </c>
      <c r="S1790" s="41">
        <f>IF($Q1790&lt;Parâmetros!$E$19,$G1790-1,$G1790)</f>
        <v>46240</v>
      </c>
    </row>
    <row r="1791" spans="1:19" ht="15" customHeight="1" x14ac:dyDescent="0.25">
      <c r="A1791" s="79">
        <v>55138</v>
      </c>
      <c r="B1791" s="76" t="s">
        <v>2731</v>
      </c>
      <c r="C1791" s="76" t="s">
        <v>443</v>
      </c>
      <c r="D1791" s="77">
        <v>46242</v>
      </c>
      <c r="E1791" s="78">
        <v>0.68</v>
      </c>
      <c r="F1791" s="76" t="s">
        <v>266</v>
      </c>
      <c r="G1791" s="77">
        <v>46241</v>
      </c>
      <c r="H1791">
        <v>40493901</v>
      </c>
      <c r="I1791">
        <v>10</v>
      </c>
      <c r="J1791" s="76" t="s">
        <v>2744</v>
      </c>
      <c r="K1791" s="76" t="s">
        <v>2745</v>
      </c>
      <c r="L1791" s="77">
        <v>46242</v>
      </c>
      <c r="M1791" s="76" t="s">
        <v>296</v>
      </c>
      <c r="N1791">
        <v>3003272</v>
      </c>
      <c r="O1791" s="76" t="s">
        <v>271</v>
      </c>
      <c r="P1791" s="77">
        <v>46242</v>
      </c>
      <c r="Q1791" s="43">
        <f t="shared" si="56"/>
        <v>1427</v>
      </c>
      <c r="R1791" s="43">
        <f t="shared" si="57"/>
        <v>28</v>
      </c>
      <c r="S1791" s="41">
        <f>IF($Q1791&lt;Parâmetros!$E$19,$G1791-1,$G1791)</f>
        <v>46241</v>
      </c>
    </row>
    <row r="1792" spans="1:19" ht="15" customHeight="1" x14ac:dyDescent="0.25">
      <c r="A1792" s="79">
        <v>55138</v>
      </c>
      <c r="B1792" s="76" t="s">
        <v>2731</v>
      </c>
      <c r="C1792" s="76" t="s">
        <v>443</v>
      </c>
      <c r="D1792" s="77">
        <v>46242</v>
      </c>
      <c r="E1792" s="78">
        <v>0.28999999999999998</v>
      </c>
      <c r="F1792" s="76" t="s">
        <v>266</v>
      </c>
      <c r="G1792" s="77">
        <v>46242</v>
      </c>
      <c r="H1792">
        <v>40493903</v>
      </c>
      <c r="I1792">
        <v>10</v>
      </c>
      <c r="J1792" s="76" t="s">
        <v>2746</v>
      </c>
      <c r="K1792" s="76" t="s">
        <v>2747</v>
      </c>
      <c r="L1792" s="77">
        <v>46242</v>
      </c>
      <c r="M1792" s="76" t="s">
        <v>296</v>
      </c>
      <c r="N1792">
        <v>3005359</v>
      </c>
      <c r="O1792" s="76" t="s">
        <v>271</v>
      </c>
      <c r="P1792" s="77">
        <v>46242</v>
      </c>
      <c r="Q1792" s="43">
        <f t="shared" si="56"/>
        <v>30</v>
      </c>
      <c r="R1792" s="43">
        <f t="shared" si="57"/>
        <v>47</v>
      </c>
      <c r="S1792" s="41">
        <f>IF($Q1792&lt;Parâmetros!$E$19,$G1792-1,$G1792)</f>
        <v>46241</v>
      </c>
    </row>
    <row r="1793" spans="1:19" ht="15" customHeight="1" x14ac:dyDescent="0.25">
      <c r="A1793" s="79">
        <v>55138</v>
      </c>
      <c r="B1793" s="76" t="s">
        <v>2731</v>
      </c>
      <c r="C1793" s="76" t="s">
        <v>443</v>
      </c>
      <c r="D1793" s="77">
        <v>46242</v>
      </c>
      <c r="E1793" s="78">
        <v>0.27</v>
      </c>
      <c r="F1793" s="76" t="s">
        <v>266</v>
      </c>
      <c r="G1793" s="77">
        <v>46242</v>
      </c>
      <c r="H1793">
        <v>40493905</v>
      </c>
      <c r="I1793">
        <v>10</v>
      </c>
      <c r="J1793" s="76" t="s">
        <v>2748</v>
      </c>
      <c r="K1793" s="76" t="s">
        <v>2749</v>
      </c>
      <c r="L1793" s="77">
        <v>46242</v>
      </c>
      <c r="M1793" s="76" t="s">
        <v>296</v>
      </c>
      <c r="N1793">
        <v>3005530</v>
      </c>
      <c r="O1793" s="76" t="s">
        <v>271</v>
      </c>
      <c r="P1793" s="77">
        <v>46242</v>
      </c>
      <c r="Q1793" s="43">
        <f t="shared" si="56"/>
        <v>89</v>
      </c>
      <c r="R1793" s="43">
        <f t="shared" si="57"/>
        <v>105</v>
      </c>
      <c r="S1793" s="41">
        <f>IF($Q1793&lt;Parâmetros!$E$19,$G1793-1,$G1793)</f>
        <v>46241</v>
      </c>
    </row>
    <row r="1794" spans="1:19" ht="15" customHeight="1" x14ac:dyDescent="0.25">
      <c r="A1794" s="79">
        <v>55138</v>
      </c>
      <c r="B1794" s="76" t="s">
        <v>2731</v>
      </c>
      <c r="C1794" s="76" t="s">
        <v>443</v>
      </c>
      <c r="D1794" s="77">
        <v>46242</v>
      </c>
      <c r="E1794" s="78">
        <v>0.34</v>
      </c>
      <c r="F1794" s="76" t="s">
        <v>266</v>
      </c>
      <c r="G1794" s="77">
        <v>46242</v>
      </c>
      <c r="H1794">
        <v>40493908</v>
      </c>
      <c r="I1794">
        <v>10</v>
      </c>
      <c r="J1794" s="76" t="s">
        <v>2750</v>
      </c>
      <c r="K1794" s="76" t="s">
        <v>2751</v>
      </c>
      <c r="L1794" s="77">
        <v>46242</v>
      </c>
      <c r="M1794" s="76" t="s">
        <v>296</v>
      </c>
      <c r="N1794">
        <v>3003273</v>
      </c>
      <c r="O1794" s="76" t="s">
        <v>271</v>
      </c>
      <c r="P1794" s="77">
        <v>46242</v>
      </c>
      <c r="Q1794" s="43">
        <f t="shared" si="56"/>
        <v>106</v>
      </c>
      <c r="R1794" s="43">
        <f t="shared" si="57"/>
        <v>127</v>
      </c>
      <c r="S1794" s="41">
        <f>IF($Q1794&lt;Parâmetros!$E$19,$G1794-1,$G1794)</f>
        <v>46241</v>
      </c>
    </row>
    <row r="1795" spans="1:19" ht="15" customHeight="1" x14ac:dyDescent="0.25">
      <c r="A1795" s="79">
        <v>55138</v>
      </c>
      <c r="B1795" s="76" t="s">
        <v>2731</v>
      </c>
      <c r="C1795" s="76" t="s">
        <v>443</v>
      </c>
      <c r="D1795" s="77">
        <v>46242</v>
      </c>
      <c r="E1795" s="78">
        <v>0.28999999999999998</v>
      </c>
      <c r="F1795" s="76" t="s">
        <v>266</v>
      </c>
      <c r="G1795" s="77">
        <v>46242</v>
      </c>
      <c r="H1795">
        <v>40494525</v>
      </c>
      <c r="I1795">
        <v>10</v>
      </c>
      <c r="J1795" s="76" t="s">
        <v>2752</v>
      </c>
      <c r="K1795" s="76" t="s">
        <v>2753</v>
      </c>
      <c r="L1795" s="77">
        <v>46242</v>
      </c>
      <c r="M1795" s="76" t="s">
        <v>296</v>
      </c>
      <c r="N1795">
        <v>3010860</v>
      </c>
      <c r="O1795" s="76" t="s">
        <v>271</v>
      </c>
      <c r="P1795" s="77">
        <v>46242</v>
      </c>
      <c r="Q1795" s="43">
        <f t="shared" si="56"/>
        <v>145</v>
      </c>
      <c r="R1795" s="43">
        <f t="shared" si="57"/>
        <v>162</v>
      </c>
      <c r="S1795" s="41">
        <f>IF($Q1795&lt;Parâmetros!$E$19,$G1795-1,$G1795)</f>
        <v>46241</v>
      </c>
    </row>
    <row r="1796" spans="1:19" ht="15" customHeight="1" x14ac:dyDescent="0.25">
      <c r="A1796" s="79">
        <v>55138</v>
      </c>
      <c r="B1796" s="76" t="s">
        <v>2731</v>
      </c>
      <c r="C1796" s="76" t="s">
        <v>443</v>
      </c>
      <c r="D1796" s="77">
        <v>46242</v>
      </c>
      <c r="E1796" s="78">
        <v>0.41</v>
      </c>
      <c r="F1796" s="76" t="s">
        <v>266</v>
      </c>
      <c r="G1796" s="77">
        <v>46242</v>
      </c>
      <c r="H1796">
        <v>40494527</v>
      </c>
      <c r="I1796">
        <v>10</v>
      </c>
      <c r="J1796" s="76" t="s">
        <v>2754</v>
      </c>
      <c r="K1796" s="76" t="s">
        <v>2755</v>
      </c>
      <c r="L1796" s="77">
        <v>46242</v>
      </c>
      <c r="M1796" s="76" t="s">
        <v>296</v>
      </c>
      <c r="N1796">
        <v>3010883</v>
      </c>
      <c r="O1796" s="76" t="s">
        <v>271</v>
      </c>
      <c r="P1796" s="77">
        <v>46242</v>
      </c>
      <c r="Q1796" s="43">
        <f t="shared" si="56"/>
        <v>167</v>
      </c>
      <c r="R1796" s="43">
        <f t="shared" si="57"/>
        <v>191</v>
      </c>
      <c r="S1796" s="41">
        <f>IF($Q1796&lt;Parâmetros!$E$19,$G1796-1,$G1796)</f>
        <v>46241</v>
      </c>
    </row>
    <row r="1797" spans="1:19" ht="15" customHeight="1" x14ac:dyDescent="0.25">
      <c r="A1797" s="79">
        <v>55138</v>
      </c>
      <c r="B1797" s="76" t="s">
        <v>2731</v>
      </c>
      <c r="C1797" s="76" t="s">
        <v>443</v>
      </c>
      <c r="D1797" s="77">
        <v>46242</v>
      </c>
      <c r="E1797" s="78">
        <v>0.21</v>
      </c>
      <c r="F1797" s="76" t="s">
        <v>266</v>
      </c>
      <c r="G1797" s="77">
        <v>46242</v>
      </c>
      <c r="H1797">
        <v>40494528</v>
      </c>
      <c r="I1797">
        <v>10</v>
      </c>
      <c r="J1797" s="76" t="s">
        <v>2756</v>
      </c>
      <c r="K1797" s="76" t="s">
        <v>2757</v>
      </c>
      <c r="L1797" s="77">
        <v>46242</v>
      </c>
      <c r="M1797" s="76" t="s">
        <v>296</v>
      </c>
      <c r="N1797">
        <v>3010887</v>
      </c>
      <c r="O1797" s="76" t="s">
        <v>271</v>
      </c>
      <c r="P1797" s="77">
        <v>46242</v>
      </c>
      <c r="Q1797" s="43">
        <f t="shared" si="56"/>
        <v>194</v>
      </c>
      <c r="R1797" s="43">
        <f t="shared" si="57"/>
        <v>207</v>
      </c>
      <c r="S1797" s="41">
        <f>IF($Q1797&lt;Parâmetros!$E$19,$G1797-1,$G1797)</f>
        <v>46241</v>
      </c>
    </row>
    <row r="1798" spans="1:19" ht="15" customHeight="1" x14ac:dyDescent="0.25">
      <c r="A1798" s="79">
        <v>55138</v>
      </c>
      <c r="B1798" s="76" t="s">
        <v>2731</v>
      </c>
      <c r="C1798" s="76" t="s">
        <v>443</v>
      </c>
      <c r="D1798" s="77">
        <v>46242</v>
      </c>
      <c r="E1798" s="78">
        <v>0.25</v>
      </c>
      <c r="F1798" s="76" t="s">
        <v>266</v>
      </c>
      <c r="G1798" s="77">
        <v>46242</v>
      </c>
      <c r="H1798">
        <v>40494539</v>
      </c>
      <c r="I1798">
        <v>10</v>
      </c>
      <c r="J1798" s="76" t="s">
        <v>2758</v>
      </c>
      <c r="K1798" s="76" t="s">
        <v>2759</v>
      </c>
      <c r="L1798" s="77">
        <v>46242</v>
      </c>
      <c r="M1798" s="76" t="s">
        <v>296</v>
      </c>
      <c r="N1798">
        <v>3006773</v>
      </c>
      <c r="O1798" s="76" t="s">
        <v>271</v>
      </c>
      <c r="P1798" s="77">
        <v>46242</v>
      </c>
      <c r="Q1798" s="43">
        <f t="shared" si="56"/>
        <v>208</v>
      </c>
      <c r="R1798" s="43">
        <f t="shared" si="57"/>
        <v>223</v>
      </c>
      <c r="S1798" s="41">
        <f>IF($Q1798&lt;Parâmetros!$E$19,$G1798-1,$G1798)</f>
        <v>46241</v>
      </c>
    </row>
    <row r="1799" spans="1:19" ht="15" customHeight="1" x14ac:dyDescent="0.25">
      <c r="A1799" s="79">
        <v>55138</v>
      </c>
      <c r="B1799" s="76" t="s">
        <v>2731</v>
      </c>
      <c r="C1799" s="76" t="s">
        <v>443</v>
      </c>
      <c r="D1799" s="77">
        <v>46242</v>
      </c>
      <c r="E1799" s="78">
        <v>0.27</v>
      </c>
      <c r="F1799" s="76" t="s">
        <v>266</v>
      </c>
      <c r="G1799" s="77">
        <v>46242</v>
      </c>
      <c r="H1799">
        <v>40493824</v>
      </c>
      <c r="I1799">
        <v>10</v>
      </c>
      <c r="J1799" s="76" t="s">
        <v>2760</v>
      </c>
      <c r="K1799" s="76" t="s">
        <v>2761</v>
      </c>
      <c r="L1799" s="77">
        <v>46242</v>
      </c>
      <c r="M1799" s="76" t="s">
        <v>296</v>
      </c>
      <c r="N1799">
        <v>3002473</v>
      </c>
      <c r="O1799" s="76" t="s">
        <v>271</v>
      </c>
      <c r="P1799" s="77">
        <v>46242</v>
      </c>
      <c r="Q1799" s="43">
        <f t="shared" si="56"/>
        <v>224</v>
      </c>
      <c r="R1799" s="43">
        <f t="shared" si="57"/>
        <v>240</v>
      </c>
      <c r="S1799" s="41">
        <f>IF($Q1799&lt;Parâmetros!$E$19,$G1799-1,$G1799)</f>
        <v>46241</v>
      </c>
    </row>
    <row r="1800" spans="1:19" ht="15" customHeight="1" x14ac:dyDescent="0.25">
      <c r="A1800" s="79">
        <v>55138</v>
      </c>
      <c r="B1800" s="76" t="s">
        <v>2731</v>
      </c>
      <c r="C1800" s="76" t="s">
        <v>443</v>
      </c>
      <c r="D1800" s="77">
        <v>46242</v>
      </c>
      <c r="E1800" s="78">
        <v>0.18</v>
      </c>
      <c r="F1800" s="76" t="s">
        <v>266</v>
      </c>
      <c r="G1800" s="77">
        <v>46242</v>
      </c>
      <c r="H1800">
        <v>40493897</v>
      </c>
      <c r="I1800">
        <v>10</v>
      </c>
      <c r="J1800" s="76" t="s">
        <v>2762</v>
      </c>
      <c r="K1800" s="76" t="s">
        <v>2763</v>
      </c>
      <c r="L1800" s="77">
        <v>46242</v>
      </c>
      <c r="M1800" s="76" t="s">
        <v>296</v>
      </c>
      <c r="N1800">
        <v>3003095</v>
      </c>
      <c r="O1800" s="76" t="s">
        <v>271</v>
      </c>
      <c r="P1800" s="77">
        <v>46242</v>
      </c>
      <c r="Q1800" s="43">
        <f t="shared" si="56"/>
        <v>282</v>
      </c>
      <c r="R1800" s="43">
        <f t="shared" si="57"/>
        <v>293</v>
      </c>
      <c r="S1800" s="41">
        <f>IF($Q1800&lt;Parâmetros!$E$19,$G1800-1,$G1800)</f>
        <v>46241</v>
      </c>
    </row>
    <row r="1801" spans="1:19" ht="15" customHeight="1" x14ac:dyDescent="0.25">
      <c r="A1801" s="79">
        <v>55138</v>
      </c>
      <c r="B1801" s="76" t="s">
        <v>2731</v>
      </c>
      <c r="C1801" s="76" t="s">
        <v>443</v>
      </c>
      <c r="D1801" s="77">
        <v>46242</v>
      </c>
      <c r="E1801" s="78">
        <v>0.1</v>
      </c>
      <c r="F1801" s="76" t="s">
        <v>266</v>
      </c>
      <c r="G1801" s="77">
        <v>46242</v>
      </c>
      <c r="H1801">
        <v>40493897</v>
      </c>
      <c r="I1801">
        <v>10</v>
      </c>
      <c r="J1801" s="76" t="s">
        <v>2764</v>
      </c>
      <c r="K1801" s="76" t="s">
        <v>2765</v>
      </c>
      <c r="L1801" s="77">
        <v>46242</v>
      </c>
      <c r="M1801" s="76" t="s">
        <v>296</v>
      </c>
      <c r="N1801">
        <v>3003095</v>
      </c>
      <c r="O1801" s="76" t="s">
        <v>271</v>
      </c>
      <c r="P1801" s="77">
        <v>46242</v>
      </c>
      <c r="Q1801" s="43">
        <f t="shared" si="56"/>
        <v>294</v>
      </c>
      <c r="R1801" s="43">
        <f t="shared" si="57"/>
        <v>299</v>
      </c>
      <c r="S1801" s="41">
        <f>IF($Q1801&lt;Parâmetros!$E$19,$G1801-1,$G1801)</f>
        <v>46241</v>
      </c>
    </row>
    <row r="1802" spans="1:19" ht="15" customHeight="1" x14ac:dyDescent="0.25">
      <c r="A1802" s="79">
        <v>55138</v>
      </c>
      <c r="B1802" s="76" t="s">
        <v>2731</v>
      </c>
      <c r="C1802" s="76" t="s">
        <v>443</v>
      </c>
      <c r="D1802" s="77">
        <v>46242</v>
      </c>
      <c r="E1802" s="78">
        <v>0.3</v>
      </c>
      <c r="F1802" s="76" t="s">
        <v>266</v>
      </c>
      <c r="G1802" s="77">
        <v>46242</v>
      </c>
      <c r="H1802">
        <v>40493903</v>
      </c>
      <c r="I1802">
        <v>10</v>
      </c>
      <c r="J1802" s="76" t="s">
        <v>2766</v>
      </c>
      <c r="K1802" s="76" t="s">
        <v>2767</v>
      </c>
      <c r="L1802" s="77">
        <v>46242</v>
      </c>
      <c r="M1802" s="76" t="s">
        <v>296</v>
      </c>
      <c r="N1802">
        <v>3005359</v>
      </c>
      <c r="O1802" s="76" t="s">
        <v>271</v>
      </c>
      <c r="P1802" s="77">
        <v>46242</v>
      </c>
      <c r="Q1802" s="43">
        <f t="shared" si="56"/>
        <v>301</v>
      </c>
      <c r="R1802" s="43">
        <f t="shared" si="57"/>
        <v>319</v>
      </c>
      <c r="S1802" s="41">
        <f>IF($Q1802&lt;Parâmetros!$E$19,$G1802-1,$G1802)</f>
        <v>46241</v>
      </c>
    </row>
    <row r="1803" spans="1:19" ht="15" customHeight="1" x14ac:dyDescent="0.25">
      <c r="A1803" s="79">
        <v>55138</v>
      </c>
      <c r="B1803" s="76" t="s">
        <v>2731</v>
      </c>
      <c r="C1803" s="76" t="s">
        <v>443</v>
      </c>
      <c r="D1803" s="77">
        <v>46242</v>
      </c>
      <c r="E1803" s="78">
        <v>0.33</v>
      </c>
      <c r="F1803" s="76" t="s">
        <v>266</v>
      </c>
      <c r="G1803" s="77">
        <v>46242</v>
      </c>
      <c r="H1803">
        <v>40494541</v>
      </c>
      <c r="I1803">
        <v>10</v>
      </c>
      <c r="J1803" s="76" t="s">
        <v>2768</v>
      </c>
      <c r="K1803" s="76" t="s">
        <v>2769</v>
      </c>
      <c r="L1803" s="77">
        <v>46242</v>
      </c>
      <c r="M1803" s="76" t="s">
        <v>296</v>
      </c>
      <c r="N1803">
        <v>3008323</v>
      </c>
      <c r="O1803" s="76" t="s">
        <v>271</v>
      </c>
      <c r="P1803" s="77">
        <v>46242</v>
      </c>
      <c r="Q1803" s="43">
        <f t="shared" si="56"/>
        <v>320</v>
      </c>
      <c r="R1803" s="43">
        <f t="shared" si="57"/>
        <v>340</v>
      </c>
      <c r="S1803" s="41">
        <f>IF($Q1803&lt;Parâmetros!$E$19,$G1803-1,$G1803)</f>
        <v>46241</v>
      </c>
    </row>
    <row r="1804" spans="1:19" ht="15" customHeight="1" x14ac:dyDescent="0.25">
      <c r="A1804" s="79">
        <v>55138</v>
      </c>
      <c r="B1804" s="76" t="s">
        <v>2731</v>
      </c>
      <c r="C1804" s="76" t="s">
        <v>443</v>
      </c>
      <c r="D1804" s="77">
        <v>46242</v>
      </c>
      <c r="E1804" s="78">
        <v>0.33</v>
      </c>
      <c r="F1804" s="76" t="s">
        <v>266</v>
      </c>
      <c r="G1804" s="77">
        <v>46242</v>
      </c>
      <c r="H1804">
        <v>40494543</v>
      </c>
      <c r="I1804">
        <v>10</v>
      </c>
      <c r="J1804" s="76" t="s">
        <v>2770</v>
      </c>
      <c r="K1804" s="76" t="s">
        <v>2771</v>
      </c>
      <c r="L1804" s="77">
        <v>46242</v>
      </c>
      <c r="M1804" s="76" t="s">
        <v>296</v>
      </c>
      <c r="N1804">
        <v>3010401</v>
      </c>
      <c r="O1804" s="76" t="s">
        <v>271</v>
      </c>
      <c r="P1804" s="77">
        <v>46242</v>
      </c>
      <c r="Q1804" s="43">
        <f t="shared" si="56"/>
        <v>340</v>
      </c>
      <c r="R1804" s="43">
        <f t="shared" si="57"/>
        <v>360</v>
      </c>
      <c r="S1804" s="41">
        <f>IF($Q1804&lt;Parâmetros!$E$19,$G1804-1,$G1804)</f>
        <v>46241</v>
      </c>
    </row>
    <row r="1805" spans="1:19" ht="15" customHeight="1" x14ac:dyDescent="0.25">
      <c r="A1805" s="79">
        <v>55138</v>
      </c>
      <c r="B1805" s="76" t="s">
        <v>2731</v>
      </c>
      <c r="C1805" s="76" t="s">
        <v>443</v>
      </c>
      <c r="D1805" s="77">
        <v>46242</v>
      </c>
      <c r="E1805" s="78">
        <v>0.28000000000000003</v>
      </c>
      <c r="F1805" s="76" t="s">
        <v>266</v>
      </c>
      <c r="G1805" s="77">
        <v>46242</v>
      </c>
      <c r="H1805">
        <v>40494544</v>
      </c>
      <c r="I1805">
        <v>10</v>
      </c>
      <c r="J1805" s="76" t="s">
        <v>2772</v>
      </c>
      <c r="K1805" s="76" t="s">
        <v>2773</v>
      </c>
      <c r="L1805" s="77">
        <v>46242</v>
      </c>
      <c r="M1805" s="76" t="s">
        <v>296</v>
      </c>
      <c r="N1805">
        <v>3006837</v>
      </c>
      <c r="O1805" s="76" t="s">
        <v>271</v>
      </c>
      <c r="P1805" s="77">
        <v>46242</v>
      </c>
      <c r="Q1805" s="43">
        <f t="shared" si="56"/>
        <v>361</v>
      </c>
      <c r="R1805" s="43">
        <f t="shared" si="57"/>
        <v>378</v>
      </c>
      <c r="S1805" s="41">
        <f>IF($Q1805&lt;Parâmetros!$E$19,$G1805-1,$G1805)</f>
        <v>46241</v>
      </c>
    </row>
    <row r="1806" spans="1:19" ht="15" customHeight="1" x14ac:dyDescent="0.25">
      <c r="A1806" s="79">
        <v>55138</v>
      </c>
      <c r="B1806" s="76" t="s">
        <v>2731</v>
      </c>
      <c r="C1806" s="76" t="s">
        <v>443</v>
      </c>
      <c r="D1806" s="77">
        <v>46244</v>
      </c>
      <c r="E1806" s="78">
        <v>0.47</v>
      </c>
      <c r="F1806" s="76" t="s">
        <v>266</v>
      </c>
      <c r="G1806" s="77">
        <v>46244</v>
      </c>
      <c r="H1806">
        <v>40494090</v>
      </c>
      <c r="I1806">
        <v>10</v>
      </c>
      <c r="J1806" s="76" t="s">
        <v>2774</v>
      </c>
      <c r="K1806" s="76" t="s">
        <v>2775</v>
      </c>
      <c r="L1806" s="77">
        <v>46244</v>
      </c>
      <c r="M1806" s="76" t="s">
        <v>296</v>
      </c>
      <c r="N1806">
        <v>3007158</v>
      </c>
      <c r="O1806" s="76" t="s">
        <v>271</v>
      </c>
      <c r="P1806" s="77">
        <v>46244</v>
      </c>
      <c r="Q1806" s="43">
        <f t="shared" si="56"/>
        <v>1002</v>
      </c>
      <c r="R1806" s="43">
        <f t="shared" si="57"/>
        <v>1030</v>
      </c>
      <c r="S1806" s="41">
        <f>IF($Q1806&lt;Parâmetros!$E$19,$G1806-1,$G1806)</f>
        <v>46244</v>
      </c>
    </row>
    <row r="1807" spans="1:19" ht="15" customHeight="1" x14ac:dyDescent="0.25">
      <c r="A1807" s="79">
        <v>55138</v>
      </c>
      <c r="B1807" s="76" t="s">
        <v>2731</v>
      </c>
      <c r="C1807" s="76" t="s">
        <v>443</v>
      </c>
      <c r="D1807" s="77">
        <v>46244</v>
      </c>
      <c r="E1807" s="78">
        <v>0.55000000000000004</v>
      </c>
      <c r="F1807" s="76" t="s">
        <v>266</v>
      </c>
      <c r="G1807" s="77">
        <v>46244</v>
      </c>
      <c r="H1807">
        <v>40494078</v>
      </c>
      <c r="I1807">
        <v>10</v>
      </c>
      <c r="J1807" s="76" t="s">
        <v>2776</v>
      </c>
      <c r="K1807" s="76" t="s">
        <v>2777</v>
      </c>
      <c r="L1807" s="77">
        <v>46244</v>
      </c>
      <c r="M1807" s="76" t="s">
        <v>296</v>
      </c>
      <c r="N1807">
        <v>3007161</v>
      </c>
      <c r="O1807" s="76" t="s">
        <v>271</v>
      </c>
      <c r="P1807" s="77">
        <v>46244</v>
      </c>
      <c r="Q1807" s="43">
        <f t="shared" si="56"/>
        <v>1030</v>
      </c>
      <c r="R1807" s="43">
        <f t="shared" si="57"/>
        <v>1064</v>
      </c>
      <c r="S1807" s="41">
        <f>IF($Q1807&lt;Parâmetros!$E$19,$G1807-1,$G1807)</f>
        <v>46244</v>
      </c>
    </row>
    <row r="1808" spans="1:19" ht="15" customHeight="1" x14ac:dyDescent="0.25">
      <c r="A1808" s="79">
        <v>55138</v>
      </c>
      <c r="B1808" s="76" t="s">
        <v>2731</v>
      </c>
      <c r="C1808" s="76" t="s">
        <v>443</v>
      </c>
      <c r="D1808" s="77">
        <v>46244</v>
      </c>
      <c r="E1808" s="78">
        <v>0.79</v>
      </c>
      <c r="F1808" s="76" t="s">
        <v>266</v>
      </c>
      <c r="G1808" s="77">
        <v>46244</v>
      </c>
      <c r="H1808">
        <v>40494078</v>
      </c>
      <c r="I1808">
        <v>20</v>
      </c>
      <c r="J1808" s="76" t="s">
        <v>2778</v>
      </c>
      <c r="K1808" s="76" t="s">
        <v>2779</v>
      </c>
      <c r="L1808" s="77">
        <v>46244</v>
      </c>
      <c r="M1808" s="76" t="s">
        <v>296</v>
      </c>
      <c r="N1808">
        <v>3007161</v>
      </c>
      <c r="O1808" s="76" t="s">
        <v>271</v>
      </c>
      <c r="P1808" s="77">
        <v>46244</v>
      </c>
      <c r="Q1808" s="43">
        <f t="shared" si="56"/>
        <v>1064</v>
      </c>
      <c r="R1808" s="43">
        <f t="shared" si="57"/>
        <v>1111</v>
      </c>
      <c r="S1808" s="41">
        <f>IF($Q1808&lt;Parâmetros!$E$19,$G1808-1,$G1808)</f>
        <v>46244</v>
      </c>
    </row>
    <row r="1809" spans="1:19" ht="15" customHeight="1" x14ac:dyDescent="0.25">
      <c r="A1809" s="79">
        <v>55138</v>
      </c>
      <c r="B1809" s="76" t="s">
        <v>2731</v>
      </c>
      <c r="C1809" s="76" t="s">
        <v>443</v>
      </c>
      <c r="D1809" s="77">
        <v>46244</v>
      </c>
      <c r="E1809" s="78">
        <v>0.89</v>
      </c>
      <c r="F1809" s="76" t="s">
        <v>266</v>
      </c>
      <c r="G1809" s="77">
        <v>46244</v>
      </c>
      <c r="H1809">
        <v>40494079</v>
      </c>
      <c r="I1809">
        <v>10</v>
      </c>
      <c r="J1809" s="76" t="s">
        <v>2780</v>
      </c>
      <c r="K1809" s="76" t="s">
        <v>2781</v>
      </c>
      <c r="L1809" s="77">
        <v>46244</v>
      </c>
      <c r="M1809" s="76" t="s">
        <v>296</v>
      </c>
      <c r="N1809">
        <v>3007160</v>
      </c>
      <c r="O1809" s="76" t="s">
        <v>271</v>
      </c>
      <c r="P1809" s="77">
        <v>46244</v>
      </c>
      <c r="Q1809" s="43">
        <f t="shared" si="56"/>
        <v>1112</v>
      </c>
      <c r="R1809" s="43">
        <f t="shared" si="57"/>
        <v>1165</v>
      </c>
      <c r="S1809" s="41">
        <f>IF($Q1809&lt;Parâmetros!$E$19,$G1809-1,$G1809)</f>
        <v>46244</v>
      </c>
    </row>
    <row r="1810" spans="1:19" ht="15" customHeight="1" x14ac:dyDescent="0.25">
      <c r="A1810" s="79">
        <v>55138</v>
      </c>
      <c r="B1810" s="76" t="s">
        <v>2731</v>
      </c>
      <c r="C1810" s="76" t="s">
        <v>443</v>
      </c>
      <c r="D1810" s="77">
        <v>46244</v>
      </c>
      <c r="E1810" s="78">
        <v>0.98</v>
      </c>
      <c r="F1810" s="76" t="s">
        <v>266</v>
      </c>
      <c r="G1810" s="77">
        <v>46244</v>
      </c>
      <c r="H1810">
        <v>40494079</v>
      </c>
      <c r="I1810">
        <v>20</v>
      </c>
      <c r="J1810" s="76" t="s">
        <v>2782</v>
      </c>
      <c r="K1810" s="76" t="s">
        <v>2783</v>
      </c>
      <c r="L1810" s="77">
        <v>46244</v>
      </c>
      <c r="M1810" s="76" t="s">
        <v>296</v>
      </c>
      <c r="N1810">
        <v>3007160</v>
      </c>
      <c r="O1810" s="76" t="s">
        <v>271</v>
      </c>
      <c r="P1810" s="77">
        <v>46244</v>
      </c>
      <c r="Q1810" s="43">
        <f t="shared" si="56"/>
        <v>1166</v>
      </c>
      <c r="R1810" s="43">
        <f t="shared" si="57"/>
        <v>1224</v>
      </c>
      <c r="S1810" s="41">
        <f>IF($Q1810&lt;Parâmetros!$E$19,$G1810-1,$G1810)</f>
        <v>46244</v>
      </c>
    </row>
    <row r="1811" spans="1:19" ht="15" customHeight="1" x14ac:dyDescent="0.25">
      <c r="A1811" s="79">
        <v>55138</v>
      </c>
      <c r="B1811" s="76" t="s">
        <v>2731</v>
      </c>
      <c r="C1811" s="76" t="s">
        <v>443</v>
      </c>
      <c r="D1811" s="77">
        <v>46244</v>
      </c>
      <c r="E1811" s="78">
        <v>0.32</v>
      </c>
      <c r="F1811" s="76" t="s">
        <v>266</v>
      </c>
      <c r="G1811" s="77">
        <v>46244</v>
      </c>
      <c r="H1811">
        <v>40494081</v>
      </c>
      <c r="I1811">
        <v>10</v>
      </c>
      <c r="J1811" s="76" t="s">
        <v>2784</v>
      </c>
      <c r="K1811" s="76" t="s">
        <v>2785</v>
      </c>
      <c r="L1811" s="77">
        <v>46244</v>
      </c>
      <c r="M1811" s="76" t="s">
        <v>296</v>
      </c>
      <c r="N1811">
        <v>3007204</v>
      </c>
      <c r="O1811" s="76" t="s">
        <v>271</v>
      </c>
      <c r="P1811" s="77">
        <v>46244</v>
      </c>
      <c r="Q1811" s="43">
        <f t="shared" si="56"/>
        <v>1226</v>
      </c>
      <c r="R1811" s="43">
        <f t="shared" si="57"/>
        <v>1246</v>
      </c>
      <c r="S1811" s="41">
        <f>IF($Q1811&lt;Parâmetros!$E$19,$G1811-1,$G1811)</f>
        <v>46244</v>
      </c>
    </row>
    <row r="1812" spans="1:19" ht="15" customHeight="1" x14ac:dyDescent="0.25">
      <c r="A1812" s="79">
        <v>55138</v>
      </c>
      <c r="B1812" s="76" t="s">
        <v>2731</v>
      </c>
      <c r="C1812" s="76" t="s">
        <v>443</v>
      </c>
      <c r="D1812" s="77">
        <v>46244</v>
      </c>
      <c r="E1812" s="78">
        <v>0.23</v>
      </c>
      <c r="F1812" s="76" t="s">
        <v>266</v>
      </c>
      <c r="G1812" s="77">
        <v>46244</v>
      </c>
      <c r="H1812">
        <v>40494082</v>
      </c>
      <c r="I1812">
        <v>10</v>
      </c>
      <c r="J1812" s="76" t="s">
        <v>2786</v>
      </c>
      <c r="K1812" s="76" t="s">
        <v>2787</v>
      </c>
      <c r="L1812" s="77">
        <v>46244</v>
      </c>
      <c r="M1812" s="76" t="s">
        <v>296</v>
      </c>
      <c r="N1812" s="76" t="s">
        <v>270</v>
      </c>
      <c r="O1812" s="76" t="s">
        <v>271</v>
      </c>
      <c r="P1812" s="77">
        <v>46244</v>
      </c>
      <c r="Q1812" s="43">
        <f t="shared" si="56"/>
        <v>1247</v>
      </c>
      <c r="R1812" s="43">
        <f t="shared" si="57"/>
        <v>1261</v>
      </c>
      <c r="S1812" s="41">
        <f>IF($Q1812&lt;Parâmetros!$E$19,$G1812-1,$G1812)</f>
        <v>46244</v>
      </c>
    </row>
    <row r="1813" spans="1:19" ht="15" customHeight="1" x14ac:dyDescent="0.25">
      <c r="A1813" s="79">
        <v>55138</v>
      </c>
      <c r="B1813" s="76" t="s">
        <v>2731</v>
      </c>
      <c r="C1813" s="76" t="s">
        <v>443</v>
      </c>
      <c r="D1813" s="77">
        <v>46244</v>
      </c>
      <c r="E1813" s="78">
        <v>0.33</v>
      </c>
      <c r="F1813" s="76" t="s">
        <v>266</v>
      </c>
      <c r="G1813" s="77">
        <v>46244</v>
      </c>
      <c r="H1813">
        <v>40494082</v>
      </c>
      <c r="I1813">
        <v>20</v>
      </c>
      <c r="J1813" s="76" t="s">
        <v>2788</v>
      </c>
      <c r="K1813" s="76" t="s">
        <v>2789</v>
      </c>
      <c r="L1813" s="77">
        <v>46244</v>
      </c>
      <c r="M1813" s="76" t="s">
        <v>296</v>
      </c>
      <c r="N1813" s="76" t="s">
        <v>270</v>
      </c>
      <c r="O1813" s="76" t="s">
        <v>271</v>
      </c>
      <c r="P1813" s="77">
        <v>46244</v>
      </c>
      <c r="Q1813" s="43">
        <f t="shared" si="56"/>
        <v>1261</v>
      </c>
      <c r="R1813" s="43">
        <f t="shared" si="57"/>
        <v>1281</v>
      </c>
      <c r="S1813" s="41">
        <f>IF($Q1813&lt;Parâmetros!$E$19,$G1813-1,$G1813)</f>
        <v>46244</v>
      </c>
    </row>
    <row r="1814" spans="1:19" ht="15" customHeight="1" x14ac:dyDescent="0.25">
      <c r="A1814" s="79">
        <v>55138</v>
      </c>
      <c r="B1814" s="76" t="s">
        <v>2731</v>
      </c>
      <c r="C1814" s="76" t="s">
        <v>443</v>
      </c>
      <c r="D1814" s="77">
        <v>46244</v>
      </c>
      <c r="E1814" s="78">
        <v>0.26</v>
      </c>
      <c r="F1814" s="76" t="s">
        <v>266</v>
      </c>
      <c r="G1814" s="77">
        <v>46244</v>
      </c>
      <c r="H1814">
        <v>40494082</v>
      </c>
      <c r="I1814">
        <v>30</v>
      </c>
      <c r="J1814" s="76" t="s">
        <v>2790</v>
      </c>
      <c r="K1814" s="76" t="s">
        <v>2791</v>
      </c>
      <c r="L1814" s="77">
        <v>46244</v>
      </c>
      <c r="M1814" s="76" t="s">
        <v>296</v>
      </c>
      <c r="N1814" s="76" t="s">
        <v>270</v>
      </c>
      <c r="O1814" s="76" t="s">
        <v>271</v>
      </c>
      <c r="P1814" s="77">
        <v>46244</v>
      </c>
      <c r="Q1814" s="43">
        <f t="shared" si="56"/>
        <v>1281</v>
      </c>
      <c r="R1814" s="43">
        <f t="shared" si="57"/>
        <v>1297</v>
      </c>
      <c r="S1814" s="41">
        <f>IF($Q1814&lt;Parâmetros!$E$19,$G1814-1,$G1814)</f>
        <v>46244</v>
      </c>
    </row>
    <row r="1815" spans="1:19" ht="15" customHeight="1" x14ac:dyDescent="0.25">
      <c r="A1815" s="79">
        <v>55138</v>
      </c>
      <c r="B1815" s="76" t="s">
        <v>2731</v>
      </c>
      <c r="C1815" s="76" t="s">
        <v>443</v>
      </c>
      <c r="D1815" s="77">
        <v>46244</v>
      </c>
      <c r="E1815" s="78">
        <v>0.17</v>
      </c>
      <c r="F1815" s="76" t="s">
        <v>266</v>
      </c>
      <c r="G1815" s="77">
        <v>46244</v>
      </c>
      <c r="H1815">
        <v>40494082</v>
      </c>
      <c r="I1815">
        <v>40</v>
      </c>
      <c r="J1815" s="76" t="s">
        <v>2792</v>
      </c>
      <c r="K1815" s="76" t="s">
        <v>2793</v>
      </c>
      <c r="L1815" s="77">
        <v>46244</v>
      </c>
      <c r="M1815" s="76" t="s">
        <v>296</v>
      </c>
      <c r="N1815" s="76" t="s">
        <v>270</v>
      </c>
      <c r="O1815" s="76" t="s">
        <v>271</v>
      </c>
      <c r="P1815" s="77">
        <v>46244</v>
      </c>
      <c r="Q1815" s="43">
        <f t="shared" si="56"/>
        <v>1297</v>
      </c>
      <c r="R1815" s="43">
        <f t="shared" si="57"/>
        <v>1307</v>
      </c>
      <c r="S1815" s="41">
        <f>IF($Q1815&lt;Parâmetros!$E$19,$G1815-1,$G1815)</f>
        <v>46244</v>
      </c>
    </row>
    <row r="1816" spans="1:19" ht="15" customHeight="1" x14ac:dyDescent="0.25">
      <c r="A1816" s="79">
        <v>55138</v>
      </c>
      <c r="B1816" s="76" t="s">
        <v>2731</v>
      </c>
      <c r="C1816" s="76" t="s">
        <v>443</v>
      </c>
      <c r="D1816" s="77">
        <v>46244</v>
      </c>
      <c r="E1816" s="78">
        <v>0.24</v>
      </c>
      <c r="F1816" s="76" t="s">
        <v>266</v>
      </c>
      <c r="G1816" s="77">
        <v>46244</v>
      </c>
      <c r="H1816">
        <v>40494083</v>
      </c>
      <c r="I1816">
        <v>10</v>
      </c>
      <c r="J1816" s="76" t="s">
        <v>2794</v>
      </c>
      <c r="K1816" s="76" t="s">
        <v>2795</v>
      </c>
      <c r="L1816" s="77">
        <v>46244</v>
      </c>
      <c r="M1816" s="76" t="s">
        <v>296</v>
      </c>
      <c r="N1816" s="76" t="s">
        <v>270</v>
      </c>
      <c r="O1816" s="76" t="s">
        <v>271</v>
      </c>
      <c r="P1816" s="77">
        <v>46244</v>
      </c>
      <c r="Q1816" s="43">
        <f t="shared" si="56"/>
        <v>1308</v>
      </c>
      <c r="R1816" s="43">
        <f t="shared" si="57"/>
        <v>1323</v>
      </c>
      <c r="S1816" s="41">
        <f>IF($Q1816&lt;Parâmetros!$E$19,$G1816-1,$G1816)</f>
        <v>46244</v>
      </c>
    </row>
    <row r="1817" spans="1:19" ht="15" customHeight="1" x14ac:dyDescent="0.25">
      <c r="A1817" s="79">
        <v>55138</v>
      </c>
      <c r="B1817" s="76" t="s">
        <v>2731</v>
      </c>
      <c r="C1817" s="76" t="s">
        <v>443</v>
      </c>
      <c r="D1817" s="77">
        <v>46244</v>
      </c>
      <c r="E1817" s="78">
        <v>0.19</v>
      </c>
      <c r="F1817" s="76" t="s">
        <v>266</v>
      </c>
      <c r="G1817" s="77">
        <v>46244</v>
      </c>
      <c r="H1817">
        <v>40494083</v>
      </c>
      <c r="I1817">
        <v>20</v>
      </c>
      <c r="J1817" s="76" t="s">
        <v>2796</v>
      </c>
      <c r="K1817" s="76" t="s">
        <v>2797</v>
      </c>
      <c r="L1817" s="77">
        <v>46244</v>
      </c>
      <c r="M1817" s="76" t="s">
        <v>296</v>
      </c>
      <c r="N1817" s="76" t="s">
        <v>270</v>
      </c>
      <c r="O1817" s="76" t="s">
        <v>271</v>
      </c>
      <c r="P1817" s="77">
        <v>46244</v>
      </c>
      <c r="Q1817" s="43">
        <f t="shared" si="56"/>
        <v>1323</v>
      </c>
      <c r="R1817" s="43">
        <f t="shared" si="57"/>
        <v>1334</v>
      </c>
      <c r="S1817" s="41">
        <f>IF($Q1817&lt;Parâmetros!$E$19,$G1817-1,$G1817)</f>
        <v>46244</v>
      </c>
    </row>
    <row r="1818" spans="1:19" ht="15" customHeight="1" x14ac:dyDescent="0.25">
      <c r="A1818" s="79">
        <v>55138</v>
      </c>
      <c r="B1818" s="76" t="s">
        <v>2731</v>
      </c>
      <c r="C1818" s="76" t="s">
        <v>443</v>
      </c>
      <c r="D1818" s="77">
        <v>46244</v>
      </c>
      <c r="E1818" s="78">
        <v>0.2</v>
      </c>
      <c r="F1818" s="76" t="s">
        <v>266</v>
      </c>
      <c r="G1818" s="77">
        <v>46244</v>
      </c>
      <c r="H1818">
        <v>40494083</v>
      </c>
      <c r="I1818">
        <v>30</v>
      </c>
      <c r="J1818" s="76" t="s">
        <v>2798</v>
      </c>
      <c r="K1818" s="76" t="s">
        <v>2799</v>
      </c>
      <c r="L1818" s="77">
        <v>46244</v>
      </c>
      <c r="M1818" s="76" t="s">
        <v>296</v>
      </c>
      <c r="N1818" s="76" t="s">
        <v>270</v>
      </c>
      <c r="O1818" s="76" t="s">
        <v>271</v>
      </c>
      <c r="P1818" s="77">
        <v>46244</v>
      </c>
      <c r="Q1818" s="43">
        <f t="shared" si="56"/>
        <v>1334</v>
      </c>
      <c r="R1818" s="43">
        <f t="shared" si="57"/>
        <v>1346</v>
      </c>
      <c r="S1818" s="41">
        <f>IF($Q1818&lt;Parâmetros!$E$19,$G1818-1,$G1818)</f>
        <v>46244</v>
      </c>
    </row>
    <row r="1819" spans="1:19" ht="15" customHeight="1" x14ac:dyDescent="0.25">
      <c r="A1819" s="79">
        <v>55138</v>
      </c>
      <c r="B1819" s="76" t="s">
        <v>2731</v>
      </c>
      <c r="C1819" s="76" t="s">
        <v>443</v>
      </c>
      <c r="D1819" s="77">
        <v>46244</v>
      </c>
      <c r="E1819" s="78">
        <v>0.18</v>
      </c>
      <c r="F1819" s="76" t="s">
        <v>266</v>
      </c>
      <c r="G1819" s="77">
        <v>46244</v>
      </c>
      <c r="H1819">
        <v>40494083</v>
      </c>
      <c r="I1819">
        <v>40</v>
      </c>
      <c r="J1819" s="76" t="s">
        <v>2800</v>
      </c>
      <c r="K1819" s="76" t="s">
        <v>2801</v>
      </c>
      <c r="L1819" s="77">
        <v>46244</v>
      </c>
      <c r="M1819" s="76" t="s">
        <v>296</v>
      </c>
      <c r="N1819" s="76" t="s">
        <v>270</v>
      </c>
      <c r="O1819" s="76" t="s">
        <v>271</v>
      </c>
      <c r="P1819" s="77">
        <v>46244</v>
      </c>
      <c r="Q1819" s="43">
        <f t="shared" si="56"/>
        <v>1346</v>
      </c>
      <c r="R1819" s="43">
        <f t="shared" si="57"/>
        <v>1357</v>
      </c>
      <c r="S1819" s="41">
        <f>IF($Q1819&lt;Parâmetros!$E$19,$G1819-1,$G1819)</f>
        <v>46244</v>
      </c>
    </row>
    <row r="1820" spans="1:19" ht="15" customHeight="1" x14ac:dyDescent="0.25">
      <c r="A1820" s="79">
        <v>55138</v>
      </c>
      <c r="B1820" s="76" t="s">
        <v>2731</v>
      </c>
      <c r="C1820" s="76" t="s">
        <v>443</v>
      </c>
      <c r="D1820" s="77">
        <v>46245</v>
      </c>
      <c r="E1820" s="78">
        <v>0.97</v>
      </c>
      <c r="F1820" s="76" t="s">
        <v>266</v>
      </c>
      <c r="G1820" s="77">
        <v>46245</v>
      </c>
      <c r="H1820">
        <v>40461650</v>
      </c>
      <c r="I1820">
        <v>10</v>
      </c>
      <c r="J1820" s="76" t="s">
        <v>2802</v>
      </c>
      <c r="K1820" s="76" t="s">
        <v>2803</v>
      </c>
      <c r="L1820" s="77">
        <v>46245</v>
      </c>
      <c r="M1820" s="76" t="s">
        <v>269</v>
      </c>
      <c r="N1820" s="76" t="s">
        <v>270</v>
      </c>
      <c r="O1820" s="76" t="s">
        <v>271</v>
      </c>
      <c r="P1820" s="77">
        <v>46245</v>
      </c>
      <c r="Q1820" s="43">
        <f t="shared" si="56"/>
        <v>984</v>
      </c>
      <c r="R1820" s="43">
        <f t="shared" si="57"/>
        <v>1043</v>
      </c>
      <c r="S1820" s="41">
        <f>IF($Q1820&lt;Parâmetros!$E$19,$G1820-1,$G1820)</f>
        <v>46245</v>
      </c>
    </row>
    <row r="1821" spans="1:19" ht="15" customHeight="1" x14ac:dyDescent="0.25">
      <c r="A1821" s="79">
        <v>55138</v>
      </c>
      <c r="B1821" s="76" t="s">
        <v>2731</v>
      </c>
      <c r="C1821" s="76" t="s">
        <v>443</v>
      </c>
      <c r="D1821" s="77">
        <v>46245</v>
      </c>
      <c r="E1821" s="78">
        <v>6.12</v>
      </c>
      <c r="F1821" s="76" t="s">
        <v>266</v>
      </c>
      <c r="G1821" s="77">
        <v>46245</v>
      </c>
      <c r="H1821">
        <v>40503423</v>
      </c>
      <c r="I1821">
        <v>10</v>
      </c>
      <c r="J1821" s="76" t="s">
        <v>1807</v>
      </c>
      <c r="K1821" s="76" t="s">
        <v>1808</v>
      </c>
      <c r="L1821" s="77">
        <v>46245</v>
      </c>
      <c r="M1821" s="76" t="s">
        <v>269</v>
      </c>
      <c r="N1821" s="76" t="s">
        <v>270</v>
      </c>
      <c r="O1821" s="76" t="s">
        <v>271</v>
      </c>
      <c r="P1821" s="77">
        <v>46245</v>
      </c>
      <c r="Q1821" s="43">
        <f t="shared" si="56"/>
        <v>1051</v>
      </c>
      <c r="R1821" s="43">
        <f t="shared" si="57"/>
        <v>1418</v>
      </c>
      <c r="S1821" s="41">
        <f>IF($Q1821&lt;Parâmetros!$E$19,$G1821-1,$G1821)</f>
        <v>46245</v>
      </c>
    </row>
    <row r="1822" spans="1:19" ht="15" customHeight="1" x14ac:dyDescent="0.25">
      <c r="A1822" s="79">
        <v>55138</v>
      </c>
      <c r="B1822" s="76" t="s">
        <v>2731</v>
      </c>
      <c r="C1822" s="76" t="s">
        <v>443</v>
      </c>
      <c r="D1822" s="77">
        <v>46247</v>
      </c>
      <c r="E1822" s="78">
        <v>0.16</v>
      </c>
      <c r="F1822" s="76" t="s">
        <v>266</v>
      </c>
      <c r="G1822" s="77">
        <v>46247</v>
      </c>
      <c r="H1822">
        <v>40494080</v>
      </c>
      <c r="I1822">
        <v>10</v>
      </c>
      <c r="J1822" s="76" t="s">
        <v>2804</v>
      </c>
      <c r="K1822" s="76" t="s">
        <v>2805</v>
      </c>
      <c r="L1822" s="77">
        <v>46247</v>
      </c>
      <c r="M1822" s="76" t="s">
        <v>296</v>
      </c>
      <c r="N1822" s="76" t="s">
        <v>270</v>
      </c>
      <c r="O1822" s="76" t="s">
        <v>271</v>
      </c>
      <c r="P1822" s="77">
        <v>46247</v>
      </c>
      <c r="Q1822" s="43">
        <f t="shared" si="56"/>
        <v>0</v>
      </c>
      <c r="R1822" s="43">
        <f t="shared" si="57"/>
        <v>10</v>
      </c>
      <c r="S1822" s="41">
        <f>IF($Q1822&lt;Parâmetros!$E$19,$G1822-1,$G1822)</f>
        <v>46246</v>
      </c>
    </row>
    <row r="1823" spans="1:19" ht="15" customHeight="1" x14ac:dyDescent="0.25">
      <c r="A1823" s="79">
        <v>55138</v>
      </c>
      <c r="B1823" s="76" t="s">
        <v>2731</v>
      </c>
      <c r="C1823" s="76" t="s">
        <v>443</v>
      </c>
      <c r="D1823" s="77">
        <v>46247</v>
      </c>
      <c r="E1823" s="78">
        <v>0.27</v>
      </c>
      <c r="F1823" s="76" t="s">
        <v>266</v>
      </c>
      <c r="G1823" s="77">
        <v>46247</v>
      </c>
      <c r="H1823">
        <v>40494080</v>
      </c>
      <c r="I1823">
        <v>20</v>
      </c>
      <c r="J1823" s="76" t="s">
        <v>2806</v>
      </c>
      <c r="K1823" s="76" t="s">
        <v>2807</v>
      </c>
      <c r="L1823" s="77">
        <v>46247</v>
      </c>
      <c r="M1823" s="76" t="s">
        <v>296</v>
      </c>
      <c r="N1823" s="76" t="s">
        <v>270</v>
      </c>
      <c r="O1823" s="76" t="s">
        <v>271</v>
      </c>
      <c r="P1823" s="77">
        <v>46247</v>
      </c>
      <c r="Q1823" s="43">
        <f t="shared" si="56"/>
        <v>10</v>
      </c>
      <c r="R1823" s="43">
        <f t="shared" si="57"/>
        <v>26</v>
      </c>
      <c r="S1823" s="41">
        <f>IF($Q1823&lt;Parâmetros!$E$19,$G1823-1,$G1823)</f>
        <v>46246</v>
      </c>
    </row>
    <row r="1824" spans="1:19" ht="15" customHeight="1" x14ac:dyDescent="0.25">
      <c r="A1824" s="79">
        <v>55138</v>
      </c>
      <c r="B1824" s="76" t="s">
        <v>2731</v>
      </c>
      <c r="C1824" s="76" t="s">
        <v>443</v>
      </c>
      <c r="D1824" s="77">
        <v>46247</v>
      </c>
      <c r="E1824" s="78">
        <v>0.15</v>
      </c>
      <c r="F1824" s="76" t="s">
        <v>266</v>
      </c>
      <c r="G1824" s="77">
        <v>46247</v>
      </c>
      <c r="H1824">
        <v>40494080</v>
      </c>
      <c r="I1824">
        <v>30</v>
      </c>
      <c r="J1824" s="76" t="s">
        <v>2808</v>
      </c>
      <c r="K1824" s="76" t="s">
        <v>2809</v>
      </c>
      <c r="L1824" s="77">
        <v>46247</v>
      </c>
      <c r="M1824" s="76" t="s">
        <v>296</v>
      </c>
      <c r="N1824" s="76" t="s">
        <v>270</v>
      </c>
      <c r="O1824" s="76" t="s">
        <v>271</v>
      </c>
      <c r="P1824" s="77">
        <v>46247</v>
      </c>
      <c r="Q1824" s="43">
        <f t="shared" si="56"/>
        <v>38</v>
      </c>
      <c r="R1824" s="43">
        <f t="shared" si="57"/>
        <v>47</v>
      </c>
      <c r="S1824" s="41">
        <f>IF($Q1824&lt;Parâmetros!$E$19,$G1824-1,$G1824)</f>
        <v>46246</v>
      </c>
    </row>
    <row r="1825" spans="1:19" ht="15" customHeight="1" x14ac:dyDescent="0.25">
      <c r="A1825" s="79">
        <v>55138</v>
      </c>
      <c r="B1825" s="76" t="s">
        <v>2731</v>
      </c>
      <c r="C1825" s="76" t="s">
        <v>443</v>
      </c>
      <c r="D1825" s="77">
        <v>46247</v>
      </c>
      <c r="E1825" s="78">
        <v>0.68</v>
      </c>
      <c r="F1825" s="76" t="s">
        <v>266</v>
      </c>
      <c r="G1825" s="77">
        <v>46247</v>
      </c>
      <c r="H1825">
        <v>40494080</v>
      </c>
      <c r="I1825">
        <v>40</v>
      </c>
      <c r="J1825" s="76" t="s">
        <v>2810</v>
      </c>
      <c r="K1825" s="76" t="s">
        <v>2811</v>
      </c>
      <c r="L1825" s="77">
        <v>46247</v>
      </c>
      <c r="M1825" s="76" t="s">
        <v>296</v>
      </c>
      <c r="N1825" s="76" t="s">
        <v>270</v>
      </c>
      <c r="O1825" s="76" t="s">
        <v>271</v>
      </c>
      <c r="P1825" s="77">
        <v>46247</v>
      </c>
      <c r="Q1825" s="43">
        <f t="shared" ref="Q1825:Q1888" si="58">IFERROR(VALUE(LEFT($J1825,2))*60+VALUE(MID($J1825,4,2)),9999)</f>
        <v>48</v>
      </c>
      <c r="R1825" s="43">
        <f t="shared" ref="R1825:R1888" si="59">IFERROR(VALUE(LEFT($K1825,2))*60+VALUE(MID($K1825,4,2)),"")</f>
        <v>88</v>
      </c>
      <c r="S1825" s="41">
        <f>IF($Q1825&lt;Parâmetros!$E$19,$G1825-1,$G1825)</f>
        <v>46246</v>
      </c>
    </row>
    <row r="1826" spans="1:19" ht="15" customHeight="1" x14ac:dyDescent="0.25">
      <c r="A1826" s="79">
        <v>55138</v>
      </c>
      <c r="B1826" s="76" t="s">
        <v>2731</v>
      </c>
      <c r="C1826" s="76" t="s">
        <v>443</v>
      </c>
      <c r="D1826" s="77">
        <v>46247</v>
      </c>
      <c r="E1826" s="78">
        <v>0.17</v>
      </c>
      <c r="F1826" s="76" t="s">
        <v>266</v>
      </c>
      <c r="G1826" s="77">
        <v>46247</v>
      </c>
      <c r="H1826">
        <v>40494080</v>
      </c>
      <c r="I1826">
        <v>50</v>
      </c>
      <c r="J1826" s="76" t="s">
        <v>2812</v>
      </c>
      <c r="K1826" s="76" t="s">
        <v>2813</v>
      </c>
      <c r="L1826" s="77">
        <v>46247</v>
      </c>
      <c r="M1826" s="76" t="s">
        <v>296</v>
      </c>
      <c r="N1826" s="76" t="s">
        <v>270</v>
      </c>
      <c r="O1826" s="76" t="s">
        <v>271</v>
      </c>
      <c r="P1826" s="77">
        <v>46247</v>
      </c>
      <c r="Q1826" s="43">
        <f t="shared" si="58"/>
        <v>88</v>
      </c>
      <c r="R1826" s="43">
        <f t="shared" si="59"/>
        <v>99</v>
      </c>
      <c r="S1826" s="41">
        <f>IF($Q1826&lt;Parâmetros!$E$19,$G1826-1,$G1826)</f>
        <v>46246</v>
      </c>
    </row>
    <row r="1827" spans="1:19" ht="15" customHeight="1" x14ac:dyDescent="0.25">
      <c r="A1827" s="79">
        <v>55138</v>
      </c>
      <c r="B1827" s="76" t="s">
        <v>2731</v>
      </c>
      <c r="C1827" s="76" t="s">
        <v>443</v>
      </c>
      <c r="D1827" s="77">
        <v>46247</v>
      </c>
      <c r="E1827" s="78">
        <v>0.34</v>
      </c>
      <c r="F1827" s="76" t="s">
        <v>266</v>
      </c>
      <c r="G1827" s="77">
        <v>46247</v>
      </c>
      <c r="H1827">
        <v>40494085</v>
      </c>
      <c r="I1827">
        <v>10</v>
      </c>
      <c r="J1827" s="76" t="s">
        <v>2814</v>
      </c>
      <c r="K1827" s="76" t="s">
        <v>2815</v>
      </c>
      <c r="L1827" s="77">
        <v>46247</v>
      </c>
      <c r="M1827" s="76" t="s">
        <v>296</v>
      </c>
      <c r="N1827" s="76" t="s">
        <v>270</v>
      </c>
      <c r="O1827" s="76" t="s">
        <v>271</v>
      </c>
      <c r="P1827" s="77">
        <v>46247</v>
      </c>
      <c r="Q1827" s="43">
        <f t="shared" si="58"/>
        <v>100</v>
      </c>
      <c r="R1827" s="43">
        <f t="shared" si="59"/>
        <v>120</v>
      </c>
      <c r="S1827" s="41">
        <f>IF($Q1827&lt;Parâmetros!$E$19,$G1827-1,$G1827)</f>
        <v>46246</v>
      </c>
    </row>
    <row r="1828" spans="1:19" ht="15" customHeight="1" x14ac:dyDescent="0.25">
      <c r="A1828" s="79">
        <v>55138</v>
      </c>
      <c r="B1828" s="76" t="s">
        <v>2731</v>
      </c>
      <c r="C1828" s="76" t="s">
        <v>443</v>
      </c>
      <c r="D1828" s="77">
        <v>46247</v>
      </c>
      <c r="E1828" s="78">
        <v>0.32</v>
      </c>
      <c r="F1828" s="76" t="s">
        <v>266</v>
      </c>
      <c r="G1828" s="77">
        <v>46247</v>
      </c>
      <c r="H1828">
        <v>40494085</v>
      </c>
      <c r="I1828">
        <v>20</v>
      </c>
      <c r="J1828" s="76" t="s">
        <v>2816</v>
      </c>
      <c r="K1828" s="76" t="s">
        <v>2817</v>
      </c>
      <c r="L1828" s="77">
        <v>46247</v>
      </c>
      <c r="M1828" s="76" t="s">
        <v>296</v>
      </c>
      <c r="N1828" s="76" t="s">
        <v>270</v>
      </c>
      <c r="O1828" s="76" t="s">
        <v>271</v>
      </c>
      <c r="P1828" s="77">
        <v>46247</v>
      </c>
      <c r="Q1828" s="43">
        <f t="shared" si="58"/>
        <v>120</v>
      </c>
      <c r="R1828" s="43">
        <f t="shared" si="59"/>
        <v>139</v>
      </c>
      <c r="S1828" s="41">
        <f>IF($Q1828&lt;Parâmetros!$E$19,$G1828-1,$G1828)</f>
        <v>46246</v>
      </c>
    </row>
    <row r="1829" spans="1:19" ht="15" customHeight="1" x14ac:dyDescent="0.25">
      <c r="A1829" s="79">
        <v>55138</v>
      </c>
      <c r="B1829" s="76" t="s">
        <v>2731</v>
      </c>
      <c r="C1829" s="76" t="s">
        <v>443</v>
      </c>
      <c r="D1829" s="77">
        <v>46247</v>
      </c>
      <c r="E1829" s="78">
        <v>0.23</v>
      </c>
      <c r="F1829" s="76" t="s">
        <v>266</v>
      </c>
      <c r="G1829" s="77">
        <v>46247</v>
      </c>
      <c r="H1829">
        <v>40494086</v>
      </c>
      <c r="I1829">
        <v>10</v>
      </c>
      <c r="J1829" s="76" t="s">
        <v>2818</v>
      </c>
      <c r="K1829" s="76" t="s">
        <v>2819</v>
      </c>
      <c r="L1829" s="77">
        <v>46247</v>
      </c>
      <c r="M1829" s="76" t="s">
        <v>296</v>
      </c>
      <c r="N1829">
        <v>3007172</v>
      </c>
      <c r="O1829" s="76" t="s">
        <v>271</v>
      </c>
      <c r="P1829" s="77">
        <v>46247</v>
      </c>
      <c r="Q1829" s="43">
        <f t="shared" si="58"/>
        <v>146</v>
      </c>
      <c r="R1829" s="43">
        <f t="shared" si="59"/>
        <v>160</v>
      </c>
      <c r="S1829" s="41">
        <f>IF($Q1829&lt;Parâmetros!$E$19,$G1829-1,$G1829)</f>
        <v>46246</v>
      </c>
    </row>
    <row r="1830" spans="1:19" ht="15" customHeight="1" x14ac:dyDescent="0.25">
      <c r="A1830" s="79">
        <v>55138</v>
      </c>
      <c r="B1830" s="76" t="s">
        <v>2731</v>
      </c>
      <c r="C1830" s="76" t="s">
        <v>443</v>
      </c>
      <c r="D1830" s="77">
        <v>46247</v>
      </c>
      <c r="E1830" s="78">
        <v>0.24</v>
      </c>
      <c r="F1830" s="76" t="s">
        <v>266</v>
      </c>
      <c r="G1830" s="77">
        <v>46247</v>
      </c>
      <c r="H1830">
        <v>40494087</v>
      </c>
      <c r="I1830">
        <v>10</v>
      </c>
      <c r="J1830" s="76" t="s">
        <v>2820</v>
      </c>
      <c r="K1830" s="76" t="s">
        <v>2821</v>
      </c>
      <c r="L1830" s="77">
        <v>46247</v>
      </c>
      <c r="M1830" s="76" t="s">
        <v>296</v>
      </c>
      <c r="N1830" s="76" t="s">
        <v>270</v>
      </c>
      <c r="O1830" s="76" t="s">
        <v>271</v>
      </c>
      <c r="P1830" s="77">
        <v>46247</v>
      </c>
      <c r="Q1830" s="43">
        <f t="shared" si="58"/>
        <v>254</v>
      </c>
      <c r="R1830" s="43">
        <f t="shared" si="59"/>
        <v>268</v>
      </c>
      <c r="S1830" s="41">
        <f>IF($Q1830&lt;Parâmetros!$E$19,$G1830-1,$G1830)</f>
        <v>46246</v>
      </c>
    </row>
    <row r="1831" spans="1:19" ht="15" customHeight="1" x14ac:dyDescent="0.25">
      <c r="A1831" s="79">
        <v>55138</v>
      </c>
      <c r="B1831" s="76" t="s">
        <v>2731</v>
      </c>
      <c r="C1831" s="76" t="s">
        <v>443</v>
      </c>
      <c r="D1831" s="77">
        <v>46247</v>
      </c>
      <c r="E1831" s="78">
        <v>0.21</v>
      </c>
      <c r="F1831" s="76" t="s">
        <v>266</v>
      </c>
      <c r="G1831" s="77">
        <v>46247</v>
      </c>
      <c r="H1831">
        <v>40494087</v>
      </c>
      <c r="I1831">
        <v>20</v>
      </c>
      <c r="J1831" s="76" t="s">
        <v>2822</v>
      </c>
      <c r="K1831" s="76" t="s">
        <v>2823</v>
      </c>
      <c r="L1831" s="77">
        <v>46247</v>
      </c>
      <c r="M1831" s="76" t="s">
        <v>296</v>
      </c>
      <c r="N1831" s="76" t="s">
        <v>270</v>
      </c>
      <c r="O1831" s="76" t="s">
        <v>271</v>
      </c>
      <c r="P1831" s="77">
        <v>46247</v>
      </c>
      <c r="Q1831" s="43">
        <f t="shared" si="58"/>
        <v>268</v>
      </c>
      <c r="R1831" s="43">
        <f t="shared" si="59"/>
        <v>280</v>
      </c>
      <c r="S1831" s="41">
        <f>IF($Q1831&lt;Parâmetros!$E$19,$G1831-1,$G1831)</f>
        <v>46246</v>
      </c>
    </row>
    <row r="1832" spans="1:19" ht="15" customHeight="1" x14ac:dyDescent="0.25">
      <c r="A1832" s="79">
        <v>55138</v>
      </c>
      <c r="B1832" s="76" t="s">
        <v>2731</v>
      </c>
      <c r="C1832" s="76" t="s">
        <v>443</v>
      </c>
      <c r="D1832" s="77">
        <v>46247</v>
      </c>
      <c r="E1832" s="78">
        <v>0.23</v>
      </c>
      <c r="F1832" s="76" t="s">
        <v>266</v>
      </c>
      <c r="G1832" s="77">
        <v>46247</v>
      </c>
      <c r="H1832">
        <v>40494087</v>
      </c>
      <c r="I1832">
        <v>30</v>
      </c>
      <c r="J1832" s="76" t="s">
        <v>2824</v>
      </c>
      <c r="K1832" s="76" t="s">
        <v>1221</v>
      </c>
      <c r="L1832" s="77">
        <v>46247</v>
      </c>
      <c r="M1832" s="76" t="s">
        <v>296</v>
      </c>
      <c r="N1832" s="76" t="s">
        <v>270</v>
      </c>
      <c r="O1832" s="76" t="s">
        <v>271</v>
      </c>
      <c r="P1832" s="77">
        <v>46247</v>
      </c>
      <c r="Q1832" s="43">
        <f t="shared" si="58"/>
        <v>281</v>
      </c>
      <c r="R1832" s="43">
        <f t="shared" si="59"/>
        <v>294</v>
      </c>
      <c r="S1832" s="41">
        <f>IF($Q1832&lt;Parâmetros!$E$19,$G1832-1,$G1832)</f>
        <v>46246</v>
      </c>
    </row>
    <row r="1833" spans="1:19" ht="15" customHeight="1" x14ac:dyDescent="0.25">
      <c r="A1833" s="79">
        <v>55138</v>
      </c>
      <c r="B1833" s="76" t="s">
        <v>2731</v>
      </c>
      <c r="C1833" s="76" t="s">
        <v>443</v>
      </c>
      <c r="D1833" s="77">
        <v>46247</v>
      </c>
      <c r="E1833" s="78">
        <v>2.02</v>
      </c>
      <c r="F1833" s="76" t="s">
        <v>266</v>
      </c>
      <c r="G1833" s="77">
        <v>46247</v>
      </c>
      <c r="H1833">
        <v>40503692</v>
      </c>
      <c r="I1833">
        <v>10</v>
      </c>
      <c r="J1833" s="76" t="s">
        <v>2825</v>
      </c>
      <c r="K1833" s="76" t="s">
        <v>2826</v>
      </c>
      <c r="L1833" s="77">
        <v>46247</v>
      </c>
      <c r="M1833" s="76" t="s">
        <v>269</v>
      </c>
      <c r="N1833" s="76" t="s">
        <v>270</v>
      </c>
      <c r="O1833" s="76" t="s">
        <v>271</v>
      </c>
      <c r="P1833" s="77">
        <v>46247</v>
      </c>
      <c r="Q1833" s="43">
        <f t="shared" si="58"/>
        <v>299</v>
      </c>
      <c r="R1833" s="43">
        <f t="shared" si="59"/>
        <v>421</v>
      </c>
      <c r="S1833" s="41">
        <f>IF($Q1833&lt;Parâmetros!$E$19,$G1833-1,$G1833)</f>
        <v>46246</v>
      </c>
    </row>
    <row r="1834" spans="1:19" ht="15" customHeight="1" x14ac:dyDescent="0.25">
      <c r="A1834" s="79">
        <v>55138</v>
      </c>
      <c r="B1834" s="76" t="s">
        <v>2731</v>
      </c>
      <c r="C1834" s="76" t="s">
        <v>443</v>
      </c>
      <c r="D1834" s="77">
        <v>46248</v>
      </c>
      <c r="E1834" s="78">
        <v>6.49</v>
      </c>
      <c r="F1834" s="76" t="s">
        <v>266</v>
      </c>
      <c r="G1834" s="77">
        <v>46247</v>
      </c>
      <c r="H1834">
        <v>40504002</v>
      </c>
      <c r="I1834">
        <v>10</v>
      </c>
      <c r="J1834" s="76" t="s">
        <v>2827</v>
      </c>
      <c r="K1834" s="76" t="s">
        <v>2828</v>
      </c>
      <c r="L1834" s="77">
        <v>46248</v>
      </c>
      <c r="M1834" s="76" t="s">
        <v>269</v>
      </c>
      <c r="N1834" s="76" t="s">
        <v>270</v>
      </c>
      <c r="O1834" s="76" t="s">
        <v>271</v>
      </c>
      <c r="P1834" s="77">
        <v>46248</v>
      </c>
      <c r="Q1834" s="43">
        <f t="shared" si="58"/>
        <v>1420</v>
      </c>
      <c r="R1834" s="43">
        <f t="shared" si="59"/>
        <v>370</v>
      </c>
      <c r="S1834" s="41">
        <f>IF($Q1834&lt;Parâmetros!$E$19,$G1834-1,$G1834)</f>
        <v>46247</v>
      </c>
    </row>
    <row r="1835" spans="1:19" ht="15" customHeight="1" x14ac:dyDescent="0.25">
      <c r="A1835" s="79">
        <v>55138</v>
      </c>
      <c r="B1835" s="76" t="s">
        <v>2731</v>
      </c>
      <c r="C1835" s="76" t="s">
        <v>443</v>
      </c>
      <c r="D1835" s="77">
        <v>46250</v>
      </c>
      <c r="E1835" s="78">
        <v>3</v>
      </c>
      <c r="F1835" s="76" t="s">
        <v>266</v>
      </c>
      <c r="G1835" s="77">
        <v>46250</v>
      </c>
      <c r="H1835">
        <v>40505018</v>
      </c>
      <c r="I1835">
        <v>10</v>
      </c>
      <c r="J1835" s="76" t="s">
        <v>2829</v>
      </c>
      <c r="K1835" s="76" t="s">
        <v>2830</v>
      </c>
      <c r="L1835" s="77">
        <v>46250</v>
      </c>
      <c r="M1835" s="76" t="s">
        <v>269</v>
      </c>
      <c r="N1835" s="76" t="s">
        <v>270</v>
      </c>
      <c r="O1835" s="76" t="s">
        <v>271</v>
      </c>
      <c r="P1835" s="77">
        <v>46250</v>
      </c>
      <c r="Q1835" s="43">
        <f t="shared" si="58"/>
        <v>940</v>
      </c>
      <c r="R1835" s="43">
        <f t="shared" si="59"/>
        <v>1120</v>
      </c>
      <c r="S1835" s="41">
        <f>IF($Q1835&lt;Parâmetros!$E$19,$G1835-1,$G1835)</f>
        <v>46250</v>
      </c>
    </row>
    <row r="1836" spans="1:19" ht="15" customHeight="1" x14ac:dyDescent="0.25">
      <c r="A1836" s="79">
        <v>55138</v>
      </c>
      <c r="B1836" s="76" t="s">
        <v>2731</v>
      </c>
      <c r="C1836" s="76" t="s">
        <v>443</v>
      </c>
      <c r="D1836" s="77">
        <v>46250</v>
      </c>
      <c r="E1836" s="78">
        <v>0.23</v>
      </c>
      <c r="F1836" s="76" t="s">
        <v>266</v>
      </c>
      <c r="G1836" s="77">
        <v>46250</v>
      </c>
      <c r="H1836">
        <v>40494084</v>
      </c>
      <c r="I1836">
        <v>10</v>
      </c>
      <c r="J1836" s="76" t="s">
        <v>2831</v>
      </c>
      <c r="K1836" s="76" t="s">
        <v>2832</v>
      </c>
      <c r="L1836" s="77">
        <v>46250</v>
      </c>
      <c r="M1836" s="76" t="s">
        <v>296</v>
      </c>
      <c r="N1836" s="76" t="s">
        <v>270</v>
      </c>
      <c r="O1836" s="76" t="s">
        <v>271</v>
      </c>
      <c r="P1836" s="77">
        <v>46250</v>
      </c>
      <c r="Q1836" s="43">
        <f t="shared" si="58"/>
        <v>1075</v>
      </c>
      <c r="R1836" s="43">
        <f t="shared" si="59"/>
        <v>1089</v>
      </c>
      <c r="S1836" s="41">
        <f>IF($Q1836&lt;Parâmetros!$E$19,$G1836-1,$G1836)</f>
        <v>46250</v>
      </c>
    </row>
    <row r="1837" spans="1:19" ht="15" customHeight="1" x14ac:dyDescent="0.25">
      <c r="A1837" s="79">
        <v>55138</v>
      </c>
      <c r="B1837" s="76" t="s">
        <v>2731</v>
      </c>
      <c r="C1837" s="76" t="s">
        <v>443</v>
      </c>
      <c r="D1837" s="77">
        <v>46250</v>
      </c>
      <c r="E1837" s="78">
        <v>0.28999999999999998</v>
      </c>
      <c r="F1837" s="76" t="s">
        <v>266</v>
      </c>
      <c r="G1837" s="77">
        <v>46250</v>
      </c>
      <c r="H1837">
        <v>40494084</v>
      </c>
      <c r="I1837">
        <v>20</v>
      </c>
      <c r="J1837" s="76" t="s">
        <v>2833</v>
      </c>
      <c r="K1837" s="76" t="s">
        <v>2834</v>
      </c>
      <c r="L1837" s="77">
        <v>46250</v>
      </c>
      <c r="M1837" s="76" t="s">
        <v>296</v>
      </c>
      <c r="N1837" s="76" t="s">
        <v>270</v>
      </c>
      <c r="O1837" s="76" t="s">
        <v>271</v>
      </c>
      <c r="P1837" s="77">
        <v>46250</v>
      </c>
      <c r="Q1837" s="43">
        <f t="shared" si="58"/>
        <v>1089</v>
      </c>
      <c r="R1837" s="43">
        <f t="shared" si="59"/>
        <v>1107</v>
      </c>
      <c r="S1837" s="41">
        <f>IF($Q1837&lt;Parâmetros!$E$19,$G1837-1,$G1837)</f>
        <v>46250</v>
      </c>
    </row>
    <row r="1838" spans="1:19" ht="15" customHeight="1" x14ac:dyDescent="0.25">
      <c r="A1838" s="79">
        <v>55138</v>
      </c>
      <c r="B1838" s="76" t="s">
        <v>2731</v>
      </c>
      <c r="C1838" s="76" t="s">
        <v>443</v>
      </c>
      <c r="D1838" s="77">
        <v>46250</v>
      </c>
      <c r="E1838" s="78">
        <v>0.11</v>
      </c>
      <c r="F1838" s="76" t="s">
        <v>266</v>
      </c>
      <c r="G1838" s="77">
        <v>46250</v>
      </c>
      <c r="H1838">
        <v>40494084</v>
      </c>
      <c r="I1838">
        <v>30</v>
      </c>
      <c r="J1838" s="76" t="s">
        <v>2835</v>
      </c>
      <c r="K1838" s="76" t="s">
        <v>2836</v>
      </c>
      <c r="L1838" s="77">
        <v>46250</v>
      </c>
      <c r="M1838" s="76" t="s">
        <v>296</v>
      </c>
      <c r="N1838" s="76" t="s">
        <v>270</v>
      </c>
      <c r="O1838" s="76" t="s">
        <v>271</v>
      </c>
      <c r="P1838" s="77">
        <v>46250</v>
      </c>
      <c r="Q1838" s="43">
        <f t="shared" si="58"/>
        <v>1107</v>
      </c>
      <c r="R1838" s="43">
        <f t="shared" si="59"/>
        <v>1114</v>
      </c>
      <c r="S1838" s="41">
        <f>IF($Q1838&lt;Parâmetros!$E$19,$G1838-1,$G1838)</f>
        <v>46250</v>
      </c>
    </row>
    <row r="1839" spans="1:19" ht="15" customHeight="1" x14ac:dyDescent="0.25">
      <c r="A1839" s="79">
        <v>55138</v>
      </c>
      <c r="B1839" s="76" t="s">
        <v>2731</v>
      </c>
      <c r="C1839" s="76" t="s">
        <v>443</v>
      </c>
      <c r="D1839" s="77">
        <v>46250</v>
      </c>
      <c r="E1839" s="78">
        <v>0.19</v>
      </c>
      <c r="F1839" s="76" t="s">
        <v>266</v>
      </c>
      <c r="G1839" s="77">
        <v>46250</v>
      </c>
      <c r="H1839">
        <v>40494084</v>
      </c>
      <c r="I1839">
        <v>30</v>
      </c>
      <c r="J1839" s="76" t="s">
        <v>2837</v>
      </c>
      <c r="K1839" s="76" t="s">
        <v>2838</v>
      </c>
      <c r="L1839" s="77">
        <v>46250</v>
      </c>
      <c r="M1839" s="76" t="s">
        <v>296</v>
      </c>
      <c r="N1839" s="76" t="s">
        <v>270</v>
      </c>
      <c r="O1839" s="76" t="s">
        <v>271</v>
      </c>
      <c r="P1839" s="77">
        <v>46250</v>
      </c>
      <c r="Q1839" s="43">
        <f t="shared" si="58"/>
        <v>1114</v>
      </c>
      <c r="R1839" s="43">
        <f t="shared" si="59"/>
        <v>1125</v>
      </c>
      <c r="S1839" s="41">
        <f>IF($Q1839&lt;Parâmetros!$E$19,$G1839-1,$G1839)</f>
        <v>46250</v>
      </c>
    </row>
    <row r="1840" spans="1:19" ht="15" customHeight="1" x14ac:dyDescent="0.25">
      <c r="A1840" s="79">
        <v>55138</v>
      </c>
      <c r="B1840" s="76" t="s">
        <v>2731</v>
      </c>
      <c r="C1840" s="76" t="s">
        <v>443</v>
      </c>
      <c r="D1840" s="77">
        <v>46250</v>
      </c>
      <c r="E1840" s="78">
        <v>0.22</v>
      </c>
      <c r="F1840" s="76" t="s">
        <v>266</v>
      </c>
      <c r="G1840" s="77">
        <v>46250</v>
      </c>
      <c r="H1840">
        <v>40494084</v>
      </c>
      <c r="I1840">
        <v>40</v>
      </c>
      <c r="J1840" s="76" t="s">
        <v>2839</v>
      </c>
      <c r="K1840" s="76" t="s">
        <v>2840</v>
      </c>
      <c r="L1840" s="77">
        <v>46250</v>
      </c>
      <c r="M1840" s="76" t="s">
        <v>296</v>
      </c>
      <c r="N1840" s="76" t="s">
        <v>270</v>
      </c>
      <c r="O1840" s="76" t="s">
        <v>271</v>
      </c>
      <c r="P1840" s="77">
        <v>46250</v>
      </c>
      <c r="Q1840" s="43">
        <f t="shared" si="58"/>
        <v>1125</v>
      </c>
      <c r="R1840" s="43">
        <f t="shared" si="59"/>
        <v>1139</v>
      </c>
      <c r="S1840" s="41">
        <f>IF($Q1840&lt;Parâmetros!$E$19,$G1840-1,$G1840)</f>
        <v>46250</v>
      </c>
    </row>
    <row r="1841" spans="1:19" ht="15" customHeight="1" x14ac:dyDescent="0.25">
      <c r="A1841" s="79">
        <v>55138</v>
      </c>
      <c r="B1841" s="76" t="s">
        <v>2731</v>
      </c>
      <c r="C1841" s="76" t="s">
        <v>443</v>
      </c>
      <c r="D1841" s="77">
        <v>46250</v>
      </c>
      <c r="E1841" s="78">
        <v>0.42</v>
      </c>
      <c r="F1841" s="76" t="s">
        <v>266</v>
      </c>
      <c r="G1841" s="77">
        <v>46250</v>
      </c>
      <c r="H1841">
        <v>40494091</v>
      </c>
      <c r="I1841">
        <v>10</v>
      </c>
      <c r="J1841" s="76" t="s">
        <v>2841</v>
      </c>
      <c r="K1841" s="76" t="s">
        <v>2842</v>
      </c>
      <c r="L1841" s="77">
        <v>46250</v>
      </c>
      <c r="M1841" s="76" t="s">
        <v>296</v>
      </c>
      <c r="N1841" s="76" t="s">
        <v>270</v>
      </c>
      <c r="O1841" s="76" t="s">
        <v>271</v>
      </c>
      <c r="P1841" s="77">
        <v>46250</v>
      </c>
      <c r="Q1841" s="43">
        <f t="shared" si="58"/>
        <v>1140</v>
      </c>
      <c r="R1841" s="43">
        <f t="shared" si="59"/>
        <v>1165</v>
      </c>
      <c r="S1841" s="41">
        <f>IF($Q1841&lt;Parâmetros!$E$19,$G1841-1,$G1841)</f>
        <v>46250</v>
      </c>
    </row>
    <row r="1842" spans="1:19" ht="15" customHeight="1" x14ac:dyDescent="0.25">
      <c r="A1842" s="79">
        <v>55138</v>
      </c>
      <c r="B1842" s="76" t="s">
        <v>2731</v>
      </c>
      <c r="C1842" s="76" t="s">
        <v>443</v>
      </c>
      <c r="D1842" s="77">
        <v>46250</v>
      </c>
      <c r="E1842" s="78">
        <v>0.36</v>
      </c>
      <c r="F1842" s="76" t="s">
        <v>266</v>
      </c>
      <c r="G1842" s="77">
        <v>46250</v>
      </c>
      <c r="H1842">
        <v>40494091</v>
      </c>
      <c r="I1842">
        <v>20</v>
      </c>
      <c r="J1842" s="76" t="s">
        <v>2843</v>
      </c>
      <c r="K1842" s="76" t="s">
        <v>2844</v>
      </c>
      <c r="L1842" s="77">
        <v>46250</v>
      </c>
      <c r="M1842" s="76" t="s">
        <v>296</v>
      </c>
      <c r="N1842" s="76" t="s">
        <v>270</v>
      </c>
      <c r="O1842" s="76" t="s">
        <v>271</v>
      </c>
      <c r="P1842" s="77">
        <v>46250</v>
      </c>
      <c r="Q1842" s="43">
        <f t="shared" si="58"/>
        <v>1165</v>
      </c>
      <c r="R1842" s="43">
        <f t="shared" si="59"/>
        <v>1187</v>
      </c>
      <c r="S1842" s="41">
        <f>IF($Q1842&lt;Parâmetros!$E$19,$G1842-1,$G1842)</f>
        <v>46250</v>
      </c>
    </row>
    <row r="1843" spans="1:19" ht="15" customHeight="1" x14ac:dyDescent="0.25">
      <c r="A1843" s="79">
        <v>55138</v>
      </c>
      <c r="B1843" s="76" t="s">
        <v>2731</v>
      </c>
      <c r="C1843" s="76" t="s">
        <v>443</v>
      </c>
      <c r="D1843" s="77">
        <v>46250</v>
      </c>
      <c r="E1843" s="78">
        <v>0.4</v>
      </c>
      <c r="F1843" s="76" t="s">
        <v>266</v>
      </c>
      <c r="G1843" s="77">
        <v>46250</v>
      </c>
      <c r="H1843">
        <v>40494091</v>
      </c>
      <c r="I1843">
        <v>30</v>
      </c>
      <c r="J1843" s="76" t="s">
        <v>2845</v>
      </c>
      <c r="K1843" s="76" t="s">
        <v>2846</v>
      </c>
      <c r="L1843" s="77">
        <v>46250</v>
      </c>
      <c r="M1843" s="76" t="s">
        <v>296</v>
      </c>
      <c r="N1843" s="76" t="s">
        <v>270</v>
      </c>
      <c r="O1843" s="76" t="s">
        <v>271</v>
      </c>
      <c r="P1843" s="77">
        <v>46250</v>
      </c>
      <c r="Q1843" s="43">
        <f t="shared" si="58"/>
        <v>1187</v>
      </c>
      <c r="R1843" s="43">
        <f t="shared" si="59"/>
        <v>1211</v>
      </c>
      <c r="S1843" s="41">
        <f>IF($Q1843&lt;Parâmetros!$E$19,$G1843-1,$G1843)</f>
        <v>46250</v>
      </c>
    </row>
    <row r="1844" spans="1:19" ht="15" customHeight="1" x14ac:dyDescent="0.25">
      <c r="A1844" s="79">
        <v>55138</v>
      </c>
      <c r="B1844" s="76" t="s">
        <v>2731</v>
      </c>
      <c r="C1844" s="76" t="s">
        <v>443</v>
      </c>
      <c r="D1844" s="77">
        <v>46250</v>
      </c>
      <c r="E1844" s="78">
        <v>0.41</v>
      </c>
      <c r="F1844" s="76" t="s">
        <v>266</v>
      </c>
      <c r="G1844" s="77">
        <v>46250</v>
      </c>
      <c r="H1844">
        <v>40494091</v>
      </c>
      <c r="I1844">
        <v>40</v>
      </c>
      <c r="J1844" s="76" t="s">
        <v>2847</v>
      </c>
      <c r="K1844" s="76" t="s">
        <v>2848</v>
      </c>
      <c r="L1844" s="77">
        <v>46250</v>
      </c>
      <c r="M1844" s="76" t="s">
        <v>296</v>
      </c>
      <c r="N1844" s="76" t="s">
        <v>270</v>
      </c>
      <c r="O1844" s="76" t="s">
        <v>271</v>
      </c>
      <c r="P1844" s="77">
        <v>46250</v>
      </c>
      <c r="Q1844" s="43">
        <f t="shared" si="58"/>
        <v>1212</v>
      </c>
      <c r="R1844" s="43">
        <f t="shared" si="59"/>
        <v>1236</v>
      </c>
      <c r="S1844" s="41">
        <f>IF($Q1844&lt;Parâmetros!$E$19,$G1844-1,$G1844)</f>
        <v>46250</v>
      </c>
    </row>
    <row r="1845" spans="1:19" ht="15" customHeight="1" x14ac:dyDescent="0.25">
      <c r="A1845" s="79">
        <v>55138</v>
      </c>
      <c r="B1845" s="76" t="s">
        <v>2731</v>
      </c>
      <c r="C1845" s="76" t="s">
        <v>443</v>
      </c>
      <c r="D1845" s="77">
        <v>46250</v>
      </c>
      <c r="E1845" s="78">
        <v>0.22</v>
      </c>
      <c r="F1845" s="76" t="s">
        <v>266</v>
      </c>
      <c r="G1845" s="77">
        <v>46250</v>
      </c>
      <c r="H1845">
        <v>40494091</v>
      </c>
      <c r="I1845">
        <v>50</v>
      </c>
      <c r="J1845" s="76" t="s">
        <v>1787</v>
      </c>
      <c r="K1845" s="76" t="s">
        <v>2849</v>
      </c>
      <c r="L1845" s="77">
        <v>46250</v>
      </c>
      <c r="M1845" s="76" t="s">
        <v>296</v>
      </c>
      <c r="N1845" s="76" t="s">
        <v>270</v>
      </c>
      <c r="O1845" s="76" t="s">
        <v>271</v>
      </c>
      <c r="P1845" s="77">
        <v>46250</v>
      </c>
      <c r="Q1845" s="43">
        <f t="shared" si="58"/>
        <v>1237</v>
      </c>
      <c r="R1845" s="43">
        <f t="shared" si="59"/>
        <v>1250</v>
      </c>
      <c r="S1845" s="41">
        <f>IF($Q1845&lt;Parâmetros!$E$19,$G1845-1,$G1845)</f>
        <v>46250</v>
      </c>
    </row>
    <row r="1846" spans="1:19" ht="15" customHeight="1" x14ac:dyDescent="0.25">
      <c r="A1846" s="79">
        <v>55138</v>
      </c>
      <c r="B1846" s="76" t="s">
        <v>2731</v>
      </c>
      <c r="C1846" s="76" t="s">
        <v>443</v>
      </c>
      <c r="D1846" s="77">
        <v>46250</v>
      </c>
      <c r="E1846" s="78">
        <v>0.99</v>
      </c>
      <c r="F1846" s="76" t="s">
        <v>266</v>
      </c>
      <c r="G1846" s="77">
        <v>46250</v>
      </c>
      <c r="H1846">
        <v>40503029</v>
      </c>
      <c r="I1846">
        <v>10</v>
      </c>
      <c r="J1846" s="76" t="s">
        <v>2850</v>
      </c>
      <c r="K1846" s="76" t="s">
        <v>2851</v>
      </c>
      <c r="L1846" s="77">
        <v>46250</v>
      </c>
      <c r="M1846" s="76" t="s">
        <v>269</v>
      </c>
      <c r="N1846" s="76" t="s">
        <v>270</v>
      </c>
      <c r="O1846" s="76" t="s">
        <v>271</v>
      </c>
      <c r="P1846" s="77">
        <v>46250</v>
      </c>
      <c r="Q1846" s="43">
        <f t="shared" si="58"/>
        <v>1325</v>
      </c>
      <c r="R1846" s="43">
        <f t="shared" si="59"/>
        <v>1384</v>
      </c>
      <c r="S1846" s="41">
        <f>IF($Q1846&lt;Parâmetros!$E$19,$G1846-1,$G1846)</f>
        <v>46250</v>
      </c>
    </row>
    <row r="1847" spans="1:19" ht="15" customHeight="1" x14ac:dyDescent="0.25">
      <c r="A1847" s="79">
        <v>55138</v>
      </c>
      <c r="B1847" s="76" t="s">
        <v>2731</v>
      </c>
      <c r="C1847" s="76" t="s">
        <v>443</v>
      </c>
      <c r="D1847" s="77">
        <v>46251</v>
      </c>
      <c r="E1847" s="78">
        <v>0.2</v>
      </c>
      <c r="F1847" s="76" t="s">
        <v>266</v>
      </c>
      <c r="G1847" s="77">
        <v>46251</v>
      </c>
      <c r="H1847">
        <v>40494153</v>
      </c>
      <c r="I1847">
        <v>10</v>
      </c>
      <c r="J1847" s="76" t="s">
        <v>2852</v>
      </c>
      <c r="K1847" s="76" t="s">
        <v>2853</v>
      </c>
      <c r="L1847" s="77">
        <v>46251</v>
      </c>
      <c r="M1847" s="76" t="s">
        <v>296</v>
      </c>
      <c r="N1847">
        <v>3007782</v>
      </c>
      <c r="O1847" s="76" t="s">
        <v>271</v>
      </c>
      <c r="P1847" s="77">
        <v>46251</v>
      </c>
      <c r="Q1847" s="43">
        <f t="shared" si="58"/>
        <v>954</v>
      </c>
      <c r="R1847" s="43">
        <f t="shared" si="59"/>
        <v>965</v>
      </c>
      <c r="S1847" s="41">
        <f>IF($Q1847&lt;Parâmetros!$E$19,$G1847-1,$G1847)</f>
        <v>46251</v>
      </c>
    </row>
    <row r="1848" spans="1:19" ht="15" customHeight="1" x14ac:dyDescent="0.25">
      <c r="A1848" s="79">
        <v>55138</v>
      </c>
      <c r="B1848" s="76" t="s">
        <v>2731</v>
      </c>
      <c r="C1848" s="76" t="s">
        <v>443</v>
      </c>
      <c r="D1848" s="77">
        <v>46251</v>
      </c>
      <c r="E1848" s="78">
        <v>0.14000000000000001</v>
      </c>
      <c r="F1848" s="76" t="s">
        <v>266</v>
      </c>
      <c r="G1848" s="77">
        <v>46251</v>
      </c>
      <c r="H1848">
        <v>40494153</v>
      </c>
      <c r="I1848">
        <v>10</v>
      </c>
      <c r="J1848" s="76" t="s">
        <v>2854</v>
      </c>
      <c r="K1848" s="76" t="s">
        <v>2855</v>
      </c>
      <c r="L1848" s="77">
        <v>46251</v>
      </c>
      <c r="M1848" s="76" t="s">
        <v>296</v>
      </c>
      <c r="N1848">
        <v>3007782</v>
      </c>
      <c r="O1848" s="76" t="s">
        <v>271</v>
      </c>
      <c r="P1848" s="77">
        <v>46251</v>
      </c>
      <c r="Q1848" s="43">
        <f t="shared" si="58"/>
        <v>965</v>
      </c>
      <c r="R1848" s="43">
        <f t="shared" si="59"/>
        <v>974</v>
      </c>
      <c r="S1848" s="41">
        <f>IF($Q1848&lt;Parâmetros!$E$19,$G1848-1,$G1848)</f>
        <v>46251</v>
      </c>
    </row>
    <row r="1849" spans="1:19" ht="15" customHeight="1" x14ac:dyDescent="0.25">
      <c r="A1849" s="79">
        <v>55138</v>
      </c>
      <c r="B1849" s="76" t="s">
        <v>2731</v>
      </c>
      <c r="C1849" s="76" t="s">
        <v>443</v>
      </c>
      <c r="D1849" s="77">
        <v>46251</v>
      </c>
      <c r="E1849" s="78">
        <v>0.32</v>
      </c>
      <c r="F1849" s="76" t="s">
        <v>266</v>
      </c>
      <c r="G1849" s="77">
        <v>46251</v>
      </c>
      <c r="H1849">
        <v>40494154</v>
      </c>
      <c r="I1849">
        <v>10</v>
      </c>
      <c r="J1849" s="76" t="s">
        <v>2856</v>
      </c>
      <c r="K1849" s="76" t="s">
        <v>2857</v>
      </c>
      <c r="L1849" s="77">
        <v>46251</v>
      </c>
      <c r="M1849" s="76" t="s">
        <v>296</v>
      </c>
      <c r="N1849">
        <v>3007779</v>
      </c>
      <c r="O1849" s="76" t="s">
        <v>271</v>
      </c>
      <c r="P1849" s="77">
        <v>46251</v>
      </c>
      <c r="Q1849" s="43">
        <f t="shared" si="58"/>
        <v>974</v>
      </c>
      <c r="R1849" s="43">
        <f t="shared" si="59"/>
        <v>994</v>
      </c>
      <c r="S1849" s="41">
        <f>IF($Q1849&lt;Parâmetros!$E$19,$G1849-1,$G1849)</f>
        <v>46251</v>
      </c>
    </row>
    <row r="1850" spans="1:19" ht="15" customHeight="1" x14ac:dyDescent="0.25">
      <c r="A1850" s="79">
        <v>55138</v>
      </c>
      <c r="B1850" s="76" t="s">
        <v>2731</v>
      </c>
      <c r="C1850" s="76" t="s">
        <v>443</v>
      </c>
      <c r="D1850" s="77">
        <v>46251</v>
      </c>
      <c r="E1850" s="78">
        <v>0.38</v>
      </c>
      <c r="F1850" s="76" t="s">
        <v>266</v>
      </c>
      <c r="G1850" s="77">
        <v>46251</v>
      </c>
      <c r="H1850">
        <v>40494165</v>
      </c>
      <c r="I1850">
        <v>10</v>
      </c>
      <c r="J1850" s="76" t="s">
        <v>2858</v>
      </c>
      <c r="K1850" s="76" t="s">
        <v>2859</v>
      </c>
      <c r="L1850" s="77">
        <v>46251</v>
      </c>
      <c r="M1850" s="76" t="s">
        <v>296</v>
      </c>
      <c r="N1850">
        <v>3007765</v>
      </c>
      <c r="O1850" s="76" t="s">
        <v>271</v>
      </c>
      <c r="P1850" s="77">
        <v>46251</v>
      </c>
      <c r="Q1850" s="43">
        <f t="shared" si="58"/>
        <v>995</v>
      </c>
      <c r="R1850" s="43">
        <f t="shared" si="59"/>
        <v>1018</v>
      </c>
      <c r="S1850" s="41">
        <f>IF($Q1850&lt;Parâmetros!$E$19,$G1850-1,$G1850)</f>
        <v>46251</v>
      </c>
    </row>
    <row r="1851" spans="1:19" ht="15" customHeight="1" x14ac:dyDescent="0.25">
      <c r="A1851" s="79">
        <v>55138</v>
      </c>
      <c r="B1851" s="76" t="s">
        <v>2731</v>
      </c>
      <c r="C1851" s="76" t="s">
        <v>443</v>
      </c>
      <c r="D1851" s="77">
        <v>46251</v>
      </c>
      <c r="E1851" s="78">
        <v>0.28999999999999998</v>
      </c>
      <c r="F1851" s="76" t="s">
        <v>266</v>
      </c>
      <c r="G1851" s="77">
        <v>46251</v>
      </c>
      <c r="H1851">
        <v>40494175</v>
      </c>
      <c r="I1851">
        <v>10</v>
      </c>
      <c r="J1851" s="76" t="s">
        <v>2860</v>
      </c>
      <c r="K1851" s="76" t="s">
        <v>2861</v>
      </c>
      <c r="L1851" s="77">
        <v>46251</v>
      </c>
      <c r="M1851" s="76" t="s">
        <v>296</v>
      </c>
      <c r="N1851">
        <v>3007763</v>
      </c>
      <c r="O1851" s="76" t="s">
        <v>271</v>
      </c>
      <c r="P1851" s="77">
        <v>46251</v>
      </c>
      <c r="Q1851" s="43">
        <f t="shared" si="58"/>
        <v>1019</v>
      </c>
      <c r="R1851" s="43">
        <f t="shared" si="59"/>
        <v>1036</v>
      </c>
      <c r="S1851" s="41">
        <f>IF($Q1851&lt;Parâmetros!$E$19,$G1851-1,$G1851)</f>
        <v>46251</v>
      </c>
    </row>
    <row r="1852" spans="1:19" ht="15" customHeight="1" x14ac:dyDescent="0.25">
      <c r="A1852" s="79">
        <v>55138</v>
      </c>
      <c r="B1852" s="76" t="s">
        <v>2731</v>
      </c>
      <c r="C1852" s="76" t="s">
        <v>443</v>
      </c>
      <c r="D1852" s="77">
        <v>46251</v>
      </c>
      <c r="E1852" s="78">
        <v>5.18</v>
      </c>
      <c r="F1852" s="76" t="s">
        <v>266</v>
      </c>
      <c r="G1852" s="77">
        <v>46251</v>
      </c>
      <c r="H1852">
        <v>40505315</v>
      </c>
      <c r="I1852">
        <v>10</v>
      </c>
      <c r="J1852" s="76" t="s">
        <v>1859</v>
      </c>
      <c r="K1852" s="76" t="s">
        <v>1860</v>
      </c>
      <c r="L1852" s="77">
        <v>46251</v>
      </c>
      <c r="M1852" s="76" t="s">
        <v>269</v>
      </c>
      <c r="N1852" s="76" t="s">
        <v>270</v>
      </c>
      <c r="O1852" s="76" t="s">
        <v>271</v>
      </c>
      <c r="P1852" s="77">
        <v>46251</v>
      </c>
      <c r="Q1852" s="43">
        <f t="shared" si="58"/>
        <v>1038</v>
      </c>
      <c r="R1852" s="43">
        <f t="shared" si="59"/>
        <v>1349</v>
      </c>
      <c r="S1852" s="41">
        <f>IF($Q1852&lt;Parâmetros!$E$19,$G1852-1,$G1852)</f>
        <v>46251</v>
      </c>
    </row>
    <row r="1853" spans="1:19" ht="15" customHeight="1" x14ac:dyDescent="0.25">
      <c r="A1853" s="79">
        <v>55138</v>
      </c>
      <c r="B1853" s="76" t="s">
        <v>2731</v>
      </c>
      <c r="C1853" s="76" t="s">
        <v>443</v>
      </c>
      <c r="D1853" s="77">
        <v>46251</v>
      </c>
      <c r="E1853" s="78">
        <v>0.33</v>
      </c>
      <c r="F1853" s="76" t="s">
        <v>266</v>
      </c>
      <c r="G1853" s="77">
        <v>46251</v>
      </c>
      <c r="H1853">
        <v>40494179</v>
      </c>
      <c r="I1853">
        <v>10</v>
      </c>
      <c r="J1853" s="76" t="s">
        <v>2862</v>
      </c>
      <c r="K1853" s="76" t="s">
        <v>2863</v>
      </c>
      <c r="L1853" s="77">
        <v>46251</v>
      </c>
      <c r="M1853" s="76" t="s">
        <v>296</v>
      </c>
      <c r="N1853">
        <v>3007790</v>
      </c>
      <c r="O1853" s="76" t="s">
        <v>271</v>
      </c>
      <c r="P1853" s="77">
        <v>46251</v>
      </c>
      <c r="Q1853" s="43">
        <f t="shared" si="58"/>
        <v>1361</v>
      </c>
      <c r="R1853" s="43">
        <f t="shared" si="59"/>
        <v>1381</v>
      </c>
      <c r="S1853" s="41">
        <f>IF($Q1853&lt;Parâmetros!$E$19,$G1853-1,$G1853)</f>
        <v>46251</v>
      </c>
    </row>
    <row r="1854" spans="1:19" ht="15" customHeight="1" x14ac:dyDescent="0.25">
      <c r="A1854" s="79">
        <v>55138</v>
      </c>
      <c r="B1854" s="76" t="s">
        <v>2731</v>
      </c>
      <c r="C1854" s="76" t="s">
        <v>443</v>
      </c>
      <c r="D1854" s="77">
        <v>46251</v>
      </c>
      <c r="E1854" s="78">
        <v>0.18</v>
      </c>
      <c r="F1854" s="76" t="s">
        <v>266</v>
      </c>
      <c r="G1854" s="77">
        <v>46251</v>
      </c>
      <c r="H1854">
        <v>40494180</v>
      </c>
      <c r="I1854">
        <v>10</v>
      </c>
      <c r="J1854" s="76" t="s">
        <v>2864</v>
      </c>
      <c r="K1854" s="76" t="s">
        <v>2865</v>
      </c>
      <c r="L1854" s="77">
        <v>46251</v>
      </c>
      <c r="M1854" s="76" t="s">
        <v>296</v>
      </c>
      <c r="N1854">
        <v>3007788</v>
      </c>
      <c r="O1854" s="76" t="s">
        <v>271</v>
      </c>
      <c r="P1854" s="77">
        <v>46251</v>
      </c>
      <c r="Q1854" s="43">
        <f t="shared" si="58"/>
        <v>1383</v>
      </c>
      <c r="R1854" s="43">
        <f t="shared" si="59"/>
        <v>1394</v>
      </c>
      <c r="S1854" s="41">
        <f>IF($Q1854&lt;Parâmetros!$E$19,$G1854-1,$G1854)</f>
        <v>46251</v>
      </c>
    </row>
    <row r="1855" spans="1:19" ht="15" customHeight="1" x14ac:dyDescent="0.25">
      <c r="A1855" s="79">
        <v>55138</v>
      </c>
      <c r="B1855" s="76" t="s">
        <v>2731</v>
      </c>
      <c r="C1855" s="76" t="s">
        <v>443</v>
      </c>
      <c r="D1855" s="77">
        <v>46253</v>
      </c>
      <c r="E1855" s="78">
        <v>0.52</v>
      </c>
      <c r="F1855" s="76" t="s">
        <v>266</v>
      </c>
      <c r="G1855" s="77">
        <v>46253</v>
      </c>
      <c r="H1855">
        <v>40494181</v>
      </c>
      <c r="I1855">
        <v>10</v>
      </c>
      <c r="J1855" s="76" t="s">
        <v>4394</v>
      </c>
      <c r="K1855" s="76" t="s">
        <v>4395</v>
      </c>
      <c r="L1855" s="77">
        <v>46253</v>
      </c>
      <c r="M1855" s="76" t="s">
        <v>296</v>
      </c>
      <c r="N1855">
        <v>3007553</v>
      </c>
      <c r="O1855" s="76" t="s">
        <v>271</v>
      </c>
      <c r="P1855" s="77">
        <v>46253</v>
      </c>
      <c r="Q1855" s="43">
        <f t="shared" si="58"/>
        <v>33</v>
      </c>
      <c r="R1855" s="43">
        <f t="shared" si="59"/>
        <v>64</v>
      </c>
      <c r="S1855" s="41">
        <f>IF($Q1855&lt;Parâmetros!$E$19,$G1855-1,$G1855)</f>
        <v>46252</v>
      </c>
    </row>
    <row r="1856" spans="1:19" ht="15" customHeight="1" x14ac:dyDescent="0.25">
      <c r="A1856" s="79">
        <v>55138</v>
      </c>
      <c r="B1856" s="76" t="s">
        <v>2731</v>
      </c>
      <c r="C1856" s="76" t="s">
        <v>443</v>
      </c>
      <c r="D1856" s="77">
        <v>46253</v>
      </c>
      <c r="E1856" s="78">
        <v>0.39</v>
      </c>
      <c r="F1856" s="76" t="s">
        <v>266</v>
      </c>
      <c r="G1856" s="77">
        <v>46253</v>
      </c>
      <c r="H1856">
        <v>40494182</v>
      </c>
      <c r="I1856">
        <v>10</v>
      </c>
      <c r="J1856" s="76" t="s">
        <v>4396</v>
      </c>
      <c r="K1856" s="76" t="s">
        <v>4397</v>
      </c>
      <c r="L1856" s="77">
        <v>46253</v>
      </c>
      <c r="M1856" s="76" t="s">
        <v>296</v>
      </c>
      <c r="N1856">
        <v>3007554</v>
      </c>
      <c r="O1856" s="76" t="s">
        <v>271</v>
      </c>
      <c r="P1856" s="77">
        <v>46253</v>
      </c>
      <c r="Q1856" s="43">
        <f t="shared" si="58"/>
        <v>66</v>
      </c>
      <c r="R1856" s="43">
        <f t="shared" si="59"/>
        <v>89</v>
      </c>
      <c r="S1856" s="41">
        <f>IF($Q1856&lt;Parâmetros!$E$19,$G1856-1,$G1856)</f>
        <v>46252</v>
      </c>
    </row>
    <row r="1857" spans="1:19" ht="15" customHeight="1" x14ac:dyDescent="0.25">
      <c r="A1857" s="79">
        <v>55138</v>
      </c>
      <c r="B1857" s="76" t="s">
        <v>2731</v>
      </c>
      <c r="C1857" s="76" t="s">
        <v>443</v>
      </c>
      <c r="D1857" s="77">
        <v>46253</v>
      </c>
      <c r="E1857" s="78">
        <v>0.28000000000000003</v>
      </c>
      <c r="F1857" s="76" t="s">
        <v>266</v>
      </c>
      <c r="G1857" s="77">
        <v>46253</v>
      </c>
      <c r="H1857">
        <v>40494183</v>
      </c>
      <c r="I1857">
        <v>10</v>
      </c>
      <c r="J1857" s="76" t="s">
        <v>4398</v>
      </c>
      <c r="K1857" s="76" t="s">
        <v>4399</v>
      </c>
      <c r="L1857" s="77">
        <v>46253</v>
      </c>
      <c r="M1857" s="76" t="s">
        <v>296</v>
      </c>
      <c r="N1857">
        <v>3007547</v>
      </c>
      <c r="O1857" s="76" t="s">
        <v>271</v>
      </c>
      <c r="P1857" s="77">
        <v>46253</v>
      </c>
      <c r="Q1857" s="43">
        <f t="shared" si="58"/>
        <v>89</v>
      </c>
      <c r="R1857" s="43">
        <f t="shared" si="59"/>
        <v>106</v>
      </c>
      <c r="S1857" s="41">
        <f>IF($Q1857&lt;Parâmetros!$E$19,$G1857-1,$G1857)</f>
        <v>46252</v>
      </c>
    </row>
    <row r="1858" spans="1:19" ht="15" customHeight="1" x14ac:dyDescent="0.25">
      <c r="A1858" s="79">
        <v>55138</v>
      </c>
      <c r="B1858" s="76" t="s">
        <v>2731</v>
      </c>
      <c r="C1858" s="76" t="s">
        <v>443</v>
      </c>
      <c r="D1858" s="77">
        <v>46253</v>
      </c>
      <c r="E1858" s="78">
        <v>0.3</v>
      </c>
      <c r="F1858" s="76" t="s">
        <v>266</v>
      </c>
      <c r="G1858" s="77">
        <v>46253</v>
      </c>
      <c r="H1858">
        <v>40494184</v>
      </c>
      <c r="I1858">
        <v>10</v>
      </c>
      <c r="J1858" s="76" t="s">
        <v>4400</v>
      </c>
      <c r="K1858" s="76" t="s">
        <v>1250</v>
      </c>
      <c r="L1858" s="77">
        <v>46253</v>
      </c>
      <c r="M1858" s="76" t="s">
        <v>296</v>
      </c>
      <c r="N1858">
        <v>3007548</v>
      </c>
      <c r="O1858" s="76" t="s">
        <v>271</v>
      </c>
      <c r="P1858" s="77">
        <v>46253</v>
      </c>
      <c r="Q1858" s="43">
        <f t="shared" si="58"/>
        <v>106</v>
      </c>
      <c r="R1858" s="43">
        <f t="shared" si="59"/>
        <v>124</v>
      </c>
      <c r="S1858" s="41">
        <f>IF($Q1858&lt;Parâmetros!$E$19,$G1858-1,$G1858)</f>
        <v>46252</v>
      </c>
    </row>
    <row r="1859" spans="1:19" ht="15" customHeight="1" x14ac:dyDescent="0.25">
      <c r="A1859" s="79">
        <v>55138</v>
      </c>
      <c r="B1859" s="76" t="s">
        <v>2731</v>
      </c>
      <c r="C1859" s="76" t="s">
        <v>443</v>
      </c>
      <c r="D1859" s="77">
        <v>46253</v>
      </c>
      <c r="E1859" s="78">
        <v>0.44</v>
      </c>
      <c r="F1859" s="76" t="s">
        <v>266</v>
      </c>
      <c r="G1859" s="77">
        <v>46253</v>
      </c>
      <c r="H1859">
        <v>40494185</v>
      </c>
      <c r="I1859">
        <v>10</v>
      </c>
      <c r="J1859" s="76" t="s">
        <v>4401</v>
      </c>
      <c r="K1859" s="76" t="s">
        <v>4402</v>
      </c>
      <c r="L1859" s="77">
        <v>46253</v>
      </c>
      <c r="M1859" s="76" t="s">
        <v>296</v>
      </c>
      <c r="N1859">
        <v>3007555</v>
      </c>
      <c r="O1859" s="76" t="s">
        <v>271</v>
      </c>
      <c r="P1859" s="77">
        <v>46253</v>
      </c>
      <c r="Q1859" s="43">
        <f t="shared" si="58"/>
        <v>125</v>
      </c>
      <c r="R1859" s="43">
        <f t="shared" si="59"/>
        <v>152</v>
      </c>
      <c r="S1859" s="41">
        <f>IF($Q1859&lt;Parâmetros!$E$19,$G1859-1,$G1859)</f>
        <v>46252</v>
      </c>
    </row>
    <row r="1860" spans="1:19" ht="15" customHeight="1" x14ac:dyDescent="0.25">
      <c r="A1860" s="79">
        <v>55138</v>
      </c>
      <c r="B1860" s="76" t="s">
        <v>2731</v>
      </c>
      <c r="C1860" s="76" t="s">
        <v>443</v>
      </c>
      <c r="D1860" s="77">
        <v>46253</v>
      </c>
      <c r="E1860" s="78">
        <v>0.23</v>
      </c>
      <c r="F1860" s="76" t="s">
        <v>266</v>
      </c>
      <c r="G1860" s="77">
        <v>46253</v>
      </c>
      <c r="H1860">
        <v>40496865</v>
      </c>
      <c r="I1860">
        <v>10</v>
      </c>
      <c r="J1860" s="76" t="s">
        <v>4403</v>
      </c>
      <c r="K1860" s="76" t="s">
        <v>4404</v>
      </c>
      <c r="L1860" s="77">
        <v>46253</v>
      </c>
      <c r="M1860" s="76" t="s">
        <v>296</v>
      </c>
      <c r="N1860" s="76" t="s">
        <v>270</v>
      </c>
      <c r="O1860" s="76" t="s">
        <v>271</v>
      </c>
      <c r="P1860" s="77">
        <v>46253</v>
      </c>
      <c r="Q1860" s="43">
        <f t="shared" si="58"/>
        <v>153</v>
      </c>
      <c r="R1860" s="43">
        <f t="shared" si="59"/>
        <v>167</v>
      </c>
      <c r="S1860" s="41">
        <f>IF($Q1860&lt;Parâmetros!$E$19,$G1860-1,$G1860)</f>
        <v>46252</v>
      </c>
    </row>
    <row r="1861" spans="1:19" ht="15" customHeight="1" x14ac:dyDescent="0.25">
      <c r="A1861" s="79">
        <v>55138</v>
      </c>
      <c r="B1861" s="76" t="s">
        <v>2731</v>
      </c>
      <c r="C1861" s="76" t="s">
        <v>443</v>
      </c>
      <c r="D1861" s="77">
        <v>46253</v>
      </c>
      <c r="E1861" s="78">
        <v>0.25</v>
      </c>
      <c r="F1861" s="76" t="s">
        <v>266</v>
      </c>
      <c r="G1861" s="77">
        <v>46253</v>
      </c>
      <c r="H1861">
        <v>40496865</v>
      </c>
      <c r="I1861">
        <v>20</v>
      </c>
      <c r="J1861" s="76" t="s">
        <v>4405</v>
      </c>
      <c r="K1861" s="76" t="s">
        <v>4406</v>
      </c>
      <c r="L1861" s="77">
        <v>46253</v>
      </c>
      <c r="M1861" s="76" t="s">
        <v>296</v>
      </c>
      <c r="N1861" s="76" t="s">
        <v>270</v>
      </c>
      <c r="O1861" s="76" t="s">
        <v>271</v>
      </c>
      <c r="P1861" s="77">
        <v>46253</v>
      </c>
      <c r="Q1861" s="43">
        <f t="shared" si="58"/>
        <v>167</v>
      </c>
      <c r="R1861" s="43">
        <f t="shared" si="59"/>
        <v>182</v>
      </c>
      <c r="S1861" s="41">
        <f>IF($Q1861&lt;Parâmetros!$E$19,$G1861-1,$G1861)</f>
        <v>46252</v>
      </c>
    </row>
    <row r="1862" spans="1:19" ht="15" customHeight="1" x14ac:dyDescent="0.25">
      <c r="A1862" s="79">
        <v>55138</v>
      </c>
      <c r="B1862" s="76" t="s">
        <v>2731</v>
      </c>
      <c r="C1862" s="76" t="s">
        <v>443</v>
      </c>
      <c r="D1862" s="77">
        <v>46253</v>
      </c>
      <c r="E1862" s="78">
        <v>0.14000000000000001</v>
      </c>
      <c r="F1862" s="76" t="s">
        <v>266</v>
      </c>
      <c r="G1862" s="77">
        <v>46253</v>
      </c>
      <c r="H1862">
        <v>40496871</v>
      </c>
      <c r="I1862">
        <v>10</v>
      </c>
      <c r="J1862" s="76" t="s">
        <v>4407</v>
      </c>
      <c r="K1862" s="76" t="s">
        <v>4408</v>
      </c>
      <c r="L1862" s="77">
        <v>46253</v>
      </c>
      <c r="M1862" s="76" t="s">
        <v>296</v>
      </c>
      <c r="N1862" s="76" t="s">
        <v>270</v>
      </c>
      <c r="O1862" s="76" t="s">
        <v>271</v>
      </c>
      <c r="P1862" s="77">
        <v>46253</v>
      </c>
      <c r="Q1862" s="43">
        <f t="shared" si="58"/>
        <v>183</v>
      </c>
      <c r="R1862" s="43">
        <f t="shared" si="59"/>
        <v>191</v>
      </c>
      <c r="S1862" s="41">
        <f>IF($Q1862&lt;Parâmetros!$E$19,$G1862-1,$G1862)</f>
        <v>46252</v>
      </c>
    </row>
    <row r="1863" spans="1:19" ht="15" customHeight="1" x14ac:dyDescent="0.25">
      <c r="A1863" s="79">
        <v>55138</v>
      </c>
      <c r="B1863" s="76" t="s">
        <v>2731</v>
      </c>
      <c r="C1863" s="76" t="s">
        <v>443</v>
      </c>
      <c r="D1863" s="77">
        <v>46253</v>
      </c>
      <c r="E1863" s="78">
        <v>0.05</v>
      </c>
      <c r="F1863" s="76" t="s">
        <v>266</v>
      </c>
      <c r="G1863" s="77">
        <v>46253</v>
      </c>
      <c r="H1863">
        <v>40496871</v>
      </c>
      <c r="I1863">
        <v>10</v>
      </c>
      <c r="J1863" s="76" t="s">
        <v>4409</v>
      </c>
      <c r="K1863" s="76" t="s">
        <v>4410</v>
      </c>
      <c r="L1863" s="77">
        <v>46253</v>
      </c>
      <c r="M1863" s="76" t="s">
        <v>296</v>
      </c>
      <c r="N1863" s="76" t="s">
        <v>270</v>
      </c>
      <c r="O1863" s="76" t="s">
        <v>271</v>
      </c>
      <c r="P1863" s="77">
        <v>46253</v>
      </c>
      <c r="Q1863" s="43">
        <f t="shared" si="58"/>
        <v>191</v>
      </c>
      <c r="R1863" s="43">
        <f t="shared" si="59"/>
        <v>194</v>
      </c>
      <c r="S1863" s="41">
        <f>IF($Q1863&lt;Parâmetros!$E$19,$G1863-1,$G1863)</f>
        <v>46252</v>
      </c>
    </row>
    <row r="1864" spans="1:19" ht="15" customHeight="1" x14ac:dyDescent="0.25">
      <c r="A1864" s="79">
        <v>55138</v>
      </c>
      <c r="B1864" s="76" t="s">
        <v>2731</v>
      </c>
      <c r="C1864" s="76" t="s">
        <v>443</v>
      </c>
      <c r="D1864" s="77">
        <v>46253</v>
      </c>
      <c r="E1864" s="78">
        <v>0.28000000000000003</v>
      </c>
      <c r="F1864" s="76" t="s">
        <v>266</v>
      </c>
      <c r="G1864" s="77">
        <v>46253</v>
      </c>
      <c r="H1864">
        <v>40496871</v>
      </c>
      <c r="I1864">
        <v>20</v>
      </c>
      <c r="J1864" s="76" t="s">
        <v>4411</v>
      </c>
      <c r="K1864" s="76" t="s">
        <v>4412</v>
      </c>
      <c r="L1864" s="77">
        <v>46253</v>
      </c>
      <c r="M1864" s="76" t="s">
        <v>296</v>
      </c>
      <c r="N1864" s="76" t="s">
        <v>270</v>
      </c>
      <c r="O1864" s="76" t="s">
        <v>271</v>
      </c>
      <c r="P1864" s="77">
        <v>46253</v>
      </c>
      <c r="Q1864" s="43">
        <f t="shared" si="58"/>
        <v>195</v>
      </c>
      <c r="R1864" s="43">
        <f t="shared" si="59"/>
        <v>211</v>
      </c>
      <c r="S1864" s="41">
        <f>IF($Q1864&lt;Parâmetros!$E$19,$G1864-1,$G1864)</f>
        <v>46252</v>
      </c>
    </row>
    <row r="1865" spans="1:19" ht="15" customHeight="1" x14ac:dyDescent="0.25">
      <c r="A1865" s="79">
        <v>55179</v>
      </c>
      <c r="B1865" s="76" t="s">
        <v>2866</v>
      </c>
      <c r="C1865" s="76" t="s">
        <v>194</v>
      </c>
      <c r="D1865" s="77">
        <v>46237</v>
      </c>
      <c r="E1865" s="78">
        <v>1</v>
      </c>
      <c r="F1865" s="76" t="s">
        <v>266</v>
      </c>
      <c r="G1865" s="77">
        <v>46237</v>
      </c>
      <c r="H1865">
        <v>40499227</v>
      </c>
      <c r="I1865">
        <v>10</v>
      </c>
      <c r="J1865" s="76" t="s">
        <v>837</v>
      </c>
      <c r="K1865" s="76" t="s">
        <v>2496</v>
      </c>
      <c r="L1865" s="77">
        <v>46237</v>
      </c>
      <c r="M1865" s="76" t="s">
        <v>296</v>
      </c>
      <c r="N1865">
        <v>3007940</v>
      </c>
      <c r="O1865" s="76" t="s">
        <v>271</v>
      </c>
      <c r="P1865" s="77">
        <v>46237</v>
      </c>
      <c r="Q1865" s="43">
        <f t="shared" si="58"/>
        <v>940</v>
      </c>
      <c r="R1865" s="43">
        <f t="shared" si="59"/>
        <v>1000</v>
      </c>
      <c r="S1865" s="41">
        <f>IF($Q1865&lt;Parâmetros!$E$19,$G1865-1,$G1865)</f>
        <v>46237</v>
      </c>
    </row>
    <row r="1866" spans="1:19" ht="15" customHeight="1" x14ac:dyDescent="0.25">
      <c r="A1866" s="79">
        <v>55179</v>
      </c>
      <c r="B1866" s="76" t="s">
        <v>2866</v>
      </c>
      <c r="C1866" s="76" t="s">
        <v>194</v>
      </c>
      <c r="D1866" s="77">
        <v>46237</v>
      </c>
      <c r="E1866" s="78">
        <v>2</v>
      </c>
      <c r="F1866" s="76" t="s">
        <v>266</v>
      </c>
      <c r="G1866" s="77">
        <v>46237</v>
      </c>
      <c r="H1866">
        <v>40500994</v>
      </c>
      <c r="I1866">
        <v>10</v>
      </c>
      <c r="J1866" s="76" t="s">
        <v>2488</v>
      </c>
      <c r="K1866" s="76" t="s">
        <v>2415</v>
      </c>
      <c r="L1866" s="77">
        <v>46237</v>
      </c>
      <c r="M1866" s="76" t="s">
        <v>269</v>
      </c>
      <c r="N1866">
        <v>3009096</v>
      </c>
      <c r="O1866" s="76" t="s">
        <v>271</v>
      </c>
      <c r="P1866" s="77">
        <v>46237</v>
      </c>
      <c r="Q1866" s="43">
        <f t="shared" si="58"/>
        <v>1020</v>
      </c>
      <c r="R1866" s="43">
        <f t="shared" si="59"/>
        <v>1140</v>
      </c>
      <c r="S1866" s="41">
        <f>IF($Q1866&lt;Parâmetros!$E$19,$G1866-1,$G1866)</f>
        <v>46237</v>
      </c>
    </row>
    <row r="1867" spans="1:19" ht="15" customHeight="1" x14ac:dyDescent="0.25">
      <c r="A1867" s="79">
        <v>55179</v>
      </c>
      <c r="B1867" s="76" t="s">
        <v>2866</v>
      </c>
      <c r="C1867" s="76" t="s">
        <v>194</v>
      </c>
      <c r="D1867" s="77">
        <v>46237</v>
      </c>
      <c r="E1867" s="78">
        <v>1</v>
      </c>
      <c r="F1867" s="76" t="s">
        <v>266</v>
      </c>
      <c r="G1867" s="77">
        <v>46237</v>
      </c>
      <c r="H1867">
        <v>40496890</v>
      </c>
      <c r="I1867">
        <v>10</v>
      </c>
      <c r="J1867" s="76" t="s">
        <v>2867</v>
      </c>
      <c r="K1867" s="76" t="s">
        <v>2419</v>
      </c>
      <c r="L1867" s="77">
        <v>46237</v>
      </c>
      <c r="M1867" s="76" t="s">
        <v>296</v>
      </c>
      <c r="N1867" s="76" t="s">
        <v>270</v>
      </c>
      <c r="O1867" s="76" t="s">
        <v>271</v>
      </c>
      <c r="P1867" s="77">
        <v>46237</v>
      </c>
      <c r="Q1867" s="43">
        <f t="shared" si="58"/>
        <v>1145</v>
      </c>
      <c r="R1867" s="43">
        <f t="shared" si="59"/>
        <v>1205</v>
      </c>
      <c r="S1867" s="41">
        <f>IF($Q1867&lt;Parâmetros!$E$19,$G1867-1,$G1867)</f>
        <v>46237</v>
      </c>
    </row>
    <row r="1868" spans="1:19" ht="15" customHeight="1" x14ac:dyDescent="0.25">
      <c r="A1868" s="79">
        <v>55179</v>
      </c>
      <c r="B1868" s="76" t="s">
        <v>2866</v>
      </c>
      <c r="C1868" s="76" t="s">
        <v>194</v>
      </c>
      <c r="D1868" s="77">
        <v>46237</v>
      </c>
      <c r="E1868" s="78">
        <v>0.99</v>
      </c>
      <c r="F1868" s="76" t="s">
        <v>266</v>
      </c>
      <c r="G1868" s="77">
        <v>46237</v>
      </c>
      <c r="H1868">
        <v>40501063</v>
      </c>
      <c r="I1868">
        <v>10</v>
      </c>
      <c r="J1868" s="76" t="s">
        <v>2868</v>
      </c>
      <c r="K1868" s="76" t="s">
        <v>2493</v>
      </c>
      <c r="L1868" s="77">
        <v>46237</v>
      </c>
      <c r="M1868" s="76" t="s">
        <v>269</v>
      </c>
      <c r="N1868" s="76" t="s">
        <v>270</v>
      </c>
      <c r="O1868" s="76" t="s">
        <v>271</v>
      </c>
      <c r="P1868" s="77">
        <v>46237</v>
      </c>
      <c r="Q1868" s="43">
        <f t="shared" si="58"/>
        <v>1210</v>
      </c>
      <c r="R1868" s="43">
        <f t="shared" si="59"/>
        <v>1270</v>
      </c>
      <c r="S1868" s="41">
        <f>IF($Q1868&lt;Parâmetros!$E$19,$G1868-1,$G1868)</f>
        <v>46237</v>
      </c>
    </row>
    <row r="1869" spans="1:19" ht="15" customHeight="1" x14ac:dyDescent="0.25">
      <c r="A1869" s="79">
        <v>55179</v>
      </c>
      <c r="B1869" s="76" t="s">
        <v>2866</v>
      </c>
      <c r="C1869" s="76" t="s">
        <v>194</v>
      </c>
      <c r="D1869" s="77">
        <v>46237</v>
      </c>
      <c r="E1869" s="78">
        <v>1.02</v>
      </c>
      <c r="F1869" s="76" t="s">
        <v>266</v>
      </c>
      <c r="G1869" s="77">
        <v>46237</v>
      </c>
      <c r="H1869">
        <v>40501064</v>
      </c>
      <c r="I1869">
        <v>10</v>
      </c>
      <c r="J1869" s="76" t="s">
        <v>2869</v>
      </c>
      <c r="K1869" s="76" t="s">
        <v>2870</v>
      </c>
      <c r="L1869" s="77">
        <v>46237</v>
      </c>
      <c r="M1869" s="76" t="s">
        <v>269</v>
      </c>
      <c r="N1869" s="76" t="s">
        <v>270</v>
      </c>
      <c r="O1869" s="76" t="s">
        <v>271</v>
      </c>
      <c r="P1869" s="77">
        <v>46237</v>
      </c>
      <c r="Q1869" s="43">
        <f t="shared" si="58"/>
        <v>1281</v>
      </c>
      <c r="R1869" s="43">
        <f t="shared" si="59"/>
        <v>1342</v>
      </c>
      <c r="S1869" s="41">
        <f>IF($Q1869&lt;Parâmetros!$E$19,$G1869-1,$G1869)</f>
        <v>46237</v>
      </c>
    </row>
    <row r="1870" spans="1:19" ht="15" customHeight="1" x14ac:dyDescent="0.25">
      <c r="A1870" s="79">
        <v>55179</v>
      </c>
      <c r="B1870" s="76" t="s">
        <v>2866</v>
      </c>
      <c r="C1870" s="76" t="s">
        <v>194</v>
      </c>
      <c r="D1870" s="77">
        <v>46238</v>
      </c>
      <c r="E1870" s="78">
        <v>0.67</v>
      </c>
      <c r="F1870" s="76" t="s">
        <v>266</v>
      </c>
      <c r="G1870" s="77">
        <v>46237</v>
      </c>
      <c r="H1870">
        <v>40497876</v>
      </c>
      <c r="I1870">
        <v>10</v>
      </c>
      <c r="J1870" s="76" t="s">
        <v>2871</v>
      </c>
      <c r="K1870" s="76" t="s">
        <v>2872</v>
      </c>
      <c r="L1870" s="77">
        <v>46237</v>
      </c>
      <c r="M1870" s="76" t="s">
        <v>269</v>
      </c>
      <c r="N1870" s="76" t="s">
        <v>270</v>
      </c>
      <c r="O1870" s="76" t="s">
        <v>271</v>
      </c>
      <c r="P1870" s="77">
        <v>46238</v>
      </c>
      <c r="Q1870" s="43">
        <f t="shared" si="58"/>
        <v>1351</v>
      </c>
      <c r="R1870" s="43">
        <f t="shared" si="59"/>
        <v>1392</v>
      </c>
      <c r="S1870" s="41">
        <f>IF($Q1870&lt;Parâmetros!$E$19,$G1870-1,$G1870)</f>
        <v>46237</v>
      </c>
    </row>
    <row r="1871" spans="1:19" ht="15" customHeight="1" x14ac:dyDescent="0.25">
      <c r="A1871" s="79">
        <v>55179</v>
      </c>
      <c r="B1871" s="76" t="s">
        <v>2866</v>
      </c>
      <c r="C1871" s="76" t="s">
        <v>194</v>
      </c>
      <c r="D1871" s="77">
        <v>46238</v>
      </c>
      <c r="E1871" s="78">
        <v>1</v>
      </c>
      <c r="F1871" s="76" t="s">
        <v>266</v>
      </c>
      <c r="G1871" s="77">
        <v>46238</v>
      </c>
      <c r="H1871">
        <v>40499247</v>
      </c>
      <c r="I1871">
        <v>10</v>
      </c>
      <c r="J1871" s="76" t="s">
        <v>2667</v>
      </c>
      <c r="K1871" s="76" t="s">
        <v>2873</v>
      </c>
      <c r="L1871" s="77">
        <v>46238</v>
      </c>
      <c r="M1871" s="76" t="s">
        <v>296</v>
      </c>
      <c r="N1871">
        <v>3007941</v>
      </c>
      <c r="O1871" s="76" t="s">
        <v>271</v>
      </c>
      <c r="P1871" s="77">
        <v>46238</v>
      </c>
      <c r="Q1871" s="43">
        <f t="shared" si="58"/>
        <v>950</v>
      </c>
      <c r="R1871" s="43">
        <f t="shared" si="59"/>
        <v>1010</v>
      </c>
      <c r="S1871" s="41">
        <f>IF($Q1871&lt;Parâmetros!$E$19,$G1871-1,$G1871)</f>
        <v>46238</v>
      </c>
    </row>
    <row r="1872" spans="1:19" ht="15" customHeight="1" x14ac:dyDescent="0.25">
      <c r="A1872" s="79">
        <v>55179</v>
      </c>
      <c r="B1872" s="76" t="s">
        <v>2866</v>
      </c>
      <c r="C1872" s="76" t="s">
        <v>194</v>
      </c>
      <c r="D1872" s="77">
        <v>46238</v>
      </c>
      <c r="E1872" s="78">
        <v>1</v>
      </c>
      <c r="F1872" s="76" t="s">
        <v>266</v>
      </c>
      <c r="G1872" s="77">
        <v>46238</v>
      </c>
      <c r="H1872">
        <v>40499248</v>
      </c>
      <c r="I1872">
        <v>10</v>
      </c>
      <c r="J1872" s="76" t="s">
        <v>2488</v>
      </c>
      <c r="K1872" s="76" t="s">
        <v>2874</v>
      </c>
      <c r="L1872" s="77">
        <v>46238</v>
      </c>
      <c r="M1872" s="76" t="s">
        <v>296</v>
      </c>
      <c r="N1872">
        <v>3007941</v>
      </c>
      <c r="O1872" s="76" t="s">
        <v>271</v>
      </c>
      <c r="P1872" s="77">
        <v>46238</v>
      </c>
      <c r="Q1872" s="43">
        <f t="shared" si="58"/>
        <v>1020</v>
      </c>
      <c r="R1872" s="43">
        <f t="shared" si="59"/>
        <v>1080</v>
      </c>
      <c r="S1872" s="41">
        <f>IF($Q1872&lt;Parâmetros!$E$19,$G1872-1,$G1872)</f>
        <v>46238</v>
      </c>
    </row>
    <row r="1873" spans="1:19" ht="15" customHeight="1" x14ac:dyDescent="0.25">
      <c r="A1873" s="79">
        <v>55179</v>
      </c>
      <c r="B1873" s="76" t="s">
        <v>2866</v>
      </c>
      <c r="C1873" s="76" t="s">
        <v>194</v>
      </c>
      <c r="D1873" s="77">
        <v>46238</v>
      </c>
      <c r="E1873" s="78">
        <v>1</v>
      </c>
      <c r="F1873" s="76" t="s">
        <v>266</v>
      </c>
      <c r="G1873" s="77">
        <v>46238</v>
      </c>
      <c r="H1873">
        <v>40496896</v>
      </c>
      <c r="I1873">
        <v>10</v>
      </c>
      <c r="J1873" s="76" t="s">
        <v>2875</v>
      </c>
      <c r="K1873" s="76" t="s">
        <v>2876</v>
      </c>
      <c r="L1873" s="77">
        <v>46238</v>
      </c>
      <c r="M1873" s="76" t="s">
        <v>296</v>
      </c>
      <c r="N1873" s="76" t="s">
        <v>270</v>
      </c>
      <c r="O1873" s="76" t="s">
        <v>271</v>
      </c>
      <c r="P1873" s="77">
        <v>46238</v>
      </c>
      <c r="Q1873" s="43">
        <f t="shared" si="58"/>
        <v>1080</v>
      </c>
      <c r="R1873" s="43">
        <f t="shared" si="59"/>
        <v>1140</v>
      </c>
      <c r="S1873" s="41">
        <f>IF($Q1873&lt;Parâmetros!$E$19,$G1873-1,$G1873)</f>
        <v>46238</v>
      </c>
    </row>
    <row r="1874" spans="1:19" ht="15" customHeight="1" x14ac:dyDescent="0.25">
      <c r="A1874" s="79">
        <v>55179</v>
      </c>
      <c r="B1874" s="76" t="s">
        <v>2866</v>
      </c>
      <c r="C1874" s="76" t="s">
        <v>194</v>
      </c>
      <c r="D1874" s="77">
        <v>46238</v>
      </c>
      <c r="E1874" s="78">
        <v>0.97</v>
      </c>
      <c r="F1874" s="76" t="s">
        <v>266</v>
      </c>
      <c r="G1874" s="77">
        <v>46238</v>
      </c>
      <c r="H1874">
        <v>40501319</v>
      </c>
      <c r="I1874">
        <v>10</v>
      </c>
      <c r="J1874" s="76" t="s">
        <v>2877</v>
      </c>
      <c r="K1874" s="76" t="s">
        <v>2878</v>
      </c>
      <c r="L1874" s="77">
        <v>46238</v>
      </c>
      <c r="M1874" s="76" t="s">
        <v>269</v>
      </c>
      <c r="N1874" s="76" t="s">
        <v>270</v>
      </c>
      <c r="O1874" s="76" t="s">
        <v>271</v>
      </c>
      <c r="P1874" s="77">
        <v>46238</v>
      </c>
      <c r="Q1874" s="43">
        <f t="shared" si="58"/>
        <v>1140</v>
      </c>
      <c r="R1874" s="43">
        <f t="shared" si="59"/>
        <v>1199</v>
      </c>
      <c r="S1874" s="41">
        <f>IF($Q1874&lt;Parâmetros!$E$19,$G1874-1,$G1874)</f>
        <v>46238</v>
      </c>
    </row>
    <row r="1875" spans="1:19" ht="15" customHeight="1" x14ac:dyDescent="0.25">
      <c r="A1875" s="79">
        <v>55179</v>
      </c>
      <c r="B1875" s="76" t="s">
        <v>2866</v>
      </c>
      <c r="C1875" s="76" t="s">
        <v>194</v>
      </c>
      <c r="D1875" s="77">
        <v>46238</v>
      </c>
      <c r="E1875" s="78">
        <v>1</v>
      </c>
      <c r="F1875" s="76" t="s">
        <v>266</v>
      </c>
      <c r="G1875" s="77">
        <v>46238</v>
      </c>
      <c r="H1875">
        <v>40501317</v>
      </c>
      <c r="I1875">
        <v>20</v>
      </c>
      <c r="J1875" s="76" t="s">
        <v>2505</v>
      </c>
      <c r="K1875" s="76" t="s">
        <v>826</v>
      </c>
      <c r="L1875" s="77">
        <v>46238</v>
      </c>
      <c r="M1875" s="76" t="s">
        <v>269</v>
      </c>
      <c r="N1875" s="76" t="s">
        <v>270</v>
      </c>
      <c r="O1875" s="76" t="s">
        <v>271</v>
      </c>
      <c r="P1875" s="77">
        <v>46238</v>
      </c>
      <c r="Q1875" s="43">
        <f t="shared" si="58"/>
        <v>1200</v>
      </c>
      <c r="R1875" s="43">
        <f t="shared" si="59"/>
        <v>1260</v>
      </c>
      <c r="S1875" s="41">
        <f>IF($Q1875&lt;Parâmetros!$E$19,$G1875-1,$G1875)</f>
        <v>46238</v>
      </c>
    </row>
    <row r="1876" spans="1:19" ht="15" customHeight="1" x14ac:dyDescent="0.25">
      <c r="A1876" s="79">
        <v>55179</v>
      </c>
      <c r="B1876" s="76" t="s">
        <v>2866</v>
      </c>
      <c r="C1876" s="76" t="s">
        <v>194</v>
      </c>
      <c r="D1876" s="77">
        <v>46238</v>
      </c>
      <c r="E1876" s="78">
        <v>1</v>
      </c>
      <c r="F1876" s="76" t="s">
        <v>266</v>
      </c>
      <c r="G1876" s="77">
        <v>46238</v>
      </c>
      <c r="H1876">
        <v>40501318</v>
      </c>
      <c r="I1876">
        <v>10</v>
      </c>
      <c r="J1876" s="76" t="s">
        <v>2879</v>
      </c>
      <c r="K1876" s="76" t="s">
        <v>2880</v>
      </c>
      <c r="L1876" s="77">
        <v>46238</v>
      </c>
      <c r="M1876" s="76" t="s">
        <v>269</v>
      </c>
      <c r="N1876">
        <v>3003016</v>
      </c>
      <c r="O1876" s="76" t="s">
        <v>271</v>
      </c>
      <c r="P1876" s="77">
        <v>46238</v>
      </c>
      <c r="Q1876" s="43">
        <f t="shared" si="58"/>
        <v>1263</v>
      </c>
      <c r="R1876" s="43">
        <f t="shared" si="59"/>
        <v>1323</v>
      </c>
      <c r="S1876" s="41">
        <f>IF($Q1876&lt;Parâmetros!$E$19,$G1876-1,$G1876)</f>
        <v>46238</v>
      </c>
    </row>
    <row r="1877" spans="1:19" ht="15" customHeight="1" x14ac:dyDescent="0.25">
      <c r="A1877" s="79">
        <v>55179</v>
      </c>
      <c r="B1877" s="76" t="s">
        <v>2866</v>
      </c>
      <c r="C1877" s="76" t="s">
        <v>194</v>
      </c>
      <c r="D1877" s="77">
        <v>46238</v>
      </c>
      <c r="E1877" s="78">
        <v>1</v>
      </c>
      <c r="F1877" s="76" t="s">
        <v>266</v>
      </c>
      <c r="G1877" s="77">
        <v>46238</v>
      </c>
      <c r="H1877">
        <v>40501322</v>
      </c>
      <c r="I1877">
        <v>10</v>
      </c>
      <c r="J1877" s="76" t="s">
        <v>2881</v>
      </c>
      <c r="K1877" s="76" t="s">
        <v>2882</v>
      </c>
      <c r="L1877" s="77">
        <v>46238</v>
      </c>
      <c r="M1877" s="76" t="s">
        <v>269</v>
      </c>
      <c r="N1877" s="76" t="s">
        <v>270</v>
      </c>
      <c r="O1877" s="76" t="s">
        <v>271</v>
      </c>
      <c r="P1877" s="77">
        <v>46238</v>
      </c>
      <c r="Q1877" s="43">
        <f t="shared" si="58"/>
        <v>1332</v>
      </c>
      <c r="R1877" s="43">
        <f t="shared" si="59"/>
        <v>1392</v>
      </c>
      <c r="S1877" s="41">
        <f>IF($Q1877&lt;Parâmetros!$E$19,$G1877-1,$G1877)</f>
        <v>46238</v>
      </c>
    </row>
    <row r="1878" spans="1:19" ht="15" customHeight="1" x14ac:dyDescent="0.25">
      <c r="A1878" s="79">
        <v>55179</v>
      </c>
      <c r="B1878" s="76" t="s">
        <v>2866</v>
      </c>
      <c r="C1878" s="76" t="s">
        <v>194</v>
      </c>
      <c r="D1878" s="77">
        <v>46239</v>
      </c>
      <c r="E1878" s="78">
        <v>1</v>
      </c>
      <c r="F1878" s="76" t="s">
        <v>266</v>
      </c>
      <c r="G1878" s="77">
        <v>46239</v>
      </c>
      <c r="H1878">
        <v>40499229</v>
      </c>
      <c r="I1878">
        <v>10</v>
      </c>
      <c r="J1878" s="76" t="s">
        <v>2883</v>
      </c>
      <c r="K1878" s="76" t="s">
        <v>2463</v>
      </c>
      <c r="L1878" s="77">
        <v>46239</v>
      </c>
      <c r="M1878" s="76" t="s">
        <v>296</v>
      </c>
      <c r="N1878">
        <v>3007940</v>
      </c>
      <c r="O1878" s="76" t="s">
        <v>271</v>
      </c>
      <c r="P1878" s="77">
        <v>46239</v>
      </c>
      <c r="Q1878" s="43">
        <f t="shared" si="58"/>
        <v>945</v>
      </c>
      <c r="R1878" s="43">
        <f t="shared" si="59"/>
        <v>1005</v>
      </c>
      <c r="S1878" s="41">
        <f>IF($Q1878&lt;Parâmetros!$E$19,$G1878-1,$G1878)</f>
        <v>46239</v>
      </c>
    </row>
    <row r="1879" spans="1:19" ht="15" customHeight="1" x14ac:dyDescent="0.25">
      <c r="A1879" s="79">
        <v>55179</v>
      </c>
      <c r="B1879" s="76" t="s">
        <v>2866</v>
      </c>
      <c r="C1879" s="76" t="s">
        <v>194</v>
      </c>
      <c r="D1879" s="77">
        <v>46239</v>
      </c>
      <c r="E1879" s="78">
        <v>2</v>
      </c>
      <c r="F1879" s="76" t="s">
        <v>266</v>
      </c>
      <c r="G1879" s="77">
        <v>46239</v>
      </c>
      <c r="H1879">
        <v>40499228</v>
      </c>
      <c r="I1879">
        <v>10</v>
      </c>
      <c r="J1879" s="76" t="s">
        <v>2873</v>
      </c>
      <c r="K1879" s="76" t="s">
        <v>2380</v>
      </c>
      <c r="L1879" s="77">
        <v>46239</v>
      </c>
      <c r="M1879" s="76" t="s">
        <v>296</v>
      </c>
      <c r="N1879">
        <v>3007940</v>
      </c>
      <c r="O1879" s="76" t="s">
        <v>271</v>
      </c>
      <c r="P1879" s="77">
        <v>46239</v>
      </c>
      <c r="Q1879" s="43">
        <f t="shared" si="58"/>
        <v>1010</v>
      </c>
      <c r="R1879" s="43">
        <f t="shared" si="59"/>
        <v>1130</v>
      </c>
      <c r="S1879" s="41">
        <f>IF($Q1879&lt;Parâmetros!$E$19,$G1879-1,$G1879)</f>
        <v>46239</v>
      </c>
    </row>
    <row r="1880" spans="1:19" ht="15" customHeight="1" x14ac:dyDescent="0.25">
      <c r="A1880" s="79">
        <v>55179</v>
      </c>
      <c r="B1880" s="76" t="s">
        <v>2866</v>
      </c>
      <c r="C1880" s="76" t="s">
        <v>194</v>
      </c>
      <c r="D1880" s="77">
        <v>46239</v>
      </c>
      <c r="E1880" s="78">
        <v>1</v>
      </c>
      <c r="F1880" s="76" t="s">
        <v>266</v>
      </c>
      <c r="G1880" s="77">
        <v>46239</v>
      </c>
      <c r="H1880">
        <v>40496902</v>
      </c>
      <c r="I1880">
        <v>10</v>
      </c>
      <c r="J1880" s="76" t="s">
        <v>2415</v>
      </c>
      <c r="K1880" s="76" t="s">
        <v>2505</v>
      </c>
      <c r="L1880" s="77">
        <v>46239</v>
      </c>
      <c r="M1880" s="76" t="s">
        <v>296</v>
      </c>
      <c r="N1880" s="76" t="s">
        <v>270</v>
      </c>
      <c r="O1880" s="76" t="s">
        <v>271</v>
      </c>
      <c r="P1880" s="77">
        <v>46239</v>
      </c>
      <c r="Q1880" s="43">
        <f t="shared" si="58"/>
        <v>1140</v>
      </c>
      <c r="R1880" s="43">
        <f t="shared" si="59"/>
        <v>1200</v>
      </c>
      <c r="S1880" s="41">
        <f>IF($Q1880&lt;Parâmetros!$E$19,$G1880-1,$G1880)</f>
        <v>46239</v>
      </c>
    </row>
    <row r="1881" spans="1:19" ht="15" customHeight="1" x14ac:dyDescent="0.25">
      <c r="A1881" s="79">
        <v>55179</v>
      </c>
      <c r="B1881" s="76" t="s">
        <v>2866</v>
      </c>
      <c r="C1881" s="76" t="s">
        <v>194</v>
      </c>
      <c r="D1881" s="77">
        <v>46239</v>
      </c>
      <c r="E1881" s="78">
        <v>1</v>
      </c>
      <c r="F1881" s="76" t="s">
        <v>266</v>
      </c>
      <c r="G1881" s="77">
        <v>46239</v>
      </c>
      <c r="H1881">
        <v>40501588</v>
      </c>
      <c r="I1881">
        <v>10</v>
      </c>
      <c r="J1881" s="76" t="s">
        <v>2884</v>
      </c>
      <c r="K1881" s="76" t="s">
        <v>2879</v>
      </c>
      <c r="L1881" s="77">
        <v>46239</v>
      </c>
      <c r="M1881" s="76" t="s">
        <v>269</v>
      </c>
      <c r="N1881" s="76" t="s">
        <v>270</v>
      </c>
      <c r="O1881" s="76" t="s">
        <v>271</v>
      </c>
      <c r="P1881" s="77">
        <v>46239</v>
      </c>
      <c r="Q1881" s="43">
        <f t="shared" si="58"/>
        <v>1203</v>
      </c>
      <c r="R1881" s="43">
        <f t="shared" si="59"/>
        <v>1263</v>
      </c>
      <c r="S1881" s="41">
        <f>IF($Q1881&lt;Parâmetros!$E$19,$G1881-1,$G1881)</f>
        <v>46239</v>
      </c>
    </row>
    <row r="1882" spans="1:19" ht="15" customHeight="1" x14ac:dyDescent="0.25">
      <c r="A1882" s="79">
        <v>55179</v>
      </c>
      <c r="B1882" s="76" t="s">
        <v>2866</v>
      </c>
      <c r="C1882" s="76" t="s">
        <v>194</v>
      </c>
      <c r="D1882" s="77">
        <v>46243</v>
      </c>
      <c r="E1882" s="78">
        <v>1</v>
      </c>
      <c r="F1882" s="76" t="s">
        <v>266</v>
      </c>
      <c r="G1882" s="77">
        <v>46239</v>
      </c>
      <c r="H1882">
        <v>40502104</v>
      </c>
      <c r="I1882">
        <v>10</v>
      </c>
      <c r="J1882" s="76" t="s">
        <v>2885</v>
      </c>
      <c r="K1882" s="76" t="s">
        <v>2886</v>
      </c>
      <c r="L1882" s="77">
        <v>46239</v>
      </c>
      <c r="M1882" s="76" t="s">
        <v>269</v>
      </c>
      <c r="N1882" s="76" t="s">
        <v>270</v>
      </c>
      <c r="O1882" s="76" t="s">
        <v>271</v>
      </c>
      <c r="P1882" s="77">
        <v>46243</v>
      </c>
      <c r="Q1882" s="43">
        <f t="shared" si="58"/>
        <v>1264</v>
      </c>
      <c r="R1882" s="43">
        <f t="shared" si="59"/>
        <v>1324</v>
      </c>
      <c r="S1882" s="41">
        <f>IF($Q1882&lt;Parâmetros!$E$19,$G1882-1,$G1882)</f>
        <v>46239</v>
      </c>
    </row>
    <row r="1883" spans="1:19" ht="15" customHeight="1" x14ac:dyDescent="0.25">
      <c r="A1883" s="79">
        <v>55179</v>
      </c>
      <c r="B1883" s="76" t="s">
        <v>2866</v>
      </c>
      <c r="C1883" s="76" t="s">
        <v>194</v>
      </c>
      <c r="D1883" s="77">
        <v>46239</v>
      </c>
      <c r="E1883" s="78">
        <v>0.94</v>
      </c>
      <c r="F1883" s="76" t="s">
        <v>266</v>
      </c>
      <c r="G1883" s="77">
        <v>46239</v>
      </c>
      <c r="H1883">
        <v>40501589</v>
      </c>
      <c r="I1883">
        <v>10</v>
      </c>
      <c r="J1883" s="76" t="s">
        <v>2887</v>
      </c>
      <c r="K1883" s="76" t="s">
        <v>2888</v>
      </c>
      <c r="L1883" s="77">
        <v>46239</v>
      </c>
      <c r="M1883" s="76" t="s">
        <v>269</v>
      </c>
      <c r="N1883" s="76" t="s">
        <v>270</v>
      </c>
      <c r="O1883" s="76" t="s">
        <v>271</v>
      </c>
      <c r="P1883" s="77">
        <v>46239</v>
      </c>
      <c r="Q1883" s="43">
        <f t="shared" si="58"/>
        <v>1326</v>
      </c>
      <c r="R1883" s="43">
        <f t="shared" si="59"/>
        <v>1383</v>
      </c>
      <c r="S1883" s="41">
        <f>IF($Q1883&lt;Parâmetros!$E$19,$G1883-1,$G1883)</f>
        <v>46239</v>
      </c>
    </row>
    <row r="1884" spans="1:19" ht="15" customHeight="1" x14ac:dyDescent="0.25">
      <c r="A1884" s="79">
        <v>55179</v>
      </c>
      <c r="B1884" s="76" t="s">
        <v>2866</v>
      </c>
      <c r="C1884" s="76" t="s">
        <v>194</v>
      </c>
      <c r="D1884" s="77">
        <v>46241</v>
      </c>
      <c r="E1884" s="78">
        <v>2</v>
      </c>
      <c r="F1884" s="76" t="s">
        <v>266</v>
      </c>
      <c r="G1884" s="77">
        <v>46241</v>
      </c>
      <c r="H1884">
        <v>40502128</v>
      </c>
      <c r="I1884">
        <v>10</v>
      </c>
      <c r="J1884" s="76" t="s">
        <v>1771</v>
      </c>
      <c r="K1884" s="76" t="s">
        <v>2597</v>
      </c>
      <c r="L1884" s="77">
        <v>46241</v>
      </c>
      <c r="M1884" s="76" t="s">
        <v>269</v>
      </c>
      <c r="N1884" s="76" t="s">
        <v>270</v>
      </c>
      <c r="O1884" s="76" t="s">
        <v>271</v>
      </c>
      <c r="P1884" s="77">
        <v>46241</v>
      </c>
      <c r="Q1884" s="43">
        <f t="shared" si="58"/>
        <v>960</v>
      </c>
      <c r="R1884" s="43">
        <f t="shared" si="59"/>
        <v>1080</v>
      </c>
      <c r="S1884" s="41">
        <f>IF($Q1884&lt;Parâmetros!$E$19,$G1884-1,$G1884)</f>
        <v>46241</v>
      </c>
    </row>
    <row r="1885" spans="1:19" ht="15" customHeight="1" x14ac:dyDescent="0.25">
      <c r="A1885" s="79">
        <v>55179</v>
      </c>
      <c r="B1885" s="76" t="s">
        <v>2866</v>
      </c>
      <c r="C1885" s="76" t="s">
        <v>194</v>
      </c>
      <c r="D1885" s="77">
        <v>46241</v>
      </c>
      <c r="E1885" s="78">
        <v>2</v>
      </c>
      <c r="F1885" s="76" t="s">
        <v>266</v>
      </c>
      <c r="G1885" s="77">
        <v>46241</v>
      </c>
      <c r="H1885">
        <v>40502128</v>
      </c>
      <c r="I1885">
        <v>10</v>
      </c>
      <c r="J1885" s="76" t="s">
        <v>1771</v>
      </c>
      <c r="K1885" s="76" t="s">
        <v>830</v>
      </c>
      <c r="L1885" s="77">
        <v>46241</v>
      </c>
      <c r="M1885" s="76" t="s">
        <v>269</v>
      </c>
      <c r="N1885" s="76" t="s">
        <v>270</v>
      </c>
      <c r="O1885" s="76" t="s">
        <v>271</v>
      </c>
      <c r="P1885" s="77">
        <v>46241</v>
      </c>
      <c r="Q1885" s="43">
        <f t="shared" si="58"/>
        <v>960</v>
      </c>
      <c r="R1885" s="43">
        <f t="shared" si="59"/>
        <v>1080</v>
      </c>
      <c r="S1885" s="41">
        <f>IF($Q1885&lt;Parâmetros!$E$19,$G1885-1,$G1885)</f>
        <v>46241</v>
      </c>
    </row>
    <row r="1886" spans="1:19" ht="15" customHeight="1" x14ac:dyDescent="0.25">
      <c r="A1886" s="79">
        <v>55179</v>
      </c>
      <c r="B1886" s="76" t="s">
        <v>2866</v>
      </c>
      <c r="C1886" s="76" t="s">
        <v>194</v>
      </c>
      <c r="D1886" s="77">
        <v>46241</v>
      </c>
      <c r="E1886" s="78">
        <v>1</v>
      </c>
      <c r="F1886" s="76" t="s">
        <v>266</v>
      </c>
      <c r="G1886" s="77">
        <v>46241</v>
      </c>
      <c r="H1886">
        <v>40496908</v>
      </c>
      <c r="I1886">
        <v>10</v>
      </c>
      <c r="J1886" s="76" t="s">
        <v>2889</v>
      </c>
      <c r="K1886" s="76" t="s">
        <v>2867</v>
      </c>
      <c r="L1886" s="77">
        <v>46241</v>
      </c>
      <c r="M1886" s="76" t="s">
        <v>296</v>
      </c>
      <c r="N1886" s="76" t="s">
        <v>270</v>
      </c>
      <c r="O1886" s="76" t="s">
        <v>271</v>
      </c>
      <c r="P1886" s="77">
        <v>46241</v>
      </c>
      <c r="Q1886" s="43">
        <f t="shared" si="58"/>
        <v>1085</v>
      </c>
      <c r="R1886" s="43">
        <f t="shared" si="59"/>
        <v>1145</v>
      </c>
      <c r="S1886" s="41">
        <f>IF($Q1886&lt;Parâmetros!$E$19,$G1886-1,$G1886)</f>
        <v>46241</v>
      </c>
    </row>
    <row r="1887" spans="1:19" ht="15" customHeight="1" x14ac:dyDescent="0.25">
      <c r="A1887" s="79">
        <v>55179</v>
      </c>
      <c r="B1887" s="76" t="s">
        <v>2866</v>
      </c>
      <c r="C1887" s="76" t="s">
        <v>194</v>
      </c>
      <c r="D1887" s="77">
        <v>46241</v>
      </c>
      <c r="E1887" s="78">
        <v>1.92</v>
      </c>
      <c r="F1887" s="76" t="s">
        <v>266</v>
      </c>
      <c r="G1887" s="77">
        <v>46241</v>
      </c>
      <c r="H1887">
        <v>40502129</v>
      </c>
      <c r="I1887">
        <v>10</v>
      </c>
      <c r="J1887" s="76" t="s">
        <v>2505</v>
      </c>
      <c r="K1887" s="76" t="s">
        <v>2890</v>
      </c>
      <c r="L1887" s="77">
        <v>46241</v>
      </c>
      <c r="M1887" s="76" t="s">
        <v>269</v>
      </c>
      <c r="N1887" s="76" t="s">
        <v>270</v>
      </c>
      <c r="O1887" s="76" t="s">
        <v>271</v>
      </c>
      <c r="P1887" s="77">
        <v>46241</v>
      </c>
      <c r="Q1887" s="43">
        <f t="shared" si="58"/>
        <v>1200</v>
      </c>
      <c r="R1887" s="43">
        <f t="shared" si="59"/>
        <v>1315</v>
      </c>
      <c r="S1887" s="41">
        <f>IF($Q1887&lt;Parâmetros!$E$19,$G1887-1,$G1887)</f>
        <v>46241</v>
      </c>
    </row>
    <row r="1888" spans="1:19" ht="15" customHeight="1" x14ac:dyDescent="0.25">
      <c r="A1888" s="79">
        <v>55179</v>
      </c>
      <c r="B1888" s="76" t="s">
        <v>2866</v>
      </c>
      <c r="C1888" s="76" t="s">
        <v>194</v>
      </c>
      <c r="D1888" s="77">
        <v>46241</v>
      </c>
      <c r="E1888" s="78">
        <v>0.3</v>
      </c>
      <c r="F1888" s="76" t="s">
        <v>266</v>
      </c>
      <c r="G1888" s="77">
        <v>46241</v>
      </c>
      <c r="H1888">
        <v>40499249</v>
      </c>
      <c r="I1888">
        <v>10</v>
      </c>
      <c r="J1888" s="76" t="s">
        <v>827</v>
      </c>
      <c r="K1888" s="76" t="s">
        <v>2891</v>
      </c>
      <c r="L1888" s="77">
        <v>46241</v>
      </c>
      <c r="M1888" s="76" t="s">
        <v>296</v>
      </c>
      <c r="N1888">
        <v>3007941</v>
      </c>
      <c r="O1888" s="76" t="s">
        <v>271</v>
      </c>
      <c r="P1888" s="77">
        <v>46241</v>
      </c>
      <c r="Q1888" s="43">
        <f t="shared" si="58"/>
        <v>1320</v>
      </c>
      <c r="R1888" s="43">
        <f t="shared" si="59"/>
        <v>1338</v>
      </c>
      <c r="S1888" s="41">
        <f>IF($Q1888&lt;Parâmetros!$E$19,$G1888-1,$G1888)</f>
        <v>46241</v>
      </c>
    </row>
    <row r="1889" spans="1:19" ht="15" customHeight="1" x14ac:dyDescent="0.25">
      <c r="A1889" s="79">
        <v>55179</v>
      </c>
      <c r="B1889" s="76" t="s">
        <v>2866</v>
      </c>
      <c r="C1889" s="76" t="s">
        <v>194</v>
      </c>
      <c r="D1889" s="77">
        <v>46242</v>
      </c>
      <c r="E1889" s="78">
        <v>3</v>
      </c>
      <c r="F1889" s="76" t="s">
        <v>266</v>
      </c>
      <c r="G1889" s="77">
        <v>46242</v>
      </c>
      <c r="H1889">
        <v>40496905</v>
      </c>
      <c r="I1889">
        <v>10</v>
      </c>
      <c r="J1889" s="76" t="s">
        <v>2892</v>
      </c>
      <c r="K1889" s="76" t="s">
        <v>2893</v>
      </c>
      <c r="L1889" s="77">
        <v>46242</v>
      </c>
      <c r="M1889" s="76" t="s">
        <v>296</v>
      </c>
      <c r="N1889" s="76" t="s">
        <v>270</v>
      </c>
      <c r="O1889" s="76" t="s">
        <v>271</v>
      </c>
      <c r="P1889" s="77">
        <v>46242</v>
      </c>
      <c r="Q1889" s="43">
        <f t="shared" ref="Q1889:Q1952" si="60">IFERROR(VALUE(LEFT($J1889,2))*60+VALUE(MID($J1889,4,2)),9999)</f>
        <v>947</v>
      </c>
      <c r="R1889" s="43">
        <f t="shared" ref="R1889:R1952" si="61">IFERROR(VALUE(LEFT($K1889,2))*60+VALUE(MID($K1889,4,2)),"")</f>
        <v>1127</v>
      </c>
      <c r="S1889" s="41">
        <f>IF($Q1889&lt;Parâmetros!$E$19,$G1889-1,$G1889)</f>
        <v>46242</v>
      </c>
    </row>
    <row r="1890" spans="1:19" ht="15" customHeight="1" x14ac:dyDescent="0.25">
      <c r="A1890" s="79">
        <v>55179</v>
      </c>
      <c r="B1890" s="76" t="s">
        <v>2866</v>
      </c>
      <c r="C1890" s="76" t="s">
        <v>194</v>
      </c>
      <c r="D1890" s="77">
        <v>46242</v>
      </c>
      <c r="E1890" s="78">
        <v>1</v>
      </c>
      <c r="F1890" s="76" t="s">
        <v>266</v>
      </c>
      <c r="G1890" s="77">
        <v>46242</v>
      </c>
      <c r="H1890">
        <v>40497586</v>
      </c>
      <c r="I1890">
        <v>10</v>
      </c>
      <c r="J1890" s="76" t="s">
        <v>2894</v>
      </c>
      <c r="K1890" s="76" t="s">
        <v>2411</v>
      </c>
      <c r="L1890" s="77">
        <v>46242</v>
      </c>
      <c r="M1890" s="76" t="s">
        <v>269</v>
      </c>
      <c r="N1890" s="76" t="s">
        <v>270</v>
      </c>
      <c r="O1890" s="76" t="s">
        <v>271</v>
      </c>
      <c r="P1890" s="77">
        <v>46242</v>
      </c>
      <c r="Q1890" s="43">
        <f t="shared" si="60"/>
        <v>1015</v>
      </c>
      <c r="R1890" s="43">
        <f t="shared" si="61"/>
        <v>1075</v>
      </c>
      <c r="S1890" s="41">
        <f>IF($Q1890&lt;Parâmetros!$E$19,$G1890-1,$G1890)</f>
        <v>46242</v>
      </c>
    </row>
    <row r="1891" spans="1:19" ht="15" customHeight="1" x14ac:dyDescent="0.25">
      <c r="A1891" s="79">
        <v>55179</v>
      </c>
      <c r="B1891" s="76" t="s">
        <v>2866</v>
      </c>
      <c r="C1891" s="76" t="s">
        <v>194</v>
      </c>
      <c r="D1891" s="77">
        <v>46242</v>
      </c>
      <c r="E1891" s="78">
        <v>1</v>
      </c>
      <c r="F1891" s="76" t="s">
        <v>266</v>
      </c>
      <c r="G1891" s="77">
        <v>46242</v>
      </c>
      <c r="H1891">
        <v>40497586</v>
      </c>
      <c r="I1891">
        <v>20</v>
      </c>
      <c r="J1891" s="76" t="s">
        <v>2895</v>
      </c>
      <c r="K1891" s="76" t="s">
        <v>2896</v>
      </c>
      <c r="L1891" s="77">
        <v>46242</v>
      </c>
      <c r="M1891" s="76" t="s">
        <v>269</v>
      </c>
      <c r="N1891" s="76" t="s">
        <v>270</v>
      </c>
      <c r="O1891" s="76" t="s">
        <v>271</v>
      </c>
      <c r="P1891" s="77">
        <v>46242</v>
      </c>
      <c r="Q1891" s="43">
        <f t="shared" si="60"/>
        <v>1076</v>
      </c>
      <c r="R1891" s="43">
        <f t="shared" si="61"/>
        <v>1136</v>
      </c>
      <c r="S1891" s="41">
        <f>IF($Q1891&lt;Parâmetros!$E$19,$G1891-1,$G1891)</f>
        <v>46242</v>
      </c>
    </row>
    <row r="1892" spans="1:19" ht="15" customHeight="1" x14ac:dyDescent="0.25">
      <c r="A1892" s="79">
        <v>55179</v>
      </c>
      <c r="B1892" s="76" t="s">
        <v>2866</v>
      </c>
      <c r="C1892" s="76" t="s">
        <v>194</v>
      </c>
      <c r="D1892" s="77">
        <v>46242</v>
      </c>
      <c r="E1892" s="78">
        <v>4.3899999999999997</v>
      </c>
      <c r="F1892" s="76" t="s">
        <v>266</v>
      </c>
      <c r="G1892" s="77">
        <v>46242</v>
      </c>
      <c r="H1892">
        <v>40499136</v>
      </c>
      <c r="I1892">
        <v>10</v>
      </c>
      <c r="J1892" s="76" t="s">
        <v>2897</v>
      </c>
      <c r="K1892" s="76" t="s">
        <v>2898</v>
      </c>
      <c r="L1892" s="77">
        <v>46242</v>
      </c>
      <c r="M1892" s="76" t="s">
        <v>269</v>
      </c>
      <c r="N1892" s="76" t="s">
        <v>270</v>
      </c>
      <c r="O1892" s="76" t="s">
        <v>271</v>
      </c>
      <c r="P1892" s="77">
        <v>46242</v>
      </c>
      <c r="Q1892" s="43">
        <f t="shared" si="60"/>
        <v>1140</v>
      </c>
      <c r="R1892" s="43">
        <f t="shared" si="61"/>
        <v>1403</v>
      </c>
      <c r="S1892" s="41">
        <f>IF($Q1892&lt;Parâmetros!$E$19,$G1892-1,$G1892)</f>
        <v>46242</v>
      </c>
    </row>
    <row r="1893" spans="1:19" ht="15" customHeight="1" x14ac:dyDescent="0.25">
      <c r="A1893" s="79">
        <v>55179</v>
      </c>
      <c r="B1893" s="76" t="s">
        <v>2866</v>
      </c>
      <c r="C1893" s="76" t="s">
        <v>194</v>
      </c>
      <c r="D1893" s="77">
        <v>46243</v>
      </c>
      <c r="E1893" s="78">
        <v>0.86</v>
      </c>
      <c r="F1893" s="76" t="s">
        <v>266</v>
      </c>
      <c r="G1893" s="77">
        <v>46243</v>
      </c>
      <c r="H1893">
        <v>40502749</v>
      </c>
      <c r="I1893">
        <v>10</v>
      </c>
      <c r="J1893" s="76" t="s">
        <v>837</v>
      </c>
      <c r="K1893" s="76" t="s">
        <v>2899</v>
      </c>
      <c r="L1893" s="77">
        <v>46243</v>
      </c>
      <c r="M1893" s="76" t="s">
        <v>269</v>
      </c>
      <c r="N1893">
        <v>3006774</v>
      </c>
      <c r="O1893" s="76" t="s">
        <v>271</v>
      </c>
      <c r="P1893" s="77">
        <v>46243</v>
      </c>
      <c r="Q1893" s="43">
        <f t="shared" si="60"/>
        <v>940</v>
      </c>
      <c r="R1893" s="43">
        <f t="shared" si="61"/>
        <v>991</v>
      </c>
      <c r="S1893" s="41">
        <f>IF($Q1893&lt;Parâmetros!$E$19,$G1893-1,$G1893)</f>
        <v>46243</v>
      </c>
    </row>
    <row r="1894" spans="1:19" ht="15" customHeight="1" x14ac:dyDescent="0.25">
      <c r="A1894" s="79">
        <v>55179</v>
      </c>
      <c r="B1894" s="76" t="s">
        <v>2866</v>
      </c>
      <c r="C1894" s="76" t="s">
        <v>194</v>
      </c>
      <c r="D1894" s="77">
        <v>46243</v>
      </c>
      <c r="E1894" s="78">
        <v>3</v>
      </c>
      <c r="F1894" s="76" t="s">
        <v>266</v>
      </c>
      <c r="G1894" s="77">
        <v>46243</v>
      </c>
      <c r="H1894">
        <v>40496914</v>
      </c>
      <c r="I1894">
        <v>10</v>
      </c>
      <c r="J1894" s="76" t="s">
        <v>2873</v>
      </c>
      <c r="K1894" s="76" t="s">
        <v>2900</v>
      </c>
      <c r="L1894" s="77">
        <v>46243</v>
      </c>
      <c r="M1894" s="76" t="s">
        <v>296</v>
      </c>
      <c r="N1894" s="76" t="s">
        <v>270</v>
      </c>
      <c r="O1894" s="76" t="s">
        <v>271</v>
      </c>
      <c r="P1894" s="77">
        <v>46243</v>
      </c>
      <c r="Q1894" s="43">
        <f t="shared" si="60"/>
        <v>1010</v>
      </c>
      <c r="R1894" s="43">
        <f t="shared" si="61"/>
        <v>1190</v>
      </c>
      <c r="S1894" s="41">
        <f>IF($Q1894&lt;Parâmetros!$E$19,$G1894-1,$G1894)</f>
        <v>46243</v>
      </c>
    </row>
    <row r="1895" spans="1:19" ht="15" customHeight="1" x14ac:dyDescent="0.25">
      <c r="A1895" s="79">
        <v>55179</v>
      </c>
      <c r="B1895" s="76" t="s">
        <v>2866</v>
      </c>
      <c r="C1895" s="76" t="s">
        <v>194</v>
      </c>
      <c r="D1895" s="77">
        <v>46243</v>
      </c>
      <c r="E1895" s="78">
        <v>1</v>
      </c>
      <c r="F1895" s="76" t="s">
        <v>266</v>
      </c>
      <c r="G1895" s="77">
        <v>46243</v>
      </c>
      <c r="H1895">
        <v>40496920</v>
      </c>
      <c r="I1895">
        <v>10</v>
      </c>
      <c r="J1895" s="76" t="s">
        <v>830</v>
      </c>
      <c r="K1895" s="76" t="s">
        <v>2415</v>
      </c>
      <c r="L1895" s="77">
        <v>46243</v>
      </c>
      <c r="M1895" s="76" t="s">
        <v>296</v>
      </c>
      <c r="N1895" s="76" t="s">
        <v>270</v>
      </c>
      <c r="O1895" s="76" t="s">
        <v>271</v>
      </c>
      <c r="P1895" s="77">
        <v>46243</v>
      </c>
      <c r="Q1895" s="43">
        <f t="shared" si="60"/>
        <v>1080</v>
      </c>
      <c r="R1895" s="43">
        <f t="shared" si="61"/>
        <v>1140</v>
      </c>
      <c r="S1895" s="41">
        <f>IF($Q1895&lt;Parâmetros!$E$19,$G1895-1,$G1895)</f>
        <v>46243</v>
      </c>
    </row>
    <row r="1896" spans="1:19" ht="15" customHeight="1" x14ac:dyDescent="0.25">
      <c r="A1896" s="79">
        <v>55179</v>
      </c>
      <c r="B1896" s="76" t="s">
        <v>2866</v>
      </c>
      <c r="C1896" s="76" t="s">
        <v>194</v>
      </c>
      <c r="D1896" s="77">
        <v>46243</v>
      </c>
      <c r="E1896" s="78">
        <v>1</v>
      </c>
      <c r="F1896" s="76" t="s">
        <v>266</v>
      </c>
      <c r="G1896" s="77">
        <v>46243</v>
      </c>
      <c r="H1896">
        <v>40496926</v>
      </c>
      <c r="I1896">
        <v>10</v>
      </c>
      <c r="J1896" s="76" t="s">
        <v>2901</v>
      </c>
      <c r="K1896" s="76" t="s">
        <v>2460</v>
      </c>
      <c r="L1896" s="77">
        <v>46243</v>
      </c>
      <c r="M1896" s="76" t="s">
        <v>296</v>
      </c>
      <c r="N1896" s="76" t="s">
        <v>270</v>
      </c>
      <c r="O1896" s="76" t="s">
        <v>271</v>
      </c>
      <c r="P1896" s="77">
        <v>46243</v>
      </c>
      <c r="Q1896" s="43">
        <f t="shared" si="60"/>
        <v>1155</v>
      </c>
      <c r="R1896" s="43">
        <f t="shared" si="61"/>
        <v>1215</v>
      </c>
      <c r="S1896" s="41">
        <f>IF($Q1896&lt;Parâmetros!$E$19,$G1896-1,$G1896)</f>
        <v>46243</v>
      </c>
    </row>
    <row r="1897" spans="1:19" ht="15" customHeight="1" x14ac:dyDescent="0.25">
      <c r="A1897" s="79">
        <v>55179</v>
      </c>
      <c r="B1897" s="76" t="s">
        <v>2866</v>
      </c>
      <c r="C1897" s="76" t="s">
        <v>194</v>
      </c>
      <c r="D1897" s="77">
        <v>46243</v>
      </c>
      <c r="E1897" s="78">
        <v>1.01</v>
      </c>
      <c r="F1897" s="76" t="s">
        <v>266</v>
      </c>
      <c r="G1897" s="77">
        <v>46243</v>
      </c>
      <c r="H1897">
        <v>40502752</v>
      </c>
      <c r="I1897">
        <v>10</v>
      </c>
      <c r="J1897" s="76" t="s">
        <v>2400</v>
      </c>
      <c r="K1897" s="76" t="s">
        <v>2902</v>
      </c>
      <c r="L1897" s="77">
        <v>46243</v>
      </c>
      <c r="M1897" s="76" t="s">
        <v>269</v>
      </c>
      <c r="N1897" s="76" t="s">
        <v>270</v>
      </c>
      <c r="O1897" s="76" t="s">
        <v>271</v>
      </c>
      <c r="P1897" s="77">
        <v>46243</v>
      </c>
      <c r="Q1897" s="43">
        <f t="shared" si="60"/>
        <v>1230</v>
      </c>
      <c r="R1897" s="43">
        <f t="shared" si="61"/>
        <v>1290</v>
      </c>
      <c r="S1897" s="41">
        <f>IF($Q1897&lt;Parâmetros!$E$19,$G1897-1,$G1897)</f>
        <v>46243</v>
      </c>
    </row>
    <row r="1898" spans="1:19" ht="15" customHeight="1" x14ac:dyDescent="0.25">
      <c r="A1898" s="79">
        <v>55179</v>
      </c>
      <c r="B1898" s="76" t="s">
        <v>2866</v>
      </c>
      <c r="C1898" s="76" t="s">
        <v>194</v>
      </c>
      <c r="D1898" s="77">
        <v>46243</v>
      </c>
      <c r="E1898" s="78">
        <v>2</v>
      </c>
      <c r="F1898" s="76" t="s">
        <v>266</v>
      </c>
      <c r="G1898" s="77">
        <v>46243</v>
      </c>
      <c r="H1898">
        <v>40502755</v>
      </c>
      <c r="I1898">
        <v>10</v>
      </c>
      <c r="J1898" s="76" t="s">
        <v>2903</v>
      </c>
      <c r="K1898" s="76" t="s">
        <v>2904</v>
      </c>
      <c r="L1898" s="77">
        <v>46243</v>
      </c>
      <c r="M1898" s="76" t="s">
        <v>269</v>
      </c>
      <c r="N1898">
        <v>3007173</v>
      </c>
      <c r="O1898" s="76" t="s">
        <v>271</v>
      </c>
      <c r="P1898" s="77">
        <v>46243</v>
      </c>
      <c r="Q1898" s="43">
        <f t="shared" si="60"/>
        <v>1245</v>
      </c>
      <c r="R1898" s="43">
        <f t="shared" si="61"/>
        <v>1365</v>
      </c>
      <c r="S1898" s="41">
        <f>IF($Q1898&lt;Parâmetros!$E$19,$G1898-1,$G1898)</f>
        <v>46243</v>
      </c>
    </row>
    <row r="1899" spans="1:19" ht="15" customHeight="1" x14ac:dyDescent="0.25">
      <c r="A1899" s="79">
        <v>55179</v>
      </c>
      <c r="B1899" s="76" t="s">
        <v>2866</v>
      </c>
      <c r="C1899" s="76" t="s">
        <v>194</v>
      </c>
      <c r="D1899" s="77">
        <v>46244</v>
      </c>
      <c r="E1899" s="78">
        <v>1</v>
      </c>
      <c r="F1899" s="76" t="s">
        <v>266</v>
      </c>
      <c r="G1899" s="77">
        <v>46244</v>
      </c>
      <c r="H1899">
        <v>40503112</v>
      </c>
      <c r="I1899">
        <v>10</v>
      </c>
      <c r="J1899" s="76" t="s">
        <v>2905</v>
      </c>
      <c r="K1899" s="76" t="s">
        <v>2496</v>
      </c>
      <c r="L1899" s="77">
        <v>46244</v>
      </c>
      <c r="M1899" s="76" t="s">
        <v>269</v>
      </c>
      <c r="N1899" s="76" t="s">
        <v>270</v>
      </c>
      <c r="O1899" s="76" t="s">
        <v>271</v>
      </c>
      <c r="P1899" s="77">
        <v>46244</v>
      </c>
      <c r="Q1899" s="43">
        <f t="shared" si="60"/>
        <v>940</v>
      </c>
      <c r="R1899" s="43">
        <f t="shared" si="61"/>
        <v>1000</v>
      </c>
      <c r="S1899" s="41">
        <f>IF($Q1899&lt;Parâmetros!$E$19,$G1899-1,$G1899)</f>
        <v>46244</v>
      </c>
    </row>
    <row r="1900" spans="1:19" ht="15" customHeight="1" x14ac:dyDescent="0.25">
      <c r="A1900" s="79">
        <v>55179</v>
      </c>
      <c r="B1900" s="76" t="s">
        <v>2866</v>
      </c>
      <c r="C1900" s="76" t="s">
        <v>194</v>
      </c>
      <c r="D1900" s="77">
        <v>46244</v>
      </c>
      <c r="E1900" s="78">
        <v>0.98</v>
      </c>
      <c r="F1900" s="76" t="s">
        <v>266</v>
      </c>
      <c r="G1900" s="77">
        <v>46244</v>
      </c>
      <c r="H1900">
        <v>40503113</v>
      </c>
      <c r="I1900">
        <v>10</v>
      </c>
      <c r="J1900" s="76" t="s">
        <v>2906</v>
      </c>
      <c r="K1900" s="76" t="s">
        <v>2907</v>
      </c>
      <c r="L1900" s="77">
        <v>46244</v>
      </c>
      <c r="M1900" s="76" t="s">
        <v>269</v>
      </c>
      <c r="N1900" s="76" t="s">
        <v>270</v>
      </c>
      <c r="O1900" s="76" t="s">
        <v>271</v>
      </c>
      <c r="P1900" s="77">
        <v>46244</v>
      </c>
      <c r="Q1900" s="43">
        <f t="shared" si="60"/>
        <v>1003</v>
      </c>
      <c r="R1900" s="43">
        <f t="shared" si="61"/>
        <v>1063</v>
      </c>
      <c r="S1900" s="41">
        <f>IF($Q1900&lt;Parâmetros!$E$19,$G1900-1,$G1900)</f>
        <v>46244</v>
      </c>
    </row>
    <row r="1901" spans="1:19" ht="15" customHeight="1" x14ac:dyDescent="0.25">
      <c r="A1901" s="79">
        <v>55179</v>
      </c>
      <c r="B1901" s="76" t="s">
        <v>2866</v>
      </c>
      <c r="C1901" s="76" t="s">
        <v>194</v>
      </c>
      <c r="D1901" s="77">
        <v>46244</v>
      </c>
      <c r="E1901" s="78">
        <v>2.15</v>
      </c>
      <c r="F1901" s="76" t="s">
        <v>266</v>
      </c>
      <c r="G1901" s="77">
        <v>46244</v>
      </c>
      <c r="H1901">
        <v>40503114</v>
      </c>
      <c r="I1901">
        <v>10</v>
      </c>
      <c r="J1901" s="76" t="s">
        <v>2908</v>
      </c>
      <c r="K1901" s="76" t="s">
        <v>2505</v>
      </c>
      <c r="L1901" s="77">
        <v>46244</v>
      </c>
      <c r="M1901" s="76" t="s">
        <v>269</v>
      </c>
      <c r="N1901" s="76" t="s">
        <v>270</v>
      </c>
      <c r="O1901" s="76" t="s">
        <v>271</v>
      </c>
      <c r="P1901" s="77">
        <v>46244</v>
      </c>
      <c r="Q1901" s="43">
        <f t="shared" si="60"/>
        <v>1071</v>
      </c>
      <c r="R1901" s="43">
        <f t="shared" si="61"/>
        <v>1200</v>
      </c>
      <c r="S1901" s="41">
        <f>IF($Q1901&lt;Parâmetros!$E$19,$G1901-1,$G1901)</f>
        <v>46244</v>
      </c>
    </row>
    <row r="1902" spans="1:19" ht="15" customHeight="1" x14ac:dyDescent="0.25">
      <c r="A1902" s="79">
        <v>55179</v>
      </c>
      <c r="B1902" s="76" t="s">
        <v>2866</v>
      </c>
      <c r="C1902" s="76" t="s">
        <v>194</v>
      </c>
      <c r="D1902" s="77">
        <v>46244</v>
      </c>
      <c r="E1902" s="78">
        <v>1.38</v>
      </c>
      <c r="F1902" s="76" t="s">
        <v>266</v>
      </c>
      <c r="G1902" s="77">
        <v>46244</v>
      </c>
      <c r="H1902">
        <v>40503119</v>
      </c>
      <c r="I1902">
        <v>10</v>
      </c>
      <c r="J1902" s="76" t="s">
        <v>826</v>
      </c>
      <c r="K1902" s="76" t="s">
        <v>2909</v>
      </c>
      <c r="L1902" s="77">
        <v>46244</v>
      </c>
      <c r="M1902" s="76" t="s">
        <v>269</v>
      </c>
      <c r="N1902" s="76" t="s">
        <v>270</v>
      </c>
      <c r="O1902" s="76" t="s">
        <v>271</v>
      </c>
      <c r="P1902" s="77">
        <v>46244</v>
      </c>
      <c r="Q1902" s="43">
        <f t="shared" si="60"/>
        <v>1260</v>
      </c>
      <c r="R1902" s="43">
        <f t="shared" si="61"/>
        <v>1342</v>
      </c>
      <c r="S1902" s="41">
        <f>IF($Q1902&lt;Parâmetros!$E$19,$G1902-1,$G1902)</f>
        <v>46244</v>
      </c>
    </row>
    <row r="1903" spans="1:19" ht="15" customHeight="1" x14ac:dyDescent="0.25">
      <c r="A1903" s="79">
        <v>55179</v>
      </c>
      <c r="B1903" s="76" t="s">
        <v>2866</v>
      </c>
      <c r="C1903" s="76" t="s">
        <v>194</v>
      </c>
      <c r="D1903" s="77">
        <v>46244</v>
      </c>
      <c r="E1903" s="78">
        <v>1.07</v>
      </c>
      <c r="F1903" s="76" t="s">
        <v>266</v>
      </c>
      <c r="G1903" s="77">
        <v>46244</v>
      </c>
      <c r="H1903">
        <v>40503120</v>
      </c>
      <c r="I1903">
        <v>10</v>
      </c>
      <c r="J1903" s="76" t="s">
        <v>2910</v>
      </c>
      <c r="K1903" s="76" t="s">
        <v>2911</v>
      </c>
      <c r="L1903" s="77">
        <v>46244</v>
      </c>
      <c r="M1903" s="76" t="s">
        <v>269</v>
      </c>
      <c r="N1903" s="76" t="s">
        <v>270</v>
      </c>
      <c r="O1903" s="76" t="s">
        <v>271</v>
      </c>
      <c r="P1903" s="77">
        <v>46244</v>
      </c>
      <c r="Q1903" s="43">
        <f t="shared" si="60"/>
        <v>1344</v>
      </c>
      <c r="R1903" s="43">
        <f t="shared" si="61"/>
        <v>1408</v>
      </c>
      <c r="S1903" s="41">
        <f>IF($Q1903&lt;Parâmetros!$E$19,$G1903-1,$G1903)</f>
        <v>46244</v>
      </c>
    </row>
    <row r="1904" spans="1:19" ht="15" customHeight="1" x14ac:dyDescent="0.25">
      <c r="A1904" s="79">
        <v>55179</v>
      </c>
      <c r="B1904" s="76" t="s">
        <v>2866</v>
      </c>
      <c r="C1904" s="76" t="s">
        <v>194</v>
      </c>
      <c r="D1904" s="77">
        <v>46248</v>
      </c>
      <c r="E1904" s="78">
        <v>1.02</v>
      </c>
      <c r="F1904" s="76" t="s">
        <v>266</v>
      </c>
      <c r="G1904" s="77">
        <v>46245</v>
      </c>
      <c r="H1904">
        <v>40499289</v>
      </c>
      <c r="I1904">
        <v>10</v>
      </c>
      <c r="J1904" s="76" t="s">
        <v>2608</v>
      </c>
      <c r="K1904" s="76" t="s">
        <v>2912</v>
      </c>
      <c r="L1904" s="77">
        <v>46245</v>
      </c>
      <c r="M1904" s="76" t="s">
        <v>296</v>
      </c>
      <c r="N1904">
        <v>3007941</v>
      </c>
      <c r="O1904" s="76" t="s">
        <v>271</v>
      </c>
      <c r="P1904" s="77">
        <v>46248</v>
      </c>
      <c r="Q1904" s="43">
        <f t="shared" si="60"/>
        <v>941</v>
      </c>
      <c r="R1904" s="43">
        <f t="shared" si="61"/>
        <v>1002</v>
      </c>
      <c r="S1904" s="41">
        <f>IF($Q1904&lt;Parâmetros!$E$19,$G1904-1,$G1904)</f>
        <v>46245</v>
      </c>
    </row>
    <row r="1905" spans="1:19" ht="15" customHeight="1" x14ac:dyDescent="0.25">
      <c r="A1905" s="79">
        <v>55179</v>
      </c>
      <c r="B1905" s="76" t="s">
        <v>2866</v>
      </c>
      <c r="C1905" s="76" t="s">
        <v>194</v>
      </c>
      <c r="D1905" s="77">
        <v>46248</v>
      </c>
      <c r="E1905" s="78">
        <v>1.58</v>
      </c>
      <c r="F1905" s="76" t="s">
        <v>266</v>
      </c>
      <c r="G1905" s="77">
        <v>46245</v>
      </c>
      <c r="H1905">
        <v>40499290</v>
      </c>
      <c r="I1905">
        <v>10</v>
      </c>
      <c r="J1905" s="76" t="s">
        <v>2488</v>
      </c>
      <c r="K1905" s="76" t="s">
        <v>2441</v>
      </c>
      <c r="L1905" s="77">
        <v>46245</v>
      </c>
      <c r="M1905" s="76" t="s">
        <v>296</v>
      </c>
      <c r="N1905">
        <v>3007941</v>
      </c>
      <c r="O1905" s="76" t="s">
        <v>271</v>
      </c>
      <c r="P1905" s="77">
        <v>46248</v>
      </c>
      <c r="Q1905" s="43">
        <f t="shared" si="60"/>
        <v>1020</v>
      </c>
      <c r="R1905" s="43">
        <f t="shared" si="61"/>
        <v>1115</v>
      </c>
      <c r="S1905" s="41">
        <f>IF($Q1905&lt;Parâmetros!$E$19,$G1905-1,$G1905)</f>
        <v>46245</v>
      </c>
    </row>
    <row r="1906" spans="1:19" ht="15" customHeight="1" x14ac:dyDescent="0.25">
      <c r="A1906" s="79">
        <v>55179</v>
      </c>
      <c r="B1906" s="76" t="s">
        <v>2866</v>
      </c>
      <c r="C1906" s="76" t="s">
        <v>194</v>
      </c>
      <c r="D1906" s="77">
        <v>46248</v>
      </c>
      <c r="E1906" s="78">
        <v>73.11</v>
      </c>
      <c r="F1906" s="76" t="s">
        <v>266</v>
      </c>
      <c r="G1906" s="77">
        <v>46245</v>
      </c>
      <c r="H1906">
        <v>40499291</v>
      </c>
      <c r="I1906">
        <v>10</v>
      </c>
      <c r="J1906" s="76" t="s">
        <v>2913</v>
      </c>
      <c r="K1906" s="76" t="s">
        <v>2914</v>
      </c>
      <c r="L1906" s="77">
        <v>46248</v>
      </c>
      <c r="M1906" s="76" t="s">
        <v>296</v>
      </c>
      <c r="N1906">
        <v>3007941</v>
      </c>
      <c r="O1906" s="76" t="s">
        <v>271</v>
      </c>
      <c r="P1906" s="77">
        <v>46248</v>
      </c>
      <c r="Q1906" s="43">
        <f t="shared" si="60"/>
        <v>1119</v>
      </c>
      <c r="R1906" s="43">
        <f t="shared" si="61"/>
        <v>1186</v>
      </c>
      <c r="S1906" s="41">
        <f>IF($Q1906&lt;Parâmetros!$E$19,$G1906-1,$G1906)</f>
        <v>46245</v>
      </c>
    </row>
    <row r="1907" spans="1:19" ht="15" customHeight="1" x14ac:dyDescent="0.25">
      <c r="A1907" s="79">
        <v>55179</v>
      </c>
      <c r="B1907" s="76" t="s">
        <v>2866</v>
      </c>
      <c r="C1907" s="76" t="s">
        <v>194</v>
      </c>
      <c r="D1907" s="77">
        <v>46248</v>
      </c>
      <c r="E1907" s="78">
        <v>-73.11</v>
      </c>
      <c r="F1907" s="76" t="s">
        <v>266</v>
      </c>
      <c r="G1907" s="77">
        <v>46245</v>
      </c>
      <c r="H1907">
        <v>40499291</v>
      </c>
      <c r="I1907">
        <v>10</v>
      </c>
      <c r="J1907" s="76" t="s">
        <v>2913</v>
      </c>
      <c r="K1907" s="76" t="s">
        <v>2914</v>
      </c>
      <c r="L1907" s="77">
        <v>46248</v>
      </c>
      <c r="M1907" s="76" t="s">
        <v>296</v>
      </c>
      <c r="N1907">
        <v>3007941</v>
      </c>
      <c r="O1907" s="76" t="s">
        <v>2915</v>
      </c>
      <c r="P1907" s="77">
        <v>46251</v>
      </c>
      <c r="Q1907" s="43">
        <f t="shared" si="60"/>
        <v>1119</v>
      </c>
      <c r="R1907" s="43">
        <f t="shared" si="61"/>
        <v>1186</v>
      </c>
      <c r="S1907" s="41">
        <f>IF($Q1907&lt;Parâmetros!$E$19,$G1907-1,$G1907)</f>
        <v>46245</v>
      </c>
    </row>
    <row r="1908" spans="1:19" ht="15" customHeight="1" x14ac:dyDescent="0.25">
      <c r="A1908" s="79">
        <v>55179</v>
      </c>
      <c r="B1908" s="76" t="s">
        <v>2866</v>
      </c>
      <c r="C1908" s="76" t="s">
        <v>194</v>
      </c>
      <c r="D1908" s="77">
        <v>46245</v>
      </c>
      <c r="E1908" s="78">
        <v>3.03</v>
      </c>
      <c r="F1908" s="76" t="s">
        <v>266</v>
      </c>
      <c r="G1908" s="77">
        <v>46245</v>
      </c>
      <c r="H1908">
        <v>40499291</v>
      </c>
      <c r="I1908">
        <v>10</v>
      </c>
      <c r="J1908" s="76" t="s">
        <v>2913</v>
      </c>
      <c r="K1908" s="76" t="s">
        <v>2503</v>
      </c>
      <c r="L1908" s="77">
        <v>46245</v>
      </c>
      <c r="M1908" s="76" t="s">
        <v>296</v>
      </c>
      <c r="N1908">
        <v>3007941</v>
      </c>
      <c r="O1908" s="76" t="s">
        <v>2915</v>
      </c>
      <c r="P1908" s="77">
        <v>46251</v>
      </c>
      <c r="Q1908" s="43">
        <f t="shared" si="60"/>
        <v>1119</v>
      </c>
      <c r="R1908" s="43">
        <f t="shared" si="61"/>
        <v>1301</v>
      </c>
      <c r="S1908" s="41">
        <f>IF($Q1908&lt;Parâmetros!$E$19,$G1908-1,$G1908)</f>
        <v>46245</v>
      </c>
    </row>
    <row r="1909" spans="1:19" ht="15" customHeight="1" x14ac:dyDescent="0.25">
      <c r="A1909" s="79">
        <v>55179</v>
      </c>
      <c r="B1909" s="76" t="s">
        <v>2866</v>
      </c>
      <c r="C1909" s="76" t="s">
        <v>194</v>
      </c>
      <c r="D1909" s="77">
        <v>46248</v>
      </c>
      <c r="E1909" s="78">
        <v>0.52</v>
      </c>
      <c r="F1909" s="76" t="s">
        <v>266</v>
      </c>
      <c r="G1909" s="77">
        <v>46245</v>
      </c>
      <c r="H1909">
        <v>40504298</v>
      </c>
      <c r="I1909">
        <v>10</v>
      </c>
      <c r="J1909" s="76" t="s">
        <v>2916</v>
      </c>
      <c r="K1909" s="76" t="s">
        <v>2917</v>
      </c>
      <c r="L1909" s="77">
        <v>46245</v>
      </c>
      <c r="M1909" s="76" t="s">
        <v>269</v>
      </c>
      <c r="N1909" s="76" t="s">
        <v>270</v>
      </c>
      <c r="O1909" s="76" t="s">
        <v>271</v>
      </c>
      <c r="P1909" s="77">
        <v>46248</v>
      </c>
      <c r="Q1909" s="43">
        <f t="shared" si="60"/>
        <v>1260</v>
      </c>
      <c r="R1909" s="43">
        <f t="shared" si="61"/>
        <v>1291</v>
      </c>
      <c r="S1909" s="41">
        <f>IF($Q1909&lt;Parâmetros!$E$19,$G1909-1,$G1909)</f>
        <v>46245</v>
      </c>
    </row>
    <row r="1910" spans="1:19" ht="15" customHeight="1" x14ac:dyDescent="0.25">
      <c r="A1910" s="79">
        <v>55179</v>
      </c>
      <c r="B1910" s="76" t="s">
        <v>2866</v>
      </c>
      <c r="C1910" s="76" t="s">
        <v>194</v>
      </c>
      <c r="D1910" s="77">
        <v>46248</v>
      </c>
      <c r="E1910" s="78">
        <v>1.33</v>
      </c>
      <c r="F1910" s="76" t="s">
        <v>266</v>
      </c>
      <c r="G1910" s="77">
        <v>46245</v>
      </c>
      <c r="H1910">
        <v>40502988</v>
      </c>
      <c r="I1910">
        <v>10</v>
      </c>
      <c r="J1910" s="76" t="s">
        <v>2445</v>
      </c>
      <c r="K1910" s="76" t="s">
        <v>2606</v>
      </c>
      <c r="L1910" s="77">
        <v>46245</v>
      </c>
      <c r="M1910" s="76" t="s">
        <v>296</v>
      </c>
      <c r="N1910" s="76" t="s">
        <v>270</v>
      </c>
      <c r="O1910" s="76" t="s">
        <v>271</v>
      </c>
      <c r="P1910" s="77">
        <v>46248</v>
      </c>
      <c r="Q1910" s="43">
        <f t="shared" si="60"/>
        <v>1300</v>
      </c>
      <c r="R1910" s="43">
        <f t="shared" si="61"/>
        <v>1380</v>
      </c>
      <c r="S1910" s="41">
        <f>IF($Q1910&lt;Parâmetros!$E$19,$G1910-1,$G1910)</f>
        <v>46245</v>
      </c>
    </row>
    <row r="1911" spans="1:19" ht="15" customHeight="1" x14ac:dyDescent="0.25">
      <c r="A1911" s="79">
        <v>55179</v>
      </c>
      <c r="B1911" s="76" t="s">
        <v>2866</v>
      </c>
      <c r="C1911" s="76" t="s">
        <v>194</v>
      </c>
      <c r="D1911" s="77">
        <v>46248</v>
      </c>
      <c r="E1911" s="78">
        <v>0.98</v>
      </c>
      <c r="F1911" s="76" t="s">
        <v>266</v>
      </c>
      <c r="G1911" s="77">
        <v>46248</v>
      </c>
      <c r="H1911">
        <v>40504299</v>
      </c>
      <c r="I1911">
        <v>10</v>
      </c>
      <c r="J1911" s="76" t="s">
        <v>2667</v>
      </c>
      <c r="K1911" s="76" t="s">
        <v>2918</v>
      </c>
      <c r="L1911" s="77">
        <v>46248</v>
      </c>
      <c r="M1911" s="76" t="s">
        <v>269</v>
      </c>
      <c r="N1911" s="76" t="s">
        <v>270</v>
      </c>
      <c r="O1911" s="76" t="s">
        <v>271</v>
      </c>
      <c r="P1911" s="77">
        <v>46248</v>
      </c>
      <c r="Q1911" s="43">
        <f t="shared" si="60"/>
        <v>950</v>
      </c>
      <c r="R1911" s="43">
        <f t="shared" si="61"/>
        <v>1009</v>
      </c>
      <c r="S1911" s="41">
        <f>IF($Q1911&lt;Parâmetros!$E$19,$G1911-1,$G1911)</f>
        <v>46248</v>
      </c>
    </row>
    <row r="1912" spans="1:19" ht="15" customHeight="1" x14ac:dyDescent="0.25">
      <c r="A1912" s="79">
        <v>55179</v>
      </c>
      <c r="B1912" s="76" t="s">
        <v>2866</v>
      </c>
      <c r="C1912" s="76" t="s">
        <v>194</v>
      </c>
      <c r="D1912" s="77">
        <v>46248</v>
      </c>
      <c r="E1912" s="78">
        <v>1</v>
      </c>
      <c r="F1912" s="76" t="s">
        <v>266</v>
      </c>
      <c r="G1912" s="77">
        <v>46248</v>
      </c>
      <c r="H1912">
        <v>40504300</v>
      </c>
      <c r="I1912">
        <v>10</v>
      </c>
      <c r="J1912" s="76" t="s">
        <v>2488</v>
      </c>
      <c r="K1912" s="76" t="s">
        <v>830</v>
      </c>
      <c r="L1912" s="77">
        <v>46248</v>
      </c>
      <c r="M1912" s="76" t="s">
        <v>269</v>
      </c>
      <c r="N1912" s="76" t="s">
        <v>270</v>
      </c>
      <c r="O1912" s="76" t="s">
        <v>271</v>
      </c>
      <c r="P1912" s="77">
        <v>46248</v>
      </c>
      <c r="Q1912" s="43">
        <f t="shared" si="60"/>
        <v>1020</v>
      </c>
      <c r="R1912" s="43">
        <f t="shared" si="61"/>
        <v>1080</v>
      </c>
      <c r="S1912" s="41">
        <f>IF($Q1912&lt;Parâmetros!$E$19,$G1912-1,$G1912)</f>
        <v>46248</v>
      </c>
    </row>
    <row r="1913" spans="1:19" ht="15" customHeight="1" x14ac:dyDescent="0.25">
      <c r="A1913" s="79">
        <v>55179</v>
      </c>
      <c r="B1913" s="76" t="s">
        <v>2866</v>
      </c>
      <c r="C1913" s="76" t="s">
        <v>194</v>
      </c>
      <c r="D1913" s="77">
        <v>46248</v>
      </c>
      <c r="E1913" s="78">
        <v>1</v>
      </c>
      <c r="F1913" s="76" t="s">
        <v>266</v>
      </c>
      <c r="G1913" s="77">
        <v>46248</v>
      </c>
      <c r="H1913">
        <v>40504301</v>
      </c>
      <c r="I1913">
        <v>10</v>
      </c>
      <c r="J1913" s="76" t="s">
        <v>2415</v>
      </c>
      <c r="K1913" s="76" t="s">
        <v>2505</v>
      </c>
      <c r="L1913" s="77">
        <v>46248</v>
      </c>
      <c r="M1913" s="76" t="s">
        <v>269</v>
      </c>
      <c r="N1913" s="76" t="s">
        <v>270</v>
      </c>
      <c r="O1913" s="76" t="s">
        <v>271</v>
      </c>
      <c r="P1913" s="77">
        <v>46248</v>
      </c>
      <c r="Q1913" s="43">
        <f t="shared" si="60"/>
        <v>1140</v>
      </c>
      <c r="R1913" s="43">
        <f t="shared" si="61"/>
        <v>1200</v>
      </c>
      <c r="S1913" s="41">
        <f>IF($Q1913&lt;Parâmetros!$E$19,$G1913-1,$G1913)</f>
        <v>46248</v>
      </c>
    </row>
    <row r="1914" spans="1:19" ht="15" customHeight="1" x14ac:dyDescent="0.25">
      <c r="A1914" s="79">
        <v>55179</v>
      </c>
      <c r="B1914" s="76" t="s">
        <v>2866</v>
      </c>
      <c r="C1914" s="76" t="s">
        <v>194</v>
      </c>
      <c r="D1914" s="77">
        <v>46248</v>
      </c>
      <c r="E1914" s="78">
        <v>1</v>
      </c>
      <c r="F1914" s="76" t="s">
        <v>266</v>
      </c>
      <c r="G1914" s="77">
        <v>46248</v>
      </c>
      <c r="H1914">
        <v>40504302</v>
      </c>
      <c r="I1914">
        <v>10</v>
      </c>
      <c r="J1914" s="76" t="s">
        <v>2884</v>
      </c>
      <c r="K1914" s="76" t="s">
        <v>2879</v>
      </c>
      <c r="L1914" s="77">
        <v>46248</v>
      </c>
      <c r="M1914" s="76" t="s">
        <v>269</v>
      </c>
      <c r="N1914" s="76" t="s">
        <v>270</v>
      </c>
      <c r="O1914" s="76" t="s">
        <v>271</v>
      </c>
      <c r="P1914" s="77">
        <v>46248</v>
      </c>
      <c r="Q1914" s="43">
        <f t="shared" si="60"/>
        <v>1203</v>
      </c>
      <c r="R1914" s="43">
        <f t="shared" si="61"/>
        <v>1263</v>
      </c>
      <c r="S1914" s="41">
        <f>IF($Q1914&lt;Parâmetros!$E$19,$G1914-1,$G1914)</f>
        <v>46248</v>
      </c>
    </row>
    <row r="1915" spans="1:19" ht="15" customHeight="1" x14ac:dyDescent="0.25">
      <c r="A1915" s="79">
        <v>55179</v>
      </c>
      <c r="B1915" s="76" t="s">
        <v>2866</v>
      </c>
      <c r="C1915" s="76" t="s">
        <v>194</v>
      </c>
      <c r="D1915" s="77">
        <v>46248</v>
      </c>
      <c r="E1915" s="78">
        <v>1.88</v>
      </c>
      <c r="F1915" s="76" t="s">
        <v>266</v>
      </c>
      <c r="G1915" s="77">
        <v>46248</v>
      </c>
      <c r="H1915">
        <v>40504303</v>
      </c>
      <c r="I1915">
        <v>10</v>
      </c>
      <c r="J1915" s="76" t="s">
        <v>2919</v>
      </c>
      <c r="K1915" s="76" t="s">
        <v>1856</v>
      </c>
      <c r="L1915" s="77">
        <v>46248</v>
      </c>
      <c r="M1915" s="76" t="s">
        <v>269</v>
      </c>
      <c r="N1915" s="76" t="s">
        <v>270</v>
      </c>
      <c r="O1915" s="76" t="s">
        <v>271</v>
      </c>
      <c r="P1915" s="77">
        <v>46248</v>
      </c>
      <c r="Q1915" s="43">
        <f t="shared" si="60"/>
        <v>1268</v>
      </c>
      <c r="R1915" s="43">
        <f t="shared" si="61"/>
        <v>1380</v>
      </c>
      <c r="S1915" s="41">
        <f>IF($Q1915&lt;Parâmetros!$E$19,$G1915-1,$G1915)</f>
        <v>46248</v>
      </c>
    </row>
    <row r="1916" spans="1:19" ht="15" customHeight="1" x14ac:dyDescent="0.25">
      <c r="A1916" s="79">
        <v>55179</v>
      </c>
      <c r="B1916" s="76" t="s">
        <v>2866</v>
      </c>
      <c r="C1916" s="76" t="s">
        <v>194</v>
      </c>
      <c r="D1916" s="77">
        <v>46249</v>
      </c>
      <c r="E1916" s="78">
        <v>2</v>
      </c>
      <c r="F1916" s="76" t="s">
        <v>266</v>
      </c>
      <c r="G1916" s="77">
        <v>46249</v>
      </c>
      <c r="H1916">
        <v>40502989</v>
      </c>
      <c r="I1916">
        <v>10</v>
      </c>
      <c r="J1916" s="76" t="s">
        <v>2892</v>
      </c>
      <c r="K1916" s="76" t="s">
        <v>2920</v>
      </c>
      <c r="L1916" s="77">
        <v>46249</v>
      </c>
      <c r="M1916" s="76" t="s">
        <v>296</v>
      </c>
      <c r="N1916" s="76" t="s">
        <v>270</v>
      </c>
      <c r="O1916" s="76" t="s">
        <v>271</v>
      </c>
      <c r="P1916" s="77">
        <v>46249</v>
      </c>
      <c r="Q1916" s="43">
        <f t="shared" si="60"/>
        <v>947</v>
      </c>
      <c r="R1916" s="43">
        <f t="shared" si="61"/>
        <v>1067</v>
      </c>
      <c r="S1916" s="41">
        <f>IF($Q1916&lt;Parâmetros!$E$19,$G1916-1,$G1916)</f>
        <v>46249</v>
      </c>
    </row>
    <row r="1917" spans="1:19" ht="15" customHeight="1" x14ac:dyDescent="0.25">
      <c r="A1917" s="79">
        <v>55179</v>
      </c>
      <c r="B1917" s="76" t="s">
        <v>2866</v>
      </c>
      <c r="C1917" s="76" t="s">
        <v>194</v>
      </c>
      <c r="D1917" s="77">
        <v>46249</v>
      </c>
      <c r="E1917" s="78">
        <v>1</v>
      </c>
      <c r="F1917" s="76" t="s">
        <v>266</v>
      </c>
      <c r="G1917" s="77">
        <v>46249</v>
      </c>
      <c r="H1917">
        <v>40502990</v>
      </c>
      <c r="I1917">
        <v>10</v>
      </c>
      <c r="J1917" s="76" t="s">
        <v>2465</v>
      </c>
      <c r="K1917" s="76" t="s">
        <v>2380</v>
      </c>
      <c r="L1917" s="77">
        <v>46249</v>
      </c>
      <c r="M1917" s="76" t="s">
        <v>296</v>
      </c>
      <c r="N1917" s="76" t="s">
        <v>270</v>
      </c>
      <c r="O1917" s="76" t="s">
        <v>271</v>
      </c>
      <c r="P1917" s="77">
        <v>46249</v>
      </c>
      <c r="Q1917" s="43">
        <f t="shared" si="60"/>
        <v>1070</v>
      </c>
      <c r="R1917" s="43">
        <f t="shared" si="61"/>
        <v>1130</v>
      </c>
      <c r="S1917" s="41">
        <f>IF($Q1917&lt;Parâmetros!$E$19,$G1917-1,$G1917)</f>
        <v>46249</v>
      </c>
    </row>
    <row r="1918" spans="1:19" ht="15" customHeight="1" x14ac:dyDescent="0.25">
      <c r="A1918" s="79">
        <v>55179</v>
      </c>
      <c r="B1918" s="76" t="s">
        <v>2866</v>
      </c>
      <c r="C1918" s="76" t="s">
        <v>194</v>
      </c>
      <c r="D1918" s="77">
        <v>46249</v>
      </c>
      <c r="E1918" s="78">
        <v>1</v>
      </c>
      <c r="F1918" s="76" t="s">
        <v>266</v>
      </c>
      <c r="G1918" s="77">
        <v>46249</v>
      </c>
      <c r="H1918">
        <v>40504766</v>
      </c>
      <c r="I1918">
        <v>10</v>
      </c>
      <c r="J1918" s="76" t="s">
        <v>2415</v>
      </c>
      <c r="K1918" s="76" t="s">
        <v>2505</v>
      </c>
      <c r="L1918" s="77">
        <v>46249</v>
      </c>
      <c r="M1918" s="76" t="s">
        <v>269</v>
      </c>
      <c r="N1918" s="76" t="s">
        <v>270</v>
      </c>
      <c r="O1918" s="76" t="s">
        <v>271</v>
      </c>
      <c r="P1918" s="77">
        <v>46249</v>
      </c>
      <c r="Q1918" s="43">
        <f t="shared" si="60"/>
        <v>1140</v>
      </c>
      <c r="R1918" s="43">
        <f t="shared" si="61"/>
        <v>1200</v>
      </c>
      <c r="S1918" s="41">
        <f>IF($Q1918&lt;Parâmetros!$E$19,$G1918-1,$G1918)</f>
        <v>46249</v>
      </c>
    </row>
    <row r="1919" spans="1:19" ht="15" customHeight="1" x14ac:dyDescent="0.25">
      <c r="A1919" s="79">
        <v>55179</v>
      </c>
      <c r="B1919" s="76" t="s">
        <v>2866</v>
      </c>
      <c r="C1919" s="76" t="s">
        <v>194</v>
      </c>
      <c r="D1919" s="77">
        <v>46249</v>
      </c>
      <c r="E1919" s="78">
        <v>1.33</v>
      </c>
      <c r="F1919" s="76" t="s">
        <v>266</v>
      </c>
      <c r="G1919" s="77">
        <v>46249</v>
      </c>
      <c r="H1919">
        <v>40504771</v>
      </c>
      <c r="I1919">
        <v>10</v>
      </c>
      <c r="J1919" s="76" t="s">
        <v>826</v>
      </c>
      <c r="K1919" s="76" t="s">
        <v>2921</v>
      </c>
      <c r="L1919" s="77">
        <v>46249</v>
      </c>
      <c r="M1919" s="76" t="s">
        <v>269</v>
      </c>
      <c r="N1919" s="76" t="s">
        <v>270</v>
      </c>
      <c r="O1919" s="76" t="s">
        <v>271</v>
      </c>
      <c r="P1919" s="77">
        <v>46249</v>
      </c>
      <c r="Q1919" s="43">
        <f t="shared" si="60"/>
        <v>1260</v>
      </c>
      <c r="R1919" s="43">
        <f t="shared" si="61"/>
        <v>1340</v>
      </c>
      <c r="S1919" s="41">
        <f>IF($Q1919&lt;Parâmetros!$E$19,$G1919-1,$G1919)</f>
        <v>46249</v>
      </c>
    </row>
    <row r="1920" spans="1:19" ht="15" customHeight="1" x14ac:dyDescent="0.25">
      <c r="A1920" s="79">
        <v>55179</v>
      </c>
      <c r="B1920" s="76" t="s">
        <v>2866</v>
      </c>
      <c r="C1920" s="76" t="s">
        <v>194</v>
      </c>
      <c r="D1920" s="77">
        <v>46249</v>
      </c>
      <c r="E1920" s="78">
        <v>0.79</v>
      </c>
      <c r="F1920" s="76" t="s">
        <v>266</v>
      </c>
      <c r="G1920" s="77">
        <v>46249</v>
      </c>
      <c r="H1920">
        <v>40504772</v>
      </c>
      <c r="I1920">
        <v>10</v>
      </c>
      <c r="J1920" s="76" t="s">
        <v>2922</v>
      </c>
      <c r="K1920" s="76" t="s">
        <v>2404</v>
      </c>
      <c r="L1920" s="77">
        <v>46249</v>
      </c>
      <c r="M1920" s="76" t="s">
        <v>269</v>
      </c>
      <c r="N1920" s="76" t="s">
        <v>270</v>
      </c>
      <c r="O1920" s="76" t="s">
        <v>271</v>
      </c>
      <c r="P1920" s="77">
        <v>46249</v>
      </c>
      <c r="Q1920" s="43">
        <f t="shared" si="60"/>
        <v>1342</v>
      </c>
      <c r="R1920" s="43">
        <f t="shared" si="61"/>
        <v>1390</v>
      </c>
      <c r="S1920" s="41">
        <f>IF($Q1920&lt;Parâmetros!$E$19,$G1920-1,$G1920)</f>
        <v>46249</v>
      </c>
    </row>
    <row r="1921" spans="1:19" ht="15" customHeight="1" x14ac:dyDescent="0.25">
      <c r="A1921" s="79">
        <v>55179</v>
      </c>
      <c r="B1921" s="76" t="s">
        <v>2866</v>
      </c>
      <c r="C1921" s="76" t="s">
        <v>194</v>
      </c>
      <c r="D1921" s="77">
        <v>46250</v>
      </c>
      <c r="E1921" s="78">
        <v>1</v>
      </c>
      <c r="F1921" s="76" t="s">
        <v>266</v>
      </c>
      <c r="G1921" s="77">
        <v>46250</v>
      </c>
      <c r="H1921">
        <v>40486589</v>
      </c>
      <c r="I1921">
        <v>10</v>
      </c>
      <c r="J1921" s="76" t="s">
        <v>2923</v>
      </c>
      <c r="K1921" s="76" t="s">
        <v>831</v>
      </c>
      <c r="L1921" s="77">
        <v>46250</v>
      </c>
      <c r="M1921" s="76" t="s">
        <v>296</v>
      </c>
      <c r="N1921">
        <v>3008232</v>
      </c>
      <c r="O1921" s="76" t="s">
        <v>271</v>
      </c>
      <c r="P1921" s="77">
        <v>46250</v>
      </c>
      <c r="Q1921" s="43">
        <f t="shared" si="60"/>
        <v>1023</v>
      </c>
      <c r="R1921" s="43">
        <f t="shared" si="61"/>
        <v>1083</v>
      </c>
      <c r="S1921" s="41">
        <f>IF($Q1921&lt;Parâmetros!$E$19,$G1921-1,$G1921)</f>
        <v>46250</v>
      </c>
    </row>
    <row r="1922" spans="1:19" ht="15" customHeight="1" x14ac:dyDescent="0.25">
      <c r="A1922" s="79">
        <v>55179</v>
      </c>
      <c r="B1922" s="76" t="s">
        <v>2866</v>
      </c>
      <c r="C1922" s="76" t="s">
        <v>194</v>
      </c>
      <c r="D1922" s="77">
        <v>46250</v>
      </c>
      <c r="E1922" s="78">
        <v>1</v>
      </c>
      <c r="F1922" s="76" t="s">
        <v>266</v>
      </c>
      <c r="G1922" s="77">
        <v>46250</v>
      </c>
      <c r="H1922">
        <v>40505029</v>
      </c>
      <c r="I1922">
        <v>10</v>
      </c>
      <c r="J1922" s="76" t="s">
        <v>2889</v>
      </c>
      <c r="K1922" s="76" t="s">
        <v>2867</v>
      </c>
      <c r="L1922" s="77">
        <v>46250</v>
      </c>
      <c r="M1922" s="76" t="s">
        <v>269</v>
      </c>
      <c r="N1922" s="76" t="s">
        <v>270</v>
      </c>
      <c r="O1922" s="76" t="s">
        <v>271</v>
      </c>
      <c r="P1922" s="77">
        <v>46250</v>
      </c>
      <c r="Q1922" s="43">
        <f t="shared" si="60"/>
        <v>1085</v>
      </c>
      <c r="R1922" s="43">
        <f t="shared" si="61"/>
        <v>1145</v>
      </c>
      <c r="S1922" s="41">
        <f>IF($Q1922&lt;Parâmetros!$E$19,$G1922-1,$G1922)</f>
        <v>46250</v>
      </c>
    </row>
    <row r="1923" spans="1:19" ht="15" customHeight="1" x14ac:dyDescent="0.25">
      <c r="A1923" s="79">
        <v>55179</v>
      </c>
      <c r="B1923" s="76" t="s">
        <v>2866</v>
      </c>
      <c r="C1923" s="76" t="s">
        <v>194</v>
      </c>
      <c r="D1923" s="77">
        <v>46250</v>
      </c>
      <c r="E1923" s="78">
        <v>1</v>
      </c>
      <c r="F1923" s="76" t="s">
        <v>266</v>
      </c>
      <c r="G1923" s="77">
        <v>46250</v>
      </c>
      <c r="H1923">
        <v>40505030</v>
      </c>
      <c r="I1923">
        <v>10</v>
      </c>
      <c r="J1923" s="76" t="s">
        <v>2492</v>
      </c>
      <c r="K1923" s="76" t="s">
        <v>2493</v>
      </c>
      <c r="L1923" s="77">
        <v>46250</v>
      </c>
      <c r="M1923" s="76" t="s">
        <v>269</v>
      </c>
      <c r="N1923" s="76" t="s">
        <v>270</v>
      </c>
      <c r="O1923" s="76" t="s">
        <v>271</v>
      </c>
      <c r="P1923" s="77">
        <v>46250</v>
      </c>
      <c r="Q1923" s="43">
        <f t="shared" si="60"/>
        <v>1210</v>
      </c>
      <c r="R1923" s="43">
        <f t="shared" si="61"/>
        <v>1270</v>
      </c>
      <c r="S1923" s="41">
        <f>IF($Q1923&lt;Parâmetros!$E$19,$G1923-1,$G1923)</f>
        <v>46250</v>
      </c>
    </row>
    <row r="1924" spans="1:19" ht="15" customHeight="1" x14ac:dyDescent="0.25">
      <c r="A1924" s="79">
        <v>55179</v>
      </c>
      <c r="B1924" s="76" t="s">
        <v>2866</v>
      </c>
      <c r="C1924" s="76" t="s">
        <v>194</v>
      </c>
      <c r="D1924" s="77">
        <v>46250</v>
      </c>
      <c r="E1924" s="78">
        <v>1.03</v>
      </c>
      <c r="F1924" s="76" t="s">
        <v>266</v>
      </c>
      <c r="G1924" s="77">
        <v>46250</v>
      </c>
      <c r="H1924">
        <v>40505031</v>
      </c>
      <c r="I1924">
        <v>10</v>
      </c>
      <c r="J1924" s="76" t="s">
        <v>2924</v>
      </c>
      <c r="K1924" s="76" t="s">
        <v>2925</v>
      </c>
      <c r="L1924" s="77">
        <v>46250</v>
      </c>
      <c r="M1924" s="76" t="s">
        <v>269</v>
      </c>
      <c r="N1924">
        <v>3006389</v>
      </c>
      <c r="O1924" s="76" t="s">
        <v>271</v>
      </c>
      <c r="P1924" s="77">
        <v>46250</v>
      </c>
      <c r="Q1924" s="43">
        <f t="shared" si="60"/>
        <v>1275</v>
      </c>
      <c r="R1924" s="43">
        <f t="shared" si="61"/>
        <v>1337</v>
      </c>
      <c r="S1924" s="41">
        <f>IF($Q1924&lt;Parâmetros!$E$19,$G1924-1,$G1924)</f>
        <v>46250</v>
      </c>
    </row>
    <row r="1925" spans="1:19" ht="15" customHeight="1" x14ac:dyDescent="0.25">
      <c r="A1925" s="79">
        <v>55179</v>
      </c>
      <c r="B1925" s="76" t="s">
        <v>2866</v>
      </c>
      <c r="C1925" s="76" t="s">
        <v>194</v>
      </c>
      <c r="D1925" s="77">
        <v>46250</v>
      </c>
      <c r="E1925" s="78">
        <v>0.92</v>
      </c>
      <c r="F1925" s="76" t="s">
        <v>266</v>
      </c>
      <c r="G1925" s="77">
        <v>46250</v>
      </c>
      <c r="H1925">
        <v>40505033</v>
      </c>
      <c r="I1925">
        <v>10</v>
      </c>
      <c r="J1925" s="76" t="s">
        <v>2921</v>
      </c>
      <c r="K1925" s="76" t="s">
        <v>2486</v>
      </c>
      <c r="L1925" s="77">
        <v>46250</v>
      </c>
      <c r="M1925" s="76" t="s">
        <v>269</v>
      </c>
      <c r="N1925">
        <v>3006539</v>
      </c>
      <c r="O1925" s="76" t="s">
        <v>271</v>
      </c>
      <c r="P1925" s="77">
        <v>46250</v>
      </c>
      <c r="Q1925" s="43">
        <f t="shared" si="60"/>
        <v>1340</v>
      </c>
      <c r="R1925" s="43">
        <f t="shared" si="61"/>
        <v>1395</v>
      </c>
      <c r="S1925" s="41">
        <f>IF($Q1925&lt;Parâmetros!$E$19,$G1925-1,$G1925)</f>
        <v>46250</v>
      </c>
    </row>
    <row r="1926" spans="1:19" ht="15" customHeight="1" x14ac:dyDescent="0.25">
      <c r="A1926" s="79">
        <v>55179</v>
      </c>
      <c r="B1926" s="76" t="s">
        <v>2866</v>
      </c>
      <c r="C1926" s="76" t="s">
        <v>194</v>
      </c>
      <c r="D1926" s="77">
        <v>46251</v>
      </c>
      <c r="E1926" s="78">
        <v>1</v>
      </c>
      <c r="F1926" s="76" t="s">
        <v>266</v>
      </c>
      <c r="G1926" s="77">
        <v>46251</v>
      </c>
      <c r="H1926">
        <v>40499313</v>
      </c>
      <c r="I1926">
        <v>10</v>
      </c>
      <c r="J1926" s="76" t="s">
        <v>2667</v>
      </c>
      <c r="K1926" s="76" t="s">
        <v>2873</v>
      </c>
      <c r="L1926" s="77">
        <v>46251</v>
      </c>
      <c r="M1926" s="76" t="s">
        <v>296</v>
      </c>
      <c r="N1926">
        <v>3007940</v>
      </c>
      <c r="O1926" s="76" t="s">
        <v>271</v>
      </c>
      <c r="P1926" s="77">
        <v>46251</v>
      </c>
      <c r="Q1926" s="43">
        <f t="shared" si="60"/>
        <v>950</v>
      </c>
      <c r="R1926" s="43">
        <f t="shared" si="61"/>
        <v>1010</v>
      </c>
      <c r="S1926" s="41">
        <f>IF($Q1926&lt;Parâmetros!$E$19,$G1926-1,$G1926)</f>
        <v>46251</v>
      </c>
    </row>
    <row r="1927" spans="1:19" ht="15" customHeight="1" x14ac:dyDescent="0.25">
      <c r="A1927" s="79">
        <v>55179</v>
      </c>
      <c r="B1927" s="76" t="s">
        <v>2866</v>
      </c>
      <c r="C1927" s="76" t="s">
        <v>194</v>
      </c>
      <c r="D1927" s="77">
        <v>46251</v>
      </c>
      <c r="E1927" s="78">
        <v>1</v>
      </c>
      <c r="F1927" s="76" t="s">
        <v>266</v>
      </c>
      <c r="G1927" s="77">
        <v>46251</v>
      </c>
      <c r="H1927">
        <v>40499314</v>
      </c>
      <c r="I1927">
        <v>10</v>
      </c>
      <c r="J1927" s="76" t="s">
        <v>2926</v>
      </c>
      <c r="K1927" s="76" t="s">
        <v>2927</v>
      </c>
      <c r="L1927" s="77">
        <v>46251</v>
      </c>
      <c r="M1927" s="76" t="s">
        <v>296</v>
      </c>
      <c r="N1927">
        <v>3007940</v>
      </c>
      <c r="O1927" s="76" t="s">
        <v>271</v>
      </c>
      <c r="P1927" s="77">
        <v>46251</v>
      </c>
      <c r="Q1927" s="43">
        <f t="shared" si="60"/>
        <v>1012</v>
      </c>
      <c r="R1927" s="43">
        <f t="shared" si="61"/>
        <v>1072</v>
      </c>
      <c r="S1927" s="41">
        <f>IF($Q1927&lt;Parâmetros!$E$19,$G1927-1,$G1927)</f>
        <v>46251</v>
      </c>
    </row>
    <row r="1928" spans="1:19" ht="15" customHeight="1" x14ac:dyDescent="0.25">
      <c r="A1928" s="79">
        <v>55179</v>
      </c>
      <c r="B1928" s="76" t="s">
        <v>2866</v>
      </c>
      <c r="C1928" s="76" t="s">
        <v>194</v>
      </c>
      <c r="D1928" s="77">
        <v>46251</v>
      </c>
      <c r="E1928" s="78">
        <v>1</v>
      </c>
      <c r="F1928" s="76" t="s">
        <v>266</v>
      </c>
      <c r="G1928" s="77">
        <v>46251</v>
      </c>
      <c r="H1928">
        <v>40503962</v>
      </c>
      <c r="I1928">
        <v>10</v>
      </c>
      <c r="J1928" s="76" t="s">
        <v>830</v>
      </c>
      <c r="K1928" s="76" t="s">
        <v>2415</v>
      </c>
      <c r="L1928" s="77">
        <v>46251</v>
      </c>
      <c r="M1928" s="76" t="s">
        <v>296</v>
      </c>
      <c r="N1928" s="76" t="s">
        <v>270</v>
      </c>
      <c r="O1928" s="76" t="s">
        <v>271</v>
      </c>
      <c r="P1928" s="77">
        <v>46251</v>
      </c>
      <c r="Q1928" s="43">
        <f t="shared" si="60"/>
        <v>1080</v>
      </c>
      <c r="R1928" s="43">
        <f t="shared" si="61"/>
        <v>1140</v>
      </c>
      <c r="S1928" s="41">
        <f>IF($Q1928&lt;Parâmetros!$E$19,$G1928-1,$G1928)</f>
        <v>46251</v>
      </c>
    </row>
    <row r="1929" spans="1:19" ht="15" customHeight="1" x14ac:dyDescent="0.25">
      <c r="A1929" s="79">
        <v>55179</v>
      </c>
      <c r="B1929" s="76" t="s">
        <v>2866</v>
      </c>
      <c r="C1929" s="76" t="s">
        <v>194</v>
      </c>
      <c r="D1929" s="77">
        <v>46251</v>
      </c>
      <c r="E1929" s="78">
        <v>1</v>
      </c>
      <c r="F1929" s="76" t="s">
        <v>266</v>
      </c>
      <c r="G1929" s="77">
        <v>46251</v>
      </c>
      <c r="H1929">
        <v>40505334</v>
      </c>
      <c r="I1929">
        <v>10</v>
      </c>
      <c r="J1929" s="76" t="s">
        <v>2928</v>
      </c>
      <c r="K1929" s="76" t="s">
        <v>2929</v>
      </c>
      <c r="L1929" s="77">
        <v>46251</v>
      </c>
      <c r="M1929" s="76" t="s">
        <v>269</v>
      </c>
      <c r="N1929" s="76" t="s">
        <v>270</v>
      </c>
      <c r="O1929" s="76" t="s">
        <v>271</v>
      </c>
      <c r="P1929" s="77">
        <v>46251</v>
      </c>
      <c r="Q1929" s="43">
        <f t="shared" si="60"/>
        <v>1148</v>
      </c>
      <c r="R1929" s="43">
        <f t="shared" si="61"/>
        <v>1208</v>
      </c>
      <c r="S1929" s="41">
        <f>IF($Q1929&lt;Parâmetros!$E$19,$G1929-1,$G1929)</f>
        <v>46251</v>
      </c>
    </row>
    <row r="1930" spans="1:19" ht="15" customHeight="1" x14ac:dyDescent="0.25">
      <c r="A1930" s="79">
        <v>55179</v>
      </c>
      <c r="B1930" s="76" t="s">
        <v>2866</v>
      </c>
      <c r="C1930" s="76" t="s">
        <v>194</v>
      </c>
      <c r="D1930" s="77">
        <v>46251</v>
      </c>
      <c r="E1930" s="78">
        <v>1</v>
      </c>
      <c r="F1930" s="76" t="s">
        <v>266</v>
      </c>
      <c r="G1930" s="77">
        <v>46251</v>
      </c>
      <c r="H1930">
        <v>40505335</v>
      </c>
      <c r="I1930">
        <v>10</v>
      </c>
      <c r="J1930" s="76" t="s">
        <v>826</v>
      </c>
      <c r="K1930" s="76" t="s">
        <v>827</v>
      </c>
      <c r="L1930" s="77">
        <v>46251</v>
      </c>
      <c r="M1930" s="76" t="s">
        <v>269</v>
      </c>
      <c r="N1930" s="76" t="s">
        <v>270</v>
      </c>
      <c r="O1930" s="76" t="s">
        <v>271</v>
      </c>
      <c r="P1930" s="77">
        <v>46251</v>
      </c>
      <c r="Q1930" s="43">
        <f t="shared" si="60"/>
        <v>1260</v>
      </c>
      <c r="R1930" s="43">
        <f t="shared" si="61"/>
        <v>1320</v>
      </c>
      <c r="S1930" s="41">
        <f>IF($Q1930&lt;Parâmetros!$E$19,$G1930-1,$G1930)</f>
        <v>46251</v>
      </c>
    </row>
    <row r="1931" spans="1:19" ht="15" customHeight="1" x14ac:dyDescent="0.25">
      <c r="A1931" s="79">
        <v>55179</v>
      </c>
      <c r="B1931" s="76" t="s">
        <v>2866</v>
      </c>
      <c r="C1931" s="76" t="s">
        <v>194</v>
      </c>
      <c r="D1931" s="77">
        <v>46251</v>
      </c>
      <c r="E1931" s="78">
        <v>1.05</v>
      </c>
      <c r="F1931" s="76" t="s">
        <v>266</v>
      </c>
      <c r="G1931" s="77">
        <v>46251</v>
      </c>
      <c r="H1931">
        <v>40505336</v>
      </c>
      <c r="I1931">
        <v>10</v>
      </c>
      <c r="J1931" s="76" t="s">
        <v>2886</v>
      </c>
      <c r="K1931" s="76" t="s">
        <v>2930</v>
      </c>
      <c r="L1931" s="77">
        <v>46251</v>
      </c>
      <c r="M1931" s="76" t="s">
        <v>269</v>
      </c>
      <c r="N1931" s="76" t="s">
        <v>270</v>
      </c>
      <c r="O1931" s="76" t="s">
        <v>271</v>
      </c>
      <c r="P1931" s="77">
        <v>46251</v>
      </c>
      <c r="Q1931" s="43">
        <f t="shared" si="60"/>
        <v>1324</v>
      </c>
      <c r="R1931" s="43">
        <f t="shared" si="61"/>
        <v>1387</v>
      </c>
      <c r="S1931" s="41">
        <f>IF($Q1931&lt;Parâmetros!$E$19,$G1931-1,$G1931)</f>
        <v>46251</v>
      </c>
    </row>
    <row r="1932" spans="1:19" ht="15" customHeight="1" x14ac:dyDescent="0.25">
      <c r="A1932" s="79">
        <v>55387</v>
      </c>
      <c r="B1932" s="76" t="s">
        <v>205</v>
      </c>
      <c r="C1932" s="76" t="s">
        <v>194</v>
      </c>
      <c r="D1932" s="77">
        <v>46241</v>
      </c>
      <c r="E1932" s="78">
        <v>4.75</v>
      </c>
      <c r="F1932" s="76" t="s">
        <v>266</v>
      </c>
      <c r="G1932" s="77">
        <v>46237</v>
      </c>
      <c r="H1932">
        <v>40500998</v>
      </c>
      <c r="I1932">
        <v>10</v>
      </c>
      <c r="J1932" s="76" t="s">
        <v>2931</v>
      </c>
      <c r="K1932" s="76" t="s">
        <v>2444</v>
      </c>
      <c r="L1932" s="77">
        <v>46237</v>
      </c>
      <c r="M1932" s="76" t="s">
        <v>269</v>
      </c>
      <c r="N1932" s="76" t="s">
        <v>270</v>
      </c>
      <c r="O1932" s="76" t="s">
        <v>511</v>
      </c>
      <c r="P1932" s="77">
        <v>46241</v>
      </c>
      <c r="Q1932" s="43">
        <f t="shared" si="60"/>
        <v>955</v>
      </c>
      <c r="R1932" s="43">
        <f t="shared" si="61"/>
        <v>1240</v>
      </c>
      <c r="S1932" s="41">
        <f>IF($Q1932&lt;Parâmetros!$E$19,$G1932-1,$G1932)</f>
        <v>46237</v>
      </c>
    </row>
    <row r="1933" spans="1:19" ht="15" customHeight="1" x14ac:dyDescent="0.25">
      <c r="A1933" s="79">
        <v>55387</v>
      </c>
      <c r="B1933" s="76" t="s">
        <v>205</v>
      </c>
      <c r="C1933" s="76" t="s">
        <v>194</v>
      </c>
      <c r="D1933" s="77">
        <v>46241</v>
      </c>
      <c r="E1933" s="78">
        <v>1.5</v>
      </c>
      <c r="F1933" s="76" t="s">
        <v>266</v>
      </c>
      <c r="G1933" s="77">
        <v>46237</v>
      </c>
      <c r="H1933">
        <v>40500998</v>
      </c>
      <c r="I1933">
        <v>10</v>
      </c>
      <c r="J1933" s="76" t="s">
        <v>827</v>
      </c>
      <c r="K1933" s="76" t="s">
        <v>2425</v>
      </c>
      <c r="L1933" s="77">
        <v>46237</v>
      </c>
      <c r="M1933" s="76" t="s">
        <v>269</v>
      </c>
      <c r="N1933" s="76" t="s">
        <v>270</v>
      </c>
      <c r="O1933" s="76" t="s">
        <v>511</v>
      </c>
      <c r="P1933" s="77">
        <v>46241</v>
      </c>
      <c r="Q1933" s="43">
        <f t="shared" si="60"/>
        <v>1320</v>
      </c>
      <c r="R1933" s="43">
        <f t="shared" si="61"/>
        <v>1410</v>
      </c>
      <c r="S1933" s="41">
        <f>IF($Q1933&lt;Parâmetros!$E$19,$G1933-1,$G1933)</f>
        <v>46237</v>
      </c>
    </row>
    <row r="1934" spans="1:19" ht="15" customHeight="1" x14ac:dyDescent="0.25">
      <c r="A1934" s="79">
        <v>55387</v>
      </c>
      <c r="B1934" s="76" t="s">
        <v>205</v>
      </c>
      <c r="C1934" s="76" t="s">
        <v>194</v>
      </c>
      <c r="D1934" s="77">
        <v>46241</v>
      </c>
      <c r="E1934" s="78">
        <v>4.75</v>
      </c>
      <c r="F1934" s="76" t="s">
        <v>266</v>
      </c>
      <c r="G1934" s="77">
        <v>46238</v>
      </c>
      <c r="H1934">
        <v>40500998</v>
      </c>
      <c r="I1934">
        <v>20</v>
      </c>
      <c r="J1934" s="76" t="s">
        <v>2931</v>
      </c>
      <c r="K1934" s="76" t="s">
        <v>2444</v>
      </c>
      <c r="L1934" s="77">
        <v>46238</v>
      </c>
      <c r="M1934" s="76" t="s">
        <v>269</v>
      </c>
      <c r="N1934" s="76" t="s">
        <v>270</v>
      </c>
      <c r="O1934" s="76" t="s">
        <v>511</v>
      </c>
      <c r="P1934" s="77">
        <v>46241</v>
      </c>
      <c r="Q1934" s="43">
        <f t="shared" si="60"/>
        <v>955</v>
      </c>
      <c r="R1934" s="43">
        <f t="shared" si="61"/>
        <v>1240</v>
      </c>
      <c r="S1934" s="41">
        <f>IF($Q1934&lt;Parâmetros!$E$19,$G1934-1,$G1934)</f>
        <v>46238</v>
      </c>
    </row>
    <row r="1935" spans="1:19" ht="15" customHeight="1" x14ac:dyDescent="0.25">
      <c r="A1935" s="79">
        <v>55387</v>
      </c>
      <c r="B1935" s="76" t="s">
        <v>205</v>
      </c>
      <c r="C1935" s="76" t="s">
        <v>194</v>
      </c>
      <c r="D1935" s="77">
        <v>46241</v>
      </c>
      <c r="E1935" s="78">
        <v>1.5</v>
      </c>
      <c r="F1935" s="76" t="s">
        <v>266</v>
      </c>
      <c r="G1935" s="77">
        <v>46238</v>
      </c>
      <c r="H1935">
        <v>40500998</v>
      </c>
      <c r="I1935">
        <v>20</v>
      </c>
      <c r="J1935" s="76" t="s">
        <v>827</v>
      </c>
      <c r="K1935" s="76" t="s">
        <v>2425</v>
      </c>
      <c r="L1935" s="77">
        <v>46238</v>
      </c>
      <c r="M1935" s="76" t="s">
        <v>269</v>
      </c>
      <c r="N1935" s="76" t="s">
        <v>270</v>
      </c>
      <c r="O1935" s="76" t="s">
        <v>511</v>
      </c>
      <c r="P1935" s="77">
        <v>46241</v>
      </c>
      <c r="Q1935" s="43">
        <f t="shared" si="60"/>
        <v>1320</v>
      </c>
      <c r="R1935" s="43">
        <f t="shared" si="61"/>
        <v>1410</v>
      </c>
      <c r="S1935" s="41">
        <f>IF($Q1935&lt;Parâmetros!$E$19,$G1935-1,$G1935)</f>
        <v>46238</v>
      </c>
    </row>
    <row r="1936" spans="1:19" ht="15" customHeight="1" x14ac:dyDescent="0.25">
      <c r="A1936" s="79">
        <v>55387</v>
      </c>
      <c r="B1936" s="76" t="s">
        <v>205</v>
      </c>
      <c r="C1936" s="76" t="s">
        <v>194</v>
      </c>
      <c r="D1936" s="77">
        <v>46241</v>
      </c>
      <c r="E1936" s="78">
        <v>4.75</v>
      </c>
      <c r="F1936" s="76" t="s">
        <v>266</v>
      </c>
      <c r="G1936" s="77">
        <v>46239</v>
      </c>
      <c r="H1936">
        <v>40500998</v>
      </c>
      <c r="I1936">
        <v>30</v>
      </c>
      <c r="J1936" s="76" t="s">
        <v>2931</v>
      </c>
      <c r="K1936" s="76" t="s">
        <v>2444</v>
      </c>
      <c r="L1936" s="77">
        <v>46239</v>
      </c>
      <c r="M1936" s="76" t="s">
        <v>269</v>
      </c>
      <c r="N1936" s="76" t="s">
        <v>270</v>
      </c>
      <c r="O1936" s="76" t="s">
        <v>511</v>
      </c>
      <c r="P1936" s="77">
        <v>46241</v>
      </c>
      <c r="Q1936" s="43">
        <f t="shared" si="60"/>
        <v>955</v>
      </c>
      <c r="R1936" s="43">
        <f t="shared" si="61"/>
        <v>1240</v>
      </c>
      <c r="S1936" s="41">
        <f>IF($Q1936&lt;Parâmetros!$E$19,$G1936-1,$G1936)</f>
        <v>46239</v>
      </c>
    </row>
    <row r="1937" spans="1:19" ht="15" customHeight="1" x14ac:dyDescent="0.25">
      <c r="A1937" s="79">
        <v>55387</v>
      </c>
      <c r="B1937" s="76" t="s">
        <v>205</v>
      </c>
      <c r="C1937" s="76" t="s">
        <v>194</v>
      </c>
      <c r="D1937" s="77">
        <v>46241</v>
      </c>
      <c r="E1937" s="78">
        <v>1.5</v>
      </c>
      <c r="F1937" s="76" t="s">
        <v>266</v>
      </c>
      <c r="G1937" s="77">
        <v>46239</v>
      </c>
      <c r="H1937">
        <v>40500998</v>
      </c>
      <c r="I1937">
        <v>30</v>
      </c>
      <c r="J1937" s="76" t="s">
        <v>827</v>
      </c>
      <c r="K1937" s="76" t="s">
        <v>2425</v>
      </c>
      <c r="L1937" s="77">
        <v>46239</v>
      </c>
      <c r="M1937" s="76" t="s">
        <v>269</v>
      </c>
      <c r="N1937" s="76" t="s">
        <v>270</v>
      </c>
      <c r="O1937" s="76" t="s">
        <v>511</v>
      </c>
      <c r="P1937" s="77">
        <v>46241</v>
      </c>
      <c r="Q1937" s="43">
        <f t="shared" si="60"/>
        <v>1320</v>
      </c>
      <c r="R1937" s="43">
        <f t="shared" si="61"/>
        <v>1410</v>
      </c>
      <c r="S1937" s="41">
        <f>IF($Q1937&lt;Parâmetros!$E$19,$G1937-1,$G1937)</f>
        <v>46239</v>
      </c>
    </row>
    <row r="1938" spans="1:19" ht="15" customHeight="1" x14ac:dyDescent="0.25">
      <c r="A1938" s="79">
        <v>55387</v>
      </c>
      <c r="B1938" s="76" t="s">
        <v>205</v>
      </c>
      <c r="C1938" s="76" t="s">
        <v>194</v>
      </c>
      <c r="D1938" s="77">
        <v>46241</v>
      </c>
      <c r="E1938" s="78">
        <v>4.75</v>
      </c>
      <c r="F1938" s="76" t="s">
        <v>266</v>
      </c>
      <c r="G1938" s="77">
        <v>46240</v>
      </c>
      <c r="H1938">
        <v>40500998</v>
      </c>
      <c r="I1938">
        <v>40</v>
      </c>
      <c r="J1938" s="76" t="s">
        <v>2931</v>
      </c>
      <c r="K1938" s="76" t="s">
        <v>2444</v>
      </c>
      <c r="L1938" s="77">
        <v>46240</v>
      </c>
      <c r="M1938" s="76" t="s">
        <v>269</v>
      </c>
      <c r="N1938" s="76" t="s">
        <v>270</v>
      </c>
      <c r="O1938" s="76" t="s">
        <v>511</v>
      </c>
      <c r="P1938" s="77">
        <v>46241</v>
      </c>
      <c r="Q1938" s="43">
        <f t="shared" si="60"/>
        <v>955</v>
      </c>
      <c r="R1938" s="43">
        <f t="shared" si="61"/>
        <v>1240</v>
      </c>
      <c r="S1938" s="41">
        <f>IF($Q1938&lt;Parâmetros!$E$19,$G1938-1,$G1938)</f>
        <v>46240</v>
      </c>
    </row>
    <row r="1939" spans="1:19" ht="15" customHeight="1" x14ac:dyDescent="0.25">
      <c r="A1939" s="79">
        <v>55387</v>
      </c>
      <c r="B1939" s="76" t="s">
        <v>205</v>
      </c>
      <c r="C1939" s="76" t="s">
        <v>194</v>
      </c>
      <c r="D1939" s="77">
        <v>46241</v>
      </c>
      <c r="E1939" s="78">
        <v>1.5</v>
      </c>
      <c r="F1939" s="76" t="s">
        <v>266</v>
      </c>
      <c r="G1939" s="77">
        <v>46240</v>
      </c>
      <c r="H1939">
        <v>40500998</v>
      </c>
      <c r="I1939">
        <v>40</v>
      </c>
      <c r="J1939" s="76" t="s">
        <v>827</v>
      </c>
      <c r="K1939" s="76" t="s">
        <v>2425</v>
      </c>
      <c r="L1939" s="77">
        <v>46240</v>
      </c>
      <c r="M1939" s="76" t="s">
        <v>269</v>
      </c>
      <c r="N1939" s="76" t="s">
        <v>270</v>
      </c>
      <c r="O1939" s="76" t="s">
        <v>511</v>
      </c>
      <c r="P1939" s="77">
        <v>46241</v>
      </c>
      <c r="Q1939" s="43">
        <f t="shared" si="60"/>
        <v>1320</v>
      </c>
      <c r="R1939" s="43">
        <f t="shared" si="61"/>
        <v>1410</v>
      </c>
      <c r="S1939" s="41">
        <f>IF($Q1939&lt;Parâmetros!$E$19,$G1939-1,$G1939)</f>
        <v>46240</v>
      </c>
    </row>
    <row r="1940" spans="1:19" ht="15" customHeight="1" x14ac:dyDescent="0.25">
      <c r="A1940" s="79">
        <v>55387</v>
      </c>
      <c r="B1940" s="76" t="s">
        <v>205</v>
      </c>
      <c r="C1940" s="76" t="s">
        <v>194</v>
      </c>
      <c r="D1940" s="77">
        <v>46242</v>
      </c>
      <c r="E1940" s="78">
        <v>4.75</v>
      </c>
      <c r="F1940" s="76" t="s">
        <v>266</v>
      </c>
      <c r="G1940" s="77">
        <v>46241</v>
      </c>
      <c r="H1940">
        <v>40500998</v>
      </c>
      <c r="I1940">
        <v>50</v>
      </c>
      <c r="J1940" s="76" t="s">
        <v>2931</v>
      </c>
      <c r="K1940" s="76" t="s">
        <v>2444</v>
      </c>
      <c r="L1940" s="77">
        <v>46241</v>
      </c>
      <c r="M1940" s="76" t="s">
        <v>269</v>
      </c>
      <c r="N1940" s="76" t="s">
        <v>270</v>
      </c>
      <c r="O1940" s="76" t="s">
        <v>511</v>
      </c>
      <c r="P1940" s="77">
        <v>46242</v>
      </c>
      <c r="Q1940" s="43">
        <f t="shared" si="60"/>
        <v>955</v>
      </c>
      <c r="R1940" s="43">
        <f t="shared" si="61"/>
        <v>1240</v>
      </c>
      <c r="S1940" s="41">
        <f>IF($Q1940&lt;Parâmetros!$E$19,$G1940-1,$G1940)</f>
        <v>46241</v>
      </c>
    </row>
    <row r="1941" spans="1:19" ht="15" customHeight="1" x14ac:dyDescent="0.25">
      <c r="A1941" s="79">
        <v>55387</v>
      </c>
      <c r="B1941" s="76" t="s">
        <v>205</v>
      </c>
      <c r="C1941" s="76" t="s">
        <v>194</v>
      </c>
      <c r="D1941" s="77">
        <v>46242</v>
      </c>
      <c r="E1941" s="78">
        <v>1.5</v>
      </c>
      <c r="F1941" s="76" t="s">
        <v>266</v>
      </c>
      <c r="G1941" s="77">
        <v>46241</v>
      </c>
      <c r="H1941">
        <v>40500998</v>
      </c>
      <c r="I1941">
        <v>50</v>
      </c>
      <c r="J1941" s="76" t="s">
        <v>827</v>
      </c>
      <c r="K1941" s="76" t="s">
        <v>2425</v>
      </c>
      <c r="L1941" s="77">
        <v>46241</v>
      </c>
      <c r="M1941" s="76" t="s">
        <v>269</v>
      </c>
      <c r="N1941" s="76" t="s">
        <v>270</v>
      </c>
      <c r="O1941" s="76" t="s">
        <v>511</v>
      </c>
      <c r="P1941" s="77">
        <v>46242</v>
      </c>
      <c r="Q1941" s="43">
        <f t="shared" si="60"/>
        <v>1320</v>
      </c>
      <c r="R1941" s="43">
        <f t="shared" si="61"/>
        <v>1410</v>
      </c>
      <c r="S1941" s="41">
        <f>IF($Q1941&lt;Parâmetros!$E$19,$G1941-1,$G1941)</f>
        <v>46241</v>
      </c>
    </row>
    <row r="1942" spans="1:19" ht="15" customHeight="1" x14ac:dyDescent="0.25">
      <c r="A1942" s="79">
        <v>55387</v>
      </c>
      <c r="B1942" s="76" t="s">
        <v>205</v>
      </c>
      <c r="C1942" s="76" t="s">
        <v>194</v>
      </c>
      <c r="D1942" s="77">
        <v>46244</v>
      </c>
      <c r="E1942" s="78">
        <v>4.75</v>
      </c>
      <c r="F1942" s="76" t="s">
        <v>266</v>
      </c>
      <c r="G1942" s="77">
        <v>46243</v>
      </c>
      <c r="H1942">
        <v>40500998</v>
      </c>
      <c r="I1942">
        <v>70</v>
      </c>
      <c r="J1942" s="76" t="s">
        <v>2931</v>
      </c>
      <c r="K1942" s="76" t="s">
        <v>2444</v>
      </c>
      <c r="L1942" s="77">
        <v>46243</v>
      </c>
      <c r="M1942" s="76" t="s">
        <v>269</v>
      </c>
      <c r="N1942" s="76" t="s">
        <v>270</v>
      </c>
      <c r="O1942" s="76" t="s">
        <v>511</v>
      </c>
      <c r="P1942" s="77">
        <v>46244</v>
      </c>
      <c r="Q1942" s="43">
        <f t="shared" si="60"/>
        <v>955</v>
      </c>
      <c r="R1942" s="43">
        <f t="shared" si="61"/>
        <v>1240</v>
      </c>
      <c r="S1942" s="41">
        <f>IF($Q1942&lt;Parâmetros!$E$19,$G1942-1,$G1942)</f>
        <v>46243</v>
      </c>
    </row>
    <row r="1943" spans="1:19" ht="15" customHeight="1" x14ac:dyDescent="0.25">
      <c r="A1943" s="79">
        <v>55387</v>
      </c>
      <c r="B1943" s="76" t="s">
        <v>205</v>
      </c>
      <c r="C1943" s="76" t="s">
        <v>194</v>
      </c>
      <c r="D1943" s="77">
        <v>46244</v>
      </c>
      <c r="E1943" s="78">
        <v>1.5</v>
      </c>
      <c r="F1943" s="76" t="s">
        <v>266</v>
      </c>
      <c r="G1943" s="77">
        <v>46243</v>
      </c>
      <c r="H1943">
        <v>40500998</v>
      </c>
      <c r="I1943">
        <v>70</v>
      </c>
      <c r="J1943" s="76" t="s">
        <v>827</v>
      </c>
      <c r="K1943" s="76" t="s">
        <v>2425</v>
      </c>
      <c r="L1943" s="77">
        <v>46243</v>
      </c>
      <c r="M1943" s="76" t="s">
        <v>269</v>
      </c>
      <c r="N1943" s="76" t="s">
        <v>270</v>
      </c>
      <c r="O1943" s="76" t="s">
        <v>511</v>
      </c>
      <c r="P1943" s="77">
        <v>46244</v>
      </c>
      <c r="Q1943" s="43">
        <f t="shared" si="60"/>
        <v>1320</v>
      </c>
      <c r="R1943" s="43">
        <f t="shared" si="61"/>
        <v>1410</v>
      </c>
      <c r="S1943" s="41">
        <f>IF($Q1943&lt;Parâmetros!$E$19,$G1943-1,$G1943)</f>
        <v>46243</v>
      </c>
    </row>
    <row r="1944" spans="1:19" ht="15" customHeight="1" x14ac:dyDescent="0.25">
      <c r="A1944" s="79">
        <v>55387</v>
      </c>
      <c r="B1944" s="76" t="s">
        <v>205</v>
      </c>
      <c r="C1944" s="76" t="s">
        <v>194</v>
      </c>
      <c r="D1944" s="77">
        <v>46251</v>
      </c>
      <c r="E1944" s="78">
        <v>4.75</v>
      </c>
      <c r="F1944" s="76" t="s">
        <v>266</v>
      </c>
      <c r="G1944" s="77">
        <v>46244</v>
      </c>
      <c r="H1944">
        <v>40503972</v>
      </c>
      <c r="I1944">
        <v>10</v>
      </c>
      <c r="J1944" s="76" t="s">
        <v>2931</v>
      </c>
      <c r="K1944" s="76" t="s">
        <v>2444</v>
      </c>
      <c r="L1944" s="77">
        <v>46244</v>
      </c>
      <c r="M1944" s="76" t="s">
        <v>269</v>
      </c>
      <c r="N1944" s="76" t="s">
        <v>270</v>
      </c>
      <c r="O1944" s="76" t="s">
        <v>511</v>
      </c>
      <c r="P1944" s="77">
        <v>46251</v>
      </c>
      <c r="Q1944" s="43">
        <f t="shared" si="60"/>
        <v>955</v>
      </c>
      <c r="R1944" s="43">
        <f t="shared" si="61"/>
        <v>1240</v>
      </c>
      <c r="S1944" s="41">
        <f>IF($Q1944&lt;Parâmetros!$E$19,$G1944-1,$G1944)</f>
        <v>46244</v>
      </c>
    </row>
    <row r="1945" spans="1:19" ht="15" customHeight="1" x14ac:dyDescent="0.25">
      <c r="A1945" s="79">
        <v>55387</v>
      </c>
      <c r="B1945" s="76" t="s">
        <v>205</v>
      </c>
      <c r="C1945" s="76" t="s">
        <v>194</v>
      </c>
      <c r="D1945" s="77">
        <v>46251</v>
      </c>
      <c r="E1945" s="78">
        <v>1.5</v>
      </c>
      <c r="F1945" s="76" t="s">
        <v>266</v>
      </c>
      <c r="G1945" s="77">
        <v>46244</v>
      </c>
      <c r="H1945">
        <v>40503972</v>
      </c>
      <c r="I1945">
        <v>10</v>
      </c>
      <c r="J1945" s="76" t="s">
        <v>827</v>
      </c>
      <c r="K1945" s="76" t="s">
        <v>2425</v>
      </c>
      <c r="L1945" s="77">
        <v>46244</v>
      </c>
      <c r="M1945" s="76" t="s">
        <v>269</v>
      </c>
      <c r="N1945" s="76" t="s">
        <v>270</v>
      </c>
      <c r="O1945" s="76" t="s">
        <v>511</v>
      </c>
      <c r="P1945" s="77">
        <v>46251</v>
      </c>
      <c r="Q1945" s="43">
        <f t="shared" si="60"/>
        <v>1320</v>
      </c>
      <c r="R1945" s="43">
        <f t="shared" si="61"/>
        <v>1410</v>
      </c>
      <c r="S1945" s="41">
        <f>IF($Q1945&lt;Parâmetros!$E$19,$G1945-1,$G1945)</f>
        <v>46244</v>
      </c>
    </row>
    <row r="1946" spans="1:19" ht="15" customHeight="1" x14ac:dyDescent="0.25">
      <c r="A1946" s="79">
        <v>55387</v>
      </c>
      <c r="B1946" s="76" t="s">
        <v>205</v>
      </c>
      <c r="C1946" s="76" t="s">
        <v>194</v>
      </c>
      <c r="D1946" s="77">
        <v>46251</v>
      </c>
      <c r="E1946" s="78">
        <v>4.75</v>
      </c>
      <c r="F1946" s="76" t="s">
        <v>266</v>
      </c>
      <c r="G1946" s="77">
        <v>46245</v>
      </c>
      <c r="H1946">
        <v>40503972</v>
      </c>
      <c r="I1946">
        <v>10</v>
      </c>
      <c r="J1946" s="76" t="s">
        <v>2931</v>
      </c>
      <c r="K1946" s="76" t="s">
        <v>2444</v>
      </c>
      <c r="L1946" s="77">
        <v>46245</v>
      </c>
      <c r="M1946" s="76" t="s">
        <v>269</v>
      </c>
      <c r="N1946" s="76" t="s">
        <v>270</v>
      </c>
      <c r="O1946" s="76" t="s">
        <v>511</v>
      </c>
      <c r="P1946" s="77">
        <v>46251</v>
      </c>
      <c r="Q1946" s="43">
        <f t="shared" si="60"/>
        <v>955</v>
      </c>
      <c r="R1946" s="43">
        <f t="shared" si="61"/>
        <v>1240</v>
      </c>
      <c r="S1946" s="41">
        <f>IF($Q1946&lt;Parâmetros!$E$19,$G1946-1,$G1946)</f>
        <v>46245</v>
      </c>
    </row>
    <row r="1947" spans="1:19" ht="15" customHeight="1" x14ac:dyDescent="0.25">
      <c r="A1947" s="79">
        <v>55387</v>
      </c>
      <c r="B1947" s="76" t="s">
        <v>205</v>
      </c>
      <c r="C1947" s="76" t="s">
        <v>194</v>
      </c>
      <c r="D1947" s="77">
        <v>46251</v>
      </c>
      <c r="E1947" s="78">
        <v>1.5</v>
      </c>
      <c r="F1947" s="76" t="s">
        <v>266</v>
      </c>
      <c r="G1947" s="77">
        <v>46245</v>
      </c>
      <c r="H1947">
        <v>40503972</v>
      </c>
      <c r="I1947">
        <v>10</v>
      </c>
      <c r="J1947" s="76" t="s">
        <v>827</v>
      </c>
      <c r="K1947" s="76" t="s">
        <v>2425</v>
      </c>
      <c r="L1947" s="77">
        <v>46245</v>
      </c>
      <c r="M1947" s="76" t="s">
        <v>269</v>
      </c>
      <c r="N1947" s="76" t="s">
        <v>270</v>
      </c>
      <c r="O1947" s="76" t="s">
        <v>511</v>
      </c>
      <c r="P1947" s="77">
        <v>46251</v>
      </c>
      <c r="Q1947" s="43">
        <f t="shared" si="60"/>
        <v>1320</v>
      </c>
      <c r="R1947" s="43">
        <f t="shared" si="61"/>
        <v>1410</v>
      </c>
      <c r="S1947" s="41">
        <f>IF($Q1947&lt;Parâmetros!$E$19,$G1947-1,$G1947)</f>
        <v>46245</v>
      </c>
    </row>
    <row r="1948" spans="1:19" ht="15" customHeight="1" x14ac:dyDescent="0.25">
      <c r="A1948" s="79">
        <v>55387</v>
      </c>
      <c r="B1948" s="76" t="s">
        <v>205</v>
      </c>
      <c r="C1948" s="76" t="s">
        <v>194</v>
      </c>
      <c r="D1948" s="77">
        <v>46251</v>
      </c>
      <c r="E1948" s="78">
        <v>4.75</v>
      </c>
      <c r="F1948" s="76" t="s">
        <v>266</v>
      </c>
      <c r="G1948" s="77">
        <v>46246</v>
      </c>
      <c r="H1948">
        <v>40503972</v>
      </c>
      <c r="I1948">
        <v>10</v>
      </c>
      <c r="J1948" s="76" t="s">
        <v>2931</v>
      </c>
      <c r="K1948" s="76" t="s">
        <v>2444</v>
      </c>
      <c r="L1948" s="77">
        <v>46246</v>
      </c>
      <c r="M1948" s="76" t="s">
        <v>269</v>
      </c>
      <c r="N1948" s="76" t="s">
        <v>270</v>
      </c>
      <c r="O1948" s="76" t="s">
        <v>511</v>
      </c>
      <c r="P1948" s="77">
        <v>46251</v>
      </c>
      <c r="Q1948" s="43">
        <f t="shared" si="60"/>
        <v>955</v>
      </c>
      <c r="R1948" s="43">
        <f t="shared" si="61"/>
        <v>1240</v>
      </c>
      <c r="S1948" s="41">
        <f>IF($Q1948&lt;Parâmetros!$E$19,$G1948-1,$G1948)</f>
        <v>46246</v>
      </c>
    </row>
    <row r="1949" spans="1:19" ht="15" customHeight="1" x14ac:dyDescent="0.25">
      <c r="A1949" s="79">
        <v>55387</v>
      </c>
      <c r="B1949" s="76" t="s">
        <v>205</v>
      </c>
      <c r="C1949" s="76" t="s">
        <v>194</v>
      </c>
      <c r="D1949" s="77">
        <v>46251</v>
      </c>
      <c r="E1949" s="78">
        <v>1.5</v>
      </c>
      <c r="F1949" s="76" t="s">
        <v>266</v>
      </c>
      <c r="G1949" s="77">
        <v>46246</v>
      </c>
      <c r="H1949">
        <v>40503972</v>
      </c>
      <c r="I1949">
        <v>10</v>
      </c>
      <c r="J1949" s="76" t="s">
        <v>827</v>
      </c>
      <c r="K1949" s="76" t="s">
        <v>2425</v>
      </c>
      <c r="L1949" s="77">
        <v>46246</v>
      </c>
      <c r="M1949" s="76" t="s">
        <v>269</v>
      </c>
      <c r="N1949" s="76" t="s">
        <v>270</v>
      </c>
      <c r="O1949" s="76" t="s">
        <v>511</v>
      </c>
      <c r="P1949" s="77">
        <v>46251</v>
      </c>
      <c r="Q1949" s="43">
        <f t="shared" si="60"/>
        <v>1320</v>
      </c>
      <c r="R1949" s="43">
        <f t="shared" si="61"/>
        <v>1410</v>
      </c>
      <c r="S1949" s="41">
        <f>IF($Q1949&lt;Parâmetros!$E$19,$G1949-1,$G1949)</f>
        <v>46246</v>
      </c>
    </row>
    <row r="1950" spans="1:19" ht="15" customHeight="1" x14ac:dyDescent="0.25">
      <c r="A1950" s="79">
        <v>55387</v>
      </c>
      <c r="B1950" s="76" t="s">
        <v>205</v>
      </c>
      <c r="C1950" s="76" t="s">
        <v>194</v>
      </c>
      <c r="D1950" s="77">
        <v>46251</v>
      </c>
      <c r="E1950" s="78">
        <v>4.75</v>
      </c>
      <c r="F1950" s="76" t="s">
        <v>266</v>
      </c>
      <c r="G1950" s="77">
        <v>46247</v>
      </c>
      <c r="H1950">
        <v>40503972</v>
      </c>
      <c r="I1950">
        <v>10</v>
      </c>
      <c r="J1950" s="76" t="s">
        <v>2931</v>
      </c>
      <c r="K1950" s="76" t="s">
        <v>2444</v>
      </c>
      <c r="L1950" s="77">
        <v>46247</v>
      </c>
      <c r="M1950" s="76" t="s">
        <v>269</v>
      </c>
      <c r="N1950" s="76" t="s">
        <v>270</v>
      </c>
      <c r="O1950" s="76" t="s">
        <v>511</v>
      </c>
      <c r="P1950" s="77">
        <v>46251</v>
      </c>
      <c r="Q1950" s="43">
        <f t="shared" si="60"/>
        <v>955</v>
      </c>
      <c r="R1950" s="43">
        <f t="shared" si="61"/>
        <v>1240</v>
      </c>
      <c r="S1950" s="41">
        <f>IF($Q1950&lt;Parâmetros!$E$19,$G1950-1,$G1950)</f>
        <v>46247</v>
      </c>
    </row>
    <row r="1951" spans="1:19" ht="15" customHeight="1" x14ac:dyDescent="0.25">
      <c r="A1951" s="79">
        <v>55387</v>
      </c>
      <c r="B1951" s="76" t="s">
        <v>205</v>
      </c>
      <c r="C1951" s="76" t="s">
        <v>194</v>
      </c>
      <c r="D1951" s="77">
        <v>46251</v>
      </c>
      <c r="E1951" s="78">
        <v>1.5</v>
      </c>
      <c r="F1951" s="76" t="s">
        <v>266</v>
      </c>
      <c r="G1951" s="77">
        <v>46247</v>
      </c>
      <c r="H1951">
        <v>40503972</v>
      </c>
      <c r="I1951">
        <v>10</v>
      </c>
      <c r="J1951" s="76" t="s">
        <v>827</v>
      </c>
      <c r="K1951" s="76" t="s">
        <v>2425</v>
      </c>
      <c r="L1951" s="77">
        <v>46247</v>
      </c>
      <c r="M1951" s="76" t="s">
        <v>269</v>
      </c>
      <c r="N1951" s="76" t="s">
        <v>270</v>
      </c>
      <c r="O1951" s="76" t="s">
        <v>511</v>
      </c>
      <c r="P1951" s="77">
        <v>46251</v>
      </c>
      <c r="Q1951" s="43">
        <f t="shared" si="60"/>
        <v>1320</v>
      </c>
      <c r="R1951" s="43">
        <f t="shared" si="61"/>
        <v>1410</v>
      </c>
      <c r="S1951" s="41">
        <f>IF($Q1951&lt;Parâmetros!$E$19,$G1951-1,$G1951)</f>
        <v>46247</v>
      </c>
    </row>
    <row r="1952" spans="1:19" ht="15" customHeight="1" x14ac:dyDescent="0.25">
      <c r="A1952" s="79">
        <v>55387</v>
      </c>
      <c r="B1952" s="76" t="s">
        <v>205</v>
      </c>
      <c r="C1952" s="76" t="s">
        <v>194</v>
      </c>
      <c r="D1952" s="77">
        <v>46251</v>
      </c>
      <c r="E1952" s="78">
        <v>4.75</v>
      </c>
      <c r="F1952" s="76" t="s">
        <v>266</v>
      </c>
      <c r="G1952" s="77">
        <v>46249</v>
      </c>
      <c r="H1952">
        <v>40503972</v>
      </c>
      <c r="I1952">
        <v>10</v>
      </c>
      <c r="J1952" s="76" t="s">
        <v>2931</v>
      </c>
      <c r="K1952" s="76" t="s">
        <v>2444</v>
      </c>
      <c r="L1952" s="77">
        <v>46249</v>
      </c>
      <c r="M1952" s="76" t="s">
        <v>269</v>
      </c>
      <c r="N1952" s="76" t="s">
        <v>270</v>
      </c>
      <c r="O1952" s="76" t="s">
        <v>511</v>
      </c>
      <c r="P1952" s="77">
        <v>46251</v>
      </c>
      <c r="Q1952" s="43">
        <f t="shared" si="60"/>
        <v>955</v>
      </c>
      <c r="R1952" s="43">
        <f t="shared" si="61"/>
        <v>1240</v>
      </c>
      <c r="S1952" s="41">
        <f>IF($Q1952&lt;Parâmetros!$E$19,$G1952-1,$G1952)</f>
        <v>46249</v>
      </c>
    </row>
    <row r="1953" spans="1:19" ht="15" customHeight="1" x14ac:dyDescent="0.25">
      <c r="A1953" s="79">
        <v>55387</v>
      </c>
      <c r="B1953" s="76" t="s">
        <v>205</v>
      </c>
      <c r="C1953" s="76" t="s">
        <v>194</v>
      </c>
      <c r="D1953" s="77">
        <v>46251</v>
      </c>
      <c r="E1953" s="78">
        <v>1.5</v>
      </c>
      <c r="F1953" s="76" t="s">
        <v>266</v>
      </c>
      <c r="G1953" s="77">
        <v>46249</v>
      </c>
      <c r="H1953">
        <v>40503972</v>
      </c>
      <c r="I1953">
        <v>10</v>
      </c>
      <c r="J1953" s="76" t="s">
        <v>827</v>
      </c>
      <c r="K1953" s="76" t="s">
        <v>2425</v>
      </c>
      <c r="L1953" s="77">
        <v>46249</v>
      </c>
      <c r="M1953" s="76" t="s">
        <v>269</v>
      </c>
      <c r="N1953" s="76" t="s">
        <v>270</v>
      </c>
      <c r="O1953" s="76" t="s">
        <v>511</v>
      </c>
      <c r="P1953" s="77">
        <v>46251</v>
      </c>
      <c r="Q1953" s="43">
        <f t="shared" ref="Q1953:Q2013" si="62">IFERROR(VALUE(LEFT($J1953,2))*60+VALUE(MID($J1953,4,2)),9999)</f>
        <v>1320</v>
      </c>
      <c r="R1953" s="43">
        <f t="shared" ref="R1953:R2013" si="63">IFERROR(VALUE(LEFT($K1953,2))*60+VALUE(MID($K1953,4,2)),"")</f>
        <v>1410</v>
      </c>
      <c r="S1953" s="41">
        <f>IF($Q1953&lt;Parâmetros!$E$19,$G1953-1,$G1953)</f>
        <v>46249</v>
      </c>
    </row>
    <row r="1954" spans="1:19" ht="15" customHeight="1" x14ac:dyDescent="0.25">
      <c r="A1954" s="79">
        <v>55387</v>
      </c>
      <c r="B1954" s="76" t="s">
        <v>205</v>
      </c>
      <c r="C1954" s="76" t="s">
        <v>194</v>
      </c>
      <c r="D1954" s="77">
        <v>46251</v>
      </c>
      <c r="E1954" s="78">
        <v>4.75</v>
      </c>
      <c r="F1954" s="76" t="s">
        <v>266</v>
      </c>
      <c r="G1954" s="77">
        <v>46250</v>
      </c>
      <c r="H1954">
        <v>40503972</v>
      </c>
      <c r="I1954">
        <v>10</v>
      </c>
      <c r="J1954" s="76" t="s">
        <v>2931</v>
      </c>
      <c r="K1954" s="76" t="s">
        <v>2444</v>
      </c>
      <c r="L1954" s="77">
        <v>46250</v>
      </c>
      <c r="M1954" s="76" t="s">
        <v>269</v>
      </c>
      <c r="N1954" s="76" t="s">
        <v>270</v>
      </c>
      <c r="O1954" s="76" t="s">
        <v>511</v>
      </c>
      <c r="P1954" s="77">
        <v>46251</v>
      </c>
      <c r="Q1954" s="43">
        <f t="shared" si="62"/>
        <v>955</v>
      </c>
      <c r="R1954" s="43">
        <f t="shared" si="63"/>
        <v>1240</v>
      </c>
      <c r="S1954" s="41">
        <f>IF($Q1954&lt;Parâmetros!$E$19,$G1954-1,$G1954)</f>
        <v>46250</v>
      </c>
    </row>
    <row r="1955" spans="1:19" ht="15" customHeight="1" x14ac:dyDescent="0.25">
      <c r="A1955" s="79">
        <v>55387</v>
      </c>
      <c r="B1955" s="76" t="s">
        <v>205</v>
      </c>
      <c r="C1955" s="76" t="s">
        <v>194</v>
      </c>
      <c r="D1955" s="77">
        <v>46251</v>
      </c>
      <c r="E1955" s="78">
        <v>1.5</v>
      </c>
      <c r="F1955" s="76" t="s">
        <v>266</v>
      </c>
      <c r="G1955" s="77">
        <v>46250</v>
      </c>
      <c r="H1955">
        <v>40503972</v>
      </c>
      <c r="I1955">
        <v>10</v>
      </c>
      <c r="J1955" s="76" t="s">
        <v>827</v>
      </c>
      <c r="K1955" s="76" t="s">
        <v>2425</v>
      </c>
      <c r="L1955" s="77">
        <v>46250</v>
      </c>
      <c r="M1955" s="76" t="s">
        <v>269</v>
      </c>
      <c r="N1955" s="76" t="s">
        <v>270</v>
      </c>
      <c r="O1955" s="76" t="s">
        <v>511</v>
      </c>
      <c r="P1955" s="77">
        <v>46251</v>
      </c>
      <c r="Q1955" s="43">
        <f t="shared" si="62"/>
        <v>1320</v>
      </c>
      <c r="R1955" s="43">
        <f t="shared" si="63"/>
        <v>1410</v>
      </c>
      <c r="S1955" s="41">
        <f>IF($Q1955&lt;Parâmetros!$E$19,$G1955-1,$G1955)</f>
        <v>46250</v>
      </c>
    </row>
    <row r="1956" spans="1:19" ht="15" customHeight="1" x14ac:dyDescent="0.25">
      <c r="A1956" s="79">
        <v>55387</v>
      </c>
      <c r="B1956" s="76" t="s">
        <v>205</v>
      </c>
      <c r="C1956" s="76" t="s">
        <v>194</v>
      </c>
      <c r="D1956" s="77">
        <v>46252</v>
      </c>
      <c r="E1956" s="78">
        <v>4.75</v>
      </c>
      <c r="F1956" s="76" t="s">
        <v>266</v>
      </c>
      <c r="G1956" s="77">
        <v>46251</v>
      </c>
      <c r="H1956">
        <v>40503972</v>
      </c>
      <c r="I1956">
        <v>10</v>
      </c>
      <c r="J1956" s="76" t="s">
        <v>2931</v>
      </c>
      <c r="K1956" s="76" t="s">
        <v>2444</v>
      </c>
      <c r="L1956" s="77">
        <v>46251</v>
      </c>
      <c r="M1956" s="76" t="s">
        <v>269</v>
      </c>
      <c r="N1956" s="76" t="s">
        <v>270</v>
      </c>
      <c r="O1956" s="76" t="s">
        <v>511</v>
      </c>
      <c r="P1956" s="77">
        <v>46252</v>
      </c>
      <c r="Q1956" s="43">
        <f t="shared" si="62"/>
        <v>955</v>
      </c>
      <c r="R1956" s="43">
        <f t="shared" si="63"/>
        <v>1240</v>
      </c>
      <c r="S1956" s="41">
        <f>IF($Q1956&lt;Parâmetros!$E$19,$G1956-1,$G1956)</f>
        <v>46251</v>
      </c>
    </row>
    <row r="1957" spans="1:19" ht="15" customHeight="1" x14ac:dyDescent="0.25">
      <c r="A1957" s="79">
        <v>55387</v>
      </c>
      <c r="B1957" s="76" t="s">
        <v>205</v>
      </c>
      <c r="C1957" s="76" t="s">
        <v>194</v>
      </c>
      <c r="D1957" s="77">
        <v>46252</v>
      </c>
      <c r="E1957" s="78">
        <v>1.5</v>
      </c>
      <c r="F1957" s="76" t="s">
        <v>266</v>
      </c>
      <c r="G1957" s="77">
        <v>46251</v>
      </c>
      <c r="H1957">
        <v>40503972</v>
      </c>
      <c r="I1957">
        <v>10</v>
      </c>
      <c r="J1957" s="76" t="s">
        <v>827</v>
      </c>
      <c r="K1957" s="76" t="s">
        <v>2425</v>
      </c>
      <c r="L1957" s="77">
        <v>46251</v>
      </c>
      <c r="M1957" s="76" t="s">
        <v>269</v>
      </c>
      <c r="N1957" s="76" t="s">
        <v>270</v>
      </c>
      <c r="O1957" s="76" t="s">
        <v>511</v>
      </c>
      <c r="P1957" s="77">
        <v>46252</v>
      </c>
      <c r="Q1957" s="43">
        <f t="shared" si="62"/>
        <v>1320</v>
      </c>
      <c r="R1957" s="43">
        <f t="shared" si="63"/>
        <v>1410</v>
      </c>
      <c r="S1957" s="41">
        <f>IF($Q1957&lt;Parâmetros!$E$19,$G1957-1,$G1957)</f>
        <v>46251</v>
      </c>
    </row>
    <row r="1958" spans="1:19" ht="15" customHeight="1" x14ac:dyDescent="0.25">
      <c r="A1958" s="79">
        <v>55387</v>
      </c>
      <c r="B1958" s="76" t="s">
        <v>205</v>
      </c>
      <c r="C1958" s="76" t="s">
        <v>194</v>
      </c>
      <c r="D1958" s="77">
        <v>46253</v>
      </c>
      <c r="E1958" s="78">
        <v>4.75</v>
      </c>
      <c r="F1958" s="76" t="s">
        <v>266</v>
      </c>
      <c r="G1958" s="77">
        <v>46252</v>
      </c>
      <c r="H1958">
        <v>40503972</v>
      </c>
      <c r="I1958">
        <v>10</v>
      </c>
      <c r="J1958" s="76" t="s">
        <v>2931</v>
      </c>
      <c r="K1958" s="76" t="s">
        <v>2444</v>
      </c>
      <c r="L1958" s="77">
        <v>46252</v>
      </c>
      <c r="M1958" s="76" t="s">
        <v>269</v>
      </c>
      <c r="N1958" s="76" t="s">
        <v>270</v>
      </c>
      <c r="O1958" s="76" t="s">
        <v>511</v>
      </c>
      <c r="P1958" s="77">
        <v>46253</v>
      </c>
      <c r="Q1958" s="43">
        <f t="shared" si="62"/>
        <v>955</v>
      </c>
      <c r="R1958" s="43">
        <f t="shared" si="63"/>
        <v>1240</v>
      </c>
      <c r="S1958" s="41">
        <f>IF($Q1958&lt;Parâmetros!$E$19,$G1958-1,$G1958)</f>
        <v>46252</v>
      </c>
    </row>
    <row r="1959" spans="1:19" ht="15" customHeight="1" x14ac:dyDescent="0.25">
      <c r="A1959" s="79">
        <v>55387</v>
      </c>
      <c r="B1959" s="76" t="s">
        <v>205</v>
      </c>
      <c r="C1959" s="76" t="s">
        <v>194</v>
      </c>
      <c r="D1959" s="77">
        <v>46253</v>
      </c>
      <c r="E1959" s="78">
        <v>1.5</v>
      </c>
      <c r="F1959" s="76" t="s">
        <v>266</v>
      </c>
      <c r="G1959" s="77">
        <v>46252</v>
      </c>
      <c r="H1959">
        <v>40503972</v>
      </c>
      <c r="I1959">
        <v>10</v>
      </c>
      <c r="J1959" s="76" t="s">
        <v>827</v>
      </c>
      <c r="K1959" s="76" t="s">
        <v>2425</v>
      </c>
      <c r="L1959" s="77">
        <v>46252</v>
      </c>
      <c r="M1959" s="76" t="s">
        <v>269</v>
      </c>
      <c r="N1959" s="76" t="s">
        <v>270</v>
      </c>
      <c r="O1959" s="76" t="s">
        <v>511</v>
      </c>
      <c r="P1959" s="77">
        <v>46253</v>
      </c>
      <c r="Q1959" s="43">
        <f t="shared" si="62"/>
        <v>1320</v>
      </c>
      <c r="R1959" s="43">
        <f t="shared" si="63"/>
        <v>1410</v>
      </c>
      <c r="S1959" s="41">
        <f>IF($Q1959&lt;Parâmetros!$E$19,$G1959-1,$G1959)</f>
        <v>46252</v>
      </c>
    </row>
    <row r="1960" spans="1:19" ht="15" customHeight="1" x14ac:dyDescent="0.25">
      <c r="A1960" s="79">
        <v>55419</v>
      </c>
      <c r="B1960" s="76" t="s">
        <v>187</v>
      </c>
      <c r="C1960" s="76" t="s">
        <v>2932</v>
      </c>
      <c r="D1960" s="77">
        <v>46238</v>
      </c>
      <c r="E1960" s="78">
        <v>4.76</v>
      </c>
      <c r="F1960" s="76" t="s">
        <v>266</v>
      </c>
      <c r="G1960" s="77">
        <v>46237</v>
      </c>
      <c r="H1960">
        <v>40500231</v>
      </c>
      <c r="I1960">
        <v>10</v>
      </c>
      <c r="J1960" s="76" t="s">
        <v>2933</v>
      </c>
      <c r="K1960" s="76" t="s">
        <v>2934</v>
      </c>
      <c r="L1960" s="77">
        <v>46237</v>
      </c>
      <c r="M1960" s="76" t="s">
        <v>269</v>
      </c>
      <c r="N1960" s="76" t="s">
        <v>270</v>
      </c>
      <c r="O1960" s="76" t="s">
        <v>271</v>
      </c>
      <c r="P1960" s="77">
        <v>46238</v>
      </c>
      <c r="Q1960" s="43">
        <f t="shared" si="62"/>
        <v>434</v>
      </c>
      <c r="R1960" s="43">
        <f t="shared" si="63"/>
        <v>720</v>
      </c>
      <c r="S1960" s="41">
        <f>IF($Q1960&lt;Parâmetros!$E$19,$G1960-1,$G1960)</f>
        <v>46237</v>
      </c>
    </row>
    <row r="1961" spans="1:19" ht="15" customHeight="1" x14ac:dyDescent="0.25">
      <c r="A1961" s="79">
        <v>55419</v>
      </c>
      <c r="B1961" s="76" t="s">
        <v>187</v>
      </c>
      <c r="C1961" s="76" t="s">
        <v>2932</v>
      </c>
      <c r="D1961" s="77">
        <v>46239</v>
      </c>
      <c r="E1961" s="78">
        <v>3.3</v>
      </c>
      <c r="F1961" s="76" t="s">
        <v>266</v>
      </c>
      <c r="G1961" s="77">
        <v>46237</v>
      </c>
      <c r="H1961">
        <v>40500231</v>
      </c>
      <c r="I1961">
        <v>10</v>
      </c>
      <c r="J1961" s="76" t="s">
        <v>2935</v>
      </c>
      <c r="K1961" s="76" t="s">
        <v>2936</v>
      </c>
      <c r="L1961" s="77">
        <v>46237</v>
      </c>
      <c r="M1961" s="76" t="s">
        <v>269</v>
      </c>
      <c r="N1961" s="76" t="s">
        <v>270</v>
      </c>
      <c r="O1961" s="76" t="s">
        <v>271</v>
      </c>
      <c r="P1961" s="77">
        <v>46239</v>
      </c>
      <c r="Q1961" s="43">
        <f t="shared" si="62"/>
        <v>782</v>
      </c>
      <c r="R1961" s="43">
        <f t="shared" si="63"/>
        <v>980</v>
      </c>
      <c r="S1961" s="41">
        <f>IF($Q1961&lt;Parâmetros!$E$19,$G1961-1,$G1961)</f>
        <v>46237</v>
      </c>
    </row>
    <row r="1962" spans="1:19" ht="15" customHeight="1" x14ac:dyDescent="0.25">
      <c r="A1962" s="79">
        <v>55419</v>
      </c>
      <c r="B1962" s="76" t="s">
        <v>187</v>
      </c>
      <c r="C1962" s="76" t="s">
        <v>2932</v>
      </c>
      <c r="D1962" s="77">
        <v>46238</v>
      </c>
      <c r="E1962" s="78">
        <v>27.3</v>
      </c>
      <c r="F1962" s="76" t="s">
        <v>266</v>
      </c>
      <c r="G1962" s="77">
        <v>46237</v>
      </c>
      <c r="H1962">
        <v>40500231</v>
      </c>
      <c r="I1962">
        <v>10</v>
      </c>
      <c r="J1962" s="76" t="s">
        <v>2937</v>
      </c>
      <c r="K1962" s="76" t="s">
        <v>2938</v>
      </c>
      <c r="L1962" s="77">
        <v>46238</v>
      </c>
      <c r="M1962" s="76" t="s">
        <v>269</v>
      </c>
      <c r="N1962" s="76" t="s">
        <v>270</v>
      </c>
      <c r="O1962" s="76" t="s">
        <v>271</v>
      </c>
      <c r="P1962" s="77">
        <v>46238</v>
      </c>
      <c r="Q1962" s="43">
        <f t="shared" si="62"/>
        <v>783</v>
      </c>
      <c r="R1962" s="43">
        <f t="shared" si="63"/>
        <v>980</v>
      </c>
      <c r="S1962" s="41">
        <f>IF($Q1962&lt;Parâmetros!$E$19,$G1962-1,$G1962)</f>
        <v>46237</v>
      </c>
    </row>
    <row r="1963" spans="1:19" ht="15" customHeight="1" x14ac:dyDescent="0.25">
      <c r="A1963" s="79">
        <v>55419</v>
      </c>
      <c r="B1963" s="76" t="s">
        <v>187</v>
      </c>
      <c r="C1963" s="76" t="s">
        <v>2932</v>
      </c>
      <c r="D1963" s="77">
        <v>46238</v>
      </c>
      <c r="E1963" s="78">
        <v>-27.3</v>
      </c>
      <c r="F1963" s="76" t="s">
        <v>266</v>
      </c>
      <c r="G1963" s="77">
        <v>46237</v>
      </c>
      <c r="H1963">
        <v>40500231</v>
      </c>
      <c r="I1963">
        <v>10</v>
      </c>
      <c r="J1963" s="76" t="s">
        <v>2937</v>
      </c>
      <c r="K1963" s="76" t="s">
        <v>2938</v>
      </c>
      <c r="L1963" s="77">
        <v>46238</v>
      </c>
      <c r="M1963" s="76" t="s">
        <v>269</v>
      </c>
      <c r="N1963" s="76" t="s">
        <v>270</v>
      </c>
      <c r="O1963" s="76" t="s">
        <v>511</v>
      </c>
      <c r="P1963" s="77">
        <v>46239</v>
      </c>
      <c r="Q1963" s="43">
        <f t="shared" si="62"/>
        <v>783</v>
      </c>
      <c r="R1963" s="43">
        <f t="shared" si="63"/>
        <v>980</v>
      </c>
      <c r="S1963" s="41">
        <f>IF($Q1963&lt;Parâmetros!$E$19,$G1963-1,$G1963)</f>
        <v>46237</v>
      </c>
    </row>
    <row r="1964" spans="1:19" ht="15" customHeight="1" x14ac:dyDescent="0.25">
      <c r="A1964" s="79">
        <v>55419</v>
      </c>
      <c r="B1964" s="76" t="s">
        <v>187</v>
      </c>
      <c r="C1964" s="76" t="s">
        <v>2932</v>
      </c>
      <c r="D1964" s="77">
        <v>46239</v>
      </c>
      <c r="E1964" s="78">
        <v>4.84</v>
      </c>
      <c r="F1964" s="76" t="s">
        <v>266</v>
      </c>
      <c r="G1964" s="77">
        <v>46238</v>
      </c>
      <c r="H1964">
        <v>40500232</v>
      </c>
      <c r="I1964">
        <v>10</v>
      </c>
      <c r="J1964" s="76" t="s">
        <v>433</v>
      </c>
      <c r="K1964" s="76" t="s">
        <v>2168</v>
      </c>
      <c r="L1964" s="77">
        <v>46238</v>
      </c>
      <c r="M1964" s="76" t="s">
        <v>269</v>
      </c>
      <c r="N1964" s="76" t="s">
        <v>270</v>
      </c>
      <c r="O1964" s="76" t="s">
        <v>271</v>
      </c>
      <c r="P1964" s="77">
        <v>46239</v>
      </c>
      <c r="Q1964" s="43">
        <f t="shared" si="62"/>
        <v>430</v>
      </c>
      <c r="R1964" s="43">
        <f t="shared" si="63"/>
        <v>720</v>
      </c>
      <c r="S1964" s="41">
        <f>IF($Q1964&lt;Parâmetros!$E$19,$G1964-1,$G1964)</f>
        <v>46238</v>
      </c>
    </row>
    <row r="1965" spans="1:19" ht="15" customHeight="1" x14ac:dyDescent="0.25">
      <c r="A1965" s="79">
        <v>55419</v>
      </c>
      <c r="B1965" s="76" t="s">
        <v>187</v>
      </c>
      <c r="C1965" s="76" t="s">
        <v>2932</v>
      </c>
      <c r="D1965" s="77">
        <v>46239</v>
      </c>
      <c r="E1965" s="78">
        <v>3.31</v>
      </c>
      <c r="F1965" s="76" t="s">
        <v>266</v>
      </c>
      <c r="G1965" s="77">
        <v>46238</v>
      </c>
      <c r="H1965">
        <v>40500232</v>
      </c>
      <c r="I1965">
        <v>10</v>
      </c>
      <c r="J1965" s="76" t="s">
        <v>2939</v>
      </c>
      <c r="K1965" s="76" t="s">
        <v>2940</v>
      </c>
      <c r="L1965" s="77">
        <v>46238</v>
      </c>
      <c r="M1965" s="76" t="s">
        <v>269</v>
      </c>
      <c r="N1965" s="76" t="s">
        <v>270</v>
      </c>
      <c r="O1965" s="76" t="s">
        <v>271</v>
      </c>
      <c r="P1965" s="77">
        <v>46239</v>
      </c>
      <c r="Q1965" s="43">
        <f t="shared" si="62"/>
        <v>782</v>
      </c>
      <c r="R1965" s="43">
        <f t="shared" si="63"/>
        <v>980</v>
      </c>
      <c r="S1965" s="41">
        <f>IF($Q1965&lt;Parâmetros!$E$19,$G1965-1,$G1965)</f>
        <v>46238</v>
      </c>
    </row>
    <row r="1966" spans="1:19" ht="15" customHeight="1" x14ac:dyDescent="0.25">
      <c r="A1966" s="79">
        <v>55419</v>
      </c>
      <c r="B1966" s="76" t="s">
        <v>187</v>
      </c>
      <c r="C1966" s="76" t="s">
        <v>2932</v>
      </c>
      <c r="D1966" s="77">
        <v>46242</v>
      </c>
      <c r="E1966" s="78">
        <v>4.74</v>
      </c>
      <c r="F1966" s="76" t="s">
        <v>266</v>
      </c>
      <c r="G1966" s="77">
        <v>46239</v>
      </c>
      <c r="H1966">
        <v>40500228</v>
      </c>
      <c r="I1966">
        <v>10</v>
      </c>
      <c r="J1966" s="76" t="s">
        <v>2941</v>
      </c>
      <c r="K1966" s="76" t="s">
        <v>2942</v>
      </c>
      <c r="L1966" s="77">
        <v>46239</v>
      </c>
      <c r="M1966" s="76" t="s">
        <v>296</v>
      </c>
      <c r="N1966" s="76" t="s">
        <v>270</v>
      </c>
      <c r="O1966" s="76" t="s">
        <v>271</v>
      </c>
      <c r="P1966" s="77">
        <v>46242</v>
      </c>
      <c r="Q1966" s="43">
        <f t="shared" si="62"/>
        <v>437</v>
      </c>
      <c r="R1966" s="43">
        <f t="shared" si="63"/>
        <v>721</v>
      </c>
      <c r="S1966" s="41">
        <f>IF($Q1966&lt;Parâmetros!$E$19,$G1966-1,$G1966)</f>
        <v>46239</v>
      </c>
    </row>
    <row r="1967" spans="1:19" ht="15" customHeight="1" x14ac:dyDescent="0.25">
      <c r="A1967" s="79">
        <v>55419</v>
      </c>
      <c r="B1967" s="76" t="s">
        <v>187</v>
      </c>
      <c r="C1967" s="76" t="s">
        <v>2932</v>
      </c>
      <c r="D1967" s="77">
        <v>46242</v>
      </c>
      <c r="E1967" s="78">
        <v>3.32</v>
      </c>
      <c r="F1967" s="76" t="s">
        <v>266</v>
      </c>
      <c r="G1967" s="77">
        <v>46239</v>
      </c>
      <c r="H1967">
        <v>40500228</v>
      </c>
      <c r="I1967">
        <v>10</v>
      </c>
      <c r="J1967" s="76" t="s">
        <v>2943</v>
      </c>
      <c r="K1967" s="76" t="s">
        <v>2944</v>
      </c>
      <c r="L1967" s="77">
        <v>46239</v>
      </c>
      <c r="M1967" s="76" t="s">
        <v>296</v>
      </c>
      <c r="N1967" s="76" t="s">
        <v>270</v>
      </c>
      <c r="O1967" s="76" t="s">
        <v>271</v>
      </c>
      <c r="P1967" s="77">
        <v>46242</v>
      </c>
      <c r="Q1967" s="43">
        <f t="shared" si="62"/>
        <v>781</v>
      </c>
      <c r="R1967" s="43">
        <f t="shared" si="63"/>
        <v>980</v>
      </c>
      <c r="S1967" s="41">
        <f>IF($Q1967&lt;Parâmetros!$E$19,$G1967-1,$G1967)</f>
        <v>46239</v>
      </c>
    </row>
    <row r="1968" spans="1:19" ht="15" customHeight="1" x14ac:dyDescent="0.25">
      <c r="A1968" s="79">
        <v>55419</v>
      </c>
      <c r="B1968" s="76" t="s">
        <v>187</v>
      </c>
      <c r="C1968" s="76" t="s">
        <v>2932</v>
      </c>
      <c r="D1968" s="77">
        <v>46242</v>
      </c>
      <c r="E1968" s="78">
        <v>0.56000000000000005</v>
      </c>
      <c r="F1968" s="76" t="s">
        <v>266</v>
      </c>
      <c r="G1968" s="77">
        <v>46240</v>
      </c>
      <c r="H1968">
        <v>40500245</v>
      </c>
      <c r="I1968">
        <v>10</v>
      </c>
      <c r="J1968" s="76" t="s">
        <v>2945</v>
      </c>
      <c r="K1968" s="76" t="s">
        <v>2946</v>
      </c>
      <c r="L1968" s="77">
        <v>46240</v>
      </c>
      <c r="M1968" s="76" t="s">
        <v>1538</v>
      </c>
      <c r="N1968" s="76" t="s">
        <v>270</v>
      </c>
      <c r="O1968" s="76" t="s">
        <v>271</v>
      </c>
      <c r="P1968" s="77">
        <v>46242</v>
      </c>
      <c r="Q1968" s="43">
        <f t="shared" si="62"/>
        <v>432</v>
      </c>
      <c r="R1968" s="43">
        <f t="shared" si="63"/>
        <v>466</v>
      </c>
      <c r="S1968" s="41">
        <f>IF($Q1968&lt;Parâmetros!$E$19,$G1968-1,$G1968)</f>
        <v>46240</v>
      </c>
    </row>
    <row r="1969" spans="1:19" ht="15" customHeight="1" x14ac:dyDescent="0.25">
      <c r="A1969" s="79">
        <v>55419</v>
      </c>
      <c r="B1969" s="76" t="s">
        <v>187</v>
      </c>
      <c r="C1969" s="76" t="s">
        <v>2932</v>
      </c>
      <c r="D1969" s="77">
        <v>46242</v>
      </c>
      <c r="E1969" s="78">
        <v>0.55000000000000004</v>
      </c>
      <c r="F1969" s="76" t="s">
        <v>266</v>
      </c>
      <c r="G1969" s="77">
        <v>46240</v>
      </c>
      <c r="H1969">
        <v>40500245</v>
      </c>
      <c r="I1969">
        <v>20</v>
      </c>
      <c r="J1969" s="76" t="s">
        <v>2947</v>
      </c>
      <c r="K1969" s="76" t="s">
        <v>2948</v>
      </c>
      <c r="L1969" s="77">
        <v>46240</v>
      </c>
      <c r="M1969" s="76" t="s">
        <v>1538</v>
      </c>
      <c r="N1969" s="76" t="s">
        <v>270</v>
      </c>
      <c r="O1969" s="76" t="s">
        <v>271</v>
      </c>
      <c r="P1969" s="77">
        <v>46242</v>
      </c>
      <c r="Q1969" s="43">
        <f t="shared" si="62"/>
        <v>467</v>
      </c>
      <c r="R1969" s="43">
        <f t="shared" si="63"/>
        <v>500</v>
      </c>
      <c r="S1969" s="41">
        <f>IF($Q1969&lt;Parâmetros!$E$19,$G1969-1,$G1969)</f>
        <v>46240</v>
      </c>
    </row>
    <row r="1970" spans="1:19" ht="15" customHeight="1" x14ac:dyDescent="0.25">
      <c r="A1970" s="79">
        <v>55419</v>
      </c>
      <c r="B1970" s="76" t="s">
        <v>187</v>
      </c>
      <c r="C1970" s="76" t="s">
        <v>2932</v>
      </c>
      <c r="D1970" s="77">
        <v>46242</v>
      </c>
      <c r="E1970" s="78">
        <v>0.49</v>
      </c>
      <c r="F1970" s="76" t="s">
        <v>266</v>
      </c>
      <c r="G1970" s="77">
        <v>46240</v>
      </c>
      <c r="H1970">
        <v>40500243</v>
      </c>
      <c r="I1970">
        <v>10</v>
      </c>
      <c r="J1970" s="76" t="s">
        <v>2949</v>
      </c>
      <c r="K1970" s="76" t="s">
        <v>2950</v>
      </c>
      <c r="L1970" s="77">
        <v>46240</v>
      </c>
      <c r="M1970" s="76" t="s">
        <v>1538</v>
      </c>
      <c r="N1970" s="76" t="s">
        <v>270</v>
      </c>
      <c r="O1970" s="76" t="s">
        <v>271</v>
      </c>
      <c r="P1970" s="77">
        <v>46242</v>
      </c>
      <c r="Q1970" s="43">
        <f t="shared" si="62"/>
        <v>502</v>
      </c>
      <c r="R1970" s="43">
        <f t="shared" si="63"/>
        <v>532</v>
      </c>
      <c r="S1970" s="41">
        <f>IF($Q1970&lt;Parâmetros!$E$19,$G1970-1,$G1970)</f>
        <v>46240</v>
      </c>
    </row>
    <row r="1971" spans="1:19" ht="15" customHeight="1" x14ac:dyDescent="0.25">
      <c r="A1971" s="79">
        <v>55419</v>
      </c>
      <c r="B1971" s="76" t="s">
        <v>187</v>
      </c>
      <c r="C1971" s="76" t="s">
        <v>2932</v>
      </c>
      <c r="D1971" s="77">
        <v>46242</v>
      </c>
      <c r="E1971" s="78">
        <v>0.49</v>
      </c>
      <c r="F1971" s="76" t="s">
        <v>266</v>
      </c>
      <c r="G1971" s="77">
        <v>46240</v>
      </c>
      <c r="H1971">
        <v>40500243</v>
      </c>
      <c r="I1971">
        <v>20</v>
      </c>
      <c r="J1971" s="76" t="s">
        <v>2951</v>
      </c>
      <c r="K1971" s="76" t="s">
        <v>1007</v>
      </c>
      <c r="L1971" s="77">
        <v>46240</v>
      </c>
      <c r="M1971" s="76" t="s">
        <v>1538</v>
      </c>
      <c r="N1971" s="76" t="s">
        <v>270</v>
      </c>
      <c r="O1971" s="76" t="s">
        <v>271</v>
      </c>
      <c r="P1971" s="77">
        <v>46242</v>
      </c>
      <c r="Q1971" s="43">
        <f t="shared" si="62"/>
        <v>536</v>
      </c>
      <c r="R1971" s="43">
        <f t="shared" si="63"/>
        <v>565</v>
      </c>
      <c r="S1971" s="41">
        <f>IF($Q1971&lt;Parâmetros!$E$19,$G1971-1,$G1971)</f>
        <v>46240</v>
      </c>
    </row>
    <row r="1972" spans="1:19" ht="15" customHeight="1" x14ac:dyDescent="0.25">
      <c r="A1972" s="79">
        <v>55419</v>
      </c>
      <c r="B1972" s="76" t="s">
        <v>187</v>
      </c>
      <c r="C1972" s="76" t="s">
        <v>2932</v>
      </c>
      <c r="D1972" s="77">
        <v>46242</v>
      </c>
      <c r="E1972" s="78">
        <v>0.49</v>
      </c>
      <c r="F1972" s="76" t="s">
        <v>266</v>
      </c>
      <c r="G1972" s="77">
        <v>46240</v>
      </c>
      <c r="H1972">
        <v>40500242</v>
      </c>
      <c r="I1972">
        <v>10</v>
      </c>
      <c r="J1972" s="76" t="s">
        <v>2952</v>
      </c>
      <c r="K1972" s="76" t="s">
        <v>2146</v>
      </c>
      <c r="L1972" s="77">
        <v>46240</v>
      </c>
      <c r="M1972" s="76" t="s">
        <v>1538</v>
      </c>
      <c r="N1972" s="76" t="s">
        <v>270</v>
      </c>
      <c r="O1972" s="76" t="s">
        <v>271</v>
      </c>
      <c r="P1972" s="77">
        <v>46242</v>
      </c>
      <c r="Q1972" s="43">
        <f t="shared" si="62"/>
        <v>570</v>
      </c>
      <c r="R1972" s="43">
        <f t="shared" si="63"/>
        <v>600</v>
      </c>
      <c r="S1972" s="41">
        <f>IF($Q1972&lt;Parâmetros!$E$19,$G1972-1,$G1972)</f>
        <v>46240</v>
      </c>
    </row>
    <row r="1973" spans="1:19" ht="15" customHeight="1" x14ac:dyDescent="0.25">
      <c r="A1973" s="79">
        <v>55419</v>
      </c>
      <c r="B1973" s="76" t="s">
        <v>187</v>
      </c>
      <c r="C1973" s="76" t="s">
        <v>2932</v>
      </c>
      <c r="D1973" s="77">
        <v>46242</v>
      </c>
      <c r="E1973" s="78">
        <v>0.45</v>
      </c>
      <c r="F1973" s="76" t="s">
        <v>266</v>
      </c>
      <c r="G1973" s="77">
        <v>46240</v>
      </c>
      <c r="H1973">
        <v>40500242</v>
      </c>
      <c r="I1973">
        <v>20</v>
      </c>
      <c r="J1973" s="76" t="s">
        <v>2953</v>
      </c>
      <c r="K1973" s="76" t="s">
        <v>2954</v>
      </c>
      <c r="L1973" s="77">
        <v>46240</v>
      </c>
      <c r="M1973" s="76" t="s">
        <v>1538</v>
      </c>
      <c r="N1973" s="76" t="s">
        <v>270</v>
      </c>
      <c r="O1973" s="76" t="s">
        <v>271</v>
      </c>
      <c r="P1973" s="77">
        <v>46242</v>
      </c>
      <c r="Q1973" s="43">
        <f t="shared" si="62"/>
        <v>604</v>
      </c>
      <c r="R1973" s="43">
        <f t="shared" si="63"/>
        <v>631</v>
      </c>
      <c r="S1973" s="41">
        <f>IF($Q1973&lt;Parâmetros!$E$19,$G1973-1,$G1973)</f>
        <v>46240</v>
      </c>
    </row>
    <row r="1974" spans="1:19" ht="15" customHeight="1" x14ac:dyDescent="0.25">
      <c r="A1974" s="79">
        <v>55419</v>
      </c>
      <c r="B1974" s="76" t="s">
        <v>187</v>
      </c>
      <c r="C1974" s="76" t="s">
        <v>2932</v>
      </c>
      <c r="D1974" s="77">
        <v>46242</v>
      </c>
      <c r="E1974" s="78">
        <v>0.45</v>
      </c>
      <c r="F1974" s="76" t="s">
        <v>266</v>
      </c>
      <c r="G1974" s="77">
        <v>46240</v>
      </c>
      <c r="H1974">
        <v>40500241</v>
      </c>
      <c r="I1974">
        <v>10</v>
      </c>
      <c r="J1974" s="76" t="s">
        <v>2955</v>
      </c>
      <c r="K1974" s="76" t="s">
        <v>536</v>
      </c>
      <c r="L1974" s="77">
        <v>46240</v>
      </c>
      <c r="M1974" s="76" t="s">
        <v>1538</v>
      </c>
      <c r="N1974" s="76" t="s">
        <v>270</v>
      </c>
      <c r="O1974" s="76" t="s">
        <v>271</v>
      </c>
      <c r="P1974" s="77">
        <v>46242</v>
      </c>
      <c r="Q1974" s="43">
        <f t="shared" si="62"/>
        <v>633</v>
      </c>
      <c r="R1974" s="43">
        <f t="shared" si="63"/>
        <v>660</v>
      </c>
      <c r="S1974" s="41">
        <f>IF($Q1974&lt;Parâmetros!$E$19,$G1974-1,$G1974)</f>
        <v>46240</v>
      </c>
    </row>
    <row r="1975" spans="1:19" ht="15" customHeight="1" x14ac:dyDescent="0.25">
      <c r="A1975" s="79">
        <v>55419</v>
      </c>
      <c r="B1975" s="76" t="s">
        <v>187</v>
      </c>
      <c r="C1975" s="76" t="s">
        <v>2932</v>
      </c>
      <c r="D1975" s="77">
        <v>46242</v>
      </c>
      <c r="E1975" s="78">
        <v>0.45</v>
      </c>
      <c r="F1975" s="76" t="s">
        <v>266</v>
      </c>
      <c r="G1975" s="77">
        <v>46240</v>
      </c>
      <c r="H1975">
        <v>40500241</v>
      </c>
      <c r="I1975">
        <v>20</v>
      </c>
      <c r="J1975" s="76" t="s">
        <v>2956</v>
      </c>
      <c r="K1975" s="76" t="s">
        <v>2957</v>
      </c>
      <c r="L1975" s="77">
        <v>46240</v>
      </c>
      <c r="M1975" s="76" t="s">
        <v>1538</v>
      </c>
      <c r="N1975" s="76" t="s">
        <v>270</v>
      </c>
      <c r="O1975" s="76" t="s">
        <v>271</v>
      </c>
      <c r="P1975" s="77">
        <v>46242</v>
      </c>
      <c r="Q1975" s="43">
        <f t="shared" si="62"/>
        <v>664</v>
      </c>
      <c r="R1975" s="43">
        <f t="shared" si="63"/>
        <v>691</v>
      </c>
      <c r="S1975" s="41">
        <f>IF($Q1975&lt;Parâmetros!$E$19,$G1975-1,$G1975)</f>
        <v>46240</v>
      </c>
    </row>
    <row r="1976" spans="1:19" ht="15" customHeight="1" x14ac:dyDescent="0.25">
      <c r="A1976" s="79">
        <v>55419</v>
      </c>
      <c r="B1976" s="76" t="s">
        <v>187</v>
      </c>
      <c r="C1976" s="76" t="s">
        <v>2932</v>
      </c>
      <c r="D1976" s="77">
        <v>46242</v>
      </c>
      <c r="E1976" s="78">
        <v>0.4</v>
      </c>
      <c r="F1976" s="76" t="s">
        <v>266</v>
      </c>
      <c r="G1976" s="77">
        <v>46240</v>
      </c>
      <c r="H1976">
        <v>40500238</v>
      </c>
      <c r="I1976">
        <v>10</v>
      </c>
      <c r="J1976" s="76" t="s">
        <v>2958</v>
      </c>
      <c r="K1976" s="76" t="s">
        <v>2959</v>
      </c>
      <c r="L1976" s="77">
        <v>46240</v>
      </c>
      <c r="M1976" s="76" t="s">
        <v>1538</v>
      </c>
      <c r="N1976" s="76" t="s">
        <v>270</v>
      </c>
      <c r="O1976" s="76" t="s">
        <v>271</v>
      </c>
      <c r="P1976" s="77">
        <v>46242</v>
      </c>
      <c r="Q1976" s="43">
        <f t="shared" si="62"/>
        <v>669</v>
      </c>
      <c r="R1976" s="43">
        <f t="shared" si="63"/>
        <v>693</v>
      </c>
      <c r="S1976" s="41">
        <f>IF($Q1976&lt;Parâmetros!$E$19,$G1976-1,$G1976)</f>
        <v>46240</v>
      </c>
    </row>
    <row r="1977" spans="1:19" ht="15" customHeight="1" x14ac:dyDescent="0.25">
      <c r="A1977" s="79">
        <v>55419</v>
      </c>
      <c r="B1977" s="76" t="s">
        <v>187</v>
      </c>
      <c r="C1977" s="76" t="s">
        <v>2932</v>
      </c>
      <c r="D1977" s="77">
        <v>46242</v>
      </c>
      <c r="E1977" s="78">
        <v>0.42</v>
      </c>
      <c r="F1977" s="76" t="s">
        <v>266</v>
      </c>
      <c r="G1977" s="77">
        <v>46240</v>
      </c>
      <c r="H1977">
        <v>40500238</v>
      </c>
      <c r="I1977">
        <v>20</v>
      </c>
      <c r="J1977" s="76" t="s">
        <v>2960</v>
      </c>
      <c r="K1977" s="76" t="s">
        <v>2168</v>
      </c>
      <c r="L1977" s="77">
        <v>46240</v>
      </c>
      <c r="M1977" s="76" t="s">
        <v>1538</v>
      </c>
      <c r="N1977" s="76" t="s">
        <v>270</v>
      </c>
      <c r="O1977" s="76" t="s">
        <v>271</v>
      </c>
      <c r="P1977" s="77">
        <v>46242</v>
      </c>
      <c r="Q1977" s="43">
        <f t="shared" si="62"/>
        <v>695</v>
      </c>
      <c r="R1977" s="43">
        <f t="shared" si="63"/>
        <v>720</v>
      </c>
      <c r="S1977" s="41">
        <f>IF($Q1977&lt;Parâmetros!$E$19,$G1977-1,$G1977)</f>
        <v>46240</v>
      </c>
    </row>
    <row r="1978" spans="1:19" ht="15" customHeight="1" x14ac:dyDescent="0.25">
      <c r="A1978" s="79">
        <v>55419</v>
      </c>
      <c r="B1978" s="76" t="s">
        <v>187</v>
      </c>
      <c r="C1978" s="76" t="s">
        <v>2932</v>
      </c>
      <c r="D1978" s="77">
        <v>46242</v>
      </c>
      <c r="E1978" s="78">
        <v>0.44</v>
      </c>
      <c r="F1978" s="76" t="s">
        <v>266</v>
      </c>
      <c r="G1978" s="77">
        <v>46240</v>
      </c>
      <c r="H1978">
        <v>40500237</v>
      </c>
      <c r="I1978">
        <v>10</v>
      </c>
      <c r="J1978" s="76" t="s">
        <v>2961</v>
      </c>
      <c r="K1978" s="76" t="s">
        <v>2962</v>
      </c>
      <c r="L1978" s="77">
        <v>46240</v>
      </c>
      <c r="M1978" s="76" t="s">
        <v>1538</v>
      </c>
      <c r="N1978" s="76" t="s">
        <v>270</v>
      </c>
      <c r="O1978" s="76" t="s">
        <v>271</v>
      </c>
      <c r="P1978" s="77">
        <v>46242</v>
      </c>
      <c r="Q1978" s="43">
        <f t="shared" si="62"/>
        <v>784</v>
      </c>
      <c r="R1978" s="43">
        <f t="shared" si="63"/>
        <v>810</v>
      </c>
      <c r="S1978" s="41">
        <f>IF($Q1978&lt;Parâmetros!$E$19,$G1978-1,$G1978)</f>
        <v>46240</v>
      </c>
    </row>
    <row r="1979" spans="1:19" ht="15" customHeight="1" x14ac:dyDescent="0.25">
      <c r="A1979" s="79">
        <v>55419</v>
      </c>
      <c r="B1979" s="76" t="s">
        <v>187</v>
      </c>
      <c r="C1979" s="76" t="s">
        <v>2932</v>
      </c>
      <c r="D1979" s="77">
        <v>46242</v>
      </c>
      <c r="E1979" s="78">
        <v>0.42</v>
      </c>
      <c r="F1979" s="76" t="s">
        <v>266</v>
      </c>
      <c r="G1979" s="77">
        <v>46240</v>
      </c>
      <c r="H1979">
        <v>40500237</v>
      </c>
      <c r="I1979">
        <v>20</v>
      </c>
      <c r="J1979" s="76" t="s">
        <v>2963</v>
      </c>
      <c r="K1979" s="76" t="s">
        <v>2964</v>
      </c>
      <c r="L1979" s="77">
        <v>46240</v>
      </c>
      <c r="M1979" s="76" t="s">
        <v>1538</v>
      </c>
      <c r="N1979" s="76" t="s">
        <v>270</v>
      </c>
      <c r="O1979" s="76" t="s">
        <v>271</v>
      </c>
      <c r="P1979" s="77">
        <v>46242</v>
      </c>
      <c r="Q1979" s="43">
        <f t="shared" si="62"/>
        <v>815</v>
      </c>
      <c r="R1979" s="43">
        <f t="shared" si="63"/>
        <v>840</v>
      </c>
      <c r="S1979" s="41">
        <f>IF($Q1979&lt;Parâmetros!$E$19,$G1979-1,$G1979)</f>
        <v>46240</v>
      </c>
    </row>
    <row r="1980" spans="1:19" ht="15" customHeight="1" x14ac:dyDescent="0.25">
      <c r="A1980" s="79">
        <v>55419</v>
      </c>
      <c r="B1980" s="76" t="s">
        <v>187</v>
      </c>
      <c r="C1980" s="76" t="s">
        <v>2932</v>
      </c>
      <c r="D1980" s="77">
        <v>46242</v>
      </c>
      <c r="E1980" s="78">
        <v>0.41</v>
      </c>
      <c r="F1980" s="76" t="s">
        <v>266</v>
      </c>
      <c r="G1980" s="77">
        <v>46240</v>
      </c>
      <c r="H1980">
        <v>40500236</v>
      </c>
      <c r="I1980">
        <v>10</v>
      </c>
      <c r="J1980" s="76" t="s">
        <v>2965</v>
      </c>
      <c r="K1980" s="76" t="s">
        <v>2966</v>
      </c>
      <c r="L1980" s="77">
        <v>46240</v>
      </c>
      <c r="M1980" s="76" t="s">
        <v>1538</v>
      </c>
      <c r="N1980" s="76" t="s">
        <v>270</v>
      </c>
      <c r="O1980" s="76" t="s">
        <v>271</v>
      </c>
      <c r="P1980" s="77">
        <v>46242</v>
      </c>
      <c r="Q1980" s="43">
        <f t="shared" si="62"/>
        <v>842</v>
      </c>
      <c r="R1980" s="43">
        <f t="shared" si="63"/>
        <v>867</v>
      </c>
      <c r="S1980" s="41">
        <f>IF($Q1980&lt;Parâmetros!$E$19,$G1980-1,$G1980)</f>
        <v>46240</v>
      </c>
    </row>
    <row r="1981" spans="1:19" ht="15" customHeight="1" x14ac:dyDescent="0.25">
      <c r="A1981" s="79">
        <v>55419</v>
      </c>
      <c r="B1981" s="76" t="s">
        <v>187</v>
      </c>
      <c r="C1981" s="76" t="s">
        <v>2932</v>
      </c>
      <c r="D1981" s="77">
        <v>46242</v>
      </c>
      <c r="E1981" s="78">
        <v>0.5</v>
      </c>
      <c r="F1981" s="76" t="s">
        <v>266</v>
      </c>
      <c r="G1981" s="77">
        <v>46240</v>
      </c>
      <c r="H1981">
        <v>40500236</v>
      </c>
      <c r="I1981">
        <v>20</v>
      </c>
      <c r="J1981" s="76" t="s">
        <v>2967</v>
      </c>
      <c r="K1981" s="76" t="s">
        <v>2968</v>
      </c>
      <c r="L1981" s="77">
        <v>46240</v>
      </c>
      <c r="M1981" s="76" t="s">
        <v>1538</v>
      </c>
      <c r="N1981" s="76" t="s">
        <v>270</v>
      </c>
      <c r="O1981" s="76" t="s">
        <v>271</v>
      </c>
      <c r="P1981" s="77">
        <v>46242</v>
      </c>
      <c r="Q1981" s="43">
        <f t="shared" si="62"/>
        <v>870</v>
      </c>
      <c r="R1981" s="43">
        <f t="shared" si="63"/>
        <v>900</v>
      </c>
      <c r="S1981" s="41">
        <f>IF($Q1981&lt;Parâmetros!$E$19,$G1981-1,$G1981)</f>
        <v>46240</v>
      </c>
    </row>
    <row r="1982" spans="1:19" ht="15" customHeight="1" x14ac:dyDescent="0.25">
      <c r="A1982" s="79">
        <v>55419</v>
      </c>
      <c r="B1982" s="76" t="s">
        <v>187</v>
      </c>
      <c r="C1982" s="76" t="s">
        <v>2932</v>
      </c>
      <c r="D1982" s="77">
        <v>46242</v>
      </c>
      <c r="E1982" s="78">
        <v>0.85</v>
      </c>
      <c r="F1982" s="76" t="s">
        <v>266</v>
      </c>
      <c r="G1982" s="77">
        <v>46240</v>
      </c>
      <c r="H1982">
        <v>40478594</v>
      </c>
      <c r="I1982">
        <v>10</v>
      </c>
      <c r="J1982" s="76" t="s">
        <v>2969</v>
      </c>
      <c r="K1982" s="76" t="s">
        <v>2970</v>
      </c>
      <c r="L1982" s="77">
        <v>46240</v>
      </c>
      <c r="M1982" s="76" t="s">
        <v>1538</v>
      </c>
      <c r="N1982">
        <v>3002996</v>
      </c>
      <c r="O1982" s="76" t="s">
        <v>271</v>
      </c>
      <c r="P1982" s="77">
        <v>46242</v>
      </c>
      <c r="Q1982" s="43">
        <f t="shared" si="62"/>
        <v>905</v>
      </c>
      <c r="R1982" s="43">
        <f t="shared" si="63"/>
        <v>956</v>
      </c>
      <c r="S1982" s="41">
        <f>IF($Q1982&lt;Parâmetros!$E$19,$G1982-1,$G1982)</f>
        <v>46240</v>
      </c>
    </row>
    <row r="1983" spans="1:19" ht="15" customHeight="1" x14ac:dyDescent="0.25">
      <c r="A1983" s="79">
        <v>55419</v>
      </c>
      <c r="B1983" s="76" t="s">
        <v>187</v>
      </c>
      <c r="C1983" s="76" t="s">
        <v>2932</v>
      </c>
      <c r="D1983" s="77">
        <v>46242</v>
      </c>
      <c r="E1983" s="78">
        <v>0.25</v>
      </c>
      <c r="F1983" s="76" t="s">
        <v>266</v>
      </c>
      <c r="G1983" s="77">
        <v>46240</v>
      </c>
      <c r="H1983">
        <v>40478594</v>
      </c>
      <c r="I1983">
        <v>20</v>
      </c>
      <c r="J1983" s="76" t="s">
        <v>2971</v>
      </c>
      <c r="K1983" s="76" t="s">
        <v>2972</v>
      </c>
      <c r="L1983" s="77">
        <v>46240</v>
      </c>
      <c r="M1983" s="76" t="s">
        <v>1538</v>
      </c>
      <c r="N1983">
        <v>3002996</v>
      </c>
      <c r="O1983" s="76" t="s">
        <v>271</v>
      </c>
      <c r="P1983" s="77">
        <v>46242</v>
      </c>
      <c r="Q1983" s="43">
        <f t="shared" si="62"/>
        <v>959</v>
      </c>
      <c r="R1983" s="43">
        <f t="shared" si="63"/>
        <v>975</v>
      </c>
      <c r="S1983" s="41">
        <f>IF($Q1983&lt;Parâmetros!$E$19,$G1983-1,$G1983)</f>
        <v>46240</v>
      </c>
    </row>
    <row r="1984" spans="1:19" ht="15" customHeight="1" x14ac:dyDescent="0.25">
      <c r="A1984" s="79">
        <v>55419</v>
      </c>
      <c r="B1984" s="76" t="s">
        <v>187</v>
      </c>
      <c r="C1984" s="76" t="s">
        <v>2932</v>
      </c>
      <c r="D1984" s="77">
        <v>46242</v>
      </c>
      <c r="E1984" s="78">
        <v>2.4700000000000002</v>
      </c>
      <c r="F1984" s="76" t="s">
        <v>266</v>
      </c>
      <c r="G1984" s="77">
        <v>46241</v>
      </c>
      <c r="H1984">
        <v>40500221</v>
      </c>
      <c r="I1984">
        <v>10</v>
      </c>
      <c r="J1984" s="76" t="s">
        <v>2973</v>
      </c>
      <c r="K1984" s="76" t="s">
        <v>2974</v>
      </c>
      <c r="L1984" s="77">
        <v>46241</v>
      </c>
      <c r="M1984" s="76" t="s">
        <v>1538</v>
      </c>
      <c r="N1984">
        <v>3010889</v>
      </c>
      <c r="O1984" s="76" t="s">
        <v>271</v>
      </c>
      <c r="P1984" s="77">
        <v>46242</v>
      </c>
      <c r="Q1984" s="43">
        <f t="shared" si="62"/>
        <v>436</v>
      </c>
      <c r="R1984" s="43">
        <f t="shared" si="63"/>
        <v>585</v>
      </c>
      <c r="S1984" s="41">
        <f>IF($Q1984&lt;Parâmetros!$E$19,$G1984-1,$G1984)</f>
        <v>46241</v>
      </c>
    </row>
    <row r="1985" spans="1:19" ht="15" customHeight="1" x14ac:dyDescent="0.25">
      <c r="A1985" s="79">
        <v>55419</v>
      </c>
      <c r="B1985" s="76" t="s">
        <v>187</v>
      </c>
      <c r="C1985" s="76" t="s">
        <v>2932</v>
      </c>
      <c r="D1985" s="77">
        <v>46242</v>
      </c>
      <c r="E1985" s="78">
        <v>0.49</v>
      </c>
      <c r="F1985" s="76" t="s">
        <v>266</v>
      </c>
      <c r="G1985" s="77">
        <v>46241</v>
      </c>
      <c r="H1985">
        <v>40500221</v>
      </c>
      <c r="I1985">
        <v>20</v>
      </c>
      <c r="J1985" s="76" t="s">
        <v>2975</v>
      </c>
      <c r="K1985" s="76" t="s">
        <v>2976</v>
      </c>
      <c r="L1985" s="77">
        <v>46241</v>
      </c>
      <c r="M1985" s="76" t="s">
        <v>1538</v>
      </c>
      <c r="N1985">
        <v>3010889</v>
      </c>
      <c r="O1985" s="76" t="s">
        <v>271</v>
      </c>
      <c r="P1985" s="77">
        <v>46242</v>
      </c>
      <c r="Q1985" s="43">
        <f t="shared" si="62"/>
        <v>586</v>
      </c>
      <c r="R1985" s="43">
        <f t="shared" si="63"/>
        <v>615</v>
      </c>
      <c r="S1985" s="41">
        <f>IF($Q1985&lt;Parâmetros!$E$19,$G1985-1,$G1985)</f>
        <v>46241</v>
      </c>
    </row>
    <row r="1986" spans="1:19" ht="15" customHeight="1" x14ac:dyDescent="0.25">
      <c r="A1986" s="79">
        <v>55419</v>
      </c>
      <c r="B1986" s="76" t="s">
        <v>187</v>
      </c>
      <c r="C1986" s="76" t="s">
        <v>2932</v>
      </c>
      <c r="D1986" s="77">
        <v>46242</v>
      </c>
      <c r="E1986" s="78">
        <v>2.34</v>
      </c>
      <c r="F1986" s="76" t="s">
        <v>266</v>
      </c>
      <c r="G1986" s="77">
        <v>46241</v>
      </c>
      <c r="H1986">
        <v>40500222</v>
      </c>
      <c r="I1986">
        <v>10</v>
      </c>
      <c r="J1986" s="76" t="s">
        <v>2977</v>
      </c>
      <c r="K1986" s="76" t="s">
        <v>2978</v>
      </c>
      <c r="L1986" s="77">
        <v>46241</v>
      </c>
      <c r="M1986" s="76" t="s">
        <v>1538</v>
      </c>
      <c r="N1986">
        <v>3010921</v>
      </c>
      <c r="O1986" s="76" t="s">
        <v>271</v>
      </c>
      <c r="P1986" s="77">
        <v>46242</v>
      </c>
      <c r="Q1986" s="43">
        <f t="shared" si="62"/>
        <v>620</v>
      </c>
      <c r="R1986" s="43">
        <f t="shared" si="63"/>
        <v>760</v>
      </c>
      <c r="S1986" s="41">
        <f>IF($Q1986&lt;Parâmetros!$E$19,$G1986-1,$G1986)</f>
        <v>46241</v>
      </c>
    </row>
    <row r="1987" spans="1:19" ht="15" customHeight="1" x14ac:dyDescent="0.25">
      <c r="A1987" s="79">
        <v>55419</v>
      </c>
      <c r="B1987" s="76" t="s">
        <v>187</v>
      </c>
      <c r="C1987" s="76" t="s">
        <v>2932</v>
      </c>
      <c r="D1987" s="77">
        <v>46242</v>
      </c>
      <c r="E1987" s="78">
        <v>0.39</v>
      </c>
      <c r="F1987" s="76" t="s">
        <v>266</v>
      </c>
      <c r="G1987" s="77">
        <v>46241</v>
      </c>
      <c r="H1987">
        <v>40500222</v>
      </c>
      <c r="I1987">
        <v>20</v>
      </c>
      <c r="J1987" s="76" t="s">
        <v>2979</v>
      </c>
      <c r="K1987" s="76" t="s">
        <v>2980</v>
      </c>
      <c r="L1987" s="77">
        <v>46241</v>
      </c>
      <c r="M1987" s="76" t="s">
        <v>1538</v>
      </c>
      <c r="N1987">
        <v>3010921</v>
      </c>
      <c r="O1987" s="76" t="s">
        <v>271</v>
      </c>
      <c r="P1987" s="77">
        <v>46242</v>
      </c>
      <c r="Q1987" s="43">
        <f t="shared" si="62"/>
        <v>766</v>
      </c>
      <c r="R1987" s="43">
        <f t="shared" si="63"/>
        <v>790</v>
      </c>
      <c r="S1987" s="41">
        <f>IF($Q1987&lt;Parâmetros!$E$19,$G1987-1,$G1987)</f>
        <v>46241</v>
      </c>
    </row>
    <row r="1988" spans="1:19" ht="15" customHeight="1" x14ac:dyDescent="0.25">
      <c r="A1988" s="79">
        <v>55419</v>
      </c>
      <c r="B1988" s="76" t="s">
        <v>187</v>
      </c>
      <c r="C1988" s="76" t="s">
        <v>2932</v>
      </c>
      <c r="D1988" s="77">
        <v>46242</v>
      </c>
      <c r="E1988" s="78">
        <v>0.64</v>
      </c>
      <c r="F1988" s="76" t="s">
        <v>266</v>
      </c>
      <c r="G1988" s="77">
        <v>46241</v>
      </c>
      <c r="H1988">
        <v>40500223</v>
      </c>
      <c r="I1988">
        <v>10</v>
      </c>
      <c r="J1988" s="76" t="s">
        <v>2981</v>
      </c>
      <c r="K1988" s="76" t="s">
        <v>2982</v>
      </c>
      <c r="L1988" s="77">
        <v>46241</v>
      </c>
      <c r="M1988" s="76" t="s">
        <v>1538</v>
      </c>
      <c r="N1988">
        <v>3007083</v>
      </c>
      <c r="O1988" s="76" t="s">
        <v>271</v>
      </c>
      <c r="P1988" s="77">
        <v>46242</v>
      </c>
      <c r="Q1988" s="43">
        <f t="shared" si="62"/>
        <v>852</v>
      </c>
      <c r="R1988" s="43">
        <f t="shared" si="63"/>
        <v>890</v>
      </c>
      <c r="S1988" s="41">
        <f>IF($Q1988&lt;Parâmetros!$E$19,$G1988-1,$G1988)</f>
        <v>46241</v>
      </c>
    </row>
    <row r="1989" spans="1:19" ht="15" customHeight="1" x14ac:dyDescent="0.25">
      <c r="A1989" s="79">
        <v>55419</v>
      </c>
      <c r="B1989" s="76" t="s">
        <v>187</v>
      </c>
      <c r="C1989" s="76" t="s">
        <v>2932</v>
      </c>
      <c r="D1989" s="77">
        <v>46242</v>
      </c>
      <c r="E1989" s="78">
        <v>0.22</v>
      </c>
      <c r="F1989" s="76" t="s">
        <v>266</v>
      </c>
      <c r="G1989" s="77">
        <v>46241</v>
      </c>
      <c r="H1989">
        <v>40500223</v>
      </c>
      <c r="I1989">
        <v>20</v>
      </c>
      <c r="J1989" s="76" t="s">
        <v>2983</v>
      </c>
      <c r="K1989" s="76" t="s">
        <v>2984</v>
      </c>
      <c r="L1989" s="77">
        <v>46241</v>
      </c>
      <c r="M1989" s="76" t="s">
        <v>1538</v>
      </c>
      <c r="N1989">
        <v>3007083</v>
      </c>
      <c r="O1989" s="76" t="s">
        <v>271</v>
      </c>
      <c r="P1989" s="77">
        <v>46242</v>
      </c>
      <c r="Q1989" s="43">
        <f t="shared" si="62"/>
        <v>891</v>
      </c>
      <c r="R1989" s="43">
        <f t="shared" si="63"/>
        <v>904</v>
      </c>
      <c r="S1989" s="41">
        <f>IF($Q1989&lt;Parâmetros!$E$19,$G1989-1,$G1989)</f>
        <v>46241</v>
      </c>
    </row>
    <row r="1990" spans="1:19" ht="15" customHeight="1" x14ac:dyDescent="0.25">
      <c r="A1990" s="79">
        <v>55419</v>
      </c>
      <c r="B1990" s="76" t="s">
        <v>187</v>
      </c>
      <c r="C1990" s="76" t="s">
        <v>2932</v>
      </c>
      <c r="D1990" s="77">
        <v>46242</v>
      </c>
      <c r="E1990" s="78">
        <v>0.66</v>
      </c>
      <c r="F1990" s="76" t="s">
        <v>266</v>
      </c>
      <c r="G1990" s="77">
        <v>46241</v>
      </c>
      <c r="H1990">
        <v>40500224</v>
      </c>
      <c r="I1990">
        <v>10</v>
      </c>
      <c r="J1990" s="76" t="s">
        <v>2985</v>
      </c>
      <c r="K1990" s="76" t="s">
        <v>2986</v>
      </c>
      <c r="L1990" s="77">
        <v>46241</v>
      </c>
      <c r="M1990" s="76" t="s">
        <v>1538</v>
      </c>
      <c r="N1990" s="76" t="s">
        <v>270</v>
      </c>
      <c r="O1990" s="76" t="s">
        <v>271</v>
      </c>
      <c r="P1990" s="77">
        <v>46242</v>
      </c>
      <c r="Q1990" s="43">
        <f t="shared" si="62"/>
        <v>906</v>
      </c>
      <c r="R1990" s="43">
        <f t="shared" si="63"/>
        <v>945</v>
      </c>
      <c r="S1990" s="41">
        <f>IF($Q1990&lt;Parâmetros!$E$19,$G1990-1,$G1990)</f>
        <v>46241</v>
      </c>
    </row>
    <row r="1991" spans="1:19" ht="15" customHeight="1" x14ac:dyDescent="0.25">
      <c r="A1991" s="79">
        <v>55419</v>
      </c>
      <c r="B1991" s="76" t="s">
        <v>187</v>
      </c>
      <c r="C1991" s="76" t="s">
        <v>2932</v>
      </c>
      <c r="D1991" s="77">
        <v>46242</v>
      </c>
      <c r="E1991" s="78">
        <v>0.25</v>
      </c>
      <c r="F1991" s="76" t="s">
        <v>266</v>
      </c>
      <c r="G1991" s="77">
        <v>46241</v>
      </c>
      <c r="H1991">
        <v>40500224</v>
      </c>
      <c r="I1991">
        <v>20</v>
      </c>
      <c r="J1991" s="76" t="s">
        <v>2987</v>
      </c>
      <c r="K1991" s="76" t="s">
        <v>2988</v>
      </c>
      <c r="L1991" s="77">
        <v>46241</v>
      </c>
      <c r="M1991" s="76" t="s">
        <v>1538</v>
      </c>
      <c r="N1991" s="76" t="s">
        <v>270</v>
      </c>
      <c r="O1991" s="76" t="s">
        <v>271</v>
      </c>
      <c r="P1991" s="77">
        <v>46242</v>
      </c>
      <c r="Q1991" s="43">
        <f t="shared" si="62"/>
        <v>947</v>
      </c>
      <c r="R1991" s="43">
        <f t="shared" si="63"/>
        <v>963</v>
      </c>
      <c r="S1991" s="41">
        <f>IF($Q1991&lt;Parâmetros!$E$19,$G1991-1,$G1991)</f>
        <v>46241</v>
      </c>
    </row>
    <row r="1992" spans="1:19" ht="15" customHeight="1" x14ac:dyDescent="0.25">
      <c r="A1992" s="79">
        <v>55419</v>
      </c>
      <c r="B1992" s="76" t="s">
        <v>187</v>
      </c>
      <c r="C1992" s="76" t="s">
        <v>2932</v>
      </c>
      <c r="D1992" s="77">
        <v>46242</v>
      </c>
      <c r="E1992" s="78">
        <v>0.49</v>
      </c>
      <c r="F1992" s="76" t="s">
        <v>266</v>
      </c>
      <c r="G1992" s="77">
        <v>46242</v>
      </c>
      <c r="H1992">
        <v>40500225</v>
      </c>
      <c r="I1992">
        <v>10</v>
      </c>
      <c r="J1992" s="76" t="s">
        <v>2989</v>
      </c>
      <c r="K1992" s="76" t="s">
        <v>2990</v>
      </c>
      <c r="L1992" s="77">
        <v>46242</v>
      </c>
      <c r="M1992" s="76" t="s">
        <v>1538</v>
      </c>
      <c r="N1992">
        <v>3010496</v>
      </c>
      <c r="O1992" s="76" t="s">
        <v>271</v>
      </c>
      <c r="P1992" s="77">
        <v>46242</v>
      </c>
      <c r="Q1992" s="43">
        <f t="shared" si="62"/>
        <v>435</v>
      </c>
      <c r="R1992" s="43">
        <f t="shared" si="63"/>
        <v>464</v>
      </c>
      <c r="S1992" s="41">
        <f>IF($Q1992&lt;Parâmetros!$E$19,$G1992-1,$G1992)</f>
        <v>46242</v>
      </c>
    </row>
    <row r="1993" spans="1:19" ht="15" customHeight="1" x14ac:dyDescent="0.25">
      <c r="A1993" s="79">
        <v>55419</v>
      </c>
      <c r="B1993" s="76" t="s">
        <v>187</v>
      </c>
      <c r="C1993" s="76" t="s">
        <v>2932</v>
      </c>
      <c r="D1993" s="77">
        <v>46242</v>
      </c>
      <c r="E1993" s="78">
        <v>0.25</v>
      </c>
      <c r="F1993" s="76" t="s">
        <v>266</v>
      </c>
      <c r="G1993" s="77">
        <v>46242</v>
      </c>
      <c r="H1993">
        <v>40500225</v>
      </c>
      <c r="I1993">
        <v>20</v>
      </c>
      <c r="J1993" s="76" t="s">
        <v>2991</v>
      </c>
      <c r="K1993" s="76" t="s">
        <v>2992</v>
      </c>
      <c r="L1993" s="77">
        <v>46242</v>
      </c>
      <c r="M1993" s="76" t="s">
        <v>1538</v>
      </c>
      <c r="N1993">
        <v>3010496</v>
      </c>
      <c r="O1993" s="76" t="s">
        <v>271</v>
      </c>
      <c r="P1993" s="77">
        <v>46242</v>
      </c>
      <c r="Q1993" s="43">
        <f t="shared" si="62"/>
        <v>466</v>
      </c>
      <c r="R1993" s="43">
        <f t="shared" si="63"/>
        <v>481</v>
      </c>
      <c r="S1993" s="41">
        <f>IF($Q1993&lt;Parâmetros!$E$19,$G1993-1,$G1993)</f>
        <v>46242</v>
      </c>
    </row>
    <row r="1994" spans="1:19" ht="15" customHeight="1" x14ac:dyDescent="0.25">
      <c r="A1994" s="79">
        <v>55419</v>
      </c>
      <c r="B1994" s="76" t="s">
        <v>187</v>
      </c>
      <c r="C1994" s="76" t="s">
        <v>2932</v>
      </c>
      <c r="D1994" s="77">
        <v>46242</v>
      </c>
      <c r="E1994" s="78">
        <v>0.59</v>
      </c>
      <c r="F1994" s="76" t="s">
        <v>266</v>
      </c>
      <c r="G1994" s="77">
        <v>46242</v>
      </c>
      <c r="H1994">
        <v>40500226</v>
      </c>
      <c r="I1994">
        <v>10</v>
      </c>
      <c r="J1994" s="76" t="s">
        <v>469</v>
      </c>
      <c r="K1994" s="76" t="s">
        <v>2993</v>
      </c>
      <c r="L1994" s="77">
        <v>46242</v>
      </c>
      <c r="M1994" s="76" t="s">
        <v>1538</v>
      </c>
      <c r="N1994">
        <v>3010497</v>
      </c>
      <c r="O1994" s="76" t="s">
        <v>271</v>
      </c>
      <c r="P1994" s="77">
        <v>46242</v>
      </c>
      <c r="Q1994" s="43">
        <f t="shared" si="62"/>
        <v>485</v>
      </c>
      <c r="R1994" s="43">
        <f t="shared" si="63"/>
        <v>520</v>
      </c>
      <c r="S1994" s="41">
        <f>IF($Q1994&lt;Parâmetros!$E$19,$G1994-1,$G1994)</f>
        <v>46242</v>
      </c>
    </row>
    <row r="1995" spans="1:19" ht="15" customHeight="1" x14ac:dyDescent="0.25">
      <c r="A1995" s="79">
        <v>55419</v>
      </c>
      <c r="B1995" s="76" t="s">
        <v>187</v>
      </c>
      <c r="C1995" s="76" t="s">
        <v>2932</v>
      </c>
      <c r="D1995" s="77">
        <v>46242</v>
      </c>
      <c r="E1995" s="78">
        <v>0.32</v>
      </c>
      <c r="F1995" s="76" t="s">
        <v>266</v>
      </c>
      <c r="G1995" s="77">
        <v>46242</v>
      </c>
      <c r="H1995">
        <v>40500226</v>
      </c>
      <c r="I1995">
        <v>20</v>
      </c>
      <c r="J1995" s="76" t="s">
        <v>2994</v>
      </c>
      <c r="K1995" s="76" t="s">
        <v>2995</v>
      </c>
      <c r="L1995" s="77">
        <v>46242</v>
      </c>
      <c r="M1995" s="76" t="s">
        <v>1538</v>
      </c>
      <c r="N1995">
        <v>3010497</v>
      </c>
      <c r="O1995" s="76" t="s">
        <v>271</v>
      </c>
      <c r="P1995" s="77">
        <v>46242</v>
      </c>
      <c r="Q1995" s="43">
        <f t="shared" si="62"/>
        <v>522</v>
      </c>
      <c r="R1995" s="43">
        <f t="shared" si="63"/>
        <v>541</v>
      </c>
      <c r="S1995" s="41">
        <f>IF($Q1995&lt;Parâmetros!$E$19,$G1995-1,$G1995)</f>
        <v>46242</v>
      </c>
    </row>
    <row r="1996" spans="1:19" ht="15" customHeight="1" x14ac:dyDescent="0.25">
      <c r="A1996" s="79">
        <v>55419</v>
      </c>
      <c r="B1996" s="76" t="s">
        <v>187</v>
      </c>
      <c r="C1996" s="76" t="s">
        <v>2932</v>
      </c>
      <c r="D1996" s="77">
        <v>46242</v>
      </c>
      <c r="E1996" s="78">
        <v>0.61</v>
      </c>
      <c r="F1996" s="76" t="s">
        <v>266</v>
      </c>
      <c r="G1996" s="77">
        <v>46242</v>
      </c>
      <c r="H1996">
        <v>40500227</v>
      </c>
      <c r="I1996">
        <v>10</v>
      </c>
      <c r="J1996" s="76" t="s">
        <v>2996</v>
      </c>
      <c r="K1996" s="76" t="s">
        <v>2997</v>
      </c>
      <c r="L1996" s="77">
        <v>46242</v>
      </c>
      <c r="M1996" s="76" t="s">
        <v>1538</v>
      </c>
      <c r="N1996">
        <v>3010498</v>
      </c>
      <c r="O1996" s="76" t="s">
        <v>271</v>
      </c>
      <c r="P1996" s="77">
        <v>46242</v>
      </c>
      <c r="Q1996" s="43">
        <f t="shared" si="62"/>
        <v>545</v>
      </c>
      <c r="R1996" s="43">
        <f t="shared" si="63"/>
        <v>581</v>
      </c>
      <c r="S1996" s="41">
        <f>IF($Q1996&lt;Parâmetros!$E$19,$G1996-1,$G1996)</f>
        <v>46242</v>
      </c>
    </row>
    <row r="1997" spans="1:19" ht="15" customHeight="1" x14ac:dyDescent="0.25">
      <c r="A1997" s="79">
        <v>55419</v>
      </c>
      <c r="B1997" s="76" t="s">
        <v>187</v>
      </c>
      <c r="C1997" s="76" t="s">
        <v>2932</v>
      </c>
      <c r="D1997" s="77">
        <v>46242</v>
      </c>
      <c r="E1997" s="78">
        <v>0.3</v>
      </c>
      <c r="F1997" s="76" t="s">
        <v>266</v>
      </c>
      <c r="G1997" s="77">
        <v>46242</v>
      </c>
      <c r="H1997">
        <v>40500227</v>
      </c>
      <c r="I1997">
        <v>20</v>
      </c>
      <c r="J1997" s="76" t="s">
        <v>2998</v>
      </c>
      <c r="K1997" s="76" t="s">
        <v>2999</v>
      </c>
      <c r="L1997" s="77">
        <v>46242</v>
      </c>
      <c r="M1997" s="76" t="s">
        <v>1538</v>
      </c>
      <c r="N1997">
        <v>3010498</v>
      </c>
      <c r="O1997" s="76" t="s">
        <v>271</v>
      </c>
      <c r="P1997" s="77">
        <v>46242</v>
      </c>
      <c r="Q1997" s="43">
        <f t="shared" si="62"/>
        <v>582</v>
      </c>
      <c r="R1997" s="43">
        <f t="shared" si="63"/>
        <v>600</v>
      </c>
      <c r="S1997" s="41">
        <f>IF($Q1997&lt;Parâmetros!$E$19,$G1997-1,$G1997)</f>
        <v>46242</v>
      </c>
    </row>
    <row r="1998" spans="1:19" ht="15" customHeight="1" x14ac:dyDescent="0.25">
      <c r="A1998" s="79">
        <v>55419</v>
      </c>
      <c r="B1998" s="76" t="s">
        <v>187</v>
      </c>
      <c r="C1998" s="76" t="s">
        <v>2932</v>
      </c>
      <c r="D1998" s="77">
        <v>46242</v>
      </c>
      <c r="E1998" s="78">
        <v>0.46</v>
      </c>
      <c r="F1998" s="76" t="s">
        <v>266</v>
      </c>
      <c r="G1998" s="77">
        <v>46242</v>
      </c>
      <c r="H1998">
        <v>40500244</v>
      </c>
      <c r="I1998">
        <v>10</v>
      </c>
      <c r="J1998" s="76" t="s">
        <v>631</v>
      </c>
      <c r="K1998" s="76" t="s">
        <v>3000</v>
      </c>
      <c r="L1998" s="77">
        <v>46242</v>
      </c>
      <c r="M1998" s="76" t="s">
        <v>1538</v>
      </c>
      <c r="N1998" s="76" t="s">
        <v>270</v>
      </c>
      <c r="O1998" s="76" t="s">
        <v>271</v>
      </c>
      <c r="P1998" s="77">
        <v>46242</v>
      </c>
      <c r="Q1998" s="43">
        <f t="shared" si="62"/>
        <v>602</v>
      </c>
      <c r="R1998" s="43">
        <f t="shared" si="63"/>
        <v>630</v>
      </c>
      <c r="S1998" s="41">
        <f>IF($Q1998&lt;Parâmetros!$E$19,$G1998-1,$G1998)</f>
        <v>46242</v>
      </c>
    </row>
    <row r="1999" spans="1:19" ht="15" customHeight="1" x14ac:dyDescent="0.25">
      <c r="A1999" s="79">
        <v>55419</v>
      </c>
      <c r="B1999" s="76" t="s">
        <v>187</v>
      </c>
      <c r="C1999" s="76" t="s">
        <v>2932</v>
      </c>
      <c r="D1999" s="77">
        <v>46242</v>
      </c>
      <c r="E1999" s="78">
        <v>0.44</v>
      </c>
      <c r="F1999" s="76" t="s">
        <v>266</v>
      </c>
      <c r="G1999" s="77">
        <v>46242</v>
      </c>
      <c r="H1999">
        <v>40500244</v>
      </c>
      <c r="I1999">
        <v>20</v>
      </c>
      <c r="J1999" s="76" t="s">
        <v>3001</v>
      </c>
      <c r="K1999" s="76" t="s">
        <v>3002</v>
      </c>
      <c r="L1999" s="77">
        <v>46242</v>
      </c>
      <c r="M1999" s="76" t="s">
        <v>1538</v>
      </c>
      <c r="N1999" s="76" t="s">
        <v>270</v>
      </c>
      <c r="O1999" s="76" t="s">
        <v>271</v>
      </c>
      <c r="P1999" s="77">
        <v>46242</v>
      </c>
      <c r="Q1999" s="43">
        <f t="shared" si="62"/>
        <v>633</v>
      </c>
      <c r="R1999" s="43">
        <f t="shared" si="63"/>
        <v>660</v>
      </c>
      <c r="S1999" s="41">
        <f>IF($Q1999&lt;Parâmetros!$E$19,$G1999-1,$G1999)</f>
        <v>46242</v>
      </c>
    </row>
    <row r="2000" spans="1:19" ht="15" customHeight="1" x14ac:dyDescent="0.25">
      <c r="A2000" s="79">
        <v>55419</v>
      </c>
      <c r="B2000" s="76" t="s">
        <v>187</v>
      </c>
      <c r="C2000" s="76" t="s">
        <v>2932</v>
      </c>
      <c r="D2000" s="77">
        <v>46242</v>
      </c>
      <c r="E2000" s="78">
        <v>2.4500000000000002</v>
      </c>
      <c r="F2000" s="76" t="s">
        <v>266</v>
      </c>
      <c r="G2000" s="77">
        <v>46242</v>
      </c>
      <c r="H2000">
        <v>40500220</v>
      </c>
      <c r="I2000">
        <v>10</v>
      </c>
      <c r="J2000" s="76" t="s">
        <v>3003</v>
      </c>
      <c r="K2000" s="76" t="s">
        <v>3004</v>
      </c>
      <c r="L2000" s="77">
        <v>46242</v>
      </c>
      <c r="M2000" s="76" t="s">
        <v>1538</v>
      </c>
      <c r="N2000">
        <v>3010887</v>
      </c>
      <c r="O2000" s="76" t="s">
        <v>271</v>
      </c>
      <c r="P2000" s="77">
        <v>46242</v>
      </c>
      <c r="Q2000" s="43">
        <f t="shared" si="62"/>
        <v>723</v>
      </c>
      <c r="R2000" s="43">
        <f t="shared" si="63"/>
        <v>869</v>
      </c>
      <c r="S2000" s="41">
        <f>IF($Q2000&lt;Parâmetros!$E$19,$G2000-1,$G2000)</f>
        <v>46242</v>
      </c>
    </row>
    <row r="2001" spans="1:19" ht="15" customHeight="1" x14ac:dyDescent="0.25">
      <c r="A2001" s="79">
        <v>55419</v>
      </c>
      <c r="B2001" s="76" t="s">
        <v>187</v>
      </c>
      <c r="C2001" s="76" t="s">
        <v>2932</v>
      </c>
      <c r="D2001" s="77">
        <v>46242</v>
      </c>
      <c r="E2001" s="78">
        <v>0.48</v>
      </c>
      <c r="F2001" s="76" t="s">
        <v>266</v>
      </c>
      <c r="G2001" s="77">
        <v>46242</v>
      </c>
      <c r="H2001">
        <v>40500220</v>
      </c>
      <c r="I2001">
        <v>20</v>
      </c>
      <c r="J2001" s="76" t="s">
        <v>3005</v>
      </c>
      <c r="K2001" s="76" t="s">
        <v>2636</v>
      </c>
      <c r="L2001" s="77">
        <v>46242</v>
      </c>
      <c r="M2001" s="76" t="s">
        <v>1538</v>
      </c>
      <c r="N2001">
        <v>3010887</v>
      </c>
      <c r="O2001" s="76" t="s">
        <v>271</v>
      </c>
      <c r="P2001" s="77">
        <v>46242</v>
      </c>
      <c r="Q2001" s="43">
        <f t="shared" si="62"/>
        <v>870</v>
      </c>
      <c r="R2001" s="43">
        <f t="shared" si="63"/>
        <v>900</v>
      </c>
      <c r="S2001" s="41">
        <f>IF($Q2001&lt;Parâmetros!$E$19,$G2001-1,$G2001)</f>
        <v>46242</v>
      </c>
    </row>
    <row r="2002" spans="1:19" ht="15" customHeight="1" x14ac:dyDescent="0.25">
      <c r="A2002" s="79">
        <v>55419</v>
      </c>
      <c r="B2002" s="76" t="s">
        <v>187</v>
      </c>
      <c r="C2002" s="76" t="s">
        <v>2932</v>
      </c>
      <c r="D2002" s="77">
        <v>46246</v>
      </c>
      <c r="E2002" s="78">
        <v>4.84</v>
      </c>
      <c r="F2002" s="76" t="s">
        <v>266</v>
      </c>
      <c r="G2002" s="77">
        <v>46244</v>
      </c>
      <c r="H2002">
        <v>40503080</v>
      </c>
      <c r="I2002">
        <v>10</v>
      </c>
      <c r="J2002" s="76" t="s">
        <v>3006</v>
      </c>
      <c r="K2002" s="76" t="s">
        <v>3007</v>
      </c>
      <c r="L2002" s="77">
        <v>46244</v>
      </c>
      <c r="M2002" s="76" t="s">
        <v>269</v>
      </c>
      <c r="N2002" s="76" t="s">
        <v>270</v>
      </c>
      <c r="O2002" s="76" t="s">
        <v>271</v>
      </c>
      <c r="P2002" s="77">
        <v>46246</v>
      </c>
      <c r="Q2002" s="43">
        <f t="shared" si="62"/>
        <v>431</v>
      </c>
      <c r="R2002" s="43">
        <f t="shared" si="63"/>
        <v>722</v>
      </c>
      <c r="S2002" s="41">
        <f>IF($Q2002&lt;Parâmetros!$E$19,$G2002-1,$G2002)</f>
        <v>46244</v>
      </c>
    </row>
    <row r="2003" spans="1:19" ht="15" customHeight="1" x14ac:dyDescent="0.25">
      <c r="A2003" s="79">
        <v>55419</v>
      </c>
      <c r="B2003" s="76" t="s">
        <v>187</v>
      </c>
      <c r="C2003" s="76" t="s">
        <v>2932</v>
      </c>
      <c r="D2003" s="77">
        <v>46246</v>
      </c>
      <c r="E2003" s="78">
        <v>3.27</v>
      </c>
      <c r="F2003" s="76" t="s">
        <v>266</v>
      </c>
      <c r="G2003" s="77">
        <v>46244</v>
      </c>
      <c r="H2003">
        <v>40503080</v>
      </c>
      <c r="I2003">
        <v>10</v>
      </c>
      <c r="J2003" s="76" t="s">
        <v>3008</v>
      </c>
      <c r="K2003" s="76" t="s">
        <v>1548</v>
      </c>
      <c r="L2003" s="77">
        <v>46244</v>
      </c>
      <c r="M2003" s="76" t="s">
        <v>269</v>
      </c>
      <c r="N2003" s="76" t="s">
        <v>270</v>
      </c>
      <c r="O2003" s="76" t="s">
        <v>271</v>
      </c>
      <c r="P2003" s="77">
        <v>46246</v>
      </c>
      <c r="Q2003" s="43">
        <f t="shared" si="62"/>
        <v>784</v>
      </c>
      <c r="R2003" s="43">
        <f t="shared" si="63"/>
        <v>980</v>
      </c>
      <c r="S2003" s="41">
        <f>IF($Q2003&lt;Parâmetros!$E$19,$G2003-1,$G2003)</f>
        <v>46244</v>
      </c>
    </row>
    <row r="2004" spans="1:19" ht="15" customHeight="1" x14ac:dyDescent="0.25">
      <c r="A2004" s="79">
        <v>55419</v>
      </c>
      <c r="B2004" s="76" t="s">
        <v>187</v>
      </c>
      <c r="C2004" s="76" t="s">
        <v>2932</v>
      </c>
      <c r="D2004" s="77">
        <v>46247</v>
      </c>
      <c r="E2004" s="78">
        <v>4.82</v>
      </c>
      <c r="F2004" s="76" t="s">
        <v>266</v>
      </c>
      <c r="G2004" s="77">
        <v>46246</v>
      </c>
      <c r="H2004">
        <v>40503081</v>
      </c>
      <c r="I2004">
        <v>10</v>
      </c>
      <c r="J2004" s="76" t="s">
        <v>3009</v>
      </c>
      <c r="K2004" s="76" t="s">
        <v>3010</v>
      </c>
      <c r="L2004" s="77">
        <v>46246</v>
      </c>
      <c r="M2004" s="76" t="s">
        <v>269</v>
      </c>
      <c r="N2004" s="76" t="s">
        <v>270</v>
      </c>
      <c r="O2004" s="76" t="s">
        <v>271</v>
      </c>
      <c r="P2004" s="77">
        <v>46247</v>
      </c>
      <c r="Q2004" s="43">
        <f t="shared" si="62"/>
        <v>430</v>
      </c>
      <c r="R2004" s="43">
        <f t="shared" si="63"/>
        <v>720</v>
      </c>
      <c r="S2004" s="41">
        <f>IF($Q2004&lt;Parâmetros!$E$19,$G2004-1,$G2004)</f>
        <v>46246</v>
      </c>
    </row>
    <row r="2005" spans="1:19" ht="15" customHeight="1" x14ac:dyDescent="0.25">
      <c r="A2005" s="79">
        <v>55419</v>
      </c>
      <c r="B2005" s="76" t="s">
        <v>187</v>
      </c>
      <c r="C2005" s="76" t="s">
        <v>2932</v>
      </c>
      <c r="D2005" s="77">
        <v>46247</v>
      </c>
      <c r="E2005" s="78">
        <v>3.3</v>
      </c>
      <c r="F2005" s="76" t="s">
        <v>266</v>
      </c>
      <c r="G2005" s="77">
        <v>46246</v>
      </c>
      <c r="H2005">
        <v>40503081</v>
      </c>
      <c r="I2005">
        <v>10</v>
      </c>
      <c r="J2005" s="76" t="s">
        <v>3011</v>
      </c>
      <c r="K2005" s="76" t="s">
        <v>1448</v>
      </c>
      <c r="L2005" s="77">
        <v>46246</v>
      </c>
      <c r="M2005" s="76" t="s">
        <v>269</v>
      </c>
      <c r="N2005" s="76" t="s">
        <v>270</v>
      </c>
      <c r="O2005" s="76" t="s">
        <v>271</v>
      </c>
      <c r="P2005" s="77">
        <v>46247</v>
      </c>
      <c r="Q2005" s="43">
        <f t="shared" si="62"/>
        <v>782</v>
      </c>
      <c r="R2005" s="43">
        <f t="shared" si="63"/>
        <v>980</v>
      </c>
      <c r="S2005" s="41">
        <f>IF($Q2005&lt;Parâmetros!$E$19,$G2005-1,$G2005)</f>
        <v>46246</v>
      </c>
    </row>
    <row r="2006" spans="1:19" ht="15" customHeight="1" x14ac:dyDescent="0.25">
      <c r="A2006" s="79">
        <v>55419</v>
      </c>
      <c r="B2006" s="76" t="s">
        <v>187</v>
      </c>
      <c r="C2006" s="76" t="s">
        <v>2932</v>
      </c>
      <c r="D2006" s="77">
        <v>46248</v>
      </c>
      <c r="E2006" s="78">
        <v>4.9800000000000004</v>
      </c>
      <c r="F2006" s="76" t="s">
        <v>266</v>
      </c>
      <c r="G2006" s="77">
        <v>46247</v>
      </c>
      <c r="H2006">
        <v>40503078</v>
      </c>
      <c r="I2006">
        <v>10</v>
      </c>
      <c r="J2006" s="76" t="s">
        <v>3012</v>
      </c>
      <c r="K2006" s="76" t="s">
        <v>3013</v>
      </c>
      <c r="L2006" s="77">
        <v>46247</v>
      </c>
      <c r="M2006" s="76" t="s">
        <v>296</v>
      </c>
      <c r="N2006" s="76" t="s">
        <v>270</v>
      </c>
      <c r="O2006" s="76" t="s">
        <v>271</v>
      </c>
      <c r="P2006" s="77">
        <v>46248</v>
      </c>
      <c r="Q2006" s="43">
        <f t="shared" si="62"/>
        <v>425</v>
      </c>
      <c r="R2006" s="43">
        <f t="shared" si="63"/>
        <v>723</v>
      </c>
      <c r="S2006" s="41">
        <f>IF($Q2006&lt;Parâmetros!$E$19,$G2006-1,$G2006)</f>
        <v>46247</v>
      </c>
    </row>
    <row r="2007" spans="1:19" ht="15" customHeight="1" x14ac:dyDescent="0.25">
      <c r="A2007" s="79">
        <v>55419</v>
      </c>
      <c r="B2007" s="76" t="s">
        <v>187</v>
      </c>
      <c r="C2007" s="76" t="s">
        <v>2932</v>
      </c>
      <c r="D2007" s="77">
        <v>46248</v>
      </c>
      <c r="E2007" s="78">
        <v>3.27</v>
      </c>
      <c r="F2007" s="76" t="s">
        <v>266</v>
      </c>
      <c r="G2007" s="77">
        <v>46247</v>
      </c>
      <c r="H2007">
        <v>40503078</v>
      </c>
      <c r="I2007">
        <v>10</v>
      </c>
      <c r="J2007" s="76" t="s">
        <v>3014</v>
      </c>
      <c r="K2007" s="76" t="s">
        <v>3015</v>
      </c>
      <c r="L2007" s="77">
        <v>46247</v>
      </c>
      <c r="M2007" s="76" t="s">
        <v>296</v>
      </c>
      <c r="N2007" s="76" t="s">
        <v>270</v>
      </c>
      <c r="O2007" s="76" t="s">
        <v>271</v>
      </c>
      <c r="P2007" s="77">
        <v>46248</v>
      </c>
      <c r="Q2007" s="43">
        <f t="shared" si="62"/>
        <v>784</v>
      </c>
      <c r="R2007" s="43">
        <f t="shared" si="63"/>
        <v>980</v>
      </c>
      <c r="S2007" s="41">
        <f>IF($Q2007&lt;Parâmetros!$E$19,$G2007-1,$G2007)</f>
        <v>46247</v>
      </c>
    </row>
    <row r="2008" spans="1:19" ht="15" customHeight="1" x14ac:dyDescent="0.25">
      <c r="A2008" s="79">
        <v>55419</v>
      </c>
      <c r="B2008" s="76" t="s">
        <v>187</v>
      </c>
      <c r="C2008" s="76" t="s">
        <v>2932</v>
      </c>
      <c r="D2008" s="77">
        <v>46248</v>
      </c>
      <c r="E2008" s="78">
        <v>0.44</v>
      </c>
      <c r="F2008" s="76" t="s">
        <v>266</v>
      </c>
      <c r="G2008" s="77">
        <v>46248</v>
      </c>
      <c r="H2008">
        <v>40503088</v>
      </c>
      <c r="I2008">
        <v>10</v>
      </c>
      <c r="J2008" s="76" t="s">
        <v>3016</v>
      </c>
      <c r="K2008" s="76" t="s">
        <v>3017</v>
      </c>
      <c r="L2008" s="77">
        <v>46248</v>
      </c>
      <c r="M2008" s="76" t="s">
        <v>1538</v>
      </c>
      <c r="N2008" s="76" t="s">
        <v>270</v>
      </c>
      <c r="O2008" s="76" t="s">
        <v>271</v>
      </c>
      <c r="P2008" s="77">
        <v>46248</v>
      </c>
      <c r="Q2008" s="43">
        <f t="shared" si="62"/>
        <v>434</v>
      </c>
      <c r="R2008" s="43">
        <f t="shared" si="63"/>
        <v>460</v>
      </c>
      <c r="S2008" s="41">
        <f>IF($Q2008&lt;Parâmetros!$E$19,$G2008-1,$G2008)</f>
        <v>46248</v>
      </c>
    </row>
    <row r="2009" spans="1:19" ht="15" customHeight="1" x14ac:dyDescent="0.25">
      <c r="A2009" s="79">
        <v>55419</v>
      </c>
      <c r="B2009" s="76" t="s">
        <v>187</v>
      </c>
      <c r="C2009" s="76" t="s">
        <v>2932</v>
      </c>
      <c r="D2009" s="77">
        <v>46248</v>
      </c>
      <c r="E2009" s="78">
        <v>0.49</v>
      </c>
      <c r="F2009" s="76" t="s">
        <v>266</v>
      </c>
      <c r="G2009" s="77">
        <v>46248</v>
      </c>
      <c r="H2009">
        <v>40503088</v>
      </c>
      <c r="I2009">
        <v>20</v>
      </c>
      <c r="J2009" s="76" t="s">
        <v>3018</v>
      </c>
      <c r="K2009" s="76" t="s">
        <v>2043</v>
      </c>
      <c r="L2009" s="77">
        <v>46248</v>
      </c>
      <c r="M2009" s="76" t="s">
        <v>1538</v>
      </c>
      <c r="N2009" s="76" t="s">
        <v>270</v>
      </c>
      <c r="O2009" s="76" t="s">
        <v>271</v>
      </c>
      <c r="P2009" s="77">
        <v>46248</v>
      </c>
      <c r="Q2009" s="43">
        <f t="shared" si="62"/>
        <v>461</v>
      </c>
      <c r="R2009" s="43">
        <f t="shared" si="63"/>
        <v>491</v>
      </c>
      <c r="S2009" s="41">
        <f>IF($Q2009&lt;Parâmetros!$E$19,$G2009-1,$G2009)</f>
        <v>46248</v>
      </c>
    </row>
    <row r="2010" spans="1:19" ht="15" customHeight="1" x14ac:dyDescent="0.25">
      <c r="A2010" s="79">
        <v>55419</v>
      </c>
      <c r="B2010" s="76" t="s">
        <v>187</v>
      </c>
      <c r="C2010" s="76" t="s">
        <v>2932</v>
      </c>
      <c r="D2010" s="77">
        <v>46248</v>
      </c>
      <c r="E2010" s="78">
        <v>0.8</v>
      </c>
      <c r="F2010" s="76" t="s">
        <v>266</v>
      </c>
      <c r="G2010" s="77">
        <v>46248</v>
      </c>
      <c r="H2010">
        <v>40481609</v>
      </c>
      <c r="I2010">
        <v>10</v>
      </c>
      <c r="J2010" s="76" t="s">
        <v>3019</v>
      </c>
      <c r="K2010" s="76" t="s">
        <v>3020</v>
      </c>
      <c r="L2010" s="77">
        <v>46248</v>
      </c>
      <c r="M2010" s="76" t="s">
        <v>1538</v>
      </c>
      <c r="N2010">
        <v>3006258</v>
      </c>
      <c r="O2010" s="76" t="s">
        <v>271</v>
      </c>
      <c r="P2010" s="77">
        <v>46248</v>
      </c>
      <c r="Q2010" s="43">
        <f t="shared" si="62"/>
        <v>494</v>
      </c>
      <c r="R2010" s="43">
        <f t="shared" si="63"/>
        <v>542</v>
      </c>
      <c r="S2010" s="41">
        <f>IF($Q2010&lt;Parâmetros!$E$19,$G2010-1,$G2010)</f>
        <v>46248</v>
      </c>
    </row>
    <row r="2011" spans="1:19" ht="15" customHeight="1" x14ac:dyDescent="0.25">
      <c r="A2011" s="79">
        <v>55419</v>
      </c>
      <c r="B2011" s="76" t="s">
        <v>187</v>
      </c>
      <c r="C2011" s="76" t="s">
        <v>2932</v>
      </c>
      <c r="D2011" s="77">
        <v>46248</v>
      </c>
      <c r="E2011" s="78">
        <v>0.24</v>
      </c>
      <c r="F2011" s="76" t="s">
        <v>266</v>
      </c>
      <c r="G2011" s="77">
        <v>46248</v>
      </c>
      <c r="H2011">
        <v>40481609</v>
      </c>
      <c r="I2011">
        <v>20</v>
      </c>
      <c r="J2011" s="76" t="s">
        <v>3021</v>
      </c>
      <c r="K2011" s="76" t="s">
        <v>3022</v>
      </c>
      <c r="L2011" s="77">
        <v>46248</v>
      </c>
      <c r="M2011" s="76" t="s">
        <v>1538</v>
      </c>
      <c r="N2011">
        <v>3006258</v>
      </c>
      <c r="O2011" s="76" t="s">
        <v>271</v>
      </c>
      <c r="P2011" s="77">
        <v>46248</v>
      </c>
      <c r="Q2011" s="43">
        <f t="shared" si="62"/>
        <v>545</v>
      </c>
      <c r="R2011" s="43">
        <f t="shared" si="63"/>
        <v>560</v>
      </c>
      <c r="S2011" s="41">
        <f>IF($Q2011&lt;Parâmetros!$E$19,$G2011-1,$G2011)</f>
        <v>46248</v>
      </c>
    </row>
    <row r="2012" spans="1:19" ht="15" customHeight="1" x14ac:dyDescent="0.25">
      <c r="A2012" s="79">
        <v>55419</v>
      </c>
      <c r="B2012" s="76" t="s">
        <v>187</v>
      </c>
      <c r="C2012" s="76" t="s">
        <v>2932</v>
      </c>
      <c r="D2012" s="77">
        <v>46248</v>
      </c>
      <c r="E2012" s="78">
        <v>0.4</v>
      </c>
      <c r="F2012" s="76" t="s">
        <v>266</v>
      </c>
      <c r="G2012" s="77">
        <v>46248</v>
      </c>
      <c r="H2012">
        <v>40503089</v>
      </c>
      <c r="I2012">
        <v>10</v>
      </c>
      <c r="J2012" s="76" t="s">
        <v>3023</v>
      </c>
      <c r="K2012" s="76" t="s">
        <v>3024</v>
      </c>
      <c r="L2012" s="77">
        <v>46248</v>
      </c>
      <c r="M2012" s="76" t="s">
        <v>1538</v>
      </c>
      <c r="N2012" s="76" t="s">
        <v>270</v>
      </c>
      <c r="O2012" s="76" t="s">
        <v>271</v>
      </c>
      <c r="P2012" s="77">
        <v>46248</v>
      </c>
      <c r="Q2012" s="43">
        <f t="shared" si="62"/>
        <v>561</v>
      </c>
      <c r="R2012" s="43">
        <f t="shared" si="63"/>
        <v>585</v>
      </c>
      <c r="S2012" s="41">
        <f>IF($Q2012&lt;Parâmetros!$E$19,$G2012-1,$G2012)</f>
        <v>46248</v>
      </c>
    </row>
    <row r="2013" spans="1:19" ht="15" customHeight="1" x14ac:dyDescent="0.25">
      <c r="A2013" s="79">
        <v>55419</v>
      </c>
      <c r="B2013" s="76" t="s">
        <v>187</v>
      </c>
      <c r="C2013" s="76" t="s">
        <v>2932</v>
      </c>
      <c r="D2013" s="77">
        <v>46248</v>
      </c>
      <c r="E2013" s="78">
        <v>0.47</v>
      </c>
      <c r="F2013" s="76" t="s">
        <v>266</v>
      </c>
      <c r="G2013" s="77">
        <v>46248</v>
      </c>
      <c r="H2013">
        <v>40503089</v>
      </c>
      <c r="I2013">
        <v>20</v>
      </c>
      <c r="J2013" s="76" t="s">
        <v>3025</v>
      </c>
      <c r="K2013" s="76" t="s">
        <v>3026</v>
      </c>
      <c r="L2013" s="77">
        <v>46248</v>
      </c>
      <c r="M2013" s="76" t="s">
        <v>1538</v>
      </c>
      <c r="N2013" s="76" t="s">
        <v>270</v>
      </c>
      <c r="O2013" s="76" t="s">
        <v>271</v>
      </c>
      <c r="P2013" s="77">
        <v>46248</v>
      </c>
      <c r="Q2013" s="43">
        <f t="shared" si="62"/>
        <v>586</v>
      </c>
      <c r="R2013" s="43">
        <f t="shared" si="63"/>
        <v>615</v>
      </c>
      <c r="S2013" s="41">
        <f>IF($Q2013&lt;Parâmetros!$E$19,$G2013-1,$G2013)</f>
        <v>46248</v>
      </c>
    </row>
    <row r="2014" spans="1:19" ht="15" customHeight="1" x14ac:dyDescent="0.25">
      <c r="A2014" s="79">
        <v>55419</v>
      </c>
      <c r="B2014" s="76" t="s">
        <v>187</v>
      </c>
      <c r="C2014" s="76" t="s">
        <v>2932</v>
      </c>
      <c r="D2014" s="77">
        <v>46248</v>
      </c>
      <c r="E2014" s="78">
        <v>2.37</v>
      </c>
      <c r="F2014" s="76" t="s">
        <v>266</v>
      </c>
      <c r="G2014" s="77">
        <v>46248</v>
      </c>
      <c r="H2014">
        <v>40503096</v>
      </c>
      <c r="I2014">
        <v>10</v>
      </c>
      <c r="J2014" s="76" t="s">
        <v>3027</v>
      </c>
      <c r="K2014" s="76" t="s">
        <v>2025</v>
      </c>
      <c r="L2014" s="77">
        <v>46248</v>
      </c>
      <c r="M2014" s="76" t="s">
        <v>1538</v>
      </c>
      <c r="N2014">
        <v>3002993</v>
      </c>
      <c r="O2014" s="76" t="s">
        <v>271</v>
      </c>
      <c r="P2014" s="77">
        <v>46248</v>
      </c>
      <c r="Q2014" s="43">
        <f t="shared" ref="Q2014:Q2077" si="64">IFERROR(VALUE(LEFT($J2014,2))*60+VALUE(MID($J2014,4,2)),9999)</f>
        <v>618</v>
      </c>
      <c r="R2014" s="43">
        <f t="shared" ref="R2014:R2077" si="65">IFERROR(VALUE(LEFT($K2014,2))*60+VALUE(MID($K2014,4,2)),"")</f>
        <v>760</v>
      </c>
      <c r="S2014" s="41">
        <f>IF($Q2014&lt;Parâmetros!$E$19,$G2014-1,$G2014)</f>
        <v>46248</v>
      </c>
    </row>
    <row r="2015" spans="1:19" ht="15" customHeight="1" x14ac:dyDescent="0.25">
      <c r="A2015" s="79">
        <v>55419</v>
      </c>
      <c r="B2015" s="76" t="s">
        <v>187</v>
      </c>
      <c r="C2015" s="76" t="s">
        <v>2932</v>
      </c>
      <c r="D2015" s="77">
        <v>46248</v>
      </c>
      <c r="E2015" s="78">
        <v>0.41</v>
      </c>
      <c r="F2015" s="76" t="s">
        <v>266</v>
      </c>
      <c r="G2015" s="77">
        <v>46248</v>
      </c>
      <c r="H2015">
        <v>40503096</v>
      </c>
      <c r="I2015">
        <v>20</v>
      </c>
      <c r="J2015" s="76" t="s">
        <v>3028</v>
      </c>
      <c r="K2015" s="76" t="s">
        <v>3029</v>
      </c>
      <c r="L2015" s="77">
        <v>46248</v>
      </c>
      <c r="M2015" s="76" t="s">
        <v>1538</v>
      </c>
      <c r="N2015">
        <v>3002993</v>
      </c>
      <c r="O2015" s="76" t="s">
        <v>271</v>
      </c>
      <c r="P2015" s="77">
        <v>46248</v>
      </c>
      <c r="Q2015" s="43">
        <f t="shared" si="64"/>
        <v>821</v>
      </c>
      <c r="R2015" s="43">
        <f t="shared" si="65"/>
        <v>845</v>
      </c>
      <c r="S2015" s="41">
        <f>IF($Q2015&lt;Parâmetros!$E$19,$G2015-1,$G2015)</f>
        <v>46248</v>
      </c>
    </row>
    <row r="2016" spans="1:19" ht="15" customHeight="1" x14ac:dyDescent="0.25">
      <c r="A2016" s="79">
        <v>55419</v>
      </c>
      <c r="B2016" s="76" t="s">
        <v>187</v>
      </c>
      <c r="C2016" s="76" t="s">
        <v>2932</v>
      </c>
      <c r="D2016" s="77">
        <v>46248</v>
      </c>
      <c r="E2016" s="78">
        <v>2.04</v>
      </c>
      <c r="F2016" s="76" t="s">
        <v>266</v>
      </c>
      <c r="G2016" s="77">
        <v>46248</v>
      </c>
      <c r="H2016">
        <v>40460842</v>
      </c>
      <c r="I2016">
        <v>10</v>
      </c>
      <c r="J2016" s="76" t="s">
        <v>3030</v>
      </c>
      <c r="K2016" s="76" t="s">
        <v>3031</v>
      </c>
      <c r="L2016" s="77">
        <v>46248</v>
      </c>
      <c r="M2016" s="76" t="s">
        <v>1538</v>
      </c>
      <c r="N2016">
        <v>3003539</v>
      </c>
      <c r="O2016" s="76" t="s">
        <v>271</v>
      </c>
      <c r="P2016" s="77">
        <v>46248</v>
      </c>
      <c r="Q2016" s="43">
        <f t="shared" si="64"/>
        <v>848</v>
      </c>
      <c r="R2016" s="43">
        <f t="shared" si="65"/>
        <v>970</v>
      </c>
      <c r="S2016" s="41">
        <f>IF($Q2016&lt;Parâmetros!$E$19,$G2016-1,$G2016)</f>
        <v>46248</v>
      </c>
    </row>
    <row r="2017" spans="1:19" ht="15" customHeight="1" x14ac:dyDescent="0.25">
      <c r="A2017" s="79">
        <v>55419</v>
      </c>
      <c r="B2017" s="76" t="s">
        <v>187</v>
      </c>
      <c r="C2017" s="76" t="s">
        <v>2932</v>
      </c>
      <c r="D2017" s="77">
        <v>46248</v>
      </c>
      <c r="E2017" s="78">
        <v>0.12</v>
      </c>
      <c r="F2017" s="76" t="s">
        <v>266</v>
      </c>
      <c r="G2017" s="77">
        <v>46248</v>
      </c>
      <c r="H2017">
        <v>40460842</v>
      </c>
      <c r="I2017">
        <v>20</v>
      </c>
      <c r="J2017" s="76" t="s">
        <v>3032</v>
      </c>
      <c r="K2017" s="76" t="s">
        <v>3033</v>
      </c>
      <c r="L2017" s="77">
        <v>46248</v>
      </c>
      <c r="M2017" s="76" t="s">
        <v>1538</v>
      </c>
      <c r="N2017">
        <v>3003539</v>
      </c>
      <c r="O2017" s="76" t="s">
        <v>271</v>
      </c>
      <c r="P2017" s="77">
        <v>46248</v>
      </c>
      <c r="Q2017" s="43">
        <f t="shared" si="64"/>
        <v>972</v>
      </c>
      <c r="R2017" s="43">
        <f t="shared" si="65"/>
        <v>980</v>
      </c>
      <c r="S2017" s="41">
        <f>IF($Q2017&lt;Parâmetros!$E$19,$G2017-1,$G2017)</f>
        <v>46248</v>
      </c>
    </row>
    <row r="2018" spans="1:19" ht="15" customHeight="1" x14ac:dyDescent="0.25">
      <c r="A2018" s="79">
        <v>55419</v>
      </c>
      <c r="B2018" s="76" t="s">
        <v>187</v>
      </c>
      <c r="C2018" s="76" t="s">
        <v>2932</v>
      </c>
      <c r="D2018" s="77">
        <v>46249</v>
      </c>
      <c r="E2018" s="78">
        <v>0.85</v>
      </c>
      <c r="F2018" s="76" t="s">
        <v>266</v>
      </c>
      <c r="G2018" s="77">
        <v>46249</v>
      </c>
      <c r="H2018">
        <v>40460843</v>
      </c>
      <c r="I2018">
        <v>10</v>
      </c>
      <c r="J2018" s="76" t="s">
        <v>2144</v>
      </c>
      <c r="K2018" s="76" t="s">
        <v>3034</v>
      </c>
      <c r="L2018" s="77">
        <v>46249</v>
      </c>
      <c r="M2018" s="76" t="s">
        <v>1538</v>
      </c>
      <c r="N2018">
        <v>3002991</v>
      </c>
      <c r="O2018" s="76" t="s">
        <v>271</v>
      </c>
      <c r="P2018" s="77">
        <v>46249</v>
      </c>
      <c r="Q2018" s="43">
        <f t="shared" si="64"/>
        <v>431</v>
      </c>
      <c r="R2018" s="43">
        <f t="shared" si="65"/>
        <v>482</v>
      </c>
      <c r="S2018" s="41">
        <f>IF($Q2018&lt;Parâmetros!$E$19,$G2018-1,$G2018)</f>
        <v>46249</v>
      </c>
    </row>
    <row r="2019" spans="1:19" ht="15" customHeight="1" x14ac:dyDescent="0.25">
      <c r="A2019" s="79">
        <v>55419</v>
      </c>
      <c r="B2019" s="76" t="s">
        <v>187</v>
      </c>
      <c r="C2019" s="76" t="s">
        <v>2932</v>
      </c>
      <c r="D2019" s="77">
        <v>46249</v>
      </c>
      <c r="E2019" s="78">
        <v>0.4</v>
      </c>
      <c r="F2019" s="76" t="s">
        <v>266</v>
      </c>
      <c r="G2019" s="77">
        <v>46249</v>
      </c>
      <c r="H2019">
        <v>40460843</v>
      </c>
      <c r="I2019">
        <v>20</v>
      </c>
      <c r="J2019" s="76" t="s">
        <v>3035</v>
      </c>
      <c r="K2019" s="76" t="s">
        <v>3036</v>
      </c>
      <c r="L2019" s="77">
        <v>46249</v>
      </c>
      <c r="M2019" s="76" t="s">
        <v>1538</v>
      </c>
      <c r="N2019">
        <v>3002991</v>
      </c>
      <c r="O2019" s="76" t="s">
        <v>271</v>
      </c>
      <c r="P2019" s="77">
        <v>46249</v>
      </c>
      <c r="Q2019" s="43">
        <f t="shared" si="64"/>
        <v>486</v>
      </c>
      <c r="R2019" s="43">
        <f t="shared" si="65"/>
        <v>510</v>
      </c>
      <c r="S2019" s="41">
        <f>IF($Q2019&lt;Parâmetros!$E$19,$G2019-1,$G2019)</f>
        <v>46249</v>
      </c>
    </row>
    <row r="2020" spans="1:19" ht="15" customHeight="1" x14ac:dyDescent="0.25">
      <c r="A2020" s="79">
        <v>55419</v>
      </c>
      <c r="B2020" s="76" t="s">
        <v>187</v>
      </c>
      <c r="C2020" s="76" t="s">
        <v>2932</v>
      </c>
      <c r="D2020" s="77">
        <v>46249</v>
      </c>
      <c r="E2020" s="78">
        <v>0.42</v>
      </c>
      <c r="F2020" s="76" t="s">
        <v>266</v>
      </c>
      <c r="G2020" s="77">
        <v>46249</v>
      </c>
      <c r="H2020">
        <v>40503090</v>
      </c>
      <c r="I2020">
        <v>10</v>
      </c>
      <c r="J2020" s="76" t="s">
        <v>3037</v>
      </c>
      <c r="K2020" s="76" t="s">
        <v>3038</v>
      </c>
      <c r="L2020" s="77">
        <v>46249</v>
      </c>
      <c r="M2020" s="76" t="s">
        <v>1538</v>
      </c>
      <c r="N2020" s="76" t="s">
        <v>270</v>
      </c>
      <c r="O2020" s="76" t="s">
        <v>271</v>
      </c>
      <c r="P2020" s="77">
        <v>46249</v>
      </c>
      <c r="Q2020" s="43">
        <f t="shared" si="64"/>
        <v>515</v>
      </c>
      <c r="R2020" s="43">
        <f t="shared" si="65"/>
        <v>540</v>
      </c>
      <c r="S2020" s="41">
        <f>IF($Q2020&lt;Parâmetros!$E$19,$G2020-1,$G2020)</f>
        <v>46249</v>
      </c>
    </row>
    <row r="2021" spans="1:19" ht="15" customHeight="1" x14ac:dyDescent="0.25">
      <c r="A2021" s="79">
        <v>55419</v>
      </c>
      <c r="B2021" s="76" t="s">
        <v>187</v>
      </c>
      <c r="C2021" s="76" t="s">
        <v>2932</v>
      </c>
      <c r="D2021" s="77">
        <v>46249</v>
      </c>
      <c r="E2021" s="78">
        <v>0.22</v>
      </c>
      <c r="F2021" s="76" t="s">
        <v>266</v>
      </c>
      <c r="G2021" s="77">
        <v>46249</v>
      </c>
      <c r="H2021">
        <v>40503090</v>
      </c>
      <c r="I2021">
        <v>20</v>
      </c>
      <c r="J2021" s="76" t="s">
        <v>306</v>
      </c>
      <c r="K2021" s="76" t="s">
        <v>3039</v>
      </c>
      <c r="L2021" s="77">
        <v>46249</v>
      </c>
      <c r="M2021" s="76" t="s">
        <v>1538</v>
      </c>
      <c r="N2021" s="76" t="s">
        <v>270</v>
      </c>
      <c r="O2021" s="76" t="s">
        <v>271</v>
      </c>
      <c r="P2021" s="77">
        <v>46249</v>
      </c>
      <c r="Q2021" s="43">
        <f t="shared" si="64"/>
        <v>541</v>
      </c>
      <c r="R2021" s="43">
        <f t="shared" si="65"/>
        <v>555</v>
      </c>
      <c r="S2021" s="41">
        <f>IF($Q2021&lt;Parâmetros!$E$19,$G2021-1,$G2021)</f>
        <v>46249</v>
      </c>
    </row>
    <row r="2022" spans="1:19" ht="15" customHeight="1" x14ac:dyDescent="0.25">
      <c r="A2022" s="79">
        <v>55419</v>
      </c>
      <c r="B2022" s="76" t="s">
        <v>187</v>
      </c>
      <c r="C2022" s="76" t="s">
        <v>2932</v>
      </c>
      <c r="D2022" s="77">
        <v>46249</v>
      </c>
      <c r="E2022" s="78">
        <v>0.47</v>
      </c>
      <c r="F2022" s="76" t="s">
        <v>266</v>
      </c>
      <c r="G2022" s="77">
        <v>46249</v>
      </c>
      <c r="H2022">
        <v>40503091</v>
      </c>
      <c r="I2022">
        <v>10</v>
      </c>
      <c r="J2022" s="76" t="s">
        <v>3040</v>
      </c>
      <c r="K2022" s="76" t="s">
        <v>3041</v>
      </c>
      <c r="L2022" s="77">
        <v>46249</v>
      </c>
      <c r="M2022" s="76" t="s">
        <v>1538</v>
      </c>
      <c r="N2022" s="76" t="s">
        <v>270</v>
      </c>
      <c r="O2022" s="76" t="s">
        <v>271</v>
      </c>
      <c r="P2022" s="77">
        <v>46249</v>
      </c>
      <c r="Q2022" s="43">
        <f t="shared" si="64"/>
        <v>557</v>
      </c>
      <c r="R2022" s="43">
        <f t="shared" si="65"/>
        <v>585</v>
      </c>
      <c r="S2022" s="41">
        <f>IF($Q2022&lt;Parâmetros!$E$19,$G2022-1,$G2022)</f>
        <v>46249</v>
      </c>
    </row>
    <row r="2023" spans="1:19" ht="15" customHeight="1" x14ac:dyDescent="0.25">
      <c r="A2023" s="79">
        <v>55419</v>
      </c>
      <c r="B2023" s="76" t="s">
        <v>187</v>
      </c>
      <c r="C2023" s="76" t="s">
        <v>2932</v>
      </c>
      <c r="D2023" s="77">
        <v>46249</v>
      </c>
      <c r="E2023" s="78">
        <v>0.24</v>
      </c>
      <c r="F2023" s="76" t="s">
        <v>266</v>
      </c>
      <c r="G2023" s="77">
        <v>46249</v>
      </c>
      <c r="H2023">
        <v>40503091</v>
      </c>
      <c r="I2023">
        <v>20</v>
      </c>
      <c r="J2023" s="76" t="s">
        <v>3042</v>
      </c>
      <c r="K2023" s="76" t="s">
        <v>3043</v>
      </c>
      <c r="L2023" s="77">
        <v>46249</v>
      </c>
      <c r="M2023" s="76" t="s">
        <v>1538</v>
      </c>
      <c r="N2023" s="76" t="s">
        <v>270</v>
      </c>
      <c r="O2023" s="76" t="s">
        <v>271</v>
      </c>
      <c r="P2023" s="77">
        <v>46249</v>
      </c>
      <c r="Q2023" s="43">
        <f t="shared" si="64"/>
        <v>586</v>
      </c>
      <c r="R2023" s="43">
        <f t="shared" si="65"/>
        <v>600</v>
      </c>
      <c r="S2023" s="41">
        <f>IF($Q2023&lt;Parâmetros!$E$19,$G2023-1,$G2023)</f>
        <v>46249</v>
      </c>
    </row>
    <row r="2024" spans="1:19" ht="15" customHeight="1" x14ac:dyDescent="0.25">
      <c r="A2024" s="79">
        <v>55419</v>
      </c>
      <c r="B2024" s="76" t="s">
        <v>187</v>
      </c>
      <c r="C2024" s="76" t="s">
        <v>2932</v>
      </c>
      <c r="D2024" s="77">
        <v>46249</v>
      </c>
      <c r="E2024" s="78">
        <v>0.22</v>
      </c>
      <c r="F2024" s="76" t="s">
        <v>266</v>
      </c>
      <c r="G2024" s="77">
        <v>46249</v>
      </c>
      <c r="H2024">
        <v>40503094</v>
      </c>
      <c r="I2024">
        <v>10</v>
      </c>
      <c r="J2024" s="76" t="s">
        <v>3044</v>
      </c>
      <c r="K2024" s="76" t="s">
        <v>3045</v>
      </c>
      <c r="L2024" s="77">
        <v>46249</v>
      </c>
      <c r="M2024" s="76" t="s">
        <v>1538</v>
      </c>
      <c r="N2024" s="76" t="s">
        <v>270</v>
      </c>
      <c r="O2024" s="76" t="s">
        <v>271</v>
      </c>
      <c r="P2024" s="77">
        <v>46249</v>
      </c>
      <c r="Q2024" s="43">
        <f t="shared" si="64"/>
        <v>602</v>
      </c>
      <c r="R2024" s="43">
        <f t="shared" si="65"/>
        <v>615</v>
      </c>
      <c r="S2024" s="41">
        <f>IF($Q2024&lt;Parâmetros!$E$19,$G2024-1,$G2024)</f>
        <v>46249</v>
      </c>
    </row>
    <row r="2025" spans="1:19" ht="15" customHeight="1" x14ac:dyDescent="0.25">
      <c r="A2025" s="79">
        <v>55419</v>
      </c>
      <c r="B2025" s="76" t="s">
        <v>187</v>
      </c>
      <c r="C2025" s="76" t="s">
        <v>2932</v>
      </c>
      <c r="D2025" s="77">
        <v>46249</v>
      </c>
      <c r="E2025" s="78">
        <v>0.22</v>
      </c>
      <c r="F2025" s="76" t="s">
        <v>266</v>
      </c>
      <c r="G2025" s="77">
        <v>46249</v>
      </c>
      <c r="H2025">
        <v>40503094</v>
      </c>
      <c r="I2025">
        <v>20</v>
      </c>
      <c r="J2025" s="76" t="s">
        <v>3046</v>
      </c>
      <c r="K2025" s="76" t="s">
        <v>3047</v>
      </c>
      <c r="L2025" s="77">
        <v>46249</v>
      </c>
      <c r="M2025" s="76" t="s">
        <v>1538</v>
      </c>
      <c r="N2025" s="76" t="s">
        <v>270</v>
      </c>
      <c r="O2025" s="76" t="s">
        <v>271</v>
      </c>
      <c r="P2025" s="77">
        <v>46249</v>
      </c>
      <c r="Q2025" s="43">
        <f t="shared" si="64"/>
        <v>617</v>
      </c>
      <c r="R2025" s="43">
        <f t="shared" si="65"/>
        <v>630</v>
      </c>
      <c r="S2025" s="41">
        <f>IF($Q2025&lt;Parâmetros!$E$19,$G2025-1,$G2025)</f>
        <v>46249</v>
      </c>
    </row>
    <row r="2026" spans="1:19" ht="15" customHeight="1" x14ac:dyDescent="0.25">
      <c r="A2026" s="79">
        <v>55419</v>
      </c>
      <c r="B2026" s="76" t="s">
        <v>187</v>
      </c>
      <c r="C2026" s="76" t="s">
        <v>2932</v>
      </c>
      <c r="D2026" s="77">
        <v>46249</v>
      </c>
      <c r="E2026" s="78">
        <v>0.28999999999999998</v>
      </c>
      <c r="F2026" s="76" t="s">
        <v>266</v>
      </c>
      <c r="G2026" s="77">
        <v>46249</v>
      </c>
      <c r="H2026">
        <v>40503093</v>
      </c>
      <c r="I2026">
        <v>10</v>
      </c>
      <c r="J2026" s="76" t="s">
        <v>3048</v>
      </c>
      <c r="K2026" s="76" t="s">
        <v>3049</v>
      </c>
      <c r="L2026" s="77">
        <v>46249</v>
      </c>
      <c r="M2026" s="76" t="s">
        <v>1538</v>
      </c>
      <c r="N2026" s="76" t="s">
        <v>270</v>
      </c>
      <c r="O2026" s="76" t="s">
        <v>271</v>
      </c>
      <c r="P2026" s="77">
        <v>46249</v>
      </c>
      <c r="Q2026" s="43">
        <f t="shared" si="64"/>
        <v>632</v>
      </c>
      <c r="R2026" s="43">
        <f t="shared" si="65"/>
        <v>650</v>
      </c>
      <c r="S2026" s="41">
        <f>IF($Q2026&lt;Parâmetros!$E$19,$G2026-1,$G2026)</f>
        <v>46249</v>
      </c>
    </row>
    <row r="2027" spans="1:19" ht="15" customHeight="1" x14ac:dyDescent="0.25">
      <c r="A2027" s="79">
        <v>55419</v>
      </c>
      <c r="B2027" s="76" t="s">
        <v>187</v>
      </c>
      <c r="C2027" s="76" t="s">
        <v>2932</v>
      </c>
      <c r="D2027" s="77">
        <v>46249</v>
      </c>
      <c r="E2027" s="78">
        <v>0.15</v>
      </c>
      <c r="F2027" s="76" t="s">
        <v>266</v>
      </c>
      <c r="G2027" s="77">
        <v>46249</v>
      </c>
      <c r="H2027">
        <v>40503093</v>
      </c>
      <c r="I2027">
        <v>20</v>
      </c>
      <c r="J2027" s="76" t="s">
        <v>3050</v>
      </c>
      <c r="K2027" s="76" t="s">
        <v>3051</v>
      </c>
      <c r="L2027" s="77">
        <v>46249</v>
      </c>
      <c r="M2027" s="76" t="s">
        <v>1538</v>
      </c>
      <c r="N2027" s="76" t="s">
        <v>270</v>
      </c>
      <c r="O2027" s="76" t="s">
        <v>271</v>
      </c>
      <c r="P2027" s="77">
        <v>46249</v>
      </c>
      <c r="Q2027" s="43">
        <f t="shared" si="64"/>
        <v>651</v>
      </c>
      <c r="R2027" s="43">
        <f t="shared" si="65"/>
        <v>660</v>
      </c>
      <c r="S2027" s="41">
        <f>IF($Q2027&lt;Parâmetros!$E$19,$G2027-1,$G2027)</f>
        <v>46249</v>
      </c>
    </row>
    <row r="2028" spans="1:19" ht="15" customHeight="1" x14ac:dyDescent="0.25">
      <c r="A2028" s="79">
        <v>55419</v>
      </c>
      <c r="B2028" s="76" t="s">
        <v>187</v>
      </c>
      <c r="C2028" s="76" t="s">
        <v>2932</v>
      </c>
      <c r="D2028" s="77">
        <v>46249</v>
      </c>
      <c r="E2028" s="78">
        <v>0.28000000000000003</v>
      </c>
      <c r="F2028" s="76" t="s">
        <v>266</v>
      </c>
      <c r="G2028" s="77">
        <v>46249</v>
      </c>
      <c r="H2028">
        <v>40503092</v>
      </c>
      <c r="I2028">
        <v>20</v>
      </c>
      <c r="J2028" s="76" t="s">
        <v>3052</v>
      </c>
      <c r="K2028" s="76" t="s">
        <v>3053</v>
      </c>
      <c r="L2028" s="77">
        <v>46249</v>
      </c>
      <c r="M2028" s="76" t="s">
        <v>1538</v>
      </c>
      <c r="N2028" s="76" t="s">
        <v>270</v>
      </c>
      <c r="O2028" s="76" t="s">
        <v>271</v>
      </c>
      <c r="P2028" s="77">
        <v>46249</v>
      </c>
      <c r="Q2028" s="43">
        <f t="shared" si="64"/>
        <v>663</v>
      </c>
      <c r="R2028" s="43">
        <f t="shared" si="65"/>
        <v>680</v>
      </c>
      <c r="S2028" s="41">
        <f>IF($Q2028&lt;Parâmetros!$E$19,$G2028-1,$G2028)</f>
        <v>46249</v>
      </c>
    </row>
    <row r="2029" spans="1:19" ht="15" customHeight="1" x14ac:dyDescent="0.25">
      <c r="A2029" s="79">
        <v>55419</v>
      </c>
      <c r="B2029" s="76" t="s">
        <v>187</v>
      </c>
      <c r="C2029" s="76" t="s">
        <v>2932</v>
      </c>
      <c r="D2029" s="77">
        <v>46249</v>
      </c>
      <c r="E2029" s="78">
        <v>0.17</v>
      </c>
      <c r="F2029" s="76" t="s">
        <v>266</v>
      </c>
      <c r="G2029" s="77">
        <v>46249</v>
      </c>
      <c r="H2029">
        <v>40503092</v>
      </c>
      <c r="I2029">
        <v>10</v>
      </c>
      <c r="J2029" s="76" t="s">
        <v>3054</v>
      </c>
      <c r="K2029" s="76" t="s">
        <v>3055</v>
      </c>
      <c r="L2029" s="77">
        <v>46249</v>
      </c>
      <c r="M2029" s="76" t="s">
        <v>1538</v>
      </c>
      <c r="N2029" s="76" t="s">
        <v>270</v>
      </c>
      <c r="O2029" s="76" t="s">
        <v>271</v>
      </c>
      <c r="P2029" s="77">
        <v>46249</v>
      </c>
      <c r="Q2029" s="43">
        <f t="shared" si="64"/>
        <v>681</v>
      </c>
      <c r="R2029" s="43">
        <f t="shared" si="65"/>
        <v>692</v>
      </c>
      <c r="S2029" s="41">
        <f>IF($Q2029&lt;Parâmetros!$E$19,$G2029-1,$G2029)</f>
        <v>46249</v>
      </c>
    </row>
    <row r="2030" spans="1:19" ht="15" customHeight="1" x14ac:dyDescent="0.25">
      <c r="A2030" s="79">
        <v>55419</v>
      </c>
      <c r="B2030" s="76" t="s">
        <v>187</v>
      </c>
      <c r="C2030" s="76" t="s">
        <v>2932</v>
      </c>
      <c r="D2030" s="77">
        <v>46249</v>
      </c>
      <c r="E2030" s="78">
        <v>0.27</v>
      </c>
      <c r="F2030" s="76" t="s">
        <v>266</v>
      </c>
      <c r="G2030" s="77">
        <v>46249</v>
      </c>
      <c r="H2030">
        <v>40503087</v>
      </c>
      <c r="I2030">
        <v>10</v>
      </c>
      <c r="J2030" s="76" t="s">
        <v>3056</v>
      </c>
      <c r="K2030" s="76" t="s">
        <v>3057</v>
      </c>
      <c r="L2030" s="77">
        <v>46249</v>
      </c>
      <c r="M2030" s="76" t="s">
        <v>1538</v>
      </c>
      <c r="N2030" s="76" t="s">
        <v>270</v>
      </c>
      <c r="O2030" s="76" t="s">
        <v>271</v>
      </c>
      <c r="P2030" s="77">
        <v>46249</v>
      </c>
      <c r="Q2030" s="43">
        <f t="shared" si="64"/>
        <v>693</v>
      </c>
      <c r="R2030" s="43">
        <f t="shared" si="65"/>
        <v>709</v>
      </c>
      <c r="S2030" s="41">
        <f>IF($Q2030&lt;Parâmetros!$E$19,$G2030-1,$G2030)</f>
        <v>46249</v>
      </c>
    </row>
    <row r="2031" spans="1:19" ht="15" customHeight="1" x14ac:dyDescent="0.25">
      <c r="A2031" s="79">
        <v>55419</v>
      </c>
      <c r="B2031" s="76" t="s">
        <v>187</v>
      </c>
      <c r="C2031" s="76" t="s">
        <v>2932</v>
      </c>
      <c r="D2031" s="77">
        <v>46249</v>
      </c>
      <c r="E2031" s="78">
        <v>0.14000000000000001</v>
      </c>
      <c r="F2031" s="76" t="s">
        <v>266</v>
      </c>
      <c r="G2031" s="77">
        <v>46249</v>
      </c>
      <c r="H2031">
        <v>40503087</v>
      </c>
      <c r="I2031">
        <v>20</v>
      </c>
      <c r="J2031" s="76" t="s">
        <v>3058</v>
      </c>
      <c r="K2031" s="76" t="s">
        <v>3059</v>
      </c>
      <c r="L2031" s="77">
        <v>46249</v>
      </c>
      <c r="M2031" s="76" t="s">
        <v>1538</v>
      </c>
      <c r="N2031" s="76" t="s">
        <v>270</v>
      </c>
      <c r="O2031" s="76" t="s">
        <v>271</v>
      </c>
      <c r="P2031" s="77">
        <v>46249</v>
      </c>
      <c r="Q2031" s="43">
        <f t="shared" si="64"/>
        <v>711</v>
      </c>
      <c r="R2031" s="43">
        <f t="shared" si="65"/>
        <v>720</v>
      </c>
      <c r="S2031" s="41">
        <f>IF($Q2031&lt;Parâmetros!$E$19,$G2031-1,$G2031)</f>
        <v>46249</v>
      </c>
    </row>
    <row r="2032" spans="1:19" ht="15" customHeight="1" x14ac:dyDescent="0.25">
      <c r="A2032" s="79">
        <v>55419</v>
      </c>
      <c r="B2032" s="76" t="s">
        <v>187</v>
      </c>
      <c r="C2032" s="76" t="s">
        <v>2932</v>
      </c>
      <c r="D2032" s="77">
        <v>46249</v>
      </c>
      <c r="E2032" s="78">
        <v>0.4</v>
      </c>
      <c r="F2032" s="76" t="s">
        <v>266</v>
      </c>
      <c r="G2032" s="77">
        <v>46249</v>
      </c>
      <c r="H2032">
        <v>40481593</v>
      </c>
      <c r="I2032">
        <v>10</v>
      </c>
      <c r="J2032" s="76" t="s">
        <v>3060</v>
      </c>
      <c r="K2032" s="76" t="s">
        <v>3061</v>
      </c>
      <c r="L2032" s="77">
        <v>46249</v>
      </c>
      <c r="M2032" s="76" t="s">
        <v>1538</v>
      </c>
      <c r="N2032">
        <v>3006773</v>
      </c>
      <c r="O2032" s="76" t="s">
        <v>271</v>
      </c>
      <c r="P2032" s="77">
        <v>46249</v>
      </c>
      <c r="Q2032" s="43">
        <f t="shared" si="64"/>
        <v>781</v>
      </c>
      <c r="R2032" s="43">
        <f t="shared" si="65"/>
        <v>805</v>
      </c>
      <c r="S2032" s="41">
        <f>IF($Q2032&lt;Parâmetros!$E$19,$G2032-1,$G2032)</f>
        <v>46249</v>
      </c>
    </row>
    <row r="2033" spans="1:19" ht="15" customHeight="1" x14ac:dyDescent="0.25">
      <c r="A2033" s="79">
        <v>55419</v>
      </c>
      <c r="B2033" s="76" t="s">
        <v>187</v>
      </c>
      <c r="C2033" s="76" t="s">
        <v>2932</v>
      </c>
      <c r="D2033" s="77">
        <v>46249</v>
      </c>
      <c r="E2033" s="78">
        <v>0.15</v>
      </c>
      <c r="F2033" s="76" t="s">
        <v>266</v>
      </c>
      <c r="G2033" s="77">
        <v>46249</v>
      </c>
      <c r="H2033">
        <v>40481593</v>
      </c>
      <c r="I2033">
        <v>20</v>
      </c>
      <c r="J2033" s="76" t="s">
        <v>3062</v>
      </c>
      <c r="K2033" s="76" t="s">
        <v>3063</v>
      </c>
      <c r="L2033" s="77">
        <v>46249</v>
      </c>
      <c r="M2033" s="76" t="s">
        <v>1538</v>
      </c>
      <c r="N2033">
        <v>3006773</v>
      </c>
      <c r="O2033" s="76" t="s">
        <v>271</v>
      </c>
      <c r="P2033" s="77">
        <v>46249</v>
      </c>
      <c r="Q2033" s="43">
        <f t="shared" si="64"/>
        <v>806</v>
      </c>
      <c r="R2033" s="43">
        <f t="shared" si="65"/>
        <v>815</v>
      </c>
      <c r="S2033" s="41">
        <f>IF($Q2033&lt;Parâmetros!$E$19,$G2033-1,$G2033)</f>
        <v>46249</v>
      </c>
    </row>
    <row r="2034" spans="1:19" ht="15" customHeight="1" x14ac:dyDescent="0.25">
      <c r="A2034" s="79">
        <v>55419</v>
      </c>
      <c r="B2034" s="76" t="s">
        <v>187</v>
      </c>
      <c r="C2034" s="76" t="s">
        <v>2932</v>
      </c>
      <c r="D2034" s="77">
        <v>46249</v>
      </c>
      <c r="E2034" s="78">
        <v>0.37</v>
      </c>
      <c r="F2034" s="76" t="s">
        <v>266</v>
      </c>
      <c r="G2034" s="77">
        <v>46249</v>
      </c>
      <c r="H2034">
        <v>40481607</v>
      </c>
      <c r="I2034">
        <v>10</v>
      </c>
      <c r="J2034" s="76" t="s">
        <v>3064</v>
      </c>
      <c r="K2034" s="76" t="s">
        <v>3065</v>
      </c>
      <c r="L2034" s="77">
        <v>46249</v>
      </c>
      <c r="M2034" s="76" t="s">
        <v>1538</v>
      </c>
      <c r="N2034">
        <v>3005401</v>
      </c>
      <c r="O2034" s="76" t="s">
        <v>271</v>
      </c>
      <c r="P2034" s="77">
        <v>46249</v>
      </c>
      <c r="Q2034" s="43">
        <f t="shared" si="64"/>
        <v>817</v>
      </c>
      <c r="R2034" s="43">
        <f t="shared" si="65"/>
        <v>840</v>
      </c>
      <c r="S2034" s="41">
        <f>IF($Q2034&lt;Parâmetros!$E$19,$G2034-1,$G2034)</f>
        <v>46249</v>
      </c>
    </row>
    <row r="2035" spans="1:19" ht="15" customHeight="1" x14ac:dyDescent="0.25">
      <c r="A2035" s="79">
        <v>55419</v>
      </c>
      <c r="B2035" s="76" t="s">
        <v>187</v>
      </c>
      <c r="C2035" s="76" t="s">
        <v>2932</v>
      </c>
      <c r="D2035" s="77">
        <v>46249</v>
      </c>
      <c r="E2035" s="78">
        <v>0.15</v>
      </c>
      <c r="F2035" s="76" t="s">
        <v>266</v>
      </c>
      <c r="G2035" s="77">
        <v>46249</v>
      </c>
      <c r="H2035">
        <v>40481607</v>
      </c>
      <c r="I2035">
        <v>20</v>
      </c>
      <c r="J2035" s="76" t="s">
        <v>3066</v>
      </c>
      <c r="K2035" s="76" t="s">
        <v>3067</v>
      </c>
      <c r="L2035" s="77">
        <v>46249</v>
      </c>
      <c r="M2035" s="76" t="s">
        <v>1538</v>
      </c>
      <c r="N2035">
        <v>3005401</v>
      </c>
      <c r="O2035" s="76" t="s">
        <v>271</v>
      </c>
      <c r="P2035" s="77">
        <v>46249</v>
      </c>
      <c r="Q2035" s="43">
        <f t="shared" si="64"/>
        <v>841</v>
      </c>
      <c r="R2035" s="43">
        <f t="shared" si="65"/>
        <v>850</v>
      </c>
      <c r="S2035" s="41">
        <f>IF($Q2035&lt;Parâmetros!$E$19,$G2035-1,$G2035)</f>
        <v>46249</v>
      </c>
    </row>
    <row r="2036" spans="1:19" ht="15" customHeight="1" x14ac:dyDescent="0.25">
      <c r="A2036" s="79">
        <v>55419</v>
      </c>
      <c r="B2036" s="76" t="s">
        <v>187</v>
      </c>
      <c r="C2036" s="76" t="s">
        <v>2932</v>
      </c>
      <c r="D2036" s="77">
        <v>46249</v>
      </c>
      <c r="E2036" s="78">
        <v>0.4</v>
      </c>
      <c r="F2036" s="76" t="s">
        <v>266</v>
      </c>
      <c r="G2036" s="77">
        <v>46249</v>
      </c>
      <c r="H2036">
        <v>40503074</v>
      </c>
      <c r="I2036">
        <v>10</v>
      </c>
      <c r="J2036" s="76" t="s">
        <v>3068</v>
      </c>
      <c r="K2036" s="76" t="s">
        <v>3069</v>
      </c>
      <c r="L2036" s="77">
        <v>46249</v>
      </c>
      <c r="M2036" s="76" t="s">
        <v>1538</v>
      </c>
      <c r="N2036">
        <v>3003543</v>
      </c>
      <c r="O2036" s="76" t="s">
        <v>271</v>
      </c>
      <c r="P2036" s="77">
        <v>46249</v>
      </c>
      <c r="Q2036" s="43">
        <f t="shared" si="64"/>
        <v>851</v>
      </c>
      <c r="R2036" s="43">
        <f t="shared" si="65"/>
        <v>875</v>
      </c>
      <c r="S2036" s="41">
        <f>IF($Q2036&lt;Parâmetros!$E$19,$G2036-1,$G2036)</f>
        <v>46249</v>
      </c>
    </row>
    <row r="2037" spans="1:19" ht="15" customHeight="1" x14ac:dyDescent="0.25">
      <c r="A2037" s="79">
        <v>55419</v>
      </c>
      <c r="B2037" s="76" t="s">
        <v>187</v>
      </c>
      <c r="C2037" s="76" t="s">
        <v>2932</v>
      </c>
      <c r="D2037" s="77">
        <v>46249</v>
      </c>
      <c r="E2037" s="78">
        <v>0.05</v>
      </c>
      <c r="F2037" s="76" t="s">
        <v>266</v>
      </c>
      <c r="G2037" s="77">
        <v>46249</v>
      </c>
      <c r="H2037">
        <v>40503074</v>
      </c>
      <c r="I2037">
        <v>20</v>
      </c>
      <c r="J2037" s="76" t="s">
        <v>3070</v>
      </c>
      <c r="K2037" s="76" t="s">
        <v>3071</v>
      </c>
      <c r="L2037" s="77">
        <v>46249</v>
      </c>
      <c r="M2037" s="76" t="s">
        <v>1538</v>
      </c>
      <c r="N2037">
        <v>3003543</v>
      </c>
      <c r="O2037" s="76" t="s">
        <v>271</v>
      </c>
      <c r="P2037" s="77">
        <v>46249</v>
      </c>
      <c r="Q2037" s="43">
        <f t="shared" si="64"/>
        <v>878</v>
      </c>
      <c r="R2037" s="43">
        <f t="shared" si="65"/>
        <v>881</v>
      </c>
      <c r="S2037" s="41">
        <f>IF($Q2037&lt;Parâmetros!$E$19,$G2037-1,$G2037)</f>
        <v>46249</v>
      </c>
    </row>
    <row r="2038" spans="1:19" ht="15" customHeight="1" x14ac:dyDescent="0.25">
      <c r="A2038" s="79">
        <v>55419</v>
      </c>
      <c r="B2038" s="76" t="s">
        <v>187</v>
      </c>
      <c r="C2038" s="76" t="s">
        <v>2932</v>
      </c>
      <c r="D2038" s="77">
        <v>46249</v>
      </c>
      <c r="E2038" s="78">
        <v>0.47</v>
      </c>
      <c r="F2038" s="76" t="s">
        <v>266</v>
      </c>
      <c r="G2038" s="77">
        <v>46249</v>
      </c>
      <c r="H2038">
        <v>40503076</v>
      </c>
      <c r="I2038">
        <v>10</v>
      </c>
      <c r="J2038" s="76" t="s">
        <v>3072</v>
      </c>
      <c r="K2038" s="76" t="s">
        <v>3073</v>
      </c>
      <c r="L2038" s="77">
        <v>46249</v>
      </c>
      <c r="M2038" s="76" t="s">
        <v>1538</v>
      </c>
      <c r="N2038">
        <v>3003101</v>
      </c>
      <c r="O2038" s="76" t="s">
        <v>271</v>
      </c>
      <c r="P2038" s="77">
        <v>46249</v>
      </c>
      <c r="Q2038" s="43">
        <f t="shared" si="64"/>
        <v>882</v>
      </c>
      <c r="R2038" s="43">
        <f t="shared" si="65"/>
        <v>910</v>
      </c>
      <c r="S2038" s="41">
        <f>IF($Q2038&lt;Parâmetros!$E$19,$G2038-1,$G2038)</f>
        <v>46249</v>
      </c>
    </row>
    <row r="2039" spans="1:19" ht="15" customHeight="1" x14ac:dyDescent="0.25">
      <c r="A2039" s="79">
        <v>55419</v>
      </c>
      <c r="B2039" s="76" t="s">
        <v>187</v>
      </c>
      <c r="C2039" s="76" t="s">
        <v>2932</v>
      </c>
      <c r="D2039" s="77">
        <v>46249</v>
      </c>
      <c r="E2039" s="78">
        <v>0.15</v>
      </c>
      <c r="F2039" s="76" t="s">
        <v>266</v>
      </c>
      <c r="G2039" s="77">
        <v>46249</v>
      </c>
      <c r="H2039">
        <v>40503076</v>
      </c>
      <c r="I2039">
        <v>20</v>
      </c>
      <c r="J2039" s="76" t="s">
        <v>3074</v>
      </c>
      <c r="K2039" s="76" t="s">
        <v>771</v>
      </c>
      <c r="L2039" s="77">
        <v>46249</v>
      </c>
      <c r="M2039" s="76" t="s">
        <v>1538</v>
      </c>
      <c r="N2039">
        <v>3003101</v>
      </c>
      <c r="O2039" s="76" t="s">
        <v>271</v>
      </c>
      <c r="P2039" s="77">
        <v>46249</v>
      </c>
      <c r="Q2039" s="43">
        <f t="shared" si="64"/>
        <v>911</v>
      </c>
      <c r="R2039" s="43">
        <f t="shared" si="65"/>
        <v>920</v>
      </c>
      <c r="S2039" s="41">
        <f>IF($Q2039&lt;Parâmetros!$E$19,$G2039-1,$G2039)</f>
        <v>46249</v>
      </c>
    </row>
    <row r="2040" spans="1:19" ht="15" customHeight="1" x14ac:dyDescent="0.25">
      <c r="A2040" s="79">
        <v>55420</v>
      </c>
      <c r="B2040" s="76" t="s">
        <v>3075</v>
      </c>
      <c r="C2040" s="76" t="s">
        <v>443</v>
      </c>
      <c r="D2040" s="77">
        <v>46247</v>
      </c>
      <c r="E2040" s="78">
        <v>4.28</v>
      </c>
      <c r="F2040" s="76" t="s">
        <v>266</v>
      </c>
      <c r="G2040" s="77">
        <v>46247</v>
      </c>
      <c r="H2040">
        <v>40503992</v>
      </c>
      <c r="I2040">
        <v>10</v>
      </c>
      <c r="J2040" s="76" t="s">
        <v>1828</v>
      </c>
      <c r="K2040" s="76" t="s">
        <v>1829</v>
      </c>
      <c r="L2040" s="77">
        <v>46247</v>
      </c>
      <c r="M2040" s="76" t="s">
        <v>269</v>
      </c>
      <c r="N2040" s="76" t="s">
        <v>270</v>
      </c>
      <c r="O2040" s="76" t="s">
        <v>271</v>
      </c>
      <c r="P2040" s="77">
        <v>46247</v>
      </c>
      <c r="Q2040" s="43">
        <f t="shared" si="64"/>
        <v>972</v>
      </c>
      <c r="R2040" s="43">
        <f t="shared" si="65"/>
        <v>1228</v>
      </c>
      <c r="S2040" s="41">
        <f>IF($Q2040&lt;Parâmetros!$E$19,$G2040-1,$G2040)</f>
        <v>46247</v>
      </c>
    </row>
    <row r="2041" spans="1:19" ht="15" customHeight="1" x14ac:dyDescent="0.25">
      <c r="A2041" s="79">
        <v>55420</v>
      </c>
      <c r="B2041" s="76" t="s">
        <v>3075</v>
      </c>
      <c r="C2041" s="76" t="s">
        <v>443</v>
      </c>
      <c r="D2041" s="77">
        <v>46249</v>
      </c>
      <c r="E2041" s="78">
        <v>7.34</v>
      </c>
      <c r="F2041" s="76" t="s">
        <v>266</v>
      </c>
      <c r="G2041" s="77">
        <v>46249</v>
      </c>
      <c r="H2041">
        <v>40504765</v>
      </c>
      <c r="I2041">
        <v>10</v>
      </c>
      <c r="J2041" s="76" t="s">
        <v>1855</v>
      </c>
      <c r="K2041" s="76" t="s">
        <v>1856</v>
      </c>
      <c r="L2041" s="77">
        <v>46249</v>
      </c>
      <c r="M2041" s="76" t="s">
        <v>269</v>
      </c>
      <c r="N2041" s="76" t="s">
        <v>270</v>
      </c>
      <c r="O2041" s="76" t="s">
        <v>271</v>
      </c>
      <c r="P2041" s="77">
        <v>46249</v>
      </c>
      <c r="Q2041" s="43">
        <f t="shared" si="64"/>
        <v>940</v>
      </c>
      <c r="R2041" s="43">
        <f t="shared" si="65"/>
        <v>1380</v>
      </c>
      <c r="S2041" s="41">
        <f>IF($Q2041&lt;Parâmetros!$E$19,$G2041-1,$G2041)</f>
        <v>46249</v>
      </c>
    </row>
    <row r="2042" spans="1:19" ht="15" customHeight="1" x14ac:dyDescent="0.25">
      <c r="A2042" s="79">
        <v>55420</v>
      </c>
      <c r="B2042" s="76" t="s">
        <v>3075</v>
      </c>
      <c r="C2042" s="76" t="s">
        <v>443</v>
      </c>
      <c r="D2042" s="77">
        <v>46252</v>
      </c>
      <c r="E2042" s="78">
        <v>0.24</v>
      </c>
      <c r="F2042" s="76" t="s">
        <v>266</v>
      </c>
      <c r="G2042" s="77">
        <v>46252</v>
      </c>
      <c r="H2042">
        <v>40503652</v>
      </c>
      <c r="I2042">
        <v>10</v>
      </c>
      <c r="J2042" s="76" t="s">
        <v>4414</v>
      </c>
      <c r="K2042" s="76" t="s">
        <v>4415</v>
      </c>
      <c r="L2042" s="77">
        <v>46252</v>
      </c>
      <c r="M2042" s="76" t="s">
        <v>269</v>
      </c>
      <c r="N2042" s="76" t="s">
        <v>270</v>
      </c>
      <c r="O2042" s="76" t="s">
        <v>271</v>
      </c>
      <c r="P2042" s="77">
        <v>46252</v>
      </c>
      <c r="Q2042" s="43">
        <f t="shared" si="64"/>
        <v>1010</v>
      </c>
      <c r="R2042" s="43">
        <f t="shared" si="65"/>
        <v>1025</v>
      </c>
      <c r="S2042" s="41">
        <f>IF($Q2042&lt;Parâmetros!$E$19,$G2042-1,$G2042)</f>
        <v>46252</v>
      </c>
    </row>
    <row r="2043" spans="1:19" ht="15" customHeight="1" x14ac:dyDescent="0.25">
      <c r="A2043" s="79">
        <v>55420</v>
      </c>
      <c r="B2043" s="76" t="s">
        <v>3075</v>
      </c>
      <c r="C2043" s="76" t="s">
        <v>443</v>
      </c>
      <c r="D2043" s="77">
        <v>46252</v>
      </c>
      <c r="E2043" s="78">
        <v>0.26</v>
      </c>
      <c r="F2043" s="76" t="s">
        <v>266</v>
      </c>
      <c r="G2043" s="77">
        <v>46252</v>
      </c>
      <c r="H2043">
        <v>40503652</v>
      </c>
      <c r="I2043">
        <v>20</v>
      </c>
      <c r="J2043" s="76" t="s">
        <v>4416</v>
      </c>
      <c r="K2043" s="76" t="s">
        <v>4417</v>
      </c>
      <c r="L2043" s="77">
        <v>46252</v>
      </c>
      <c r="M2043" s="76" t="s">
        <v>269</v>
      </c>
      <c r="N2043" s="76" t="s">
        <v>270</v>
      </c>
      <c r="O2043" s="76" t="s">
        <v>271</v>
      </c>
      <c r="P2043" s="77">
        <v>46252</v>
      </c>
      <c r="Q2043" s="43">
        <f t="shared" si="64"/>
        <v>1025</v>
      </c>
      <c r="R2043" s="43">
        <f t="shared" si="65"/>
        <v>1040</v>
      </c>
      <c r="S2043" s="41">
        <f>IF($Q2043&lt;Parâmetros!$E$19,$G2043-1,$G2043)</f>
        <v>46252</v>
      </c>
    </row>
    <row r="2044" spans="1:19" ht="15" customHeight="1" x14ac:dyDescent="0.25">
      <c r="A2044" s="79">
        <v>55420</v>
      </c>
      <c r="B2044" s="76" t="s">
        <v>3075</v>
      </c>
      <c r="C2044" s="76" t="s">
        <v>443</v>
      </c>
      <c r="D2044" s="77">
        <v>46252</v>
      </c>
      <c r="E2044" s="78">
        <v>0.43</v>
      </c>
      <c r="F2044" s="76" t="s">
        <v>266</v>
      </c>
      <c r="G2044" s="77">
        <v>46252</v>
      </c>
      <c r="H2044">
        <v>40503064</v>
      </c>
      <c r="I2044">
        <v>10</v>
      </c>
      <c r="J2044" s="76" t="s">
        <v>4418</v>
      </c>
      <c r="K2044" s="76" t="s">
        <v>4419</v>
      </c>
      <c r="L2044" s="77">
        <v>46252</v>
      </c>
      <c r="M2044" s="76" t="s">
        <v>269</v>
      </c>
      <c r="N2044" s="76" t="s">
        <v>270</v>
      </c>
      <c r="O2044" s="76" t="s">
        <v>271</v>
      </c>
      <c r="P2044" s="77">
        <v>46252</v>
      </c>
      <c r="Q2044" s="43">
        <f t="shared" si="64"/>
        <v>1041</v>
      </c>
      <c r="R2044" s="43">
        <f t="shared" si="65"/>
        <v>1067</v>
      </c>
      <c r="S2044" s="41">
        <f>IF($Q2044&lt;Parâmetros!$E$19,$G2044-1,$G2044)</f>
        <v>46252</v>
      </c>
    </row>
    <row r="2045" spans="1:19" ht="15" customHeight="1" x14ac:dyDescent="0.25">
      <c r="A2045" s="79">
        <v>55420</v>
      </c>
      <c r="B2045" s="76" t="s">
        <v>3075</v>
      </c>
      <c r="C2045" s="76" t="s">
        <v>443</v>
      </c>
      <c r="D2045" s="77">
        <v>46252</v>
      </c>
      <c r="E2045" s="78">
        <v>2.2999999999999998</v>
      </c>
      <c r="F2045" s="76" t="s">
        <v>266</v>
      </c>
      <c r="G2045" s="77">
        <v>46252</v>
      </c>
      <c r="H2045">
        <v>40503064</v>
      </c>
      <c r="I2045">
        <v>20</v>
      </c>
      <c r="J2045" s="76" t="s">
        <v>4420</v>
      </c>
      <c r="K2045" s="76" t="s">
        <v>4421</v>
      </c>
      <c r="L2045" s="77">
        <v>46252</v>
      </c>
      <c r="M2045" s="76" t="s">
        <v>269</v>
      </c>
      <c r="N2045" s="76" t="s">
        <v>270</v>
      </c>
      <c r="O2045" s="76" t="s">
        <v>271</v>
      </c>
      <c r="P2045" s="77">
        <v>46252</v>
      </c>
      <c r="Q2045" s="43">
        <f t="shared" si="64"/>
        <v>1067</v>
      </c>
      <c r="R2045" s="43">
        <f t="shared" si="65"/>
        <v>1205</v>
      </c>
      <c r="S2045" s="41">
        <f>IF($Q2045&lt;Parâmetros!$E$19,$G2045-1,$G2045)</f>
        <v>46252</v>
      </c>
    </row>
    <row r="2046" spans="1:19" ht="15" customHeight="1" x14ac:dyDescent="0.25">
      <c r="A2046" s="79">
        <v>55420</v>
      </c>
      <c r="B2046" s="76" t="s">
        <v>3075</v>
      </c>
      <c r="C2046" s="76" t="s">
        <v>443</v>
      </c>
      <c r="D2046" s="77">
        <v>46252</v>
      </c>
      <c r="E2046" s="78">
        <v>0.37</v>
      </c>
      <c r="F2046" s="76" t="s">
        <v>266</v>
      </c>
      <c r="G2046" s="77">
        <v>46252</v>
      </c>
      <c r="H2046">
        <v>40493775</v>
      </c>
      <c r="I2046">
        <v>10</v>
      </c>
      <c r="J2046" s="76" t="s">
        <v>4422</v>
      </c>
      <c r="K2046" s="76" t="s">
        <v>4423</v>
      </c>
      <c r="L2046" s="77">
        <v>46252</v>
      </c>
      <c r="M2046" s="76" t="s">
        <v>296</v>
      </c>
      <c r="N2046">
        <v>3004101</v>
      </c>
      <c r="O2046" s="76" t="s">
        <v>271</v>
      </c>
      <c r="P2046" s="77">
        <v>46252</v>
      </c>
      <c r="Q2046" s="43">
        <f t="shared" si="64"/>
        <v>1206</v>
      </c>
      <c r="R2046" s="43">
        <f t="shared" si="65"/>
        <v>1228</v>
      </c>
      <c r="S2046" s="41">
        <f>IF($Q2046&lt;Parâmetros!$E$19,$G2046-1,$G2046)</f>
        <v>46252</v>
      </c>
    </row>
    <row r="2047" spans="1:19" ht="15" customHeight="1" x14ac:dyDescent="0.25">
      <c r="A2047" s="79">
        <v>55420</v>
      </c>
      <c r="B2047" s="76" t="s">
        <v>3075</v>
      </c>
      <c r="C2047" s="76" t="s">
        <v>443</v>
      </c>
      <c r="D2047" s="77">
        <v>46252</v>
      </c>
      <c r="E2047" s="78">
        <v>0.39</v>
      </c>
      <c r="F2047" s="76" t="s">
        <v>266</v>
      </c>
      <c r="G2047" s="77">
        <v>46252</v>
      </c>
      <c r="H2047">
        <v>40493902</v>
      </c>
      <c r="I2047">
        <v>10</v>
      </c>
      <c r="J2047" s="76" t="s">
        <v>4424</v>
      </c>
      <c r="K2047" s="76" t="s">
        <v>4425</v>
      </c>
      <c r="L2047" s="77">
        <v>46252</v>
      </c>
      <c r="M2047" s="76" t="s">
        <v>296</v>
      </c>
      <c r="N2047">
        <v>3003269</v>
      </c>
      <c r="O2047" s="76" t="s">
        <v>271</v>
      </c>
      <c r="P2047" s="77">
        <v>46252</v>
      </c>
      <c r="Q2047" s="43">
        <f t="shared" si="64"/>
        <v>1229</v>
      </c>
      <c r="R2047" s="43">
        <f t="shared" si="65"/>
        <v>1253</v>
      </c>
      <c r="S2047" s="41">
        <f>IF($Q2047&lt;Parâmetros!$E$19,$G2047-1,$G2047)</f>
        <v>46252</v>
      </c>
    </row>
    <row r="2048" spans="1:19" ht="15" customHeight="1" x14ac:dyDescent="0.25">
      <c r="A2048" s="79">
        <v>55420</v>
      </c>
      <c r="B2048" s="76" t="s">
        <v>3075</v>
      </c>
      <c r="C2048" s="76" t="s">
        <v>443</v>
      </c>
      <c r="D2048" s="77">
        <v>46252</v>
      </c>
      <c r="E2048" s="78">
        <v>0.5</v>
      </c>
      <c r="F2048" s="76" t="s">
        <v>266</v>
      </c>
      <c r="G2048" s="77">
        <v>46252</v>
      </c>
      <c r="H2048">
        <v>40493911</v>
      </c>
      <c r="I2048">
        <v>10</v>
      </c>
      <c r="J2048" s="76" t="s">
        <v>4426</v>
      </c>
      <c r="K2048" s="76" t="s">
        <v>4427</v>
      </c>
      <c r="L2048" s="77">
        <v>46252</v>
      </c>
      <c r="M2048" s="76" t="s">
        <v>296</v>
      </c>
      <c r="N2048">
        <v>3004661</v>
      </c>
      <c r="O2048" s="76" t="s">
        <v>271</v>
      </c>
      <c r="P2048" s="77">
        <v>46252</v>
      </c>
      <c r="Q2048" s="43">
        <f t="shared" si="64"/>
        <v>1254</v>
      </c>
      <c r="R2048" s="43">
        <f t="shared" si="65"/>
        <v>1283</v>
      </c>
      <c r="S2048" s="41">
        <f>IF($Q2048&lt;Parâmetros!$E$19,$G2048-1,$G2048)</f>
        <v>46252</v>
      </c>
    </row>
    <row r="2049" spans="1:19" ht="15" customHeight="1" x14ac:dyDescent="0.25">
      <c r="A2049" s="79">
        <v>55420</v>
      </c>
      <c r="B2049" s="76" t="s">
        <v>3075</v>
      </c>
      <c r="C2049" s="76" t="s">
        <v>443</v>
      </c>
      <c r="D2049" s="77">
        <v>46252</v>
      </c>
      <c r="E2049" s="78">
        <v>0.25</v>
      </c>
      <c r="F2049" s="76" t="s">
        <v>266</v>
      </c>
      <c r="G2049" s="77">
        <v>46252</v>
      </c>
      <c r="H2049">
        <v>40494222</v>
      </c>
      <c r="I2049">
        <v>10</v>
      </c>
      <c r="J2049" s="76" t="s">
        <v>4428</v>
      </c>
      <c r="K2049" s="76" t="s">
        <v>4429</v>
      </c>
      <c r="L2049" s="77">
        <v>46252</v>
      </c>
      <c r="M2049" s="76" t="s">
        <v>296</v>
      </c>
      <c r="N2049">
        <v>3007054</v>
      </c>
      <c r="O2049" s="76" t="s">
        <v>271</v>
      </c>
      <c r="P2049" s="77">
        <v>46252</v>
      </c>
      <c r="Q2049" s="43">
        <f t="shared" si="64"/>
        <v>1286</v>
      </c>
      <c r="R2049" s="43">
        <f t="shared" si="65"/>
        <v>1301</v>
      </c>
      <c r="S2049" s="41">
        <f>IF($Q2049&lt;Parâmetros!$E$19,$G2049-1,$G2049)</f>
        <v>46252</v>
      </c>
    </row>
    <row r="2050" spans="1:19" ht="15" customHeight="1" x14ac:dyDescent="0.25">
      <c r="A2050" s="79">
        <v>55420</v>
      </c>
      <c r="B2050" s="76" t="s">
        <v>3075</v>
      </c>
      <c r="C2050" s="76" t="s">
        <v>443</v>
      </c>
      <c r="D2050" s="77">
        <v>46252</v>
      </c>
      <c r="E2050" s="78">
        <v>0.53</v>
      </c>
      <c r="F2050" s="76" t="s">
        <v>266</v>
      </c>
      <c r="G2050" s="77">
        <v>46252</v>
      </c>
      <c r="H2050">
        <v>40499085</v>
      </c>
      <c r="I2050">
        <v>10</v>
      </c>
      <c r="J2050" s="76" t="s">
        <v>4430</v>
      </c>
      <c r="K2050" s="76" t="s">
        <v>4431</v>
      </c>
      <c r="L2050" s="77">
        <v>46252</v>
      </c>
      <c r="M2050" s="76" t="s">
        <v>269</v>
      </c>
      <c r="N2050" s="76" t="s">
        <v>270</v>
      </c>
      <c r="O2050" s="76" t="s">
        <v>271</v>
      </c>
      <c r="P2050" s="77">
        <v>46252</v>
      </c>
      <c r="Q2050" s="43">
        <f t="shared" si="64"/>
        <v>1302</v>
      </c>
      <c r="R2050" s="43">
        <f t="shared" si="65"/>
        <v>1334</v>
      </c>
      <c r="S2050" s="41">
        <f>IF($Q2050&lt;Parâmetros!$E$19,$G2050-1,$G2050)</f>
        <v>46252</v>
      </c>
    </row>
    <row r="2051" spans="1:19" ht="15" customHeight="1" x14ac:dyDescent="0.25">
      <c r="A2051" s="79">
        <v>55420</v>
      </c>
      <c r="B2051" s="76" t="s">
        <v>3075</v>
      </c>
      <c r="C2051" s="76" t="s">
        <v>443</v>
      </c>
      <c r="D2051" s="77">
        <v>46252</v>
      </c>
      <c r="E2051" s="78">
        <v>0.16</v>
      </c>
      <c r="F2051" s="76" t="s">
        <v>266</v>
      </c>
      <c r="G2051" s="77">
        <v>46252</v>
      </c>
      <c r="H2051">
        <v>40499085</v>
      </c>
      <c r="I2051">
        <v>20</v>
      </c>
      <c r="J2051" s="76" t="s">
        <v>4432</v>
      </c>
      <c r="K2051" s="76" t="s">
        <v>4413</v>
      </c>
      <c r="L2051" s="77">
        <v>46252</v>
      </c>
      <c r="M2051" s="76" t="s">
        <v>269</v>
      </c>
      <c r="N2051" s="76" t="s">
        <v>270</v>
      </c>
      <c r="O2051" s="76" t="s">
        <v>271</v>
      </c>
      <c r="P2051" s="77">
        <v>46252</v>
      </c>
      <c r="Q2051" s="43">
        <f t="shared" si="64"/>
        <v>1334</v>
      </c>
      <c r="R2051" s="43">
        <f t="shared" si="65"/>
        <v>1343</v>
      </c>
      <c r="S2051" s="41">
        <f>IF($Q2051&lt;Parâmetros!$E$19,$G2051-1,$G2051)</f>
        <v>46252</v>
      </c>
    </row>
    <row r="2052" spans="1:19" ht="15" customHeight="1" x14ac:dyDescent="0.25">
      <c r="A2052" s="79">
        <v>55420</v>
      </c>
      <c r="B2052" s="76" t="s">
        <v>3075</v>
      </c>
      <c r="C2052" s="76" t="s">
        <v>443</v>
      </c>
      <c r="D2052" s="77">
        <v>46252</v>
      </c>
      <c r="E2052" s="78">
        <v>0.09</v>
      </c>
      <c r="F2052" s="76" t="s">
        <v>266</v>
      </c>
      <c r="G2052" s="77">
        <v>46252</v>
      </c>
      <c r="H2052">
        <v>40504287</v>
      </c>
      <c r="I2052">
        <v>10</v>
      </c>
      <c r="J2052" s="76" t="s">
        <v>4433</v>
      </c>
      <c r="K2052" s="76" t="s">
        <v>4434</v>
      </c>
      <c r="L2052" s="77">
        <v>46252</v>
      </c>
      <c r="M2052" s="76" t="s">
        <v>296</v>
      </c>
      <c r="N2052" s="76" t="s">
        <v>270</v>
      </c>
      <c r="O2052" s="76" t="s">
        <v>271</v>
      </c>
      <c r="P2052" s="77">
        <v>46252</v>
      </c>
      <c r="Q2052" s="43">
        <f t="shared" si="64"/>
        <v>1347</v>
      </c>
      <c r="R2052" s="43">
        <f t="shared" si="65"/>
        <v>1353</v>
      </c>
      <c r="S2052" s="41">
        <f>IF($Q2052&lt;Parâmetros!$E$19,$G2052-1,$G2052)</f>
        <v>46252</v>
      </c>
    </row>
    <row r="2053" spans="1:19" ht="15" customHeight="1" x14ac:dyDescent="0.25">
      <c r="A2053" s="79">
        <v>55420</v>
      </c>
      <c r="B2053" s="76" t="s">
        <v>3075</v>
      </c>
      <c r="C2053" s="76" t="s">
        <v>443</v>
      </c>
      <c r="D2053" s="77">
        <v>46252</v>
      </c>
      <c r="E2053" s="78">
        <v>0.02</v>
      </c>
      <c r="F2053" s="76" t="s">
        <v>266</v>
      </c>
      <c r="G2053" s="77">
        <v>46252</v>
      </c>
      <c r="H2053">
        <v>40504287</v>
      </c>
      <c r="I2053">
        <v>10</v>
      </c>
      <c r="J2053" s="76" t="s">
        <v>4435</v>
      </c>
      <c r="K2053" s="76" t="s">
        <v>4436</v>
      </c>
      <c r="L2053" s="77">
        <v>46252</v>
      </c>
      <c r="M2053" s="76" t="s">
        <v>296</v>
      </c>
      <c r="N2053" s="76" t="s">
        <v>270</v>
      </c>
      <c r="O2053" s="76" t="s">
        <v>271</v>
      </c>
      <c r="P2053" s="77">
        <v>46252</v>
      </c>
      <c r="Q2053" s="43">
        <f t="shared" si="64"/>
        <v>1353</v>
      </c>
      <c r="R2053" s="43">
        <f t="shared" si="65"/>
        <v>1354</v>
      </c>
      <c r="S2053" s="41">
        <f>IF($Q2053&lt;Parâmetros!$E$19,$G2053-1,$G2053)</f>
        <v>46252</v>
      </c>
    </row>
    <row r="2054" spans="1:19" ht="15" customHeight="1" x14ac:dyDescent="0.25">
      <c r="A2054" s="79">
        <v>55420</v>
      </c>
      <c r="B2054" s="76" t="s">
        <v>3075</v>
      </c>
      <c r="C2054" s="76" t="s">
        <v>443</v>
      </c>
      <c r="D2054" s="77">
        <v>46252</v>
      </c>
      <c r="E2054" s="78">
        <v>0.02</v>
      </c>
      <c r="F2054" s="76" t="s">
        <v>266</v>
      </c>
      <c r="G2054" s="77">
        <v>46252</v>
      </c>
      <c r="H2054">
        <v>40504287</v>
      </c>
      <c r="I2054">
        <v>10</v>
      </c>
      <c r="J2054" s="76" t="s">
        <v>4437</v>
      </c>
      <c r="K2054" s="76" t="s">
        <v>4438</v>
      </c>
      <c r="L2054" s="77">
        <v>46252</v>
      </c>
      <c r="M2054" s="76" t="s">
        <v>296</v>
      </c>
      <c r="N2054" s="76" t="s">
        <v>270</v>
      </c>
      <c r="O2054" s="76" t="s">
        <v>271</v>
      </c>
      <c r="P2054" s="77">
        <v>46252</v>
      </c>
      <c r="Q2054" s="43">
        <f t="shared" si="64"/>
        <v>1354</v>
      </c>
      <c r="R2054" s="43">
        <f t="shared" si="65"/>
        <v>1355</v>
      </c>
      <c r="S2054" s="41">
        <f>IF($Q2054&lt;Parâmetros!$E$19,$G2054-1,$G2054)</f>
        <v>46252</v>
      </c>
    </row>
    <row r="2055" spans="1:19" ht="15" customHeight="1" x14ac:dyDescent="0.25">
      <c r="A2055" s="79">
        <v>55420</v>
      </c>
      <c r="B2055" s="76" t="s">
        <v>3075</v>
      </c>
      <c r="C2055" s="76" t="s">
        <v>443</v>
      </c>
      <c r="D2055" s="77">
        <v>46252</v>
      </c>
      <c r="E2055" s="78">
        <v>0.1</v>
      </c>
      <c r="F2055" s="76" t="s">
        <v>266</v>
      </c>
      <c r="G2055" s="77">
        <v>46252</v>
      </c>
      <c r="H2055">
        <v>40504287</v>
      </c>
      <c r="I2055">
        <v>20</v>
      </c>
      <c r="J2055" s="76" t="s">
        <v>4439</v>
      </c>
      <c r="K2055" s="76" t="s">
        <v>4440</v>
      </c>
      <c r="L2055" s="77">
        <v>46252</v>
      </c>
      <c r="M2055" s="76" t="s">
        <v>296</v>
      </c>
      <c r="N2055" s="76" t="s">
        <v>270</v>
      </c>
      <c r="O2055" s="76" t="s">
        <v>271</v>
      </c>
      <c r="P2055" s="77">
        <v>46252</v>
      </c>
      <c r="Q2055" s="43">
        <f t="shared" si="64"/>
        <v>1356</v>
      </c>
      <c r="R2055" s="43">
        <f t="shared" si="65"/>
        <v>1362</v>
      </c>
      <c r="S2055" s="41">
        <f>IF($Q2055&lt;Parâmetros!$E$19,$G2055-1,$G2055)</f>
        <v>46252</v>
      </c>
    </row>
    <row r="2056" spans="1:19" ht="15" customHeight="1" x14ac:dyDescent="0.25">
      <c r="A2056" s="79">
        <v>55420</v>
      </c>
      <c r="B2056" s="76" t="s">
        <v>3075</v>
      </c>
      <c r="C2056" s="76" t="s">
        <v>443</v>
      </c>
      <c r="D2056" s="77">
        <v>46252</v>
      </c>
      <c r="E2056" s="78">
        <v>0.01</v>
      </c>
      <c r="F2056" s="76" t="s">
        <v>266</v>
      </c>
      <c r="G2056" s="77">
        <v>46252</v>
      </c>
      <c r="H2056">
        <v>40504287</v>
      </c>
      <c r="I2056">
        <v>30</v>
      </c>
      <c r="J2056" s="76" t="s">
        <v>4441</v>
      </c>
      <c r="K2056" s="76" t="s">
        <v>4442</v>
      </c>
      <c r="L2056" s="77">
        <v>46252</v>
      </c>
      <c r="M2056" s="76" t="s">
        <v>296</v>
      </c>
      <c r="N2056" s="76" t="s">
        <v>270</v>
      </c>
      <c r="O2056" s="76" t="s">
        <v>271</v>
      </c>
      <c r="P2056" s="77">
        <v>46252</v>
      </c>
      <c r="Q2056" s="43">
        <f t="shared" si="64"/>
        <v>1362</v>
      </c>
      <c r="R2056" s="43">
        <f t="shared" si="65"/>
        <v>1362</v>
      </c>
      <c r="S2056" s="41">
        <f>IF($Q2056&lt;Parâmetros!$E$19,$G2056-1,$G2056)</f>
        <v>46252</v>
      </c>
    </row>
    <row r="2057" spans="1:19" ht="15" customHeight="1" x14ac:dyDescent="0.25">
      <c r="A2057" s="79">
        <v>55420</v>
      </c>
      <c r="B2057" s="76" t="s">
        <v>3075</v>
      </c>
      <c r="C2057" s="76" t="s">
        <v>443</v>
      </c>
      <c r="D2057" s="77">
        <v>46252</v>
      </c>
      <c r="E2057" s="78">
        <v>0.11</v>
      </c>
      <c r="F2057" s="76" t="s">
        <v>266</v>
      </c>
      <c r="G2057" s="77">
        <v>46252</v>
      </c>
      <c r="H2057">
        <v>40504287</v>
      </c>
      <c r="I2057">
        <v>30</v>
      </c>
      <c r="J2057" s="76" t="s">
        <v>4443</v>
      </c>
      <c r="K2057" s="76" t="s">
        <v>4444</v>
      </c>
      <c r="L2057" s="77">
        <v>46252</v>
      </c>
      <c r="M2057" s="76" t="s">
        <v>296</v>
      </c>
      <c r="N2057" s="76" t="s">
        <v>270</v>
      </c>
      <c r="O2057" s="76" t="s">
        <v>271</v>
      </c>
      <c r="P2057" s="77">
        <v>46252</v>
      </c>
      <c r="Q2057" s="43">
        <f t="shared" si="64"/>
        <v>1362</v>
      </c>
      <c r="R2057" s="43">
        <f t="shared" si="65"/>
        <v>1369</v>
      </c>
      <c r="S2057" s="41">
        <f>IF($Q2057&lt;Parâmetros!$E$19,$G2057-1,$G2057)</f>
        <v>46252</v>
      </c>
    </row>
    <row r="2058" spans="1:19" ht="15" customHeight="1" x14ac:dyDescent="0.25">
      <c r="A2058" s="79">
        <v>55420</v>
      </c>
      <c r="B2058" s="76" t="s">
        <v>3075</v>
      </c>
      <c r="C2058" s="76" t="s">
        <v>443</v>
      </c>
      <c r="D2058" s="77">
        <v>46252</v>
      </c>
      <c r="E2058" s="78">
        <v>7.0000000000000007E-2</v>
      </c>
      <c r="F2058" s="76" t="s">
        <v>266</v>
      </c>
      <c r="G2058" s="77">
        <v>46252</v>
      </c>
      <c r="H2058">
        <v>40504287</v>
      </c>
      <c r="I2058">
        <v>30</v>
      </c>
      <c r="J2058" s="76" t="s">
        <v>4445</v>
      </c>
      <c r="K2058" s="76" t="s">
        <v>4446</v>
      </c>
      <c r="L2058" s="77">
        <v>46252</v>
      </c>
      <c r="M2058" s="76" t="s">
        <v>296</v>
      </c>
      <c r="N2058" s="76" t="s">
        <v>270</v>
      </c>
      <c r="O2058" s="76" t="s">
        <v>271</v>
      </c>
      <c r="P2058" s="77">
        <v>46252</v>
      </c>
      <c r="Q2058" s="43">
        <f t="shared" si="64"/>
        <v>1369</v>
      </c>
      <c r="R2058" s="43">
        <f t="shared" si="65"/>
        <v>1373</v>
      </c>
      <c r="S2058" s="41">
        <f>IF($Q2058&lt;Parâmetros!$E$19,$G2058-1,$G2058)</f>
        <v>46252</v>
      </c>
    </row>
    <row r="2059" spans="1:19" ht="15" customHeight="1" x14ac:dyDescent="0.25">
      <c r="A2059" s="79">
        <v>55420</v>
      </c>
      <c r="B2059" s="76" t="s">
        <v>3075</v>
      </c>
      <c r="C2059" s="76" t="s">
        <v>443</v>
      </c>
      <c r="D2059" s="77">
        <v>46252</v>
      </c>
      <c r="E2059" s="78">
        <v>0.15</v>
      </c>
      <c r="F2059" s="76" t="s">
        <v>266</v>
      </c>
      <c r="G2059" s="77">
        <v>46252</v>
      </c>
      <c r="H2059">
        <v>40504287</v>
      </c>
      <c r="I2059">
        <v>30</v>
      </c>
      <c r="J2059" s="76" t="s">
        <v>4447</v>
      </c>
      <c r="K2059" s="76" t="s">
        <v>4448</v>
      </c>
      <c r="L2059" s="77">
        <v>46252</v>
      </c>
      <c r="M2059" s="76" t="s">
        <v>296</v>
      </c>
      <c r="N2059" s="76" t="s">
        <v>270</v>
      </c>
      <c r="O2059" s="76" t="s">
        <v>271</v>
      </c>
      <c r="P2059" s="77">
        <v>46252</v>
      </c>
      <c r="Q2059" s="43">
        <f t="shared" si="64"/>
        <v>1373</v>
      </c>
      <c r="R2059" s="43">
        <f t="shared" si="65"/>
        <v>1382</v>
      </c>
      <c r="S2059" s="41">
        <f>IF($Q2059&lt;Parâmetros!$E$19,$G2059-1,$G2059)</f>
        <v>46252</v>
      </c>
    </row>
    <row r="2060" spans="1:19" ht="15" customHeight="1" x14ac:dyDescent="0.25">
      <c r="A2060" s="79">
        <v>55541</v>
      </c>
      <c r="B2060" s="76" t="s">
        <v>3076</v>
      </c>
      <c r="C2060" s="76" t="s">
        <v>194</v>
      </c>
      <c r="D2060" s="77">
        <v>46242</v>
      </c>
      <c r="E2060" s="78">
        <v>3.5</v>
      </c>
      <c r="F2060" s="76" t="s">
        <v>266</v>
      </c>
      <c r="G2060" s="77">
        <v>46209</v>
      </c>
      <c r="H2060">
        <v>40499133</v>
      </c>
      <c r="I2060">
        <v>10</v>
      </c>
      <c r="J2060" s="76" t="s">
        <v>459</v>
      </c>
      <c r="K2060" s="76" t="s">
        <v>493</v>
      </c>
      <c r="L2060" s="77">
        <v>46209</v>
      </c>
      <c r="M2060" s="76" t="s">
        <v>269</v>
      </c>
      <c r="N2060" s="76" t="s">
        <v>270</v>
      </c>
      <c r="O2060" s="76" t="s">
        <v>271</v>
      </c>
      <c r="P2060" s="77">
        <v>46242</v>
      </c>
      <c r="Q2060" s="43">
        <f t="shared" si="64"/>
        <v>720</v>
      </c>
      <c r="R2060" s="43">
        <f t="shared" si="65"/>
        <v>930</v>
      </c>
      <c r="S2060" s="41">
        <f>IF($Q2060&lt;Parâmetros!$E$19,$G2060-1,$G2060)</f>
        <v>46209</v>
      </c>
    </row>
    <row r="2061" spans="1:19" ht="15" customHeight="1" x14ac:dyDescent="0.25">
      <c r="A2061" s="79">
        <v>55541</v>
      </c>
      <c r="B2061" s="76" t="s">
        <v>3076</v>
      </c>
      <c r="C2061" s="76" t="s">
        <v>194</v>
      </c>
      <c r="D2061" s="77">
        <v>46240</v>
      </c>
      <c r="E2061" s="78">
        <v>3.67</v>
      </c>
      <c r="F2061" s="76" t="s">
        <v>266</v>
      </c>
      <c r="G2061" s="77">
        <v>46239</v>
      </c>
      <c r="H2061">
        <v>40499133</v>
      </c>
      <c r="I2061">
        <v>10</v>
      </c>
      <c r="J2061" s="76" t="s">
        <v>1687</v>
      </c>
      <c r="K2061" s="76" t="s">
        <v>457</v>
      </c>
      <c r="L2061" s="77">
        <v>46239</v>
      </c>
      <c r="M2061" s="76" t="s">
        <v>269</v>
      </c>
      <c r="N2061" s="76" t="s">
        <v>270</v>
      </c>
      <c r="O2061" s="76" t="s">
        <v>271</v>
      </c>
      <c r="P2061" s="77">
        <v>46240</v>
      </c>
      <c r="Q2061" s="43">
        <f t="shared" si="64"/>
        <v>440</v>
      </c>
      <c r="R2061" s="43">
        <f t="shared" si="65"/>
        <v>660</v>
      </c>
      <c r="S2061" s="41">
        <f>IF($Q2061&lt;Parâmetros!$E$19,$G2061-1,$G2061)</f>
        <v>46239</v>
      </c>
    </row>
    <row r="2062" spans="1:19" ht="15" customHeight="1" x14ac:dyDescent="0.25">
      <c r="A2062" s="79">
        <v>55541</v>
      </c>
      <c r="B2062" s="76" t="s">
        <v>3076</v>
      </c>
      <c r="C2062" s="76" t="s">
        <v>194</v>
      </c>
      <c r="D2062" s="77">
        <v>46240</v>
      </c>
      <c r="E2062" s="78">
        <v>3.5</v>
      </c>
      <c r="F2062" s="76" t="s">
        <v>266</v>
      </c>
      <c r="G2062" s="77">
        <v>46239</v>
      </c>
      <c r="H2062">
        <v>40499133</v>
      </c>
      <c r="I2062">
        <v>10</v>
      </c>
      <c r="J2062" s="76" t="s">
        <v>459</v>
      </c>
      <c r="K2062" s="76" t="s">
        <v>493</v>
      </c>
      <c r="L2062" s="77">
        <v>46239</v>
      </c>
      <c r="M2062" s="76" t="s">
        <v>269</v>
      </c>
      <c r="N2062" s="76" t="s">
        <v>270</v>
      </c>
      <c r="O2062" s="76" t="s">
        <v>271</v>
      </c>
      <c r="P2062" s="77">
        <v>46240</v>
      </c>
      <c r="Q2062" s="43">
        <f t="shared" si="64"/>
        <v>720</v>
      </c>
      <c r="R2062" s="43">
        <f t="shared" si="65"/>
        <v>930</v>
      </c>
      <c r="S2062" s="41">
        <f>IF($Q2062&lt;Parâmetros!$E$19,$G2062-1,$G2062)</f>
        <v>46239</v>
      </c>
    </row>
    <row r="2063" spans="1:19" ht="15" customHeight="1" x14ac:dyDescent="0.25">
      <c r="A2063" s="79">
        <v>55541</v>
      </c>
      <c r="B2063" s="76" t="s">
        <v>3076</v>
      </c>
      <c r="C2063" s="76" t="s">
        <v>194</v>
      </c>
      <c r="D2063" s="77">
        <v>46242</v>
      </c>
      <c r="E2063" s="78">
        <v>3.67</v>
      </c>
      <c r="F2063" s="76" t="s">
        <v>266</v>
      </c>
      <c r="G2063" s="77">
        <v>46240</v>
      </c>
      <c r="H2063">
        <v>40499133</v>
      </c>
      <c r="I2063">
        <v>10</v>
      </c>
      <c r="J2063" s="76" t="s">
        <v>1687</v>
      </c>
      <c r="K2063" s="76" t="s">
        <v>457</v>
      </c>
      <c r="L2063" s="77">
        <v>46240</v>
      </c>
      <c r="M2063" s="76" t="s">
        <v>269</v>
      </c>
      <c r="N2063" s="76" t="s">
        <v>270</v>
      </c>
      <c r="O2063" s="76" t="s">
        <v>271</v>
      </c>
      <c r="P2063" s="77">
        <v>46242</v>
      </c>
      <c r="Q2063" s="43">
        <f t="shared" si="64"/>
        <v>440</v>
      </c>
      <c r="R2063" s="43">
        <f t="shared" si="65"/>
        <v>660</v>
      </c>
      <c r="S2063" s="41">
        <f>IF($Q2063&lt;Parâmetros!$E$19,$G2063-1,$G2063)</f>
        <v>46240</v>
      </c>
    </row>
    <row r="2064" spans="1:19" ht="15" customHeight="1" x14ac:dyDescent="0.25">
      <c r="A2064" s="79">
        <v>55541</v>
      </c>
      <c r="B2064" s="76" t="s">
        <v>3076</v>
      </c>
      <c r="C2064" s="76" t="s">
        <v>194</v>
      </c>
      <c r="D2064" s="77">
        <v>46244</v>
      </c>
      <c r="E2064" s="78">
        <v>3.5</v>
      </c>
      <c r="F2064" s="76" t="s">
        <v>266</v>
      </c>
      <c r="G2064" s="77">
        <v>46240</v>
      </c>
      <c r="H2064">
        <v>40499133</v>
      </c>
      <c r="I2064">
        <v>10</v>
      </c>
      <c r="J2064" s="76" t="s">
        <v>459</v>
      </c>
      <c r="K2064" s="76" t="s">
        <v>493</v>
      </c>
      <c r="L2064" s="77">
        <v>46240</v>
      </c>
      <c r="M2064" s="76" t="s">
        <v>269</v>
      </c>
      <c r="N2064" s="76" t="s">
        <v>270</v>
      </c>
      <c r="O2064" s="76" t="s">
        <v>271</v>
      </c>
      <c r="P2064" s="77">
        <v>46244</v>
      </c>
      <c r="Q2064" s="43">
        <f t="shared" si="64"/>
        <v>720</v>
      </c>
      <c r="R2064" s="43">
        <f t="shared" si="65"/>
        <v>930</v>
      </c>
      <c r="S2064" s="41">
        <f>IF($Q2064&lt;Parâmetros!$E$19,$G2064-1,$G2064)</f>
        <v>46240</v>
      </c>
    </row>
    <row r="2065" spans="1:19" ht="15" customHeight="1" x14ac:dyDescent="0.25">
      <c r="A2065" s="79">
        <v>55541</v>
      </c>
      <c r="B2065" s="76" t="s">
        <v>3076</v>
      </c>
      <c r="C2065" s="76" t="s">
        <v>194</v>
      </c>
      <c r="D2065" s="77">
        <v>46242</v>
      </c>
      <c r="E2065" s="78">
        <v>3.67</v>
      </c>
      <c r="F2065" s="76" t="s">
        <v>266</v>
      </c>
      <c r="G2065" s="77">
        <v>46241</v>
      </c>
      <c r="H2065">
        <v>40499133</v>
      </c>
      <c r="I2065">
        <v>10</v>
      </c>
      <c r="J2065" s="76" t="s">
        <v>1687</v>
      </c>
      <c r="K2065" s="76" t="s">
        <v>457</v>
      </c>
      <c r="L2065" s="77">
        <v>46241</v>
      </c>
      <c r="M2065" s="76" t="s">
        <v>269</v>
      </c>
      <c r="N2065" s="76" t="s">
        <v>270</v>
      </c>
      <c r="O2065" s="76" t="s">
        <v>271</v>
      </c>
      <c r="P2065" s="77">
        <v>46242</v>
      </c>
      <c r="Q2065" s="43">
        <f t="shared" si="64"/>
        <v>440</v>
      </c>
      <c r="R2065" s="43">
        <f t="shared" si="65"/>
        <v>660</v>
      </c>
      <c r="S2065" s="41">
        <f>IF($Q2065&lt;Parâmetros!$E$19,$G2065-1,$G2065)</f>
        <v>46241</v>
      </c>
    </row>
    <row r="2066" spans="1:19" ht="15" customHeight="1" x14ac:dyDescent="0.25">
      <c r="A2066" s="79">
        <v>55541</v>
      </c>
      <c r="B2066" s="76" t="s">
        <v>3076</v>
      </c>
      <c r="C2066" s="76" t="s">
        <v>194</v>
      </c>
      <c r="D2066" s="77">
        <v>46242</v>
      </c>
      <c r="E2066" s="78">
        <v>3.5</v>
      </c>
      <c r="F2066" s="76" t="s">
        <v>266</v>
      </c>
      <c r="G2066" s="77">
        <v>46241</v>
      </c>
      <c r="H2066">
        <v>40499133</v>
      </c>
      <c r="I2066">
        <v>10</v>
      </c>
      <c r="J2066" s="76" t="s">
        <v>459</v>
      </c>
      <c r="K2066" s="76" t="s">
        <v>493</v>
      </c>
      <c r="L2066" s="77">
        <v>46241</v>
      </c>
      <c r="M2066" s="76" t="s">
        <v>269</v>
      </c>
      <c r="N2066" s="76" t="s">
        <v>270</v>
      </c>
      <c r="O2066" s="76" t="s">
        <v>271</v>
      </c>
      <c r="P2066" s="77">
        <v>46242</v>
      </c>
      <c r="Q2066" s="43">
        <f t="shared" si="64"/>
        <v>720</v>
      </c>
      <c r="R2066" s="43">
        <f t="shared" si="65"/>
        <v>930</v>
      </c>
      <c r="S2066" s="41">
        <f>IF($Q2066&lt;Parâmetros!$E$19,$G2066-1,$G2066)</f>
        <v>46241</v>
      </c>
    </row>
    <row r="2067" spans="1:19" ht="15" customHeight="1" x14ac:dyDescent="0.25">
      <c r="A2067" s="79">
        <v>55541</v>
      </c>
      <c r="B2067" s="76" t="s">
        <v>3076</v>
      </c>
      <c r="C2067" s="76" t="s">
        <v>194</v>
      </c>
      <c r="D2067" s="77">
        <v>46242</v>
      </c>
      <c r="E2067" s="78">
        <v>1</v>
      </c>
      <c r="F2067" s="76" t="s">
        <v>266</v>
      </c>
      <c r="G2067" s="77">
        <v>46242</v>
      </c>
      <c r="H2067">
        <v>40501855</v>
      </c>
      <c r="I2067">
        <v>20</v>
      </c>
      <c r="J2067" s="76" t="s">
        <v>1687</v>
      </c>
      <c r="K2067" s="76" t="s">
        <v>2271</v>
      </c>
      <c r="L2067" s="77">
        <v>46242</v>
      </c>
      <c r="M2067" s="76" t="s">
        <v>269</v>
      </c>
      <c r="N2067" s="76" t="s">
        <v>270</v>
      </c>
      <c r="O2067" s="76" t="s">
        <v>271</v>
      </c>
      <c r="P2067" s="77">
        <v>46242</v>
      </c>
      <c r="Q2067" s="43">
        <f t="shared" si="64"/>
        <v>440</v>
      </c>
      <c r="R2067" s="43">
        <f t="shared" si="65"/>
        <v>500</v>
      </c>
      <c r="S2067" s="41">
        <f>IF($Q2067&lt;Parâmetros!$E$19,$G2067-1,$G2067)</f>
        <v>46242</v>
      </c>
    </row>
    <row r="2068" spans="1:19" ht="15" customHeight="1" x14ac:dyDescent="0.25">
      <c r="A2068" s="79">
        <v>55541</v>
      </c>
      <c r="B2068" s="76" t="s">
        <v>3076</v>
      </c>
      <c r="C2068" s="76" t="s">
        <v>194</v>
      </c>
      <c r="D2068" s="77">
        <v>46242</v>
      </c>
      <c r="E2068" s="78">
        <v>1</v>
      </c>
      <c r="F2068" s="76" t="s">
        <v>266</v>
      </c>
      <c r="G2068" s="77">
        <v>46242</v>
      </c>
      <c r="H2068">
        <v>40502494</v>
      </c>
      <c r="I2068">
        <v>10</v>
      </c>
      <c r="J2068" s="76" t="s">
        <v>3077</v>
      </c>
      <c r="K2068" s="76" t="s">
        <v>2268</v>
      </c>
      <c r="L2068" s="77">
        <v>46242</v>
      </c>
      <c r="M2068" s="76" t="s">
        <v>269</v>
      </c>
      <c r="N2068" s="76" t="s">
        <v>270</v>
      </c>
      <c r="O2068" s="76" t="s">
        <v>271</v>
      </c>
      <c r="P2068" s="77">
        <v>46242</v>
      </c>
      <c r="Q2068" s="43">
        <f t="shared" si="64"/>
        <v>500</v>
      </c>
      <c r="R2068" s="43">
        <f t="shared" si="65"/>
        <v>560</v>
      </c>
      <c r="S2068" s="41">
        <f>IF($Q2068&lt;Parâmetros!$E$19,$G2068-1,$G2068)</f>
        <v>46242</v>
      </c>
    </row>
    <row r="2069" spans="1:19" ht="15" customHeight="1" x14ac:dyDescent="0.25">
      <c r="A2069" s="79">
        <v>55541</v>
      </c>
      <c r="B2069" s="76" t="s">
        <v>3076</v>
      </c>
      <c r="C2069" s="76" t="s">
        <v>194</v>
      </c>
      <c r="D2069" s="77">
        <v>46242</v>
      </c>
      <c r="E2069" s="78">
        <v>0.67</v>
      </c>
      <c r="F2069" s="76" t="s">
        <v>266</v>
      </c>
      <c r="G2069" s="77">
        <v>46242</v>
      </c>
      <c r="H2069">
        <v>40502500</v>
      </c>
      <c r="I2069">
        <v>10</v>
      </c>
      <c r="J2069" s="76" t="s">
        <v>3078</v>
      </c>
      <c r="K2069" s="76" t="s">
        <v>534</v>
      </c>
      <c r="L2069" s="77">
        <v>46242</v>
      </c>
      <c r="M2069" s="76" t="s">
        <v>269</v>
      </c>
      <c r="N2069" s="76" t="s">
        <v>270</v>
      </c>
      <c r="O2069" s="76" t="s">
        <v>271</v>
      </c>
      <c r="P2069" s="77">
        <v>46242</v>
      </c>
      <c r="Q2069" s="43">
        <f t="shared" si="64"/>
        <v>560</v>
      </c>
      <c r="R2069" s="43">
        <f t="shared" si="65"/>
        <v>600</v>
      </c>
      <c r="S2069" s="41">
        <f>IF($Q2069&lt;Parâmetros!$E$19,$G2069-1,$G2069)</f>
        <v>46242</v>
      </c>
    </row>
    <row r="2070" spans="1:19" ht="15" customHeight="1" x14ac:dyDescent="0.25">
      <c r="A2070" s="79">
        <v>55541</v>
      </c>
      <c r="B2070" s="76" t="s">
        <v>3076</v>
      </c>
      <c r="C2070" s="76" t="s">
        <v>194</v>
      </c>
      <c r="D2070" s="77">
        <v>46242</v>
      </c>
      <c r="E2070" s="78">
        <v>1</v>
      </c>
      <c r="F2070" s="76" t="s">
        <v>266</v>
      </c>
      <c r="G2070" s="77">
        <v>46242</v>
      </c>
      <c r="H2070">
        <v>40499236</v>
      </c>
      <c r="I2070">
        <v>10</v>
      </c>
      <c r="J2070" s="76" t="s">
        <v>3079</v>
      </c>
      <c r="K2070" s="76" t="s">
        <v>457</v>
      </c>
      <c r="L2070" s="77">
        <v>46242</v>
      </c>
      <c r="M2070" s="76" t="s">
        <v>296</v>
      </c>
      <c r="N2070">
        <v>3004489</v>
      </c>
      <c r="O2070" s="76" t="s">
        <v>271</v>
      </c>
      <c r="P2070" s="77">
        <v>46242</v>
      </c>
      <c r="Q2070" s="43">
        <f t="shared" si="64"/>
        <v>600</v>
      </c>
      <c r="R2070" s="43">
        <f t="shared" si="65"/>
        <v>660</v>
      </c>
      <c r="S2070" s="41">
        <f>IF($Q2070&lt;Parâmetros!$E$19,$G2070-1,$G2070)</f>
        <v>46242</v>
      </c>
    </row>
    <row r="2071" spans="1:19" ht="15" customHeight="1" x14ac:dyDescent="0.25">
      <c r="A2071" s="79">
        <v>55541</v>
      </c>
      <c r="B2071" s="76" t="s">
        <v>3076</v>
      </c>
      <c r="C2071" s="76" t="s">
        <v>194</v>
      </c>
      <c r="D2071" s="77">
        <v>46242</v>
      </c>
      <c r="E2071" s="78">
        <v>1</v>
      </c>
      <c r="F2071" s="76" t="s">
        <v>266</v>
      </c>
      <c r="G2071" s="77">
        <v>46242</v>
      </c>
      <c r="H2071">
        <v>40502494</v>
      </c>
      <c r="I2071">
        <v>10</v>
      </c>
      <c r="J2071" s="76" t="s">
        <v>459</v>
      </c>
      <c r="K2071" s="76" t="s">
        <v>546</v>
      </c>
      <c r="L2071" s="77">
        <v>46242</v>
      </c>
      <c r="M2071" s="76" t="s">
        <v>269</v>
      </c>
      <c r="N2071" s="76" t="s">
        <v>270</v>
      </c>
      <c r="O2071" s="76" t="s">
        <v>271</v>
      </c>
      <c r="P2071" s="77">
        <v>46242</v>
      </c>
      <c r="Q2071" s="43">
        <f t="shared" si="64"/>
        <v>720</v>
      </c>
      <c r="R2071" s="43">
        <f t="shared" si="65"/>
        <v>780</v>
      </c>
      <c r="S2071" s="41">
        <f>IF($Q2071&lt;Parâmetros!$E$19,$G2071-1,$G2071)</f>
        <v>46242</v>
      </c>
    </row>
    <row r="2072" spans="1:19" ht="15" customHeight="1" x14ac:dyDescent="0.25">
      <c r="A2072" s="79">
        <v>55541</v>
      </c>
      <c r="B2072" s="76" t="s">
        <v>3076</v>
      </c>
      <c r="C2072" s="76" t="s">
        <v>194</v>
      </c>
      <c r="D2072" s="77">
        <v>46242</v>
      </c>
      <c r="E2072" s="78">
        <v>1</v>
      </c>
      <c r="F2072" s="76" t="s">
        <v>266</v>
      </c>
      <c r="G2072" s="77">
        <v>46242</v>
      </c>
      <c r="H2072">
        <v>40499264</v>
      </c>
      <c r="I2072">
        <v>10</v>
      </c>
      <c r="J2072" s="76" t="s">
        <v>3080</v>
      </c>
      <c r="K2072" s="76" t="s">
        <v>461</v>
      </c>
      <c r="L2072" s="77">
        <v>46242</v>
      </c>
      <c r="M2072" s="76" t="s">
        <v>296</v>
      </c>
      <c r="N2072" s="76" t="s">
        <v>270</v>
      </c>
      <c r="O2072" s="76" t="s">
        <v>271</v>
      </c>
      <c r="P2072" s="77">
        <v>46242</v>
      </c>
      <c r="Q2072" s="43">
        <f t="shared" si="64"/>
        <v>780</v>
      </c>
      <c r="R2072" s="43">
        <f t="shared" si="65"/>
        <v>840</v>
      </c>
      <c r="S2072" s="41">
        <f>IF($Q2072&lt;Parâmetros!$E$19,$G2072-1,$G2072)</f>
        <v>46242</v>
      </c>
    </row>
    <row r="2073" spans="1:19" ht="15" customHeight="1" x14ac:dyDescent="0.25">
      <c r="A2073" s="79">
        <v>55541</v>
      </c>
      <c r="B2073" s="76" t="s">
        <v>3076</v>
      </c>
      <c r="C2073" s="76" t="s">
        <v>194</v>
      </c>
      <c r="D2073" s="77">
        <v>46242</v>
      </c>
      <c r="E2073" s="78">
        <v>1.45</v>
      </c>
      <c r="F2073" s="76" t="s">
        <v>266</v>
      </c>
      <c r="G2073" s="77">
        <v>46242</v>
      </c>
      <c r="H2073">
        <v>40499133</v>
      </c>
      <c r="I2073">
        <v>10</v>
      </c>
      <c r="J2073" s="76" t="s">
        <v>3081</v>
      </c>
      <c r="K2073" s="76" t="s">
        <v>3082</v>
      </c>
      <c r="L2073" s="77">
        <v>46242</v>
      </c>
      <c r="M2073" s="76" t="s">
        <v>269</v>
      </c>
      <c r="N2073" s="76" t="s">
        <v>270</v>
      </c>
      <c r="O2073" s="76" t="s">
        <v>271</v>
      </c>
      <c r="P2073" s="77">
        <v>46242</v>
      </c>
      <c r="Q2073" s="43">
        <f t="shared" si="64"/>
        <v>840</v>
      </c>
      <c r="R2073" s="43">
        <f t="shared" si="65"/>
        <v>927</v>
      </c>
      <c r="S2073" s="41">
        <f>IF($Q2073&lt;Parâmetros!$E$19,$G2073-1,$G2073)</f>
        <v>46242</v>
      </c>
    </row>
    <row r="2074" spans="1:19" ht="15" customHeight="1" x14ac:dyDescent="0.25">
      <c r="A2074" s="79">
        <v>55541</v>
      </c>
      <c r="B2074" s="76" t="s">
        <v>3076</v>
      </c>
      <c r="C2074" s="76" t="s">
        <v>194</v>
      </c>
      <c r="D2074" s="77">
        <v>46246</v>
      </c>
      <c r="E2074" s="78">
        <v>3.67</v>
      </c>
      <c r="F2074" s="76" t="s">
        <v>266</v>
      </c>
      <c r="G2074" s="77">
        <v>46244</v>
      </c>
      <c r="H2074">
        <v>40502113</v>
      </c>
      <c r="I2074">
        <v>10</v>
      </c>
      <c r="J2074" s="76" t="s">
        <v>1687</v>
      </c>
      <c r="K2074" s="76" t="s">
        <v>457</v>
      </c>
      <c r="L2074" s="77">
        <v>46244</v>
      </c>
      <c r="M2074" s="76" t="s">
        <v>269</v>
      </c>
      <c r="N2074" s="76" t="s">
        <v>270</v>
      </c>
      <c r="O2074" s="76" t="s">
        <v>271</v>
      </c>
      <c r="P2074" s="77">
        <v>46246</v>
      </c>
      <c r="Q2074" s="43">
        <f t="shared" si="64"/>
        <v>440</v>
      </c>
      <c r="R2074" s="43">
        <f t="shared" si="65"/>
        <v>660</v>
      </c>
      <c r="S2074" s="41">
        <f>IF($Q2074&lt;Parâmetros!$E$19,$G2074-1,$G2074)</f>
        <v>46244</v>
      </c>
    </row>
    <row r="2075" spans="1:19" ht="15" customHeight="1" x14ac:dyDescent="0.25">
      <c r="A2075" s="79">
        <v>55541</v>
      </c>
      <c r="B2075" s="76" t="s">
        <v>3076</v>
      </c>
      <c r="C2075" s="76" t="s">
        <v>194</v>
      </c>
      <c r="D2075" s="77">
        <v>46246</v>
      </c>
      <c r="E2075" s="78">
        <v>3.5</v>
      </c>
      <c r="F2075" s="76" t="s">
        <v>266</v>
      </c>
      <c r="G2075" s="77">
        <v>46244</v>
      </c>
      <c r="H2075">
        <v>40502113</v>
      </c>
      <c r="I2075">
        <v>10</v>
      </c>
      <c r="J2075" s="76" t="s">
        <v>459</v>
      </c>
      <c r="K2075" s="76" t="s">
        <v>493</v>
      </c>
      <c r="L2075" s="77">
        <v>46244</v>
      </c>
      <c r="M2075" s="76" t="s">
        <v>269</v>
      </c>
      <c r="N2075" s="76" t="s">
        <v>270</v>
      </c>
      <c r="O2075" s="76" t="s">
        <v>271</v>
      </c>
      <c r="P2075" s="77">
        <v>46246</v>
      </c>
      <c r="Q2075" s="43">
        <f t="shared" si="64"/>
        <v>720</v>
      </c>
      <c r="R2075" s="43">
        <f t="shared" si="65"/>
        <v>930</v>
      </c>
      <c r="S2075" s="41">
        <f>IF($Q2075&lt;Parâmetros!$E$19,$G2075-1,$G2075)</f>
        <v>46244</v>
      </c>
    </row>
    <row r="2076" spans="1:19" ht="15" customHeight="1" x14ac:dyDescent="0.25">
      <c r="A2076" s="79">
        <v>55541</v>
      </c>
      <c r="B2076" s="76" t="s">
        <v>3076</v>
      </c>
      <c r="C2076" s="76" t="s">
        <v>194</v>
      </c>
      <c r="D2076" s="77">
        <v>46246</v>
      </c>
      <c r="E2076" s="78">
        <v>3.67</v>
      </c>
      <c r="F2076" s="76" t="s">
        <v>266</v>
      </c>
      <c r="G2076" s="77">
        <v>46245</v>
      </c>
      <c r="H2076">
        <v>40502113</v>
      </c>
      <c r="I2076">
        <v>10</v>
      </c>
      <c r="J2076" s="76" t="s">
        <v>1687</v>
      </c>
      <c r="K2076" s="76" t="s">
        <v>457</v>
      </c>
      <c r="L2076" s="77">
        <v>46245</v>
      </c>
      <c r="M2076" s="76" t="s">
        <v>269</v>
      </c>
      <c r="N2076" s="76" t="s">
        <v>270</v>
      </c>
      <c r="O2076" s="76" t="s">
        <v>271</v>
      </c>
      <c r="P2076" s="77">
        <v>46246</v>
      </c>
      <c r="Q2076" s="43">
        <f t="shared" si="64"/>
        <v>440</v>
      </c>
      <c r="R2076" s="43">
        <f t="shared" si="65"/>
        <v>660</v>
      </c>
      <c r="S2076" s="41">
        <f>IF($Q2076&lt;Parâmetros!$E$19,$G2076-1,$G2076)</f>
        <v>46245</v>
      </c>
    </row>
    <row r="2077" spans="1:19" ht="15" customHeight="1" x14ac:dyDescent="0.25">
      <c r="A2077" s="79">
        <v>55541</v>
      </c>
      <c r="B2077" s="76" t="s">
        <v>3076</v>
      </c>
      <c r="C2077" s="76" t="s">
        <v>194</v>
      </c>
      <c r="D2077" s="77">
        <v>46246</v>
      </c>
      <c r="E2077" s="78">
        <v>3.5</v>
      </c>
      <c r="F2077" s="76" t="s">
        <v>266</v>
      </c>
      <c r="G2077" s="77">
        <v>46245</v>
      </c>
      <c r="H2077">
        <v>40502113</v>
      </c>
      <c r="I2077">
        <v>10</v>
      </c>
      <c r="J2077" s="76" t="s">
        <v>459</v>
      </c>
      <c r="K2077" s="76" t="s">
        <v>493</v>
      </c>
      <c r="L2077" s="77">
        <v>46245</v>
      </c>
      <c r="M2077" s="76" t="s">
        <v>269</v>
      </c>
      <c r="N2077" s="76" t="s">
        <v>270</v>
      </c>
      <c r="O2077" s="76" t="s">
        <v>271</v>
      </c>
      <c r="P2077" s="77">
        <v>46246</v>
      </c>
      <c r="Q2077" s="43">
        <f t="shared" si="64"/>
        <v>720</v>
      </c>
      <c r="R2077" s="43">
        <f t="shared" si="65"/>
        <v>930</v>
      </c>
      <c r="S2077" s="41">
        <f>IF($Q2077&lt;Parâmetros!$E$19,$G2077-1,$G2077)</f>
        <v>46245</v>
      </c>
    </row>
    <row r="2078" spans="1:19" ht="15" customHeight="1" x14ac:dyDescent="0.25">
      <c r="A2078" s="79">
        <v>55541</v>
      </c>
      <c r="B2078" s="76" t="s">
        <v>3076</v>
      </c>
      <c r="C2078" s="76" t="s">
        <v>194</v>
      </c>
      <c r="D2078" s="77">
        <v>46246</v>
      </c>
      <c r="E2078" s="78">
        <v>1.67</v>
      </c>
      <c r="F2078" s="76" t="s">
        <v>266</v>
      </c>
      <c r="G2078" s="77">
        <v>46246</v>
      </c>
      <c r="H2078">
        <v>40503670</v>
      </c>
      <c r="I2078">
        <v>10</v>
      </c>
      <c r="J2078" s="76" t="s">
        <v>1687</v>
      </c>
      <c r="K2078" s="76" t="s">
        <v>550</v>
      </c>
      <c r="L2078" s="77">
        <v>46246</v>
      </c>
      <c r="M2078" s="76" t="s">
        <v>269</v>
      </c>
      <c r="N2078" s="76" t="s">
        <v>270</v>
      </c>
      <c r="O2078" s="76" t="s">
        <v>271</v>
      </c>
      <c r="P2078" s="77">
        <v>46246</v>
      </c>
      <c r="Q2078" s="43">
        <f t="shared" ref="Q2078:Q2141" si="66">IFERROR(VALUE(LEFT($J2078,2))*60+VALUE(MID($J2078,4,2)),9999)</f>
        <v>440</v>
      </c>
      <c r="R2078" s="43">
        <f t="shared" ref="R2078:R2141" si="67">IFERROR(VALUE(LEFT($K2078,2))*60+VALUE(MID($K2078,4,2)),"")</f>
        <v>540</v>
      </c>
      <c r="S2078" s="41">
        <f>IF($Q2078&lt;Parâmetros!$E$19,$G2078-1,$G2078)</f>
        <v>46246</v>
      </c>
    </row>
    <row r="2079" spans="1:19" ht="15" customHeight="1" x14ac:dyDescent="0.25">
      <c r="A2079" s="79">
        <v>55541</v>
      </c>
      <c r="B2079" s="76" t="s">
        <v>3076</v>
      </c>
      <c r="C2079" s="76" t="s">
        <v>194</v>
      </c>
      <c r="D2079" s="77">
        <v>46246</v>
      </c>
      <c r="E2079" s="78">
        <v>1</v>
      </c>
      <c r="F2079" s="76" t="s">
        <v>266</v>
      </c>
      <c r="G2079" s="77">
        <v>46246</v>
      </c>
      <c r="H2079">
        <v>40503671</v>
      </c>
      <c r="I2079">
        <v>10</v>
      </c>
      <c r="J2079" s="76" t="s">
        <v>3083</v>
      </c>
      <c r="K2079" s="76" t="s">
        <v>534</v>
      </c>
      <c r="L2079" s="77">
        <v>46246</v>
      </c>
      <c r="M2079" s="76" t="s">
        <v>269</v>
      </c>
      <c r="N2079" s="76" t="s">
        <v>270</v>
      </c>
      <c r="O2079" s="76" t="s">
        <v>271</v>
      </c>
      <c r="P2079" s="77">
        <v>46246</v>
      </c>
      <c r="Q2079" s="43">
        <f t="shared" si="66"/>
        <v>540</v>
      </c>
      <c r="R2079" s="43">
        <f t="shared" si="67"/>
        <v>600</v>
      </c>
      <c r="S2079" s="41">
        <f>IF($Q2079&lt;Parâmetros!$E$19,$G2079-1,$G2079)</f>
        <v>46246</v>
      </c>
    </row>
    <row r="2080" spans="1:19" ht="15" customHeight="1" x14ac:dyDescent="0.25">
      <c r="A2080" s="79">
        <v>55541</v>
      </c>
      <c r="B2080" s="76" t="s">
        <v>3076</v>
      </c>
      <c r="C2080" s="76" t="s">
        <v>194</v>
      </c>
      <c r="D2080" s="77">
        <v>46250</v>
      </c>
      <c r="E2080" s="78">
        <v>1</v>
      </c>
      <c r="F2080" s="76" t="s">
        <v>266</v>
      </c>
      <c r="G2080" s="77">
        <v>46246</v>
      </c>
      <c r="H2080">
        <v>40502113</v>
      </c>
      <c r="I2080">
        <v>10</v>
      </c>
      <c r="J2080" s="76" t="s">
        <v>3079</v>
      </c>
      <c r="K2080" s="76" t="s">
        <v>457</v>
      </c>
      <c r="L2080" s="77">
        <v>46246</v>
      </c>
      <c r="M2080" s="76" t="s">
        <v>269</v>
      </c>
      <c r="N2080" s="76" t="s">
        <v>270</v>
      </c>
      <c r="O2080" s="76" t="s">
        <v>271</v>
      </c>
      <c r="P2080" s="77">
        <v>46250</v>
      </c>
      <c r="Q2080" s="43">
        <f t="shared" si="66"/>
        <v>600</v>
      </c>
      <c r="R2080" s="43">
        <f t="shared" si="67"/>
        <v>660</v>
      </c>
      <c r="S2080" s="41">
        <f>IF($Q2080&lt;Parâmetros!$E$19,$G2080-1,$G2080)</f>
        <v>46246</v>
      </c>
    </row>
    <row r="2081" spans="1:19" ht="15" customHeight="1" x14ac:dyDescent="0.25">
      <c r="A2081" s="79">
        <v>55541</v>
      </c>
      <c r="B2081" s="76" t="s">
        <v>3076</v>
      </c>
      <c r="C2081" s="76" t="s">
        <v>194</v>
      </c>
      <c r="D2081" s="77">
        <v>46250</v>
      </c>
      <c r="E2081" s="78">
        <v>3.5</v>
      </c>
      <c r="F2081" s="76" t="s">
        <v>266</v>
      </c>
      <c r="G2081" s="77">
        <v>46246</v>
      </c>
      <c r="H2081">
        <v>40502091</v>
      </c>
      <c r="I2081">
        <v>10</v>
      </c>
      <c r="J2081" s="76" t="s">
        <v>459</v>
      </c>
      <c r="K2081" s="76" t="s">
        <v>493</v>
      </c>
      <c r="L2081" s="77">
        <v>46246</v>
      </c>
      <c r="M2081" s="76" t="s">
        <v>269</v>
      </c>
      <c r="N2081" s="76" t="s">
        <v>270</v>
      </c>
      <c r="O2081" s="76" t="s">
        <v>271</v>
      </c>
      <c r="P2081" s="77">
        <v>46250</v>
      </c>
      <c r="Q2081" s="43">
        <f t="shared" si="66"/>
        <v>720</v>
      </c>
      <c r="R2081" s="43">
        <f t="shared" si="67"/>
        <v>930</v>
      </c>
      <c r="S2081" s="41">
        <f>IF($Q2081&lt;Parâmetros!$E$19,$G2081-1,$G2081)</f>
        <v>46246</v>
      </c>
    </row>
    <row r="2082" spans="1:19" ht="15" customHeight="1" x14ac:dyDescent="0.25">
      <c r="A2082" s="79">
        <v>55541</v>
      </c>
      <c r="B2082" s="76" t="s">
        <v>3076</v>
      </c>
      <c r="C2082" s="76" t="s">
        <v>194</v>
      </c>
      <c r="D2082" s="77">
        <v>46250</v>
      </c>
      <c r="E2082" s="78">
        <v>3.67</v>
      </c>
      <c r="F2082" s="76" t="s">
        <v>266</v>
      </c>
      <c r="G2082" s="77">
        <v>46247</v>
      </c>
      <c r="H2082">
        <v>40502091</v>
      </c>
      <c r="I2082">
        <v>10</v>
      </c>
      <c r="J2082" s="76" t="s">
        <v>1687</v>
      </c>
      <c r="K2082" s="76" t="s">
        <v>457</v>
      </c>
      <c r="L2082" s="77">
        <v>46247</v>
      </c>
      <c r="M2082" s="76" t="s">
        <v>269</v>
      </c>
      <c r="N2082" s="76" t="s">
        <v>270</v>
      </c>
      <c r="O2082" s="76" t="s">
        <v>271</v>
      </c>
      <c r="P2082" s="77">
        <v>46250</v>
      </c>
      <c r="Q2082" s="43">
        <f t="shared" si="66"/>
        <v>440</v>
      </c>
      <c r="R2082" s="43">
        <f t="shared" si="67"/>
        <v>660</v>
      </c>
      <c r="S2082" s="41">
        <f>IF($Q2082&lt;Parâmetros!$E$19,$G2082-1,$G2082)</f>
        <v>46247</v>
      </c>
    </row>
    <row r="2083" spans="1:19" ht="15" customHeight="1" x14ac:dyDescent="0.25">
      <c r="A2083" s="79">
        <v>55541</v>
      </c>
      <c r="B2083" s="76" t="s">
        <v>3076</v>
      </c>
      <c r="C2083" s="76" t="s">
        <v>194</v>
      </c>
      <c r="D2083" s="77">
        <v>46250</v>
      </c>
      <c r="E2083" s="78">
        <v>3.5</v>
      </c>
      <c r="F2083" s="76" t="s">
        <v>266</v>
      </c>
      <c r="G2083" s="77">
        <v>46247</v>
      </c>
      <c r="H2083">
        <v>40502091</v>
      </c>
      <c r="I2083">
        <v>10</v>
      </c>
      <c r="J2083" s="76" t="s">
        <v>459</v>
      </c>
      <c r="K2083" s="76" t="s">
        <v>493</v>
      </c>
      <c r="L2083" s="77">
        <v>46247</v>
      </c>
      <c r="M2083" s="76" t="s">
        <v>269</v>
      </c>
      <c r="N2083" s="76" t="s">
        <v>270</v>
      </c>
      <c r="O2083" s="76" t="s">
        <v>271</v>
      </c>
      <c r="P2083" s="77">
        <v>46250</v>
      </c>
      <c r="Q2083" s="43">
        <f t="shared" si="66"/>
        <v>720</v>
      </c>
      <c r="R2083" s="43">
        <f t="shared" si="67"/>
        <v>930</v>
      </c>
      <c r="S2083" s="41">
        <f>IF($Q2083&lt;Parâmetros!$E$19,$G2083-1,$G2083)</f>
        <v>46247</v>
      </c>
    </row>
    <row r="2084" spans="1:19" ht="15" customHeight="1" x14ac:dyDescent="0.25">
      <c r="A2084" s="79">
        <v>55541</v>
      </c>
      <c r="B2084" s="76" t="s">
        <v>3076</v>
      </c>
      <c r="C2084" s="76" t="s">
        <v>194</v>
      </c>
      <c r="D2084" s="77">
        <v>46250</v>
      </c>
      <c r="E2084" s="78">
        <v>5.67</v>
      </c>
      <c r="F2084" s="76" t="s">
        <v>266</v>
      </c>
      <c r="G2084" s="77">
        <v>46248</v>
      </c>
      <c r="H2084">
        <v>40502113</v>
      </c>
      <c r="I2084">
        <v>10</v>
      </c>
      <c r="J2084" s="76" t="s">
        <v>1687</v>
      </c>
      <c r="K2084" s="76" t="s">
        <v>546</v>
      </c>
      <c r="L2084" s="77">
        <v>46248</v>
      </c>
      <c r="M2084" s="76" t="s">
        <v>269</v>
      </c>
      <c r="N2084" s="76" t="s">
        <v>270</v>
      </c>
      <c r="O2084" s="76" t="s">
        <v>271</v>
      </c>
      <c r="P2084" s="77">
        <v>46250</v>
      </c>
      <c r="Q2084" s="43">
        <f t="shared" si="66"/>
        <v>440</v>
      </c>
      <c r="R2084" s="43">
        <f t="shared" si="67"/>
        <v>780</v>
      </c>
      <c r="S2084" s="41">
        <f>IF($Q2084&lt;Parâmetros!$E$19,$G2084-1,$G2084)</f>
        <v>46248</v>
      </c>
    </row>
    <row r="2085" spans="1:19" ht="15" customHeight="1" x14ac:dyDescent="0.25">
      <c r="A2085" s="79">
        <v>55541</v>
      </c>
      <c r="B2085" s="76" t="s">
        <v>3076</v>
      </c>
      <c r="C2085" s="76" t="s">
        <v>194</v>
      </c>
      <c r="D2085" s="77">
        <v>46250</v>
      </c>
      <c r="E2085" s="78">
        <v>1.5</v>
      </c>
      <c r="F2085" s="76" t="s">
        <v>266</v>
      </c>
      <c r="G2085" s="77">
        <v>46248</v>
      </c>
      <c r="H2085">
        <v>40502113</v>
      </c>
      <c r="I2085">
        <v>10</v>
      </c>
      <c r="J2085" s="76" t="s">
        <v>461</v>
      </c>
      <c r="K2085" s="76" t="s">
        <v>493</v>
      </c>
      <c r="L2085" s="77">
        <v>46248</v>
      </c>
      <c r="M2085" s="76" t="s">
        <v>269</v>
      </c>
      <c r="N2085" s="76" t="s">
        <v>270</v>
      </c>
      <c r="O2085" s="76" t="s">
        <v>271</v>
      </c>
      <c r="P2085" s="77">
        <v>46250</v>
      </c>
      <c r="Q2085" s="43">
        <f t="shared" si="66"/>
        <v>840</v>
      </c>
      <c r="R2085" s="43">
        <f t="shared" si="67"/>
        <v>930</v>
      </c>
      <c r="S2085" s="41">
        <f>IF($Q2085&lt;Parâmetros!$E$19,$G2085-1,$G2085)</f>
        <v>46248</v>
      </c>
    </row>
    <row r="2086" spans="1:19" ht="15" customHeight="1" x14ac:dyDescent="0.25">
      <c r="A2086" s="79">
        <v>55541</v>
      </c>
      <c r="B2086" s="76" t="s">
        <v>3076</v>
      </c>
      <c r="C2086" s="76" t="s">
        <v>194</v>
      </c>
      <c r="D2086" s="77">
        <v>46250</v>
      </c>
      <c r="E2086" s="78">
        <v>4.33</v>
      </c>
      <c r="F2086" s="76" t="s">
        <v>266</v>
      </c>
      <c r="G2086" s="77">
        <v>46250</v>
      </c>
      <c r="H2086">
        <v>40505019</v>
      </c>
      <c r="I2086">
        <v>10</v>
      </c>
      <c r="J2086" s="76" t="s">
        <v>508</v>
      </c>
      <c r="K2086" s="76" t="s">
        <v>525</v>
      </c>
      <c r="L2086" s="77">
        <v>46250</v>
      </c>
      <c r="M2086" s="76" t="s">
        <v>269</v>
      </c>
      <c r="N2086" s="76" t="s">
        <v>270</v>
      </c>
      <c r="O2086" s="76" t="s">
        <v>271</v>
      </c>
      <c r="P2086" s="77">
        <v>46250</v>
      </c>
      <c r="Q2086" s="43">
        <f t="shared" si="66"/>
        <v>420</v>
      </c>
      <c r="R2086" s="43">
        <f t="shared" si="67"/>
        <v>680</v>
      </c>
      <c r="S2086" s="41">
        <f>IF($Q2086&lt;Parâmetros!$E$19,$G2086-1,$G2086)</f>
        <v>46250</v>
      </c>
    </row>
    <row r="2087" spans="1:19" ht="15" customHeight="1" x14ac:dyDescent="0.25">
      <c r="A2087" s="79">
        <v>55541</v>
      </c>
      <c r="B2087" s="76" t="s">
        <v>3076</v>
      </c>
      <c r="C2087" s="76" t="s">
        <v>194</v>
      </c>
      <c r="D2087" s="77">
        <v>46251</v>
      </c>
      <c r="E2087" s="78">
        <v>3.17</v>
      </c>
      <c r="F2087" s="76" t="s">
        <v>266</v>
      </c>
      <c r="G2087" s="77">
        <v>46250</v>
      </c>
      <c r="H2087">
        <v>40505019</v>
      </c>
      <c r="I2087">
        <v>10</v>
      </c>
      <c r="J2087" s="76" t="s">
        <v>527</v>
      </c>
      <c r="K2087" s="76" t="s">
        <v>493</v>
      </c>
      <c r="L2087" s="77">
        <v>46250</v>
      </c>
      <c r="M2087" s="76" t="s">
        <v>269</v>
      </c>
      <c r="N2087" s="76" t="s">
        <v>270</v>
      </c>
      <c r="O2087" s="76" t="s">
        <v>271</v>
      </c>
      <c r="P2087" s="77">
        <v>46251</v>
      </c>
      <c r="Q2087" s="43">
        <f t="shared" si="66"/>
        <v>740</v>
      </c>
      <c r="R2087" s="43">
        <f t="shared" si="67"/>
        <v>930</v>
      </c>
      <c r="S2087" s="41">
        <f>IF($Q2087&lt;Parâmetros!$E$19,$G2087-1,$G2087)</f>
        <v>46250</v>
      </c>
    </row>
    <row r="2088" spans="1:19" ht="15" customHeight="1" x14ac:dyDescent="0.25">
      <c r="A2088" s="79">
        <v>55541</v>
      </c>
      <c r="B2088" s="76" t="s">
        <v>3076</v>
      </c>
      <c r="C2088" s="76" t="s">
        <v>194</v>
      </c>
      <c r="D2088" s="77">
        <v>46252</v>
      </c>
      <c r="E2088" s="78">
        <v>1</v>
      </c>
      <c r="F2088" s="76" t="s">
        <v>266</v>
      </c>
      <c r="G2088" s="77">
        <v>46251</v>
      </c>
      <c r="H2088">
        <v>40503955</v>
      </c>
      <c r="I2088">
        <v>10</v>
      </c>
      <c r="J2088" s="76" t="s">
        <v>1687</v>
      </c>
      <c r="K2088" s="76" t="s">
        <v>2271</v>
      </c>
      <c r="L2088" s="77">
        <v>46251</v>
      </c>
      <c r="M2088" s="76" t="s">
        <v>296</v>
      </c>
      <c r="N2088" s="76" t="s">
        <v>270</v>
      </c>
      <c r="O2088" s="76" t="s">
        <v>271</v>
      </c>
      <c r="P2088" s="77">
        <v>46252</v>
      </c>
      <c r="Q2088" s="43">
        <f t="shared" si="66"/>
        <v>440</v>
      </c>
      <c r="R2088" s="43">
        <f t="shared" si="67"/>
        <v>500</v>
      </c>
      <c r="S2088" s="41">
        <f>IF($Q2088&lt;Parâmetros!$E$19,$G2088-1,$G2088)</f>
        <v>46251</v>
      </c>
    </row>
    <row r="2089" spans="1:19" ht="15" customHeight="1" x14ac:dyDescent="0.25">
      <c r="A2089" s="79">
        <v>55541</v>
      </c>
      <c r="B2089" s="76" t="s">
        <v>3076</v>
      </c>
      <c r="C2089" s="76" t="s">
        <v>194</v>
      </c>
      <c r="D2089" s="77">
        <v>46252</v>
      </c>
      <c r="E2089" s="78">
        <v>0.5</v>
      </c>
      <c r="F2089" s="76" t="s">
        <v>266</v>
      </c>
      <c r="G2089" s="77">
        <v>46251</v>
      </c>
      <c r="H2089">
        <v>40505605</v>
      </c>
      <c r="I2089">
        <v>10</v>
      </c>
      <c r="J2089" s="76" t="s">
        <v>3077</v>
      </c>
      <c r="K2089" s="76" t="s">
        <v>2630</v>
      </c>
      <c r="L2089" s="77">
        <v>46251</v>
      </c>
      <c r="M2089" s="76" t="s">
        <v>269</v>
      </c>
      <c r="N2089" s="76" t="s">
        <v>270</v>
      </c>
      <c r="O2089" s="76" t="s">
        <v>271</v>
      </c>
      <c r="P2089" s="77">
        <v>46252</v>
      </c>
      <c r="Q2089" s="43">
        <f t="shared" si="66"/>
        <v>500</v>
      </c>
      <c r="R2089" s="43">
        <f t="shared" si="67"/>
        <v>530</v>
      </c>
      <c r="S2089" s="41">
        <f>IF($Q2089&lt;Parâmetros!$E$19,$G2089-1,$G2089)</f>
        <v>46251</v>
      </c>
    </row>
    <row r="2090" spans="1:19" ht="15" customHeight="1" x14ac:dyDescent="0.25">
      <c r="A2090" s="79">
        <v>55541</v>
      </c>
      <c r="B2090" s="76" t="s">
        <v>3076</v>
      </c>
      <c r="C2090" s="76" t="s">
        <v>194</v>
      </c>
      <c r="D2090" s="77">
        <v>46252</v>
      </c>
      <c r="E2090" s="78">
        <v>0.5</v>
      </c>
      <c r="F2090" s="76" t="s">
        <v>266</v>
      </c>
      <c r="G2090" s="77">
        <v>46251</v>
      </c>
      <c r="H2090">
        <v>40505606</v>
      </c>
      <c r="I2090">
        <v>10</v>
      </c>
      <c r="J2090" s="76" t="s">
        <v>4315</v>
      </c>
      <c r="K2090" s="76" t="s">
        <v>2268</v>
      </c>
      <c r="L2090" s="77">
        <v>46251</v>
      </c>
      <c r="M2090" s="76" t="s">
        <v>269</v>
      </c>
      <c r="N2090" s="76" t="s">
        <v>270</v>
      </c>
      <c r="O2090" s="76" t="s">
        <v>271</v>
      </c>
      <c r="P2090" s="77">
        <v>46252</v>
      </c>
      <c r="Q2090" s="43">
        <f t="shared" si="66"/>
        <v>530</v>
      </c>
      <c r="R2090" s="43">
        <f t="shared" si="67"/>
        <v>560</v>
      </c>
      <c r="S2090" s="41">
        <f>IF($Q2090&lt;Parâmetros!$E$19,$G2090-1,$G2090)</f>
        <v>46251</v>
      </c>
    </row>
    <row r="2091" spans="1:19" ht="15" customHeight="1" x14ac:dyDescent="0.25">
      <c r="A2091" s="79">
        <v>55541</v>
      </c>
      <c r="B2091" s="76" t="s">
        <v>3076</v>
      </c>
      <c r="C2091" s="76" t="s">
        <v>194</v>
      </c>
      <c r="D2091" s="77">
        <v>46252</v>
      </c>
      <c r="E2091" s="78">
        <v>2.17</v>
      </c>
      <c r="F2091" s="76" t="s">
        <v>266</v>
      </c>
      <c r="G2091" s="77">
        <v>46251</v>
      </c>
      <c r="H2091">
        <v>40505604</v>
      </c>
      <c r="I2091">
        <v>10</v>
      </c>
      <c r="J2091" s="76" t="s">
        <v>3078</v>
      </c>
      <c r="K2091" s="76" t="s">
        <v>2028</v>
      </c>
      <c r="L2091" s="77">
        <v>46251</v>
      </c>
      <c r="M2091" s="76" t="s">
        <v>269</v>
      </c>
      <c r="N2091" s="76" t="s">
        <v>270</v>
      </c>
      <c r="O2091" s="76" t="s">
        <v>271</v>
      </c>
      <c r="P2091" s="77">
        <v>46252</v>
      </c>
      <c r="Q2091" s="43">
        <f t="shared" si="66"/>
        <v>560</v>
      </c>
      <c r="R2091" s="43">
        <f t="shared" si="67"/>
        <v>690</v>
      </c>
      <c r="S2091" s="41">
        <f>IF($Q2091&lt;Parâmetros!$E$19,$G2091-1,$G2091)</f>
        <v>46251</v>
      </c>
    </row>
    <row r="2092" spans="1:19" ht="15" customHeight="1" x14ac:dyDescent="0.25">
      <c r="A2092" s="79">
        <v>55541</v>
      </c>
      <c r="B2092" s="76" t="s">
        <v>3076</v>
      </c>
      <c r="C2092" s="76" t="s">
        <v>194</v>
      </c>
      <c r="D2092" s="77">
        <v>46252</v>
      </c>
      <c r="E2092" s="78">
        <v>1</v>
      </c>
      <c r="F2092" s="76" t="s">
        <v>266</v>
      </c>
      <c r="G2092" s="77">
        <v>46251</v>
      </c>
      <c r="H2092">
        <v>40503961</v>
      </c>
      <c r="I2092">
        <v>10</v>
      </c>
      <c r="J2092" s="76" t="s">
        <v>491</v>
      </c>
      <c r="K2092" s="76" t="s">
        <v>492</v>
      </c>
      <c r="L2092" s="77">
        <v>46251</v>
      </c>
      <c r="M2092" s="76" t="s">
        <v>296</v>
      </c>
      <c r="N2092" s="76" t="s">
        <v>270</v>
      </c>
      <c r="O2092" s="76" t="s">
        <v>271</v>
      </c>
      <c r="P2092" s="77">
        <v>46252</v>
      </c>
      <c r="Q2092" s="43">
        <f t="shared" si="66"/>
        <v>750</v>
      </c>
      <c r="R2092" s="43">
        <f t="shared" si="67"/>
        <v>810</v>
      </c>
      <c r="S2092" s="41">
        <f>IF($Q2092&lt;Parâmetros!$E$19,$G2092-1,$G2092)</f>
        <v>46251</v>
      </c>
    </row>
    <row r="2093" spans="1:19" ht="15" customHeight="1" x14ac:dyDescent="0.25">
      <c r="A2093" s="79">
        <v>55541</v>
      </c>
      <c r="B2093" s="76" t="s">
        <v>3076</v>
      </c>
      <c r="C2093" s="76" t="s">
        <v>194</v>
      </c>
      <c r="D2093" s="77">
        <v>46252</v>
      </c>
      <c r="E2093" s="78">
        <v>2</v>
      </c>
      <c r="F2093" s="76" t="s">
        <v>266</v>
      </c>
      <c r="G2093" s="77">
        <v>46251</v>
      </c>
      <c r="H2093">
        <v>40505612</v>
      </c>
      <c r="I2093">
        <v>10</v>
      </c>
      <c r="J2093" s="76" t="s">
        <v>2620</v>
      </c>
      <c r="K2093" s="76" t="s">
        <v>493</v>
      </c>
      <c r="L2093" s="77">
        <v>46251</v>
      </c>
      <c r="M2093" s="76" t="s">
        <v>269</v>
      </c>
      <c r="N2093" s="76" t="s">
        <v>270</v>
      </c>
      <c r="O2093" s="76" t="s">
        <v>271</v>
      </c>
      <c r="P2093" s="77">
        <v>46252</v>
      </c>
      <c r="Q2093" s="43">
        <f t="shared" si="66"/>
        <v>810</v>
      </c>
      <c r="R2093" s="43">
        <f t="shared" si="67"/>
        <v>930</v>
      </c>
      <c r="S2093" s="41">
        <f>IF($Q2093&lt;Parâmetros!$E$19,$G2093-1,$G2093)</f>
        <v>46251</v>
      </c>
    </row>
    <row r="2094" spans="1:19" ht="15" customHeight="1" x14ac:dyDescent="0.25">
      <c r="A2094" s="79">
        <v>55541</v>
      </c>
      <c r="B2094" s="76" t="s">
        <v>3076</v>
      </c>
      <c r="C2094" s="76" t="s">
        <v>194</v>
      </c>
      <c r="D2094" s="77">
        <v>46252</v>
      </c>
      <c r="E2094" s="78">
        <v>1</v>
      </c>
      <c r="F2094" s="76" t="s">
        <v>266</v>
      </c>
      <c r="G2094" s="77">
        <v>46252</v>
      </c>
      <c r="H2094">
        <v>40505607</v>
      </c>
      <c r="I2094">
        <v>10</v>
      </c>
      <c r="J2094" s="76" t="s">
        <v>1687</v>
      </c>
      <c r="K2094" s="76" t="s">
        <v>2271</v>
      </c>
      <c r="L2094" s="77">
        <v>46252</v>
      </c>
      <c r="M2094" s="76" t="s">
        <v>269</v>
      </c>
      <c r="N2094" s="76" t="s">
        <v>270</v>
      </c>
      <c r="O2094" s="76" t="s">
        <v>271</v>
      </c>
      <c r="P2094" s="77">
        <v>46252</v>
      </c>
      <c r="Q2094" s="43">
        <f t="shared" si="66"/>
        <v>440</v>
      </c>
      <c r="R2094" s="43">
        <f t="shared" si="67"/>
        <v>500</v>
      </c>
      <c r="S2094" s="41">
        <f>IF($Q2094&lt;Parâmetros!$E$19,$G2094-1,$G2094)</f>
        <v>46252</v>
      </c>
    </row>
    <row r="2095" spans="1:19" ht="15" customHeight="1" x14ac:dyDescent="0.25">
      <c r="A2095" s="79">
        <v>55541</v>
      </c>
      <c r="B2095" s="76" t="s">
        <v>3076</v>
      </c>
      <c r="C2095" s="76" t="s">
        <v>194</v>
      </c>
      <c r="D2095" s="77">
        <v>46252</v>
      </c>
      <c r="E2095" s="78">
        <v>1</v>
      </c>
      <c r="F2095" s="76" t="s">
        <v>266</v>
      </c>
      <c r="G2095" s="77">
        <v>46252</v>
      </c>
      <c r="H2095">
        <v>40505608</v>
      </c>
      <c r="I2095">
        <v>10</v>
      </c>
      <c r="J2095" s="76" t="s">
        <v>3077</v>
      </c>
      <c r="K2095" s="76" t="s">
        <v>2268</v>
      </c>
      <c r="L2095" s="77">
        <v>46252</v>
      </c>
      <c r="M2095" s="76" t="s">
        <v>269</v>
      </c>
      <c r="N2095" s="76" t="s">
        <v>270</v>
      </c>
      <c r="O2095" s="76" t="s">
        <v>271</v>
      </c>
      <c r="P2095" s="77">
        <v>46252</v>
      </c>
      <c r="Q2095" s="43">
        <f t="shared" si="66"/>
        <v>500</v>
      </c>
      <c r="R2095" s="43">
        <f t="shared" si="67"/>
        <v>560</v>
      </c>
      <c r="S2095" s="41">
        <f>IF($Q2095&lt;Parâmetros!$E$19,$G2095-1,$G2095)</f>
        <v>46252</v>
      </c>
    </row>
    <row r="2096" spans="1:19" ht="15" customHeight="1" x14ac:dyDescent="0.25">
      <c r="A2096" s="79">
        <v>55541</v>
      </c>
      <c r="B2096" s="76" t="s">
        <v>3076</v>
      </c>
      <c r="C2096" s="76" t="s">
        <v>194</v>
      </c>
      <c r="D2096" s="77">
        <v>46252</v>
      </c>
      <c r="E2096" s="78">
        <v>1</v>
      </c>
      <c r="F2096" s="76" t="s">
        <v>266</v>
      </c>
      <c r="G2096" s="77">
        <v>46252</v>
      </c>
      <c r="H2096">
        <v>40505609</v>
      </c>
      <c r="I2096">
        <v>10</v>
      </c>
      <c r="J2096" s="76" t="s">
        <v>3078</v>
      </c>
      <c r="K2096" s="76" t="s">
        <v>2625</v>
      </c>
      <c r="L2096" s="77">
        <v>46252</v>
      </c>
      <c r="M2096" s="76" t="s">
        <v>269</v>
      </c>
      <c r="N2096" s="76" t="s">
        <v>270</v>
      </c>
      <c r="O2096" s="76" t="s">
        <v>271</v>
      </c>
      <c r="P2096" s="77">
        <v>46252</v>
      </c>
      <c r="Q2096" s="43">
        <f t="shared" si="66"/>
        <v>560</v>
      </c>
      <c r="R2096" s="43">
        <f t="shared" si="67"/>
        <v>620</v>
      </c>
      <c r="S2096" s="41">
        <f>IF($Q2096&lt;Parâmetros!$E$19,$G2096-1,$G2096)</f>
        <v>46252</v>
      </c>
    </row>
    <row r="2097" spans="1:19" ht="15" customHeight="1" x14ac:dyDescent="0.25">
      <c r="A2097" s="79">
        <v>55541</v>
      </c>
      <c r="B2097" s="76" t="s">
        <v>3076</v>
      </c>
      <c r="C2097" s="76" t="s">
        <v>194</v>
      </c>
      <c r="D2097" s="77">
        <v>46252</v>
      </c>
      <c r="E2097" s="78">
        <v>0.67</v>
      </c>
      <c r="F2097" s="76" t="s">
        <v>266</v>
      </c>
      <c r="G2097" s="77">
        <v>46252</v>
      </c>
      <c r="H2097">
        <v>40505614</v>
      </c>
      <c r="I2097">
        <v>10</v>
      </c>
      <c r="J2097" s="76" t="s">
        <v>4316</v>
      </c>
      <c r="K2097" s="76" t="s">
        <v>457</v>
      </c>
      <c r="L2097" s="77">
        <v>46252</v>
      </c>
      <c r="M2097" s="76" t="s">
        <v>269</v>
      </c>
      <c r="N2097" s="76" t="s">
        <v>270</v>
      </c>
      <c r="O2097" s="76" t="s">
        <v>271</v>
      </c>
      <c r="P2097" s="77">
        <v>46252</v>
      </c>
      <c r="Q2097" s="43">
        <f t="shared" si="66"/>
        <v>620</v>
      </c>
      <c r="R2097" s="43">
        <f t="shared" si="67"/>
        <v>660</v>
      </c>
      <c r="S2097" s="41">
        <f>IF($Q2097&lt;Parâmetros!$E$19,$G2097-1,$G2097)</f>
        <v>46252</v>
      </c>
    </row>
    <row r="2098" spans="1:19" ht="15" customHeight="1" x14ac:dyDescent="0.25">
      <c r="A2098" s="79">
        <v>55541</v>
      </c>
      <c r="B2098" s="76" t="s">
        <v>3076</v>
      </c>
      <c r="C2098" s="76" t="s">
        <v>194</v>
      </c>
      <c r="D2098" s="77">
        <v>46252</v>
      </c>
      <c r="E2098" s="78">
        <v>1</v>
      </c>
      <c r="F2098" s="76" t="s">
        <v>266</v>
      </c>
      <c r="G2098" s="77">
        <v>46252</v>
      </c>
      <c r="H2098">
        <v>40505576</v>
      </c>
      <c r="I2098">
        <v>20</v>
      </c>
      <c r="J2098" s="76" t="s">
        <v>459</v>
      </c>
      <c r="K2098" s="76" t="s">
        <v>546</v>
      </c>
      <c r="L2098" s="77">
        <v>46252</v>
      </c>
      <c r="M2098" s="76" t="s">
        <v>269</v>
      </c>
      <c r="N2098" s="76" t="s">
        <v>270</v>
      </c>
      <c r="O2098" s="76" t="s">
        <v>271</v>
      </c>
      <c r="P2098" s="77">
        <v>46252</v>
      </c>
      <c r="Q2098" s="43">
        <f t="shared" si="66"/>
        <v>720</v>
      </c>
      <c r="R2098" s="43">
        <f t="shared" si="67"/>
        <v>780</v>
      </c>
      <c r="S2098" s="41">
        <f>IF($Q2098&lt;Parâmetros!$E$19,$G2098-1,$G2098)</f>
        <v>46252</v>
      </c>
    </row>
    <row r="2099" spans="1:19" ht="15" customHeight="1" x14ac:dyDescent="0.25">
      <c r="A2099" s="79">
        <v>55541</v>
      </c>
      <c r="B2099" s="76" t="s">
        <v>3076</v>
      </c>
      <c r="C2099" s="76" t="s">
        <v>194</v>
      </c>
      <c r="D2099" s="77">
        <v>46252</v>
      </c>
      <c r="E2099" s="78">
        <v>1</v>
      </c>
      <c r="F2099" s="76" t="s">
        <v>266</v>
      </c>
      <c r="G2099" s="77">
        <v>46252</v>
      </c>
      <c r="H2099">
        <v>40505615</v>
      </c>
      <c r="I2099">
        <v>10</v>
      </c>
      <c r="J2099" s="76" t="s">
        <v>3080</v>
      </c>
      <c r="K2099" s="76" t="s">
        <v>461</v>
      </c>
      <c r="L2099" s="77">
        <v>46252</v>
      </c>
      <c r="M2099" s="76" t="s">
        <v>269</v>
      </c>
      <c r="N2099" s="76" t="s">
        <v>270</v>
      </c>
      <c r="O2099" s="76" t="s">
        <v>271</v>
      </c>
      <c r="P2099" s="77">
        <v>46252</v>
      </c>
      <c r="Q2099" s="43">
        <f t="shared" si="66"/>
        <v>780</v>
      </c>
      <c r="R2099" s="43">
        <f t="shared" si="67"/>
        <v>840</v>
      </c>
      <c r="S2099" s="41">
        <f>IF($Q2099&lt;Parâmetros!$E$19,$G2099-1,$G2099)</f>
        <v>46252</v>
      </c>
    </row>
    <row r="2100" spans="1:19" ht="15" customHeight="1" x14ac:dyDescent="0.25">
      <c r="A2100" s="79">
        <v>55541</v>
      </c>
      <c r="B2100" s="76" t="s">
        <v>3076</v>
      </c>
      <c r="C2100" s="76" t="s">
        <v>194</v>
      </c>
      <c r="D2100" s="77">
        <v>46252</v>
      </c>
      <c r="E2100" s="78">
        <v>0.5</v>
      </c>
      <c r="F2100" s="76" t="s">
        <v>266</v>
      </c>
      <c r="G2100" s="77">
        <v>46252</v>
      </c>
      <c r="H2100">
        <v>40505577</v>
      </c>
      <c r="I2100">
        <v>10</v>
      </c>
      <c r="J2100" s="76" t="s">
        <v>3081</v>
      </c>
      <c r="K2100" s="76" t="s">
        <v>1883</v>
      </c>
      <c r="L2100" s="77">
        <v>46252</v>
      </c>
      <c r="M2100" s="76" t="s">
        <v>269</v>
      </c>
      <c r="N2100" s="76" t="s">
        <v>270</v>
      </c>
      <c r="O2100" s="76" t="s">
        <v>271</v>
      </c>
      <c r="P2100" s="77">
        <v>46252</v>
      </c>
      <c r="Q2100" s="43">
        <f t="shared" si="66"/>
        <v>840</v>
      </c>
      <c r="R2100" s="43">
        <f t="shared" si="67"/>
        <v>870</v>
      </c>
      <c r="S2100" s="41">
        <f>IF($Q2100&lt;Parâmetros!$E$19,$G2100-1,$G2100)</f>
        <v>46252</v>
      </c>
    </row>
    <row r="2101" spans="1:19" ht="15" customHeight="1" x14ac:dyDescent="0.25">
      <c r="A2101" s="79">
        <v>55541</v>
      </c>
      <c r="B2101" s="76" t="s">
        <v>3076</v>
      </c>
      <c r="C2101" s="76" t="s">
        <v>194</v>
      </c>
      <c r="D2101" s="77">
        <v>46252</v>
      </c>
      <c r="E2101" s="78">
        <v>1</v>
      </c>
      <c r="F2101" s="76" t="s">
        <v>266</v>
      </c>
      <c r="G2101" s="77">
        <v>46252</v>
      </c>
      <c r="H2101">
        <v>40505620</v>
      </c>
      <c r="I2101">
        <v>10</v>
      </c>
      <c r="J2101" s="76" t="s">
        <v>4337</v>
      </c>
      <c r="K2101" s="76" t="s">
        <v>493</v>
      </c>
      <c r="L2101" s="77">
        <v>46252</v>
      </c>
      <c r="M2101" s="76" t="s">
        <v>269</v>
      </c>
      <c r="N2101" s="76" t="s">
        <v>270</v>
      </c>
      <c r="O2101" s="76" t="s">
        <v>271</v>
      </c>
      <c r="P2101" s="77">
        <v>46252</v>
      </c>
      <c r="Q2101" s="43">
        <f t="shared" si="66"/>
        <v>870</v>
      </c>
      <c r="R2101" s="43">
        <f t="shared" si="67"/>
        <v>930</v>
      </c>
      <c r="S2101" s="41">
        <f>IF($Q2101&lt;Parâmetros!$E$19,$G2101-1,$G2101)</f>
        <v>46252</v>
      </c>
    </row>
    <row r="2102" spans="1:19" ht="15" customHeight="1" x14ac:dyDescent="0.25">
      <c r="A2102" s="79">
        <v>55554</v>
      </c>
      <c r="B2102" s="76" t="s">
        <v>219</v>
      </c>
      <c r="C2102" s="76" t="s">
        <v>399</v>
      </c>
      <c r="D2102" s="77">
        <v>46237</v>
      </c>
      <c r="E2102" s="78">
        <v>4</v>
      </c>
      <c r="F2102" s="76" t="s">
        <v>266</v>
      </c>
      <c r="G2102" s="77">
        <v>46236</v>
      </c>
      <c r="H2102">
        <v>40500211</v>
      </c>
      <c r="I2102">
        <v>20</v>
      </c>
      <c r="J2102" s="76" t="s">
        <v>1687</v>
      </c>
      <c r="K2102" s="76" t="s">
        <v>525</v>
      </c>
      <c r="L2102" s="77">
        <v>46236</v>
      </c>
      <c r="M2102" s="76" t="s">
        <v>269</v>
      </c>
      <c r="N2102">
        <v>3011212</v>
      </c>
      <c r="O2102" s="76" t="s">
        <v>271</v>
      </c>
      <c r="P2102" s="77">
        <v>46237</v>
      </c>
      <c r="Q2102" s="43">
        <f t="shared" si="66"/>
        <v>440</v>
      </c>
      <c r="R2102" s="43">
        <f t="shared" si="67"/>
        <v>680</v>
      </c>
      <c r="S2102" s="41">
        <f>IF($Q2102&lt;Parâmetros!$E$19,$G2102-1,$G2102)</f>
        <v>46236</v>
      </c>
    </row>
    <row r="2103" spans="1:19" ht="15" customHeight="1" x14ac:dyDescent="0.25">
      <c r="A2103" s="79">
        <v>55554</v>
      </c>
      <c r="B2103" s="76" t="s">
        <v>219</v>
      </c>
      <c r="C2103" s="76" t="s">
        <v>399</v>
      </c>
      <c r="D2103" s="77">
        <v>46237</v>
      </c>
      <c r="E2103" s="78">
        <v>2.92</v>
      </c>
      <c r="F2103" s="76" t="s">
        <v>266</v>
      </c>
      <c r="G2103" s="77">
        <v>46236</v>
      </c>
      <c r="H2103">
        <v>40499967</v>
      </c>
      <c r="I2103">
        <v>40</v>
      </c>
      <c r="J2103" s="76" t="s">
        <v>1733</v>
      </c>
      <c r="K2103" s="76" t="s">
        <v>463</v>
      </c>
      <c r="L2103" s="77">
        <v>46236</v>
      </c>
      <c r="M2103" s="76" t="s">
        <v>269</v>
      </c>
      <c r="N2103" s="76" t="s">
        <v>270</v>
      </c>
      <c r="O2103" s="76" t="s">
        <v>271</v>
      </c>
      <c r="P2103" s="77">
        <v>46237</v>
      </c>
      <c r="Q2103" s="43">
        <f t="shared" si="66"/>
        <v>760</v>
      </c>
      <c r="R2103" s="43">
        <f t="shared" si="67"/>
        <v>935</v>
      </c>
      <c r="S2103" s="41">
        <f>IF($Q2103&lt;Parâmetros!$E$19,$G2103-1,$G2103)</f>
        <v>46236</v>
      </c>
    </row>
    <row r="2104" spans="1:19" ht="15" customHeight="1" x14ac:dyDescent="0.25">
      <c r="A2104" s="79">
        <v>55554</v>
      </c>
      <c r="B2104" s="76" t="s">
        <v>219</v>
      </c>
      <c r="C2104" s="76" t="s">
        <v>399</v>
      </c>
      <c r="D2104" s="77">
        <v>46238</v>
      </c>
      <c r="E2104" s="78">
        <v>2</v>
      </c>
      <c r="F2104" s="76" t="s">
        <v>266</v>
      </c>
      <c r="G2104" s="77">
        <v>46237</v>
      </c>
      <c r="H2104">
        <v>40484664</v>
      </c>
      <c r="I2104">
        <v>10</v>
      </c>
      <c r="J2104" s="76" t="s">
        <v>1687</v>
      </c>
      <c r="K2104" s="76" t="s">
        <v>2268</v>
      </c>
      <c r="L2104" s="77">
        <v>46237</v>
      </c>
      <c r="M2104" s="76" t="s">
        <v>269</v>
      </c>
      <c r="N2104" s="76" t="s">
        <v>270</v>
      </c>
      <c r="O2104" s="76" t="s">
        <v>271</v>
      </c>
      <c r="P2104" s="77">
        <v>46238</v>
      </c>
      <c r="Q2104" s="43">
        <f t="shared" si="66"/>
        <v>440</v>
      </c>
      <c r="R2104" s="43">
        <f t="shared" si="67"/>
        <v>560</v>
      </c>
      <c r="S2104" s="41">
        <f>IF($Q2104&lt;Parâmetros!$E$19,$G2104-1,$G2104)</f>
        <v>46237</v>
      </c>
    </row>
    <row r="2105" spans="1:19" ht="15" customHeight="1" x14ac:dyDescent="0.25">
      <c r="A2105" s="79">
        <v>55554</v>
      </c>
      <c r="B2105" s="76" t="s">
        <v>219</v>
      </c>
      <c r="C2105" s="76" t="s">
        <v>399</v>
      </c>
      <c r="D2105" s="77">
        <v>46238</v>
      </c>
      <c r="E2105" s="78">
        <v>1.92</v>
      </c>
      <c r="F2105" s="76" t="s">
        <v>266</v>
      </c>
      <c r="G2105" s="77">
        <v>46237</v>
      </c>
      <c r="H2105">
        <v>40491612</v>
      </c>
      <c r="I2105">
        <v>10</v>
      </c>
      <c r="J2105" s="76" t="s">
        <v>2269</v>
      </c>
      <c r="K2105" s="76" t="s">
        <v>525</v>
      </c>
      <c r="L2105" s="77">
        <v>46237</v>
      </c>
      <c r="M2105" s="76" t="s">
        <v>269</v>
      </c>
      <c r="N2105" s="76" t="s">
        <v>270</v>
      </c>
      <c r="O2105" s="76" t="s">
        <v>271</v>
      </c>
      <c r="P2105" s="77">
        <v>46238</v>
      </c>
      <c r="Q2105" s="43">
        <f t="shared" si="66"/>
        <v>565</v>
      </c>
      <c r="R2105" s="43">
        <f t="shared" si="67"/>
        <v>680</v>
      </c>
      <c r="S2105" s="41">
        <f>IF($Q2105&lt;Parâmetros!$E$19,$G2105-1,$G2105)</f>
        <v>46237</v>
      </c>
    </row>
    <row r="2106" spans="1:19" ht="15" customHeight="1" x14ac:dyDescent="0.25">
      <c r="A2106" s="79">
        <v>55554</v>
      </c>
      <c r="B2106" s="76" t="s">
        <v>219</v>
      </c>
      <c r="C2106" s="76" t="s">
        <v>399</v>
      </c>
      <c r="D2106" s="77">
        <v>46238</v>
      </c>
      <c r="E2106" s="78">
        <v>3.92</v>
      </c>
      <c r="F2106" s="76" t="s">
        <v>266</v>
      </c>
      <c r="G2106" s="77">
        <v>46237</v>
      </c>
      <c r="H2106">
        <v>40501298</v>
      </c>
      <c r="I2106">
        <v>10</v>
      </c>
      <c r="J2106" s="76" t="s">
        <v>1733</v>
      </c>
      <c r="K2106" s="76" t="s">
        <v>2270</v>
      </c>
      <c r="L2106" s="77">
        <v>46237</v>
      </c>
      <c r="M2106" s="76" t="s">
        <v>269</v>
      </c>
      <c r="N2106" s="76" t="s">
        <v>270</v>
      </c>
      <c r="O2106" s="76" t="s">
        <v>271</v>
      </c>
      <c r="P2106" s="77">
        <v>46238</v>
      </c>
      <c r="Q2106" s="43">
        <f t="shared" si="66"/>
        <v>760</v>
      </c>
      <c r="R2106" s="43">
        <f t="shared" si="67"/>
        <v>995</v>
      </c>
      <c r="S2106" s="41">
        <f>IF($Q2106&lt;Parâmetros!$E$19,$G2106-1,$G2106)</f>
        <v>46237</v>
      </c>
    </row>
    <row r="2107" spans="1:19" ht="15" customHeight="1" x14ac:dyDescent="0.25">
      <c r="A2107" s="79">
        <v>55554</v>
      </c>
      <c r="B2107" s="76" t="s">
        <v>219</v>
      </c>
      <c r="C2107" s="76" t="s">
        <v>399</v>
      </c>
      <c r="D2107" s="77">
        <v>46239</v>
      </c>
      <c r="E2107" s="78">
        <v>1</v>
      </c>
      <c r="F2107" s="76" t="s">
        <v>266</v>
      </c>
      <c r="G2107" s="77">
        <v>46238</v>
      </c>
      <c r="H2107">
        <v>40501006</v>
      </c>
      <c r="I2107">
        <v>10</v>
      </c>
      <c r="J2107" s="76" t="s">
        <v>1687</v>
      </c>
      <c r="K2107" s="76" t="s">
        <v>2271</v>
      </c>
      <c r="L2107" s="77">
        <v>46238</v>
      </c>
      <c r="M2107" s="76" t="s">
        <v>269</v>
      </c>
      <c r="N2107" s="76" t="s">
        <v>270</v>
      </c>
      <c r="O2107" s="76" t="s">
        <v>271</v>
      </c>
      <c r="P2107" s="77">
        <v>46239</v>
      </c>
      <c r="Q2107" s="43">
        <f t="shared" si="66"/>
        <v>440</v>
      </c>
      <c r="R2107" s="43">
        <f t="shared" si="67"/>
        <v>500</v>
      </c>
      <c r="S2107" s="41">
        <f>IF($Q2107&lt;Parâmetros!$E$19,$G2107-1,$G2107)</f>
        <v>46238</v>
      </c>
    </row>
    <row r="2108" spans="1:19" ht="15" customHeight="1" x14ac:dyDescent="0.25">
      <c r="A2108" s="79">
        <v>55554</v>
      </c>
      <c r="B2108" s="76" t="s">
        <v>219</v>
      </c>
      <c r="C2108" s="76" t="s">
        <v>399</v>
      </c>
      <c r="D2108" s="77">
        <v>46239</v>
      </c>
      <c r="E2108" s="78">
        <v>2.83</v>
      </c>
      <c r="F2108" s="76" t="s">
        <v>266</v>
      </c>
      <c r="G2108" s="77">
        <v>46238</v>
      </c>
      <c r="H2108">
        <v>40501038</v>
      </c>
      <c r="I2108">
        <v>10</v>
      </c>
      <c r="J2108" s="76" t="s">
        <v>1864</v>
      </c>
      <c r="K2108" s="76" t="s">
        <v>525</v>
      </c>
      <c r="L2108" s="77">
        <v>46238</v>
      </c>
      <c r="M2108" s="76" t="s">
        <v>269</v>
      </c>
      <c r="N2108" s="76" t="s">
        <v>270</v>
      </c>
      <c r="O2108" s="76" t="s">
        <v>271</v>
      </c>
      <c r="P2108" s="77">
        <v>46239</v>
      </c>
      <c r="Q2108" s="43">
        <f t="shared" si="66"/>
        <v>510</v>
      </c>
      <c r="R2108" s="43">
        <f t="shared" si="67"/>
        <v>680</v>
      </c>
      <c r="S2108" s="41">
        <f>IF($Q2108&lt;Parâmetros!$E$19,$G2108-1,$G2108)</f>
        <v>46238</v>
      </c>
    </row>
    <row r="2109" spans="1:19" ht="15" customHeight="1" x14ac:dyDescent="0.25">
      <c r="A2109" s="79">
        <v>55554</v>
      </c>
      <c r="B2109" s="76" t="s">
        <v>219</v>
      </c>
      <c r="C2109" s="76" t="s">
        <v>399</v>
      </c>
      <c r="D2109" s="77">
        <v>46239</v>
      </c>
      <c r="E2109" s="78">
        <v>1.33</v>
      </c>
      <c r="F2109" s="76" t="s">
        <v>266</v>
      </c>
      <c r="G2109" s="77">
        <v>46238</v>
      </c>
      <c r="H2109">
        <v>40501038</v>
      </c>
      <c r="I2109">
        <v>10</v>
      </c>
      <c r="J2109" s="76" t="s">
        <v>1733</v>
      </c>
      <c r="K2109" s="76" t="s">
        <v>461</v>
      </c>
      <c r="L2109" s="77">
        <v>46238</v>
      </c>
      <c r="M2109" s="76" t="s">
        <v>269</v>
      </c>
      <c r="N2109" s="76" t="s">
        <v>270</v>
      </c>
      <c r="O2109" s="76" t="s">
        <v>271</v>
      </c>
      <c r="P2109" s="77">
        <v>46239</v>
      </c>
      <c r="Q2109" s="43">
        <f t="shared" si="66"/>
        <v>760</v>
      </c>
      <c r="R2109" s="43">
        <f t="shared" si="67"/>
        <v>840</v>
      </c>
      <c r="S2109" s="41">
        <f>IF($Q2109&lt;Parâmetros!$E$19,$G2109-1,$G2109)</f>
        <v>46238</v>
      </c>
    </row>
    <row r="2110" spans="1:19" ht="15" customHeight="1" x14ac:dyDescent="0.25">
      <c r="A2110" s="79">
        <v>55554</v>
      </c>
      <c r="B2110" s="76" t="s">
        <v>219</v>
      </c>
      <c r="C2110" s="76" t="s">
        <v>399</v>
      </c>
      <c r="D2110" s="77">
        <v>46239</v>
      </c>
      <c r="E2110" s="78">
        <v>2.42</v>
      </c>
      <c r="F2110" s="76" t="s">
        <v>266</v>
      </c>
      <c r="G2110" s="77">
        <v>46238</v>
      </c>
      <c r="H2110">
        <v>40501569</v>
      </c>
      <c r="I2110">
        <v>10</v>
      </c>
      <c r="J2110" s="76" t="s">
        <v>516</v>
      </c>
      <c r="K2110" s="76" t="s">
        <v>2270</v>
      </c>
      <c r="L2110" s="77">
        <v>46238</v>
      </c>
      <c r="M2110" s="76" t="s">
        <v>269</v>
      </c>
      <c r="N2110" s="76" t="s">
        <v>270</v>
      </c>
      <c r="O2110" s="76" t="s">
        <v>271</v>
      </c>
      <c r="P2110" s="77">
        <v>46239</v>
      </c>
      <c r="Q2110" s="43">
        <f t="shared" si="66"/>
        <v>850</v>
      </c>
      <c r="R2110" s="43">
        <f t="shared" si="67"/>
        <v>995</v>
      </c>
      <c r="S2110" s="41">
        <f>IF($Q2110&lt;Parâmetros!$E$19,$G2110-1,$G2110)</f>
        <v>46238</v>
      </c>
    </row>
    <row r="2111" spans="1:19" ht="15" customHeight="1" x14ac:dyDescent="0.25">
      <c r="A2111" s="79">
        <v>55554</v>
      </c>
      <c r="B2111" s="76" t="s">
        <v>219</v>
      </c>
      <c r="C2111" s="76" t="s">
        <v>399</v>
      </c>
      <c r="D2111" s="77">
        <v>46239</v>
      </c>
      <c r="E2111" s="78">
        <v>4</v>
      </c>
      <c r="F2111" s="76" t="s">
        <v>266</v>
      </c>
      <c r="G2111" s="77">
        <v>46239</v>
      </c>
      <c r="H2111">
        <v>40501573</v>
      </c>
      <c r="I2111">
        <v>10</v>
      </c>
      <c r="J2111" s="76" t="s">
        <v>1687</v>
      </c>
      <c r="K2111" s="76" t="s">
        <v>525</v>
      </c>
      <c r="L2111" s="77">
        <v>46239</v>
      </c>
      <c r="M2111" s="76" t="s">
        <v>269</v>
      </c>
      <c r="N2111" s="76" t="s">
        <v>270</v>
      </c>
      <c r="O2111" s="76" t="s">
        <v>271</v>
      </c>
      <c r="P2111" s="77">
        <v>46239</v>
      </c>
      <c r="Q2111" s="43">
        <f t="shared" si="66"/>
        <v>440</v>
      </c>
      <c r="R2111" s="43">
        <f t="shared" si="67"/>
        <v>680</v>
      </c>
      <c r="S2111" s="41">
        <f>IF($Q2111&lt;Parâmetros!$E$19,$G2111-1,$G2111)</f>
        <v>46239</v>
      </c>
    </row>
    <row r="2112" spans="1:19" ht="15" customHeight="1" x14ac:dyDescent="0.25">
      <c r="A2112" s="79">
        <v>55554</v>
      </c>
      <c r="B2112" s="76" t="s">
        <v>219</v>
      </c>
      <c r="C2112" s="76" t="s">
        <v>399</v>
      </c>
      <c r="D2112" s="77">
        <v>46241</v>
      </c>
      <c r="E2112" s="78">
        <v>2.92</v>
      </c>
      <c r="F2112" s="76" t="s">
        <v>266</v>
      </c>
      <c r="G2112" s="77">
        <v>46239</v>
      </c>
      <c r="H2112">
        <v>40491612</v>
      </c>
      <c r="I2112">
        <v>10</v>
      </c>
      <c r="J2112" s="76" t="s">
        <v>1733</v>
      </c>
      <c r="K2112" s="76" t="s">
        <v>463</v>
      </c>
      <c r="L2112" s="77">
        <v>46239</v>
      </c>
      <c r="M2112" s="76" t="s">
        <v>269</v>
      </c>
      <c r="N2112" s="76" t="s">
        <v>270</v>
      </c>
      <c r="O2112" s="76" t="s">
        <v>271</v>
      </c>
      <c r="P2112" s="77">
        <v>46241</v>
      </c>
      <c r="Q2112" s="43">
        <f t="shared" si="66"/>
        <v>760</v>
      </c>
      <c r="R2112" s="43">
        <f t="shared" si="67"/>
        <v>935</v>
      </c>
      <c r="S2112" s="41">
        <f>IF($Q2112&lt;Parâmetros!$E$19,$G2112-1,$G2112)</f>
        <v>46239</v>
      </c>
    </row>
    <row r="2113" spans="1:19" ht="15" customHeight="1" x14ac:dyDescent="0.25">
      <c r="A2113" s="79">
        <v>55554</v>
      </c>
      <c r="B2113" s="76" t="s">
        <v>219</v>
      </c>
      <c r="C2113" s="76" t="s">
        <v>399</v>
      </c>
      <c r="D2113" s="77">
        <v>46241</v>
      </c>
      <c r="E2113" s="78">
        <v>6.67</v>
      </c>
      <c r="F2113" s="76" t="s">
        <v>266</v>
      </c>
      <c r="G2113" s="77">
        <v>46240</v>
      </c>
      <c r="H2113">
        <v>40501841</v>
      </c>
      <c r="I2113">
        <v>30</v>
      </c>
      <c r="J2113" s="76" t="s">
        <v>1687</v>
      </c>
      <c r="K2113" s="76" t="s">
        <v>461</v>
      </c>
      <c r="L2113" s="77">
        <v>46240</v>
      </c>
      <c r="M2113" s="76" t="s">
        <v>269</v>
      </c>
      <c r="N2113" s="76" t="s">
        <v>270</v>
      </c>
      <c r="O2113" s="76" t="s">
        <v>271</v>
      </c>
      <c r="P2113" s="77">
        <v>46241</v>
      </c>
      <c r="Q2113" s="43">
        <f t="shared" si="66"/>
        <v>440</v>
      </c>
      <c r="R2113" s="43">
        <f t="shared" si="67"/>
        <v>840</v>
      </c>
      <c r="S2113" s="41">
        <f>IF($Q2113&lt;Parâmetros!$E$19,$G2113-1,$G2113)</f>
        <v>46240</v>
      </c>
    </row>
    <row r="2114" spans="1:19" ht="15" customHeight="1" x14ac:dyDescent="0.25">
      <c r="A2114" s="79">
        <v>55554</v>
      </c>
      <c r="B2114" s="76" t="s">
        <v>219</v>
      </c>
      <c r="C2114" s="76" t="s">
        <v>399</v>
      </c>
      <c r="D2114" s="77">
        <v>46244</v>
      </c>
      <c r="E2114" s="78">
        <v>1.42</v>
      </c>
      <c r="F2114" s="76" t="s">
        <v>266</v>
      </c>
      <c r="G2114" s="77">
        <v>46240</v>
      </c>
      <c r="H2114">
        <v>40491612</v>
      </c>
      <c r="I2114">
        <v>10</v>
      </c>
      <c r="J2114" s="76" t="s">
        <v>2272</v>
      </c>
      <c r="K2114" s="76" t="s">
        <v>2270</v>
      </c>
      <c r="L2114" s="77">
        <v>46240</v>
      </c>
      <c r="M2114" s="76" t="s">
        <v>269</v>
      </c>
      <c r="N2114" s="76" t="s">
        <v>270</v>
      </c>
      <c r="O2114" s="76" t="s">
        <v>271</v>
      </c>
      <c r="P2114" s="77">
        <v>46244</v>
      </c>
      <c r="Q2114" s="43">
        <f t="shared" si="66"/>
        <v>910</v>
      </c>
      <c r="R2114" s="43">
        <f t="shared" si="67"/>
        <v>995</v>
      </c>
      <c r="S2114" s="41">
        <f>IF($Q2114&lt;Parâmetros!$E$19,$G2114-1,$G2114)</f>
        <v>46240</v>
      </c>
    </row>
    <row r="2115" spans="1:19" ht="15" customHeight="1" x14ac:dyDescent="0.25">
      <c r="A2115" s="79">
        <v>55554</v>
      </c>
      <c r="B2115" s="76" t="s">
        <v>219</v>
      </c>
      <c r="C2115" s="76" t="s">
        <v>399</v>
      </c>
      <c r="D2115" s="77">
        <v>46244</v>
      </c>
      <c r="E2115" s="78">
        <v>4.17</v>
      </c>
      <c r="F2115" s="76" t="s">
        <v>266</v>
      </c>
      <c r="G2115" s="77">
        <v>46241</v>
      </c>
      <c r="H2115">
        <v>40491612</v>
      </c>
      <c r="I2115">
        <v>10</v>
      </c>
      <c r="J2115" s="76" t="s">
        <v>1693</v>
      </c>
      <c r="K2115" s="76" t="s">
        <v>525</v>
      </c>
      <c r="L2115" s="77">
        <v>46241</v>
      </c>
      <c r="M2115" s="76" t="s">
        <v>269</v>
      </c>
      <c r="N2115" s="76" t="s">
        <v>270</v>
      </c>
      <c r="O2115" s="76" t="s">
        <v>271</v>
      </c>
      <c r="P2115" s="77">
        <v>46244</v>
      </c>
      <c r="Q2115" s="43">
        <f t="shared" si="66"/>
        <v>430</v>
      </c>
      <c r="R2115" s="43">
        <f t="shared" si="67"/>
        <v>680</v>
      </c>
      <c r="S2115" s="41">
        <f>IF($Q2115&lt;Parâmetros!$E$19,$G2115-1,$G2115)</f>
        <v>46241</v>
      </c>
    </row>
    <row r="2116" spans="1:19" ht="15" customHeight="1" x14ac:dyDescent="0.25">
      <c r="A2116" s="79">
        <v>55554</v>
      </c>
      <c r="B2116" s="76" t="s">
        <v>219</v>
      </c>
      <c r="C2116" s="76" t="s">
        <v>399</v>
      </c>
      <c r="D2116" s="77">
        <v>46244</v>
      </c>
      <c r="E2116" s="78">
        <v>2.92</v>
      </c>
      <c r="F2116" s="76" t="s">
        <v>266</v>
      </c>
      <c r="G2116" s="77">
        <v>46241</v>
      </c>
      <c r="H2116">
        <v>40491612</v>
      </c>
      <c r="I2116">
        <v>10</v>
      </c>
      <c r="J2116" s="76" t="s">
        <v>1733</v>
      </c>
      <c r="K2116" s="76" t="s">
        <v>463</v>
      </c>
      <c r="L2116" s="77">
        <v>46241</v>
      </c>
      <c r="M2116" s="76" t="s">
        <v>269</v>
      </c>
      <c r="N2116" s="76" t="s">
        <v>270</v>
      </c>
      <c r="O2116" s="76" t="s">
        <v>271</v>
      </c>
      <c r="P2116" s="77">
        <v>46244</v>
      </c>
      <c r="Q2116" s="43">
        <f t="shared" si="66"/>
        <v>760</v>
      </c>
      <c r="R2116" s="43">
        <f t="shared" si="67"/>
        <v>935</v>
      </c>
      <c r="S2116" s="41">
        <f>IF($Q2116&lt;Parâmetros!$E$19,$G2116-1,$G2116)</f>
        <v>46241</v>
      </c>
    </row>
    <row r="2117" spans="1:19" ht="15" customHeight="1" x14ac:dyDescent="0.25">
      <c r="A2117" s="79">
        <v>55554</v>
      </c>
      <c r="B2117" s="76" t="s">
        <v>219</v>
      </c>
      <c r="C2117" s="76" t="s">
        <v>399</v>
      </c>
      <c r="D2117" s="77">
        <v>46244</v>
      </c>
      <c r="E2117" s="78">
        <v>0.25</v>
      </c>
      <c r="F2117" s="76" t="s">
        <v>266</v>
      </c>
      <c r="G2117" s="77">
        <v>46244</v>
      </c>
      <c r="H2117">
        <v>40501038</v>
      </c>
      <c r="I2117">
        <v>20</v>
      </c>
      <c r="J2117" s="76" t="s">
        <v>1704</v>
      </c>
      <c r="K2117" s="76" t="s">
        <v>495</v>
      </c>
      <c r="L2117" s="77">
        <v>46244</v>
      </c>
      <c r="M2117" s="76" t="s">
        <v>269</v>
      </c>
      <c r="N2117" s="76" t="s">
        <v>270</v>
      </c>
      <c r="O2117" s="76" t="s">
        <v>271</v>
      </c>
      <c r="P2117" s="77">
        <v>46244</v>
      </c>
      <c r="Q2117" s="43">
        <f t="shared" si="66"/>
        <v>435</v>
      </c>
      <c r="R2117" s="43">
        <f t="shared" si="67"/>
        <v>450</v>
      </c>
      <c r="S2117" s="41">
        <f>IF($Q2117&lt;Parâmetros!$E$19,$G2117-1,$G2117)</f>
        <v>46244</v>
      </c>
    </row>
    <row r="2118" spans="1:19" ht="15" customHeight="1" x14ac:dyDescent="0.25">
      <c r="A2118" s="79">
        <v>55554</v>
      </c>
      <c r="B2118" s="76" t="s">
        <v>219</v>
      </c>
      <c r="C2118" s="76" t="s">
        <v>399</v>
      </c>
      <c r="D2118" s="77">
        <v>46245</v>
      </c>
      <c r="E2118" s="78">
        <v>4</v>
      </c>
      <c r="F2118" s="76" t="s">
        <v>266</v>
      </c>
      <c r="G2118" s="77">
        <v>46244</v>
      </c>
      <c r="H2118">
        <v>40503107</v>
      </c>
      <c r="I2118">
        <v>10</v>
      </c>
      <c r="J2118" s="76" t="s">
        <v>1687</v>
      </c>
      <c r="K2118" s="76" t="s">
        <v>525</v>
      </c>
      <c r="L2118" s="77">
        <v>46244</v>
      </c>
      <c r="M2118" s="76" t="s">
        <v>269</v>
      </c>
      <c r="N2118" s="76" t="s">
        <v>270</v>
      </c>
      <c r="O2118" s="76" t="s">
        <v>271</v>
      </c>
      <c r="P2118" s="77">
        <v>46245</v>
      </c>
      <c r="Q2118" s="43">
        <f t="shared" si="66"/>
        <v>440</v>
      </c>
      <c r="R2118" s="43">
        <f t="shared" si="67"/>
        <v>680</v>
      </c>
      <c r="S2118" s="41">
        <f>IF($Q2118&lt;Parâmetros!$E$19,$G2118-1,$G2118)</f>
        <v>46244</v>
      </c>
    </row>
    <row r="2119" spans="1:19" ht="15" customHeight="1" x14ac:dyDescent="0.25">
      <c r="A2119" s="79">
        <v>55554</v>
      </c>
      <c r="B2119" s="76" t="s">
        <v>219</v>
      </c>
      <c r="C2119" s="76" t="s">
        <v>399</v>
      </c>
      <c r="D2119" s="77">
        <v>46245</v>
      </c>
      <c r="E2119" s="78">
        <v>1.33</v>
      </c>
      <c r="F2119" s="76" t="s">
        <v>266</v>
      </c>
      <c r="G2119" s="77">
        <v>46244</v>
      </c>
      <c r="H2119">
        <v>40503107</v>
      </c>
      <c r="I2119">
        <v>10</v>
      </c>
      <c r="J2119" s="76" t="s">
        <v>1733</v>
      </c>
      <c r="K2119" s="76" t="s">
        <v>461</v>
      </c>
      <c r="L2119" s="77">
        <v>46244</v>
      </c>
      <c r="M2119" s="76" t="s">
        <v>269</v>
      </c>
      <c r="N2119" s="76" t="s">
        <v>270</v>
      </c>
      <c r="O2119" s="76" t="s">
        <v>271</v>
      </c>
      <c r="P2119" s="77">
        <v>46245</v>
      </c>
      <c r="Q2119" s="43">
        <f t="shared" si="66"/>
        <v>760</v>
      </c>
      <c r="R2119" s="43">
        <f t="shared" si="67"/>
        <v>840</v>
      </c>
      <c r="S2119" s="41">
        <f>IF($Q2119&lt;Parâmetros!$E$19,$G2119-1,$G2119)</f>
        <v>46244</v>
      </c>
    </row>
    <row r="2120" spans="1:19" ht="15" customHeight="1" x14ac:dyDescent="0.25">
      <c r="A2120" s="79">
        <v>55554</v>
      </c>
      <c r="B2120" s="76" t="s">
        <v>219</v>
      </c>
      <c r="C2120" s="76" t="s">
        <v>399</v>
      </c>
      <c r="D2120" s="77">
        <v>46245</v>
      </c>
      <c r="E2120" s="78">
        <v>2.42</v>
      </c>
      <c r="F2120" s="76" t="s">
        <v>266</v>
      </c>
      <c r="G2120" s="77">
        <v>46244</v>
      </c>
      <c r="H2120">
        <v>40491612</v>
      </c>
      <c r="I2120">
        <v>30</v>
      </c>
      <c r="J2120" s="76" t="s">
        <v>516</v>
      </c>
      <c r="K2120" s="76" t="s">
        <v>2270</v>
      </c>
      <c r="L2120" s="77">
        <v>46244</v>
      </c>
      <c r="M2120" s="76" t="s">
        <v>269</v>
      </c>
      <c r="N2120" s="76" t="s">
        <v>270</v>
      </c>
      <c r="O2120" s="76" t="s">
        <v>271</v>
      </c>
      <c r="P2120" s="77">
        <v>46245</v>
      </c>
      <c r="Q2120" s="43">
        <f t="shared" si="66"/>
        <v>850</v>
      </c>
      <c r="R2120" s="43">
        <f t="shared" si="67"/>
        <v>995</v>
      </c>
      <c r="S2120" s="41">
        <f>IF($Q2120&lt;Parâmetros!$E$19,$G2120-1,$G2120)</f>
        <v>46244</v>
      </c>
    </row>
    <row r="2121" spans="1:19" ht="15" customHeight="1" x14ac:dyDescent="0.25">
      <c r="A2121" s="79">
        <v>55554</v>
      </c>
      <c r="B2121" s="76" t="s">
        <v>219</v>
      </c>
      <c r="C2121" s="76" t="s">
        <v>399</v>
      </c>
      <c r="D2121" s="77">
        <v>46247</v>
      </c>
      <c r="E2121" s="78">
        <v>4</v>
      </c>
      <c r="F2121" s="76" t="s">
        <v>266</v>
      </c>
      <c r="G2121" s="77">
        <v>46245</v>
      </c>
      <c r="H2121">
        <v>40503404</v>
      </c>
      <c r="I2121">
        <v>10</v>
      </c>
      <c r="J2121" s="76" t="s">
        <v>1687</v>
      </c>
      <c r="K2121" s="76" t="s">
        <v>525</v>
      </c>
      <c r="L2121" s="77">
        <v>46245</v>
      </c>
      <c r="M2121" s="76" t="s">
        <v>269</v>
      </c>
      <c r="N2121" s="76" t="s">
        <v>270</v>
      </c>
      <c r="O2121" s="76" t="s">
        <v>271</v>
      </c>
      <c r="P2121" s="77">
        <v>46247</v>
      </c>
      <c r="Q2121" s="43">
        <f t="shared" si="66"/>
        <v>440</v>
      </c>
      <c r="R2121" s="43">
        <f t="shared" si="67"/>
        <v>680</v>
      </c>
      <c r="S2121" s="41">
        <f>IF($Q2121&lt;Parâmetros!$E$19,$G2121-1,$G2121)</f>
        <v>46245</v>
      </c>
    </row>
    <row r="2122" spans="1:19" ht="15" customHeight="1" x14ac:dyDescent="0.25">
      <c r="A2122" s="79">
        <v>55554</v>
      </c>
      <c r="B2122" s="76" t="s">
        <v>219</v>
      </c>
      <c r="C2122" s="76" t="s">
        <v>399</v>
      </c>
      <c r="D2122" s="77">
        <v>46247</v>
      </c>
      <c r="E2122" s="78">
        <v>3.92</v>
      </c>
      <c r="F2122" s="76" t="s">
        <v>266</v>
      </c>
      <c r="G2122" s="77">
        <v>46245</v>
      </c>
      <c r="H2122">
        <v>40503404</v>
      </c>
      <c r="I2122">
        <v>10</v>
      </c>
      <c r="J2122" s="76" t="s">
        <v>1733</v>
      </c>
      <c r="K2122" s="76" t="s">
        <v>2270</v>
      </c>
      <c r="L2122" s="77">
        <v>46245</v>
      </c>
      <c r="M2122" s="76" t="s">
        <v>269</v>
      </c>
      <c r="N2122" s="76" t="s">
        <v>270</v>
      </c>
      <c r="O2122" s="76" t="s">
        <v>271</v>
      </c>
      <c r="P2122" s="77">
        <v>46247</v>
      </c>
      <c r="Q2122" s="43">
        <f t="shared" si="66"/>
        <v>760</v>
      </c>
      <c r="R2122" s="43">
        <f t="shared" si="67"/>
        <v>995</v>
      </c>
      <c r="S2122" s="41">
        <f>IF($Q2122&lt;Parâmetros!$E$19,$G2122-1,$G2122)</f>
        <v>46245</v>
      </c>
    </row>
    <row r="2123" spans="1:19" ht="15" customHeight="1" x14ac:dyDescent="0.25">
      <c r="A2123" s="79">
        <v>55554</v>
      </c>
      <c r="B2123" s="76" t="s">
        <v>219</v>
      </c>
      <c r="C2123" s="76" t="s">
        <v>399</v>
      </c>
      <c r="D2123" s="77">
        <v>46247</v>
      </c>
      <c r="E2123" s="78">
        <v>4</v>
      </c>
      <c r="F2123" s="76" t="s">
        <v>266</v>
      </c>
      <c r="G2123" s="77">
        <v>46247</v>
      </c>
      <c r="H2123">
        <v>40503935</v>
      </c>
      <c r="I2123">
        <v>10</v>
      </c>
      <c r="J2123" s="76" t="s">
        <v>1687</v>
      </c>
      <c r="K2123" s="76" t="s">
        <v>525</v>
      </c>
      <c r="L2123" s="77">
        <v>46247</v>
      </c>
      <c r="M2123" s="76" t="s">
        <v>269</v>
      </c>
      <c r="N2123" s="76" t="s">
        <v>270</v>
      </c>
      <c r="O2123" s="76" t="s">
        <v>271</v>
      </c>
      <c r="P2123" s="77">
        <v>46247</v>
      </c>
      <c r="Q2123" s="43">
        <f t="shared" si="66"/>
        <v>440</v>
      </c>
      <c r="R2123" s="43">
        <f t="shared" si="67"/>
        <v>680</v>
      </c>
      <c r="S2123" s="41">
        <f>IF($Q2123&lt;Parâmetros!$E$19,$G2123-1,$G2123)</f>
        <v>46247</v>
      </c>
    </row>
    <row r="2124" spans="1:19" ht="15" customHeight="1" x14ac:dyDescent="0.25">
      <c r="A2124" s="79">
        <v>55554</v>
      </c>
      <c r="B2124" s="76" t="s">
        <v>219</v>
      </c>
      <c r="C2124" s="76" t="s">
        <v>399</v>
      </c>
      <c r="D2124" s="77">
        <v>46247</v>
      </c>
      <c r="E2124" s="78">
        <v>3.94</v>
      </c>
      <c r="F2124" s="76" t="s">
        <v>266</v>
      </c>
      <c r="G2124" s="77">
        <v>46247</v>
      </c>
      <c r="H2124">
        <v>40503404</v>
      </c>
      <c r="I2124">
        <v>10</v>
      </c>
      <c r="J2124" s="76" t="s">
        <v>1733</v>
      </c>
      <c r="K2124" s="76" t="s">
        <v>2274</v>
      </c>
      <c r="L2124" s="77">
        <v>46247</v>
      </c>
      <c r="M2124" s="76" t="s">
        <v>269</v>
      </c>
      <c r="N2124" s="76" t="s">
        <v>270</v>
      </c>
      <c r="O2124" s="76" t="s">
        <v>271</v>
      </c>
      <c r="P2124" s="77">
        <v>46247</v>
      </c>
      <c r="Q2124" s="43">
        <f t="shared" si="66"/>
        <v>760</v>
      </c>
      <c r="R2124" s="43">
        <f t="shared" si="67"/>
        <v>996</v>
      </c>
      <c r="S2124" s="41">
        <f>IF($Q2124&lt;Parâmetros!$E$19,$G2124-1,$G2124)</f>
        <v>46247</v>
      </c>
    </row>
    <row r="2125" spans="1:19" ht="15" customHeight="1" x14ac:dyDescent="0.25">
      <c r="A2125" s="79">
        <v>55554</v>
      </c>
      <c r="B2125" s="76" t="s">
        <v>219</v>
      </c>
      <c r="C2125" s="76" t="s">
        <v>399</v>
      </c>
      <c r="D2125" s="77">
        <v>46249</v>
      </c>
      <c r="E2125" s="78">
        <v>4</v>
      </c>
      <c r="F2125" s="76" t="s">
        <v>266</v>
      </c>
      <c r="G2125" s="77">
        <v>46248</v>
      </c>
      <c r="H2125">
        <v>40503404</v>
      </c>
      <c r="I2125">
        <v>10</v>
      </c>
      <c r="J2125" s="76" t="s">
        <v>1687</v>
      </c>
      <c r="K2125" s="76" t="s">
        <v>525</v>
      </c>
      <c r="L2125" s="77">
        <v>46248</v>
      </c>
      <c r="M2125" s="76" t="s">
        <v>269</v>
      </c>
      <c r="N2125" s="76" t="s">
        <v>270</v>
      </c>
      <c r="O2125" s="76" t="s">
        <v>271</v>
      </c>
      <c r="P2125" s="77">
        <v>46249</v>
      </c>
      <c r="Q2125" s="43">
        <f t="shared" si="66"/>
        <v>440</v>
      </c>
      <c r="R2125" s="43">
        <f t="shared" si="67"/>
        <v>680</v>
      </c>
      <c r="S2125" s="41">
        <f>IF($Q2125&lt;Parâmetros!$E$19,$G2125-1,$G2125)</f>
        <v>46248</v>
      </c>
    </row>
    <row r="2126" spans="1:19" ht="15" customHeight="1" x14ac:dyDescent="0.25">
      <c r="A2126" s="79">
        <v>55554</v>
      </c>
      <c r="B2126" s="76" t="s">
        <v>219</v>
      </c>
      <c r="C2126" s="76" t="s">
        <v>399</v>
      </c>
      <c r="D2126" s="77">
        <v>46249</v>
      </c>
      <c r="E2126" s="78">
        <v>3.92</v>
      </c>
      <c r="F2126" s="76" t="s">
        <v>266</v>
      </c>
      <c r="G2126" s="77">
        <v>46248</v>
      </c>
      <c r="H2126">
        <v>40503404</v>
      </c>
      <c r="I2126">
        <v>10</v>
      </c>
      <c r="J2126" s="76" t="s">
        <v>1733</v>
      </c>
      <c r="K2126" s="76" t="s">
        <v>2270</v>
      </c>
      <c r="L2126" s="77">
        <v>46248</v>
      </c>
      <c r="M2126" s="76" t="s">
        <v>269</v>
      </c>
      <c r="N2126" s="76" t="s">
        <v>270</v>
      </c>
      <c r="O2126" s="76" t="s">
        <v>271</v>
      </c>
      <c r="P2126" s="77">
        <v>46249</v>
      </c>
      <c r="Q2126" s="43">
        <f t="shared" si="66"/>
        <v>760</v>
      </c>
      <c r="R2126" s="43">
        <f t="shared" si="67"/>
        <v>995</v>
      </c>
      <c r="S2126" s="41">
        <f>IF($Q2126&lt;Parâmetros!$E$19,$G2126-1,$G2126)</f>
        <v>46248</v>
      </c>
    </row>
    <row r="2127" spans="1:19" ht="15" customHeight="1" x14ac:dyDescent="0.25">
      <c r="A2127" s="79">
        <v>55554</v>
      </c>
      <c r="B2127" s="76" t="s">
        <v>219</v>
      </c>
      <c r="C2127" s="76" t="s">
        <v>399</v>
      </c>
      <c r="D2127" s="77">
        <v>46249</v>
      </c>
      <c r="E2127" s="78">
        <v>4</v>
      </c>
      <c r="F2127" s="76" t="s">
        <v>266</v>
      </c>
      <c r="G2127" s="77">
        <v>46249</v>
      </c>
      <c r="H2127">
        <v>40503104</v>
      </c>
      <c r="I2127">
        <v>30</v>
      </c>
      <c r="J2127" s="76" t="s">
        <v>1687</v>
      </c>
      <c r="K2127" s="76" t="s">
        <v>525</v>
      </c>
      <c r="L2127" s="77">
        <v>46249</v>
      </c>
      <c r="M2127" s="76" t="s">
        <v>269</v>
      </c>
      <c r="N2127" s="76" t="s">
        <v>270</v>
      </c>
      <c r="O2127" s="76" t="s">
        <v>271</v>
      </c>
      <c r="P2127" s="77">
        <v>46249</v>
      </c>
      <c r="Q2127" s="43">
        <f t="shared" si="66"/>
        <v>440</v>
      </c>
      <c r="R2127" s="43">
        <f t="shared" si="67"/>
        <v>680</v>
      </c>
      <c r="S2127" s="41">
        <f>IF($Q2127&lt;Parâmetros!$E$19,$G2127-1,$G2127)</f>
        <v>46249</v>
      </c>
    </row>
    <row r="2128" spans="1:19" ht="15" customHeight="1" x14ac:dyDescent="0.25">
      <c r="A2128" s="79">
        <v>55554</v>
      </c>
      <c r="B2128" s="76" t="s">
        <v>219</v>
      </c>
      <c r="C2128" s="76" t="s">
        <v>399</v>
      </c>
      <c r="D2128" s="77">
        <v>46251</v>
      </c>
      <c r="E2128" s="78">
        <v>2.67</v>
      </c>
      <c r="F2128" s="76" t="s">
        <v>266</v>
      </c>
      <c r="G2128" s="77">
        <v>46249</v>
      </c>
      <c r="H2128">
        <v>40503104</v>
      </c>
      <c r="I2128">
        <v>30</v>
      </c>
      <c r="J2128" s="76" t="s">
        <v>1733</v>
      </c>
      <c r="K2128" s="76" t="s">
        <v>771</v>
      </c>
      <c r="L2128" s="77">
        <v>46249</v>
      </c>
      <c r="M2128" s="76" t="s">
        <v>269</v>
      </c>
      <c r="N2128" s="76" t="s">
        <v>270</v>
      </c>
      <c r="O2128" s="76" t="s">
        <v>271</v>
      </c>
      <c r="P2128" s="77">
        <v>46251</v>
      </c>
      <c r="Q2128" s="43">
        <f t="shared" si="66"/>
        <v>760</v>
      </c>
      <c r="R2128" s="43">
        <f t="shared" si="67"/>
        <v>920</v>
      </c>
      <c r="S2128" s="41">
        <f>IF($Q2128&lt;Parâmetros!$E$19,$G2128-1,$G2128)</f>
        <v>46249</v>
      </c>
    </row>
    <row r="2129" spans="1:19" ht="15" customHeight="1" x14ac:dyDescent="0.25">
      <c r="A2129" s="79">
        <v>55554</v>
      </c>
      <c r="B2129" s="76" t="s">
        <v>219</v>
      </c>
      <c r="C2129" s="76" t="s">
        <v>399</v>
      </c>
      <c r="D2129" s="77">
        <v>46252</v>
      </c>
      <c r="E2129" s="78">
        <v>4</v>
      </c>
      <c r="F2129" s="76" t="s">
        <v>266</v>
      </c>
      <c r="G2129" s="77">
        <v>46251</v>
      </c>
      <c r="H2129">
        <v>40505322</v>
      </c>
      <c r="I2129">
        <v>10</v>
      </c>
      <c r="J2129" s="76" t="s">
        <v>1687</v>
      </c>
      <c r="K2129" s="76" t="s">
        <v>525</v>
      </c>
      <c r="L2129" s="77">
        <v>46251</v>
      </c>
      <c r="M2129" s="76" t="s">
        <v>269</v>
      </c>
      <c r="N2129" s="76" t="s">
        <v>270</v>
      </c>
      <c r="O2129" s="76" t="s">
        <v>271</v>
      </c>
      <c r="P2129" s="77">
        <v>46252</v>
      </c>
      <c r="Q2129" s="43">
        <f t="shared" si="66"/>
        <v>440</v>
      </c>
      <c r="R2129" s="43">
        <f t="shared" si="67"/>
        <v>680</v>
      </c>
      <c r="S2129" s="41">
        <f>IF($Q2129&lt;Parâmetros!$E$19,$G2129-1,$G2129)</f>
        <v>46251</v>
      </c>
    </row>
    <row r="2130" spans="1:19" ht="15" customHeight="1" x14ac:dyDescent="0.25">
      <c r="A2130" s="79">
        <v>55554</v>
      </c>
      <c r="B2130" s="76" t="s">
        <v>219</v>
      </c>
      <c r="C2130" s="76" t="s">
        <v>399</v>
      </c>
      <c r="D2130" s="77">
        <v>46252</v>
      </c>
      <c r="E2130" s="78">
        <v>3.92</v>
      </c>
      <c r="F2130" s="76" t="s">
        <v>266</v>
      </c>
      <c r="G2130" s="77">
        <v>46251</v>
      </c>
      <c r="H2130">
        <v>40505322</v>
      </c>
      <c r="I2130">
        <v>10</v>
      </c>
      <c r="J2130" s="76" t="s">
        <v>1733</v>
      </c>
      <c r="K2130" s="76" t="s">
        <v>2270</v>
      </c>
      <c r="L2130" s="77">
        <v>46251</v>
      </c>
      <c r="M2130" s="76" t="s">
        <v>269</v>
      </c>
      <c r="N2130" s="76" t="s">
        <v>270</v>
      </c>
      <c r="O2130" s="76" t="s">
        <v>271</v>
      </c>
      <c r="P2130" s="77">
        <v>46252</v>
      </c>
      <c r="Q2130" s="43">
        <f t="shared" si="66"/>
        <v>760</v>
      </c>
      <c r="R2130" s="43">
        <f t="shared" si="67"/>
        <v>995</v>
      </c>
      <c r="S2130" s="41">
        <f>IF($Q2130&lt;Parâmetros!$E$19,$G2130-1,$G2130)</f>
        <v>46251</v>
      </c>
    </row>
    <row r="2131" spans="1:19" ht="15" customHeight="1" x14ac:dyDescent="0.25">
      <c r="A2131" s="79">
        <v>55554</v>
      </c>
      <c r="B2131" s="76" t="s">
        <v>219</v>
      </c>
      <c r="C2131" s="76" t="s">
        <v>399</v>
      </c>
      <c r="D2131" s="77">
        <v>46252</v>
      </c>
      <c r="E2131" s="78">
        <v>4</v>
      </c>
      <c r="F2131" s="76" t="s">
        <v>266</v>
      </c>
      <c r="G2131" s="77">
        <v>46252</v>
      </c>
      <c r="H2131">
        <v>40503104</v>
      </c>
      <c r="I2131">
        <v>30</v>
      </c>
      <c r="J2131" s="76" t="s">
        <v>1687</v>
      </c>
      <c r="K2131" s="76" t="s">
        <v>525</v>
      </c>
      <c r="L2131" s="77">
        <v>46252</v>
      </c>
      <c r="M2131" s="76" t="s">
        <v>269</v>
      </c>
      <c r="N2131" s="76" t="s">
        <v>270</v>
      </c>
      <c r="O2131" s="76" t="s">
        <v>271</v>
      </c>
      <c r="P2131" s="77">
        <v>46252</v>
      </c>
      <c r="Q2131" s="43">
        <f t="shared" si="66"/>
        <v>440</v>
      </c>
      <c r="R2131" s="43">
        <f t="shared" si="67"/>
        <v>680</v>
      </c>
      <c r="S2131" s="41">
        <f>IF($Q2131&lt;Parâmetros!$E$19,$G2131-1,$G2131)</f>
        <v>46252</v>
      </c>
    </row>
    <row r="2132" spans="1:19" ht="15" customHeight="1" x14ac:dyDescent="0.25">
      <c r="A2132" s="79">
        <v>55554</v>
      </c>
      <c r="B2132" s="76" t="s">
        <v>219</v>
      </c>
      <c r="C2132" s="76" t="s">
        <v>399</v>
      </c>
      <c r="D2132" s="77">
        <v>46252</v>
      </c>
      <c r="E2132" s="78">
        <v>3.92</v>
      </c>
      <c r="F2132" s="76" t="s">
        <v>266</v>
      </c>
      <c r="G2132" s="77">
        <v>46252</v>
      </c>
      <c r="H2132">
        <v>40503104</v>
      </c>
      <c r="I2132">
        <v>30</v>
      </c>
      <c r="J2132" s="76" t="s">
        <v>1733</v>
      </c>
      <c r="K2132" s="76" t="s">
        <v>2270</v>
      </c>
      <c r="L2132" s="77">
        <v>46252</v>
      </c>
      <c r="M2132" s="76" t="s">
        <v>269</v>
      </c>
      <c r="N2132" s="76" t="s">
        <v>270</v>
      </c>
      <c r="O2132" s="76" t="s">
        <v>271</v>
      </c>
      <c r="P2132" s="77">
        <v>46252</v>
      </c>
      <c r="Q2132" s="43">
        <f t="shared" si="66"/>
        <v>760</v>
      </c>
      <c r="R2132" s="43">
        <f t="shared" si="67"/>
        <v>995</v>
      </c>
      <c r="S2132" s="41">
        <f>IF($Q2132&lt;Parâmetros!$E$19,$G2132-1,$G2132)</f>
        <v>46252</v>
      </c>
    </row>
    <row r="2133" spans="1:19" ht="15" customHeight="1" x14ac:dyDescent="0.25">
      <c r="A2133" s="79">
        <v>55564</v>
      </c>
      <c r="B2133" s="76" t="s">
        <v>3084</v>
      </c>
      <c r="C2133" s="76" t="s">
        <v>399</v>
      </c>
      <c r="D2133" s="77">
        <v>46241</v>
      </c>
      <c r="E2133" s="78">
        <v>3.99</v>
      </c>
      <c r="F2133" s="76" t="s">
        <v>266</v>
      </c>
      <c r="G2133" s="77">
        <v>46238</v>
      </c>
      <c r="H2133">
        <v>40478306</v>
      </c>
      <c r="I2133">
        <v>50</v>
      </c>
      <c r="J2133" s="76" t="s">
        <v>3085</v>
      </c>
      <c r="K2133" s="76" t="s">
        <v>3086</v>
      </c>
      <c r="L2133" s="77">
        <v>46238</v>
      </c>
      <c r="M2133" s="76" t="s">
        <v>269</v>
      </c>
      <c r="N2133" s="76" t="s">
        <v>270</v>
      </c>
      <c r="O2133" s="76" t="s">
        <v>271</v>
      </c>
      <c r="P2133" s="77">
        <v>46241</v>
      </c>
      <c r="Q2133" s="43">
        <f t="shared" si="66"/>
        <v>455</v>
      </c>
      <c r="R2133" s="43">
        <f t="shared" si="67"/>
        <v>695</v>
      </c>
      <c r="S2133" s="41">
        <f>IF($Q2133&lt;Parâmetros!$E$19,$G2133-1,$G2133)</f>
        <v>46238</v>
      </c>
    </row>
    <row r="2134" spans="1:19" ht="15" customHeight="1" x14ac:dyDescent="0.25">
      <c r="A2134" s="79">
        <v>55564</v>
      </c>
      <c r="B2134" s="76" t="s">
        <v>3084</v>
      </c>
      <c r="C2134" s="76" t="s">
        <v>399</v>
      </c>
      <c r="D2134" s="77">
        <v>46241</v>
      </c>
      <c r="E2134" s="78">
        <v>3.99</v>
      </c>
      <c r="F2134" s="76" t="s">
        <v>266</v>
      </c>
      <c r="G2134" s="77">
        <v>46238</v>
      </c>
      <c r="H2134">
        <v>40478306</v>
      </c>
      <c r="I2134">
        <v>50</v>
      </c>
      <c r="J2134" s="76" t="s">
        <v>3087</v>
      </c>
      <c r="K2134" s="76" t="s">
        <v>3088</v>
      </c>
      <c r="L2134" s="77">
        <v>46238</v>
      </c>
      <c r="M2134" s="76" t="s">
        <v>269</v>
      </c>
      <c r="N2134" s="76" t="s">
        <v>270</v>
      </c>
      <c r="O2134" s="76" t="s">
        <v>271</v>
      </c>
      <c r="P2134" s="77">
        <v>46241</v>
      </c>
      <c r="Q2134" s="43">
        <f t="shared" si="66"/>
        <v>756</v>
      </c>
      <c r="R2134" s="43">
        <f t="shared" si="67"/>
        <v>995</v>
      </c>
      <c r="S2134" s="41">
        <f>IF($Q2134&lt;Parâmetros!$E$19,$G2134-1,$G2134)</f>
        <v>46238</v>
      </c>
    </row>
    <row r="2135" spans="1:19" ht="15" customHeight="1" x14ac:dyDescent="0.25">
      <c r="A2135" s="79">
        <v>55564</v>
      </c>
      <c r="B2135" s="76" t="s">
        <v>3084</v>
      </c>
      <c r="C2135" s="76" t="s">
        <v>399</v>
      </c>
      <c r="D2135" s="77">
        <v>46241</v>
      </c>
      <c r="E2135" s="78">
        <v>4.0999999999999996</v>
      </c>
      <c r="F2135" s="76" t="s">
        <v>266</v>
      </c>
      <c r="G2135" s="77">
        <v>46239</v>
      </c>
      <c r="H2135">
        <v>40478306</v>
      </c>
      <c r="I2135">
        <v>50</v>
      </c>
      <c r="J2135" s="76" t="s">
        <v>3089</v>
      </c>
      <c r="K2135" s="76" t="s">
        <v>3090</v>
      </c>
      <c r="L2135" s="77">
        <v>46239</v>
      </c>
      <c r="M2135" s="76" t="s">
        <v>269</v>
      </c>
      <c r="N2135" s="76" t="s">
        <v>270</v>
      </c>
      <c r="O2135" s="76" t="s">
        <v>271</v>
      </c>
      <c r="P2135" s="77">
        <v>46241</v>
      </c>
      <c r="Q2135" s="43">
        <f t="shared" si="66"/>
        <v>450</v>
      </c>
      <c r="R2135" s="43">
        <f t="shared" si="67"/>
        <v>696</v>
      </c>
      <c r="S2135" s="41">
        <f>IF($Q2135&lt;Parâmetros!$E$19,$G2135-1,$G2135)</f>
        <v>46239</v>
      </c>
    </row>
    <row r="2136" spans="1:19" ht="15" customHeight="1" x14ac:dyDescent="0.25">
      <c r="A2136" s="79">
        <v>55564</v>
      </c>
      <c r="B2136" s="76" t="s">
        <v>3084</v>
      </c>
      <c r="C2136" s="76" t="s">
        <v>399</v>
      </c>
      <c r="D2136" s="77">
        <v>46241</v>
      </c>
      <c r="E2136" s="78">
        <v>4.0999999999999996</v>
      </c>
      <c r="F2136" s="76" t="s">
        <v>266</v>
      </c>
      <c r="G2136" s="77">
        <v>46239</v>
      </c>
      <c r="H2136">
        <v>40478306</v>
      </c>
      <c r="I2136">
        <v>50</v>
      </c>
      <c r="J2136" s="76" t="s">
        <v>3091</v>
      </c>
      <c r="K2136" s="76" t="s">
        <v>3092</v>
      </c>
      <c r="L2136" s="77">
        <v>46239</v>
      </c>
      <c r="M2136" s="76" t="s">
        <v>269</v>
      </c>
      <c r="N2136" s="76" t="s">
        <v>270</v>
      </c>
      <c r="O2136" s="76" t="s">
        <v>271</v>
      </c>
      <c r="P2136" s="77">
        <v>46241</v>
      </c>
      <c r="Q2136" s="43">
        <f t="shared" si="66"/>
        <v>751</v>
      </c>
      <c r="R2136" s="43">
        <f t="shared" si="67"/>
        <v>998</v>
      </c>
      <c r="S2136" s="41">
        <f>IF($Q2136&lt;Parâmetros!$E$19,$G2136-1,$G2136)</f>
        <v>46239</v>
      </c>
    </row>
    <row r="2137" spans="1:19" ht="15" customHeight="1" x14ac:dyDescent="0.25">
      <c r="A2137" s="79">
        <v>55564</v>
      </c>
      <c r="B2137" s="76" t="s">
        <v>3084</v>
      </c>
      <c r="C2137" s="76" t="s">
        <v>399</v>
      </c>
      <c r="D2137" s="77">
        <v>46241</v>
      </c>
      <c r="E2137" s="78">
        <v>3.99</v>
      </c>
      <c r="F2137" s="76" t="s">
        <v>266</v>
      </c>
      <c r="G2137" s="77">
        <v>46240</v>
      </c>
      <c r="H2137">
        <v>40478306</v>
      </c>
      <c r="I2137">
        <v>50</v>
      </c>
      <c r="J2137" s="76" t="s">
        <v>3093</v>
      </c>
      <c r="K2137" s="76" t="s">
        <v>3094</v>
      </c>
      <c r="L2137" s="77">
        <v>46240</v>
      </c>
      <c r="M2137" s="76" t="s">
        <v>269</v>
      </c>
      <c r="N2137" s="76" t="s">
        <v>270</v>
      </c>
      <c r="O2137" s="76" t="s">
        <v>271</v>
      </c>
      <c r="P2137" s="77">
        <v>46241</v>
      </c>
      <c r="Q2137" s="43">
        <f t="shared" si="66"/>
        <v>452</v>
      </c>
      <c r="R2137" s="43">
        <f t="shared" si="67"/>
        <v>692</v>
      </c>
      <c r="S2137" s="41">
        <f>IF($Q2137&lt;Parâmetros!$E$19,$G2137-1,$G2137)</f>
        <v>46240</v>
      </c>
    </row>
    <row r="2138" spans="1:19" ht="15" customHeight="1" x14ac:dyDescent="0.25">
      <c r="A2138" s="79">
        <v>55564</v>
      </c>
      <c r="B2138" s="76" t="s">
        <v>3084</v>
      </c>
      <c r="C2138" s="76" t="s">
        <v>399</v>
      </c>
      <c r="D2138" s="77">
        <v>46241</v>
      </c>
      <c r="E2138" s="78">
        <v>4.09</v>
      </c>
      <c r="F2138" s="76" t="s">
        <v>266</v>
      </c>
      <c r="G2138" s="77">
        <v>46240</v>
      </c>
      <c r="H2138">
        <v>40478306</v>
      </c>
      <c r="I2138">
        <v>50</v>
      </c>
      <c r="J2138" s="76" t="s">
        <v>863</v>
      </c>
      <c r="K2138" s="76" t="s">
        <v>2274</v>
      </c>
      <c r="L2138" s="77">
        <v>46240</v>
      </c>
      <c r="M2138" s="76" t="s">
        <v>269</v>
      </c>
      <c r="N2138" s="76" t="s">
        <v>270</v>
      </c>
      <c r="O2138" s="76" t="s">
        <v>271</v>
      </c>
      <c r="P2138" s="77">
        <v>46241</v>
      </c>
      <c r="Q2138" s="43">
        <f t="shared" si="66"/>
        <v>751</v>
      </c>
      <c r="R2138" s="43">
        <f t="shared" si="67"/>
        <v>996</v>
      </c>
      <c r="S2138" s="41">
        <f>IF($Q2138&lt;Parâmetros!$E$19,$G2138-1,$G2138)</f>
        <v>46240</v>
      </c>
    </row>
    <row r="2139" spans="1:19" ht="15" customHeight="1" x14ac:dyDescent="0.25">
      <c r="A2139" s="79">
        <v>55564</v>
      </c>
      <c r="B2139" s="76" t="s">
        <v>3084</v>
      </c>
      <c r="C2139" s="76" t="s">
        <v>399</v>
      </c>
      <c r="D2139" s="77">
        <v>46245</v>
      </c>
      <c r="E2139" s="78">
        <v>4</v>
      </c>
      <c r="F2139" s="76" t="s">
        <v>266</v>
      </c>
      <c r="G2139" s="77">
        <v>46241</v>
      </c>
      <c r="H2139">
        <v>40478306</v>
      </c>
      <c r="I2139">
        <v>50</v>
      </c>
      <c r="J2139" s="76" t="s">
        <v>3095</v>
      </c>
      <c r="K2139" s="76" t="s">
        <v>3055</v>
      </c>
      <c r="L2139" s="77">
        <v>46241</v>
      </c>
      <c r="M2139" s="76" t="s">
        <v>269</v>
      </c>
      <c r="N2139" s="76" t="s">
        <v>270</v>
      </c>
      <c r="O2139" s="76" t="s">
        <v>271</v>
      </c>
      <c r="P2139" s="77">
        <v>46245</v>
      </c>
      <c r="Q2139" s="43">
        <f t="shared" si="66"/>
        <v>451</v>
      </c>
      <c r="R2139" s="43">
        <f t="shared" si="67"/>
        <v>692</v>
      </c>
      <c r="S2139" s="41">
        <f>IF($Q2139&lt;Parâmetros!$E$19,$G2139-1,$G2139)</f>
        <v>46241</v>
      </c>
    </row>
    <row r="2140" spans="1:19" ht="15" customHeight="1" x14ac:dyDescent="0.25">
      <c r="A2140" s="79">
        <v>55564</v>
      </c>
      <c r="B2140" s="76" t="s">
        <v>3084</v>
      </c>
      <c r="C2140" s="76" t="s">
        <v>399</v>
      </c>
      <c r="D2140" s="77">
        <v>46245</v>
      </c>
      <c r="E2140" s="78">
        <v>4</v>
      </c>
      <c r="F2140" s="76" t="s">
        <v>266</v>
      </c>
      <c r="G2140" s="77">
        <v>46241</v>
      </c>
      <c r="H2140">
        <v>40478306</v>
      </c>
      <c r="I2140">
        <v>50</v>
      </c>
      <c r="J2140" s="76" t="s">
        <v>792</v>
      </c>
      <c r="K2140" s="76" t="s">
        <v>3096</v>
      </c>
      <c r="L2140" s="77">
        <v>46241</v>
      </c>
      <c r="M2140" s="76" t="s">
        <v>269</v>
      </c>
      <c r="N2140" s="76" t="s">
        <v>270</v>
      </c>
      <c r="O2140" s="76" t="s">
        <v>271</v>
      </c>
      <c r="P2140" s="77">
        <v>46245</v>
      </c>
      <c r="Q2140" s="43">
        <f t="shared" si="66"/>
        <v>752</v>
      </c>
      <c r="R2140" s="43">
        <f t="shared" si="67"/>
        <v>992</v>
      </c>
      <c r="S2140" s="41">
        <f>IF($Q2140&lt;Parâmetros!$E$19,$G2140-1,$G2140)</f>
        <v>46241</v>
      </c>
    </row>
    <row r="2141" spans="1:19" ht="15" customHeight="1" x14ac:dyDescent="0.25">
      <c r="A2141" s="79">
        <v>55564</v>
      </c>
      <c r="B2141" s="76" t="s">
        <v>3084</v>
      </c>
      <c r="C2141" s="76" t="s">
        <v>399</v>
      </c>
      <c r="D2141" s="77">
        <v>46245</v>
      </c>
      <c r="E2141" s="78">
        <v>4</v>
      </c>
      <c r="F2141" s="76" t="s">
        <v>266</v>
      </c>
      <c r="G2141" s="77">
        <v>46242</v>
      </c>
      <c r="H2141">
        <v>40478306</v>
      </c>
      <c r="I2141">
        <v>50</v>
      </c>
      <c r="J2141" s="76" t="s">
        <v>3097</v>
      </c>
      <c r="K2141" s="76" t="s">
        <v>3098</v>
      </c>
      <c r="L2141" s="77">
        <v>46242</v>
      </c>
      <c r="M2141" s="76" t="s">
        <v>269</v>
      </c>
      <c r="N2141" s="76" t="s">
        <v>270</v>
      </c>
      <c r="O2141" s="76" t="s">
        <v>271</v>
      </c>
      <c r="P2141" s="77">
        <v>46245</v>
      </c>
      <c r="Q2141" s="43">
        <f t="shared" si="66"/>
        <v>453</v>
      </c>
      <c r="R2141" s="43">
        <f t="shared" si="67"/>
        <v>693</v>
      </c>
      <c r="S2141" s="41">
        <f>IF($Q2141&lt;Parâmetros!$E$19,$G2141-1,$G2141)</f>
        <v>46242</v>
      </c>
    </row>
    <row r="2142" spans="1:19" ht="15" customHeight="1" x14ac:dyDescent="0.25">
      <c r="A2142" s="79">
        <v>55564</v>
      </c>
      <c r="B2142" s="76" t="s">
        <v>3084</v>
      </c>
      <c r="C2142" s="76" t="s">
        <v>399</v>
      </c>
      <c r="D2142" s="77">
        <v>46245</v>
      </c>
      <c r="E2142" s="78">
        <v>2.64</v>
      </c>
      <c r="F2142" s="76" t="s">
        <v>266</v>
      </c>
      <c r="G2142" s="77">
        <v>46242</v>
      </c>
      <c r="H2142">
        <v>40478306</v>
      </c>
      <c r="I2142">
        <v>50</v>
      </c>
      <c r="J2142" s="76" t="s">
        <v>3099</v>
      </c>
      <c r="K2142" s="76" t="s">
        <v>3100</v>
      </c>
      <c r="L2142" s="77">
        <v>46242</v>
      </c>
      <c r="M2142" s="76" t="s">
        <v>269</v>
      </c>
      <c r="N2142" s="76" t="s">
        <v>270</v>
      </c>
      <c r="O2142" s="76" t="s">
        <v>271</v>
      </c>
      <c r="P2142" s="77">
        <v>46245</v>
      </c>
      <c r="Q2142" s="43">
        <f t="shared" ref="Q2142:Q2205" si="68">IFERROR(VALUE(LEFT($J2142,2))*60+VALUE(MID($J2142,4,2)),9999)</f>
        <v>753</v>
      </c>
      <c r="R2142" s="43">
        <f t="shared" ref="R2142:R2205" si="69">IFERROR(VALUE(LEFT($K2142,2))*60+VALUE(MID($K2142,4,2)),"")</f>
        <v>912</v>
      </c>
      <c r="S2142" s="41">
        <f>IF($Q2142&lt;Parâmetros!$E$19,$G2142-1,$G2142)</f>
        <v>46242</v>
      </c>
    </row>
    <row r="2143" spans="1:19" ht="15" customHeight="1" x14ac:dyDescent="0.25">
      <c r="A2143" s="79">
        <v>55564</v>
      </c>
      <c r="B2143" s="76" t="s">
        <v>3084</v>
      </c>
      <c r="C2143" s="76" t="s">
        <v>399</v>
      </c>
      <c r="D2143" s="77">
        <v>46245</v>
      </c>
      <c r="E2143" s="78">
        <v>4</v>
      </c>
      <c r="F2143" s="76" t="s">
        <v>266</v>
      </c>
      <c r="G2143" s="77">
        <v>46244</v>
      </c>
      <c r="H2143">
        <v>40478306</v>
      </c>
      <c r="I2143">
        <v>50</v>
      </c>
      <c r="J2143" s="76" t="s">
        <v>3101</v>
      </c>
      <c r="K2143" s="76" t="s">
        <v>3102</v>
      </c>
      <c r="L2143" s="77">
        <v>46244</v>
      </c>
      <c r="M2143" s="76" t="s">
        <v>269</v>
      </c>
      <c r="N2143" s="76" t="s">
        <v>270</v>
      </c>
      <c r="O2143" s="76" t="s">
        <v>271</v>
      </c>
      <c r="P2143" s="77">
        <v>46245</v>
      </c>
      <c r="Q2143" s="43">
        <f t="shared" si="68"/>
        <v>454</v>
      </c>
      <c r="R2143" s="43">
        <f t="shared" si="69"/>
        <v>694</v>
      </c>
      <c r="S2143" s="41">
        <f>IF($Q2143&lt;Parâmetros!$E$19,$G2143-1,$G2143)</f>
        <v>46244</v>
      </c>
    </row>
    <row r="2144" spans="1:19" ht="15" customHeight="1" x14ac:dyDescent="0.25">
      <c r="A2144" s="79">
        <v>55564</v>
      </c>
      <c r="B2144" s="76" t="s">
        <v>3084</v>
      </c>
      <c r="C2144" s="76" t="s">
        <v>399</v>
      </c>
      <c r="D2144" s="77">
        <v>46245</v>
      </c>
      <c r="E2144" s="78">
        <v>4</v>
      </c>
      <c r="F2144" s="76" t="s">
        <v>266</v>
      </c>
      <c r="G2144" s="77">
        <v>46244</v>
      </c>
      <c r="H2144">
        <v>40478306</v>
      </c>
      <c r="I2144">
        <v>50</v>
      </c>
      <c r="J2144" s="76" t="s">
        <v>3103</v>
      </c>
      <c r="K2144" s="76" t="s">
        <v>3104</v>
      </c>
      <c r="L2144" s="77">
        <v>46244</v>
      </c>
      <c r="M2144" s="76" t="s">
        <v>269</v>
      </c>
      <c r="N2144" s="76" t="s">
        <v>270</v>
      </c>
      <c r="O2144" s="76" t="s">
        <v>271</v>
      </c>
      <c r="P2144" s="77">
        <v>46245</v>
      </c>
      <c r="Q2144" s="43">
        <f t="shared" si="68"/>
        <v>755</v>
      </c>
      <c r="R2144" s="43">
        <f t="shared" si="69"/>
        <v>995</v>
      </c>
      <c r="S2144" s="41">
        <f>IF($Q2144&lt;Parâmetros!$E$19,$G2144-1,$G2144)</f>
        <v>46244</v>
      </c>
    </row>
    <row r="2145" spans="1:19" ht="15" customHeight="1" x14ac:dyDescent="0.25">
      <c r="A2145" s="79">
        <v>55564</v>
      </c>
      <c r="B2145" s="76" t="s">
        <v>3084</v>
      </c>
      <c r="C2145" s="76" t="s">
        <v>399</v>
      </c>
      <c r="D2145" s="77">
        <v>46245</v>
      </c>
      <c r="E2145" s="78">
        <v>4</v>
      </c>
      <c r="F2145" s="76" t="s">
        <v>266</v>
      </c>
      <c r="G2145" s="77">
        <v>46245</v>
      </c>
      <c r="H2145">
        <v>40478306</v>
      </c>
      <c r="I2145">
        <v>50</v>
      </c>
      <c r="J2145" s="76" t="s">
        <v>3085</v>
      </c>
      <c r="K2145" s="76" t="s">
        <v>3105</v>
      </c>
      <c r="L2145" s="77">
        <v>46245</v>
      </c>
      <c r="M2145" s="76" t="s">
        <v>269</v>
      </c>
      <c r="N2145" s="76" t="s">
        <v>270</v>
      </c>
      <c r="O2145" s="76" t="s">
        <v>271</v>
      </c>
      <c r="P2145" s="77">
        <v>46245</v>
      </c>
      <c r="Q2145" s="43">
        <f t="shared" si="68"/>
        <v>455</v>
      </c>
      <c r="R2145" s="43">
        <f t="shared" si="69"/>
        <v>695</v>
      </c>
      <c r="S2145" s="41">
        <f>IF($Q2145&lt;Parâmetros!$E$19,$G2145-1,$G2145)</f>
        <v>46245</v>
      </c>
    </row>
    <row r="2146" spans="1:19" ht="15" customHeight="1" x14ac:dyDescent="0.25">
      <c r="A2146" s="79">
        <v>55564</v>
      </c>
      <c r="B2146" s="76" t="s">
        <v>3084</v>
      </c>
      <c r="C2146" s="76" t="s">
        <v>399</v>
      </c>
      <c r="D2146" s="77">
        <v>46245</v>
      </c>
      <c r="E2146" s="78">
        <v>4</v>
      </c>
      <c r="F2146" s="76" t="s">
        <v>266</v>
      </c>
      <c r="G2146" s="77">
        <v>46245</v>
      </c>
      <c r="H2146">
        <v>40478306</v>
      </c>
      <c r="I2146">
        <v>50</v>
      </c>
      <c r="J2146" s="76" t="s">
        <v>3106</v>
      </c>
      <c r="K2146" s="76" t="s">
        <v>969</v>
      </c>
      <c r="L2146" s="77">
        <v>46245</v>
      </c>
      <c r="M2146" s="76" t="s">
        <v>269</v>
      </c>
      <c r="N2146" s="76" t="s">
        <v>270</v>
      </c>
      <c r="O2146" s="76" t="s">
        <v>271</v>
      </c>
      <c r="P2146" s="77">
        <v>46245</v>
      </c>
      <c r="Q2146" s="43">
        <f t="shared" si="68"/>
        <v>756</v>
      </c>
      <c r="R2146" s="43">
        <f t="shared" si="69"/>
        <v>996</v>
      </c>
      <c r="S2146" s="41">
        <f>IF($Q2146&lt;Parâmetros!$E$19,$G2146-1,$G2146)</f>
        <v>46245</v>
      </c>
    </row>
    <row r="2147" spans="1:19" ht="15" customHeight="1" x14ac:dyDescent="0.25">
      <c r="A2147" s="79">
        <v>55564</v>
      </c>
      <c r="B2147" s="76" t="s">
        <v>3084</v>
      </c>
      <c r="C2147" s="76" t="s">
        <v>399</v>
      </c>
      <c r="D2147" s="77">
        <v>46251</v>
      </c>
      <c r="E2147" s="78">
        <v>4.04</v>
      </c>
      <c r="F2147" s="76" t="s">
        <v>266</v>
      </c>
      <c r="G2147" s="77">
        <v>46246</v>
      </c>
      <c r="H2147">
        <v>40478306</v>
      </c>
      <c r="I2147">
        <v>50</v>
      </c>
      <c r="J2147" s="76" t="s">
        <v>3097</v>
      </c>
      <c r="K2147" s="76" t="s">
        <v>4317</v>
      </c>
      <c r="L2147" s="77">
        <v>46246</v>
      </c>
      <c r="M2147" s="76" t="s">
        <v>269</v>
      </c>
      <c r="N2147" s="76" t="s">
        <v>270</v>
      </c>
      <c r="O2147" s="76" t="s">
        <v>271</v>
      </c>
      <c r="P2147" s="77">
        <v>46251</v>
      </c>
      <c r="Q2147" s="43">
        <f t="shared" si="68"/>
        <v>453</v>
      </c>
      <c r="R2147" s="43">
        <f t="shared" si="69"/>
        <v>695</v>
      </c>
      <c r="S2147" s="41">
        <f>IF($Q2147&lt;Parâmetros!$E$19,$G2147-1,$G2147)</f>
        <v>46246</v>
      </c>
    </row>
    <row r="2148" spans="1:19" ht="15" customHeight="1" x14ac:dyDescent="0.25">
      <c r="A2148" s="79">
        <v>55564</v>
      </c>
      <c r="B2148" s="76" t="s">
        <v>3084</v>
      </c>
      <c r="C2148" s="76" t="s">
        <v>399</v>
      </c>
      <c r="D2148" s="77">
        <v>46251</v>
      </c>
      <c r="E2148" s="78">
        <v>-4.04</v>
      </c>
      <c r="F2148" s="76" t="s">
        <v>266</v>
      </c>
      <c r="G2148" s="77">
        <v>46246</v>
      </c>
      <c r="H2148">
        <v>40478306</v>
      </c>
      <c r="I2148">
        <v>50</v>
      </c>
      <c r="J2148" s="76" t="s">
        <v>3097</v>
      </c>
      <c r="K2148" s="76" t="s">
        <v>4317</v>
      </c>
      <c r="L2148" s="77">
        <v>46246</v>
      </c>
      <c r="M2148" s="76" t="s">
        <v>269</v>
      </c>
      <c r="N2148" s="76" t="s">
        <v>270</v>
      </c>
      <c r="O2148" s="76" t="s">
        <v>511</v>
      </c>
      <c r="P2148" s="77">
        <v>46252</v>
      </c>
      <c r="Q2148" s="43">
        <f t="shared" si="68"/>
        <v>453</v>
      </c>
      <c r="R2148" s="43">
        <f t="shared" si="69"/>
        <v>695</v>
      </c>
      <c r="S2148" s="41">
        <f>IF($Q2148&lt;Parâmetros!$E$19,$G2148-1,$G2148)</f>
        <v>46246</v>
      </c>
    </row>
    <row r="2149" spans="1:19" ht="15" customHeight="1" x14ac:dyDescent="0.25">
      <c r="A2149" s="79">
        <v>55564</v>
      </c>
      <c r="B2149" s="76" t="s">
        <v>3084</v>
      </c>
      <c r="C2149" s="76" t="s">
        <v>399</v>
      </c>
      <c r="D2149" s="77">
        <v>46251</v>
      </c>
      <c r="E2149" s="78">
        <v>3.84</v>
      </c>
      <c r="F2149" s="76" t="s">
        <v>266</v>
      </c>
      <c r="G2149" s="77">
        <v>46246</v>
      </c>
      <c r="H2149">
        <v>40478306</v>
      </c>
      <c r="I2149">
        <v>50</v>
      </c>
      <c r="J2149" s="76" t="s">
        <v>821</v>
      </c>
      <c r="K2149" s="76" t="s">
        <v>4318</v>
      </c>
      <c r="L2149" s="77">
        <v>46246</v>
      </c>
      <c r="M2149" s="76" t="s">
        <v>269</v>
      </c>
      <c r="N2149" s="76" t="s">
        <v>270</v>
      </c>
      <c r="O2149" s="76" t="s">
        <v>271</v>
      </c>
      <c r="P2149" s="77">
        <v>46251</v>
      </c>
      <c r="Q2149" s="43">
        <f t="shared" si="68"/>
        <v>758</v>
      </c>
      <c r="R2149" s="43">
        <f t="shared" si="69"/>
        <v>988</v>
      </c>
      <c r="S2149" s="41">
        <f>IF($Q2149&lt;Parâmetros!$E$19,$G2149-1,$G2149)</f>
        <v>46246</v>
      </c>
    </row>
    <row r="2150" spans="1:19" ht="15" customHeight="1" x14ac:dyDescent="0.25">
      <c r="A2150" s="79">
        <v>55564</v>
      </c>
      <c r="B2150" s="76" t="s">
        <v>3084</v>
      </c>
      <c r="C2150" s="76" t="s">
        <v>399</v>
      </c>
      <c r="D2150" s="77">
        <v>46251</v>
      </c>
      <c r="E2150" s="78">
        <v>-3.84</v>
      </c>
      <c r="F2150" s="76" t="s">
        <v>266</v>
      </c>
      <c r="G2150" s="77">
        <v>46246</v>
      </c>
      <c r="H2150">
        <v>40478306</v>
      </c>
      <c r="I2150">
        <v>50</v>
      </c>
      <c r="J2150" s="76" t="s">
        <v>821</v>
      </c>
      <c r="K2150" s="76" t="s">
        <v>4318</v>
      </c>
      <c r="L2150" s="77">
        <v>46246</v>
      </c>
      <c r="M2150" s="76" t="s">
        <v>269</v>
      </c>
      <c r="N2150" s="76" t="s">
        <v>270</v>
      </c>
      <c r="O2150" s="76" t="s">
        <v>511</v>
      </c>
      <c r="P2150" s="77">
        <v>46252</v>
      </c>
      <c r="Q2150" s="43">
        <f t="shared" si="68"/>
        <v>758</v>
      </c>
      <c r="R2150" s="43">
        <f t="shared" si="69"/>
        <v>988</v>
      </c>
      <c r="S2150" s="41">
        <f>IF($Q2150&lt;Parâmetros!$E$19,$G2150-1,$G2150)</f>
        <v>46246</v>
      </c>
    </row>
    <row r="2151" spans="1:19" ht="15" customHeight="1" x14ac:dyDescent="0.25">
      <c r="A2151" s="79">
        <v>55564</v>
      </c>
      <c r="B2151" s="76" t="s">
        <v>3084</v>
      </c>
      <c r="C2151" s="76" t="s">
        <v>399</v>
      </c>
      <c r="D2151" s="77">
        <v>46251</v>
      </c>
      <c r="E2151" s="78">
        <v>3.94</v>
      </c>
      <c r="F2151" s="76" t="s">
        <v>266</v>
      </c>
      <c r="G2151" s="77">
        <v>46247</v>
      </c>
      <c r="H2151">
        <v>40478306</v>
      </c>
      <c r="I2151">
        <v>50</v>
      </c>
      <c r="J2151" s="76" t="s">
        <v>3107</v>
      </c>
      <c r="K2151" s="76" t="s">
        <v>3108</v>
      </c>
      <c r="L2151" s="77">
        <v>46247</v>
      </c>
      <c r="M2151" s="76" t="s">
        <v>269</v>
      </c>
      <c r="N2151" s="76" t="s">
        <v>270</v>
      </c>
      <c r="O2151" s="76" t="s">
        <v>271</v>
      </c>
      <c r="P2151" s="77">
        <v>46251</v>
      </c>
      <c r="Q2151" s="43">
        <f t="shared" si="68"/>
        <v>462</v>
      </c>
      <c r="R2151" s="43">
        <f t="shared" si="69"/>
        <v>698</v>
      </c>
      <c r="S2151" s="41">
        <f>IF($Q2151&lt;Parâmetros!$E$19,$G2151-1,$G2151)</f>
        <v>46247</v>
      </c>
    </row>
    <row r="2152" spans="1:19" ht="15" customHeight="1" x14ac:dyDescent="0.25">
      <c r="A2152" s="79">
        <v>55564</v>
      </c>
      <c r="B2152" s="76" t="s">
        <v>3084</v>
      </c>
      <c r="C2152" s="76" t="s">
        <v>399</v>
      </c>
      <c r="D2152" s="77">
        <v>46251</v>
      </c>
      <c r="E2152" s="78">
        <v>3.93</v>
      </c>
      <c r="F2152" s="76" t="s">
        <v>266</v>
      </c>
      <c r="G2152" s="77">
        <v>46247</v>
      </c>
      <c r="H2152">
        <v>40478306</v>
      </c>
      <c r="I2152">
        <v>50</v>
      </c>
      <c r="J2152" s="76" t="s">
        <v>3109</v>
      </c>
      <c r="K2152" s="76" t="s">
        <v>3110</v>
      </c>
      <c r="L2152" s="77">
        <v>46247</v>
      </c>
      <c r="M2152" s="76" t="s">
        <v>269</v>
      </c>
      <c r="N2152" s="76" t="s">
        <v>270</v>
      </c>
      <c r="O2152" s="76" t="s">
        <v>271</v>
      </c>
      <c r="P2152" s="77">
        <v>46251</v>
      </c>
      <c r="Q2152" s="43">
        <f t="shared" si="68"/>
        <v>758</v>
      </c>
      <c r="R2152" s="43">
        <f t="shared" si="69"/>
        <v>994</v>
      </c>
      <c r="S2152" s="41">
        <f>IF($Q2152&lt;Parâmetros!$E$19,$G2152-1,$G2152)</f>
        <v>46247</v>
      </c>
    </row>
    <row r="2153" spans="1:19" ht="15" customHeight="1" x14ac:dyDescent="0.25">
      <c r="A2153" s="79">
        <v>55564</v>
      </c>
      <c r="B2153" s="76" t="s">
        <v>3084</v>
      </c>
      <c r="C2153" s="76" t="s">
        <v>399</v>
      </c>
      <c r="D2153" s="77">
        <v>46251</v>
      </c>
      <c r="E2153" s="78">
        <v>3.87</v>
      </c>
      <c r="F2153" s="76" t="s">
        <v>266</v>
      </c>
      <c r="G2153" s="77">
        <v>46248</v>
      </c>
      <c r="H2153">
        <v>40478306</v>
      </c>
      <c r="I2153">
        <v>50</v>
      </c>
      <c r="J2153" s="76" t="s">
        <v>3111</v>
      </c>
      <c r="K2153" s="76" t="s">
        <v>3112</v>
      </c>
      <c r="L2153" s="77">
        <v>46248</v>
      </c>
      <c r="M2153" s="76" t="s">
        <v>269</v>
      </c>
      <c r="N2153" s="76" t="s">
        <v>270</v>
      </c>
      <c r="O2153" s="76" t="s">
        <v>271</v>
      </c>
      <c r="P2153" s="77">
        <v>46251</v>
      </c>
      <c r="Q2153" s="43">
        <f t="shared" si="68"/>
        <v>457</v>
      </c>
      <c r="R2153" s="43">
        <f t="shared" si="69"/>
        <v>690</v>
      </c>
      <c r="S2153" s="41">
        <f>IF($Q2153&lt;Parâmetros!$E$19,$G2153-1,$G2153)</f>
        <v>46248</v>
      </c>
    </row>
    <row r="2154" spans="1:19" ht="15" customHeight="1" x14ac:dyDescent="0.25">
      <c r="A2154" s="79">
        <v>55564</v>
      </c>
      <c r="B2154" s="76" t="s">
        <v>3084</v>
      </c>
      <c r="C2154" s="76" t="s">
        <v>399</v>
      </c>
      <c r="D2154" s="77">
        <v>46251</v>
      </c>
      <c r="E2154" s="78">
        <v>3.94</v>
      </c>
      <c r="F2154" s="76" t="s">
        <v>266</v>
      </c>
      <c r="G2154" s="77">
        <v>46248</v>
      </c>
      <c r="H2154">
        <v>40478306</v>
      </c>
      <c r="I2154">
        <v>50</v>
      </c>
      <c r="J2154" s="76" t="s">
        <v>3113</v>
      </c>
      <c r="K2154" s="76" t="s">
        <v>3114</v>
      </c>
      <c r="L2154" s="77">
        <v>46248</v>
      </c>
      <c r="M2154" s="76" t="s">
        <v>269</v>
      </c>
      <c r="N2154" s="76" t="s">
        <v>270</v>
      </c>
      <c r="O2154" s="76" t="s">
        <v>271</v>
      </c>
      <c r="P2154" s="77">
        <v>46251</v>
      </c>
      <c r="Q2154" s="43">
        <f t="shared" si="68"/>
        <v>751</v>
      </c>
      <c r="R2154" s="43">
        <f t="shared" si="69"/>
        <v>987</v>
      </c>
      <c r="S2154" s="41">
        <f>IF($Q2154&lt;Parâmetros!$E$19,$G2154-1,$G2154)</f>
        <v>46248</v>
      </c>
    </row>
    <row r="2155" spans="1:19" ht="15" customHeight="1" x14ac:dyDescent="0.25">
      <c r="A2155" s="79">
        <v>55564</v>
      </c>
      <c r="B2155" s="76" t="s">
        <v>3084</v>
      </c>
      <c r="C2155" s="76" t="s">
        <v>399</v>
      </c>
      <c r="D2155" s="77">
        <v>46251</v>
      </c>
      <c r="E2155" s="78">
        <v>4.1900000000000004</v>
      </c>
      <c r="F2155" s="76" t="s">
        <v>266</v>
      </c>
      <c r="G2155" s="77">
        <v>46249</v>
      </c>
      <c r="H2155">
        <v>40478306</v>
      </c>
      <c r="I2155">
        <v>50</v>
      </c>
      <c r="J2155" s="76" t="s">
        <v>3115</v>
      </c>
      <c r="K2155" s="76" t="s">
        <v>3116</v>
      </c>
      <c r="L2155" s="77">
        <v>46249</v>
      </c>
      <c r="M2155" s="76" t="s">
        <v>269</v>
      </c>
      <c r="N2155" s="76" t="s">
        <v>270</v>
      </c>
      <c r="O2155" s="76" t="s">
        <v>271</v>
      </c>
      <c r="P2155" s="77">
        <v>46251</v>
      </c>
      <c r="Q2155" s="43">
        <f t="shared" si="68"/>
        <v>448</v>
      </c>
      <c r="R2155" s="43">
        <f t="shared" si="69"/>
        <v>699</v>
      </c>
      <c r="S2155" s="41">
        <f>IF($Q2155&lt;Parâmetros!$E$19,$G2155-1,$G2155)</f>
        <v>46249</v>
      </c>
    </row>
    <row r="2156" spans="1:19" ht="15" customHeight="1" x14ac:dyDescent="0.25">
      <c r="A2156" s="79">
        <v>55564</v>
      </c>
      <c r="B2156" s="76" t="s">
        <v>3084</v>
      </c>
      <c r="C2156" s="76" t="s">
        <v>399</v>
      </c>
      <c r="D2156" s="77">
        <v>46251</v>
      </c>
      <c r="E2156" s="78">
        <v>3.06</v>
      </c>
      <c r="F2156" s="76" t="s">
        <v>266</v>
      </c>
      <c r="G2156" s="77">
        <v>46249</v>
      </c>
      <c r="H2156">
        <v>40478306</v>
      </c>
      <c r="I2156">
        <v>50</v>
      </c>
      <c r="J2156" s="76" t="s">
        <v>3117</v>
      </c>
      <c r="K2156" s="76" t="s">
        <v>3118</v>
      </c>
      <c r="L2156" s="77">
        <v>46249</v>
      </c>
      <c r="M2156" s="76" t="s">
        <v>269</v>
      </c>
      <c r="N2156" s="76" t="s">
        <v>270</v>
      </c>
      <c r="O2156" s="76" t="s">
        <v>271</v>
      </c>
      <c r="P2156" s="77">
        <v>46251</v>
      </c>
      <c r="Q2156" s="43">
        <f t="shared" si="68"/>
        <v>749</v>
      </c>
      <c r="R2156" s="43">
        <f t="shared" si="69"/>
        <v>932</v>
      </c>
      <c r="S2156" s="41">
        <f>IF($Q2156&lt;Parâmetros!$E$19,$G2156-1,$G2156)</f>
        <v>46249</v>
      </c>
    </row>
    <row r="2157" spans="1:19" ht="15" customHeight="1" x14ac:dyDescent="0.25">
      <c r="A2157" s="79">
        <v>55618</v>
      </c>
      <c r="B2157" s="76" t="s">
        <v>3119</v>
      </c>
      <c r="C2157" s="76" t="s">
        <v>443</v>
      </c>
      <c r="D2157" s="77">
        <v>46240</v>
      </c>
      <c r="E2157" s="78">
        <v>0.5</v>
      </c>
      <c r="F2157" s="76" t="s">
        <v>266</v>
      </c>
      <c r="G2157" s="77">
        <v>46179</v>
      </c>
      <c r="H2157">
        <v>40479392</v>
      </c>
      <c r="I2157">
        <v>10</v>
      </c>
      <c r="J2157" s="76" t="s">
        <v>3120</v>
      </c>
      <c r="K2157" s="76" t="s">
        <v>3121</v>
      </c>
      <c r="L2157" s="77">
        <v>46179</v>
      </c>
      <c r="M2157" s="76" t="s">
        <v>296</v>
      </c>
      <c r="N2157">
        <v>3011422</v>
      </c>
      <c r="O2157" s="76" t="s">
        <v>1313</v>
      </c>
      <c r="P2157" s="77">
        <v>46240</v>
      </c>
      <c r="Q2157" s="43">
        <f t="shared" si="68"/>
        <v>900</v>
      </c>
      <c r="R2157" s="43">
        <f t="shared" si="69"/>
        <v>930</v>
      </c>
      <c r="S2157" s="41">
        <f>IF($Q2157&lt;Parâmetros!$E$19,$G2157-1,$G2157)</f>
        <v>46179</v>
      </c>
    </row>
    <row r="2158" spans="1:19" ht="15" customHeight="1" x14ac:dyDescent="0.25">
      <c r="A2158" s="79">
        <v>55618</v>
      </c>
      <c r="B2158" s="76" t="s">
        <v>3119</v>
      </c>
      <c r="C2158" s="76" t="s">
        <v>443</v>
      </c>
      <c r="D2158" s="77">
        <v>46237</v>
      </c>
      <c r="E2158" s="78">
        <v>1.99</v>
      </c>
      <c r="F2158" s="76" t="s">
        <v>266</v>
      </c>
      <c r="G2158" s="77">
        <v>46235</v>
      </c>
      <c r="H2158">
        <v>40468106</v>
      </c>
      <c r="I2158">
        <v>80</v>
      </c>
      <c r="J2158" s="76" t="s">
        <v>3122</v>
      </c>
      <c r="K2158" s="76" t="s">
        <v>1680</v>
      </c>
      <c r="L2158" s="77">
        <v>46235</v>
      </c>
      <c r="M2158" s="76" t="s">
        <v>269</v>
      </c>
      <c r="N2158">
        <v>3011244</v>
      </c>
      <c r="O2158" s="76" t="s">
        <v>271</v>
      </c>
      <c r="P2158" s="77">
        <v>46237</v>
      </c>
      <c r="Q2158" s="43">
        <f t="shared" si="68"/>
        <v>180</v>
      </c>
      <c r="R2158" s="43">
        <f t="shared" si="69"/>
        <v>300</v>
      </c>
      <c r="S2158" s="41">
        <f>IF($Q2158&lt;Parâmetros!$E$19,$G2158-1,$G2158)</f>
        <v>46234</v>
      </c>
    </row>
    <row r="2159" spans="1:19" ht="15" customHeight="1" x14ac:dyDescent="0.25">
      <c r="A2159" s="79">
        <v>55618</v>
      </c>
      <c r="B2159" s="76" t="s">
        <v>3119</v>
      </c>
      <c r="C2159" s="76" t="s">
        <v>443</v>
      </c>
      <c r="D2159" s="77">
        <v>46237</v>
      </c>
      <c r="E2159" s="78">
        <v>1.88</v>
      </c>
      <c r="F2159" s="76" t="s">
        <v>266</v>
      </c>
      <c r="G2159" s="77">
        <v>46235</v>
      </c>
      <c r="H2159">
        <v>40497615</v>
      </c>
      <c r="I2159">
        <v>10</v>
      </c>
      <c r="J2159" s="76" t="s">
        <v>3123</v>
      </c>
      <c r="K2159" s="76" t="s">
        <v>3124</v>
      </c>
      <c r="L2159" s="77">
        <v>46235</v>
      </c>
      <c r="M2159" s="76" t="s">
        <v>269</v>
      </c>
      <c r="N2159" s="76" t="s">
        <v>270</v>
      </c>
      <c r="O2159" s="76" t="s">
        <v>271</v>
      </c>
      <c r="P2159" s="77">
        <v>46237</v>
      </c>
      <c r="Q2159" s="43">
        <f t="shared" si="68"/>
        <v>300</v>
      </c>
      <c r="R2159" s="43">
        <f t="shared" si="69"/>
        <v>412</v>
      </c>
      <c r="S2159" s="41">
        <f>IF($Q2159&lt;Parâmetros!$E$19,$G2159-1,$G2159)</f>
        <v>46234</v>
      </c>
    </row>
    <row r="2160" spans="1:19" ht="15" customHeight="1" x14ac:dyDescent="0.25">
      <c r="A2160" s="79">
        <v>55618</v>
      </c>
      <c r="B2160" s="76" t="s">
        <v>3119</v>
      </c>
      <c r="C2160" s="76" t="s">
        <v>443</v>
      </c>
      <c r="D2160" s="77">
        <v>46237</v>
      </c>
      <c r="E2160" s="78">
        <v>0.83</v>
      </c>
      <c r="F2160" s="76" t="s">
        <v>266</v>
      </c>
      <c r="G2160" s="77">
        <v>46237</v>
      </c>
      <c r="H2160">
        <v>40495039</v>
      </c>
      <c r="I2160">
        <v>10</v>
      </c>
      <c r="J2160" s="76" t="s">
        <v>3125</v>
      </c>
      <c r="K2160" s="76" t="s">
        <v>3126</v>
      </c>
      <c r="L2160" s="77">
        <v>46237</v>
      </c>
      <c r="M2160" s="76" t="s">
        <v>269</v>
      </c>
      <c r="N2160" s="76" t="s">
        <v>270</v>
      </c>
      <c r="O2160" s="76" t="s">
        <v>271</v>
      </c>
      <c r="P2160" s="77">
        <v>46237</v>
      </c>
      <c r="Q2160" s="43">
        <f t="shared" si="68"/>
        <v>360</v>
      </c>
      <c r="R2160" s="43">
        <f t="shared" si="69"/>
        <v>410</v>
      </c>
      <c r="S2160" s="41">
        <f>IF($Q2160&lt;Parâmetros!$E$19,$G2160-1,$G2160)</f>
        <v>46236</v>
      </c>
    </row>
    <row r="2161" spans="1:19" ht="15" customHeight="1" x14ac:dyDescent="0.25">
      <c r="A2161" s="79">
        <v>55618</v>
      </c>
      <c r="B2161" s="76" t="s">
        <v>3119</v>
      </c>
      <c r="C2161" s="76" t="s">
        <v>443</v>
      </c>
      <c r="D2161" s="77">
        <v>46238</v>
      </c>
      <c r="E2161" s="78">
        <v>0.25</v>
      </c>
      <c r="F2161" s="76" t="s">
        <v>266</v>
      </c>
      <c r="G2161" s="77">
        <v>46238</v>
      </c>
      <c r="H2161">
        <v>40493814</v>
      </c>
      <c r="I2161">
        <v>10</v>
      </c>
      <c r="J2161" s="76" t="s">
        <v>1145</v>
      </c>
      <c r="K2161" s="76" t="s">
        <v>3127</v>
      </c>
      <c r="L2161" s="77">
        <v>46238</v>
      </c>
      <c r="M2161" s="76" t="s">
        <v>296</v>
      </c>
      <c r="N2161">
        <v>3002739</v>
      </c>
      <c r="O2161" s="76" t="s">
        <v>271</v>
      </c>
      <c r="P2161" s="77">
        <v>46238</v>
      </c>
      <c r="Q2161" s="43">
        <f t="shared" si="68"/>
        <v>6</v>
      </c>
      <c r="R2161" s="43">
        <f t="shared" si="69"/>
        <v>21</v>
      </c>
      <c r="S2161" s="41">
        <f>IF($Q2161&lt;Parâmetros!$E$19,$G2161-1,$G2161)</f>
        <v>46237</v>
      </c>
    </row>
    <row r="2162" spans="1:19" ht="15" customHeight="1" x14ac:dyDescent="0.25">
      <c r="A2162" s="79">
        <v>55618</v>
      </c>
      <c r="B2162" s="76" t="s">
        <v>3119</v>
      </c>
      <c r="C2162" s="76" t="s">
        <v>443</v>
      </c>
      <c r="D2162" s="77">
        <v>46238</v>
      </c>
      <c r="E2162" s="78">
        <v>0.16</v>
      </c>
      <c r="F2162" s="76" t="s">
        <v>266</v>
      </c>
      <c r="G2162" s="77">
        <v>46238</v>
      </c>
      <c r="H2162">
        <v>40493815</v>
      </c>
      <c r="I2162">
        <v>10</v>
      </c>
      <c r="J2162" s="76" t="s">
        <v>3128</v>
      </c>
      <c r="K2162" s="76" t="s">
        <v>3129</v>
      </c>
      <c r="L2162" s="77">
        <v>46238</v>
      </c>
      <c r="M2162" s="76" t="s">
        <v>296</v>
      </c>
      <c r="N2162">
        <v>3002741</v>
      </c>
      <c r="O2162" s="76" t="s">
        <v>271</v>
      </c>
      <c r="P2162" s="77">
        <v>46238</v>
      </c>
      <c r="Q2162" s="43">
        <f t="shared" si="68"/>
        <v>21</v>
      </c>
      <c r="R2162" s="43">
        <f t="shared" si="69"/>
        <v>31</v>
      </c>
      <c r="S2162" s="41">
        <f>IF($Q2162&lt;Parâmetros!$E$19,$G2162-1,$G2162)</f>
        <v>46237</v>
      </c>
    </row>
    <row r="2163" spans="1:19" ht="15" customHeight="1" x14ac:dyDescent="0.25">
      <c r="A2163" s="79">
        <v>55618</v>
      </c>
      <c r="B2163" s="76" t="s">
        <v>3119</v>
      </c>
      <c r="C2163" s="76" t="s">
        <v>443</v>
      </c>
      <c r="D2163" s="77">
        <v>46238</v>
      </c>
      <c r="E2163" s="78">
        <v>0.22</v>
      </c>
      <c r="F2163" s="76" t="s">
        <v>266</v>
      </c>
      <c r="G2163" s="77">
        <v>46238</v>
      </c>
      <c r="H2163">
        <v>40493850</v>
      </c>
      <c r="I2163">
        <v>10</v>
      </c>
      <c r="J2163" s="76" t="s">
        <v>3130</v>
      </c>
      <c r="K2163" s="76" t="s">
        <v>3131</v>
      </c>
      <c r="L2163" s="77">
        <v>46238</v>
      </c>
      <c r="M2163" s="76" t="s">
        <v>296</v>
      </c>
      <c r="N2163">
        <v>3007192</v>
      </c>
      <c r="O2163" s="76" t="s">
        <v>271</v>
      </c>
      <c r="P2163" s="77">
        <v>46238</v>
      </c>
      <c r="Q2163" s="43">
        <f t="shared" si="68"/>
        <v>31</v>
      </c>
      <c r="R2163" s="43">
        <f t="shared" si="69"/>
        <v>45</v>
      </c>
      <c r="S2163" s="41">
        <f>IF($Q2163&lt;Parâmetros!$E$19,$G2163-1,$G2163)</f>
        <v>46237</v>
      </c>
    </row>
    <row r="2164" spans="1:19" ht="15" customHeight="1" x14ac:dyDescent="0.25">
      <c r="A2164" s="79">
        <v>55618</v>
      </c>
      <c r="B2164" s="76" t="s">
        <v>3119</v>
      </c>
      <c r="C2164" s="76" t="s">
        <v>443</v>
      </c>
      <c r="D2164" s="77">
        <v>46238</v>
      </c>
      <c r="E2164" s="78">
        <v>0.25</v>
      </c>
      <c r="F2164" s="76" t="s">
        <v>266</v>
      </c>
      <c r="G2164" s="77">
        <v>46238</v>
      </c>
      <c r="H2164">
        <v>40493850</v>
      </c>
      <c r="I2164">
        <v>20</v>
      </c>
      <c r="J2164" s="76" t="s">
        <v>3132</v>
      </c>
      <c r="K2164" s="76" t="s">
        <v>3133</v>
      </c>
      <c r="L2164" s="77">
        <v>46238</v>
      </c>
      <c r="M2164" s="76" t="s">
        <v>296</v>
      </c>
      <c r="N2164">
        <v>3007192</v>
      </c>
      <c r="O2164" s="76" t="s">
        <v>271</v>
      </c>
      <c r="P2164" s="77">
        <v>46238</v>
      </c>
      <c r="Q2164" s="43">
        <f t="shared" si="68"/>
        <v>45</v>
      </c>
      <c r="R2164" s="43">
        <f t="shared" si="69"/>
        <v>60</v>
      </c>
      <c r="S2164" s="41">
        <f>IF($Q2164&lt;Parâmetros!$E$19,$G2164-1,$G2164)</f>
        <v>46237</v>
      </c>
    </row>
    <row r="2165" spans="1:19" ht="15" customHeight="1" x14ac:dyDescent="0.25">
      <c r="A2165" s="79">
        <v>55618</v>
      </c>
      <c r="B2165" s="76" t="s">
        <v>3119</v>
      </c>
      <c r="C2165" s="76" t="s">
        <v>443</v>
      </c>
      <c r="D2165" s="77">
        <v>46238</v>
      </c>
      <c r="E2165" s="78">
        <v>0.26</v>
      </c>
      <c r="F2165" s="76" t="s">
        <v>266</v>
      </c>
      <c r="G2165" s="77">
        <v>46238</v>
      </c>
      <c r="H2165">
        <v>40493854</v>
      </c>
      <c r="I2165">
        <v>10</v>
      </c>
      <c r="J2165" s="76" t="s">
        <v>3134</v>
      </c>
      <c r="K2165" s="76" t="s">
        <v>2519</v>
      </c>
      <c r="L2165" s="77">
        <v>46238</v>
      </c>
      <c r="M2165" s="76" t="s">
        <v>296</v>
      </c>
      <c r="N2165">
        <v>3003543</v>
      </c>
      <c r="O2165" s="76" t="s">
        <v>271</v>
      </c>
      <c r="P2165" s="77">
        <v>46238</v>
      </c>
      <c r="Q2165" s="43">
        <f t="shared" si="68"/>
        <v>60</v>
      </c>
      <c r="R2165" s="43">
        <f t="shared" si="69"/>
        <v>76</v>
      </c>
      <c r="S2165" s="41">
        <f>IF($Q2165&lt;Parâmetros!$E$19,$G2165-1,$G2165)</f>
        <v>46237</v>
      </c>
    </row>
    <row r="2166" spans="1:19" ht="15" customHeight="1" x14ac:dyDescent="0.25">
      <c r="A2166" s="79">
        <v>55618</v>
      </c>
      <c r="B2166" s="76" t="s">
        <v>3119</v>
      </c>
      <c r="C2166" s="76" t="s">
        <v>443</v>
      </c>
      <c r="D2166" s="77">
        <v>46238</v>
      </c>
      <c r="E2166" s="78">
        <v>0.25</v>
      </c>
      <c r="F2166" s="76" t="s">
        <v>266</v>
      </c>
      <c r="G2166" s="77">
        <v>46238</v>
      </c>
      <c r="H2166">
        <v>40493855</v>
      </c>
      <c r="I2166">
        <v>10</v>
      </c>
      <c r="J2166" s="76" t="s">
        <v>3135</v>
      </c>
      <c r="K2166" s="76" t="s">
        <v>3136</v>
      </c>
      <c r="L2166" s="77">
        <v>46238</v>
      </c>
      <c r="M2166" s="76" t="s">
        <v>296</v>
      </c>
      <c r="N2166">
        <v>3002647</v>
      </c>
      <c r="O2166" s="76" t="s">
        <v>271</v>
      </c>
      <c r="P2166" s="77">
        <v>46238</v>
      </c>
      <c r="Q2166" s="43">
        <f t="shared" si="68"/>
        <v>76</v>
      </c>
      <c r="R2166" s="43">
        <f t="shared" si="69"/>
        <v>91</v>
      </c>
      <c r="S2166" s="41">
        <f>IF($Q2166&lt;Parâmetros!$E$19,$G2166-1,$G2166)</f>
        <v>46237</v>
      </c>
    </row>
    <row r="2167" spans="1:19" ht="15" customHeight="1" x14ac:dyDescent="0.25">
      <c r="A2167" s="79">
        <v>55618</v>
      </c>
      <c r="B2167" s="76" t="s">
        <v>3119</v>
      </c>
      <c r="C2167" s="76" t="s">
        <v>443</v>
      </c>
      <c r="D2167" s="77">
        <v>46238</v>
      </c>
      <c r="E2167" s="78">
        <v>0.23</v>
      </c>
      <c r="F2167" s="76" t="s">
        <v>266</v>
      </c>
      <c r="G2167" s="77">
        <v>46238</v>
      </c>
      <c r="H2167">
        <v>40493856</v>
      </c>
      <c r="I2167">
        <v>10</v>
      </c>
      <c r="J2167" s="76" t="s">
        <v>3137</v>
      </c>
      <c r="K2167" s="76" t="s">
        <v>3138</v>
      </c>
      <c r="L2167" s="77">
        <v>46238</v>
      </c>
      <c r="M2167" s="76" t="s">
        <v>296</v>
      </c>
      <c r="N2167">
        <v>3002651</v>
      </c>
      <c r="O2167" s="76" t="s">
        <v>271</v>
      </c>
      <c r="P2167" s="77">
        <v>46238</v>
      </c>
      <c r="Q2167" s="43">
        <f t="shared" si="68"/>
        <v>91</v>
      </c>
      <c r="R2167" s="43">
        <f t="shared" si="69"/>
        <v>105</v>
      </c>
      <c r="S2167" s="41">
        <f>IF($Q2167&lt;Parâmetros!$E$19,$G2167-1,$G2167)</f>
        <v>46237</v>
      </c>
    </row>
    <row r="2168" spans="1:19" ht="15" customHeight="1" x14ac:dyDescent="0.25">
      <c r="A2168" s="79">
        <v>55618</v>
      </c>
      <c r="B2168" s="76" t="s">
        <v>3119</v>
      </c>
      <c r="C2168" s="76" t="s">
        <v>443</v>
      </c>
      <c r="D2168" s="77">
        <v>46238</v>
      </c>
      <c r="E2168" s="78">
        <v>0.26</v>
      </c>
      <c r="F2168" s="76" t="s">
        <v>266</v>
      </c>
      <c r="G2168" s="77">
        <v>46238</v>
      </c>
      <c r="H2168">
        <v>40493857</v>
      </c>
      <c r="I2168">
        <v>10</v>
      </c>
      <c r="J2168" s="76" t="s">
        <v>3139</v>
      </c>
      <c r="K2168" s="76" t="s">
        <v>3140</v>
      </c>
      <c r="L2168" s="77">
        <v>46238</v>
      </c>
      <c r="M2168" s="76" t="s">
        <v>296</v>
      </c>
      <c r="N2168">
        <v>3002991</v>
      </c>
      <c r="O2168" s="76" t="s">
        <v>271</v>
      </c>
      <c r="P2168" s="77">
        <v>46238</v>
      </c>
      <c r="Q2168" s="43">
        <f t="shared" si="68"/>
        <v>105</v>
      </c>
      <c r="R2168" s="43">
        <f t="shared" si="69"/>
        <v>121</v>
      </c>
      <c r="S2168" s="41">
        <f>IF($Q2168&lt;Parâmetros!$E$19,$G2168-1,$G2168)</f>
        <v>46237</v>
      </c>
    </row>
    <row r="2169" spans="1:19" ht="15" customHeight="1" x14ac:dyDescent="0.25">
      <c r="A2169" s="79">
        <v>55618</v>
      </c>
      <c r="B2169" s="76" t="s">
        <v>3119</v>
      </c>
      <c r="C2169" s="76" t="s">
        <v>443</v>
      </c>
      <c r="D2169" s="77">
        <v>46238</v>
      </c>
      <c r="E2169" s="78">
        <v>0.87</v>
      </c>
      <c r="F2169" s="76" t="s">
        <v>266</v>
      </c>
      <c r="G2169" s="77">
        <v>46238</v>
      </c>
      <c r="H2169">
        <v>40493858</v>
      </c>
      <c r="I2169">
        <v>10</v>
      </c>
      <c r="J2169" s="76" t="s">
        <v>3141</v>
      </c>
      <c r="K2169" s="76" t="s">
        <v>3142</v>
      </c>
      <c r="L2169" s="77">
        <v>46238</v>
      </c>
      <c r="M2169" s="76" t="s">
        <v>296</v>
      </c>
      <c r="N2169">
        <v>3002653</v>
      </c>
      <c r="O2169" s="76" t="s">
        <v>271</v>
      </c>
      <c r="P2169" s="77">
        <v>46238</v>
      </c>
      <c r="Q2169" s="43">
        <f t="shared" si="68"/>
        <v>180</v>
      </c>
      <c r="R2169" s="43">
        <f t="shared" si="69"/>
        <v>232</v>
      </c>
      <c r="S2169" s="41">
        <f>IF($Q2169&lt;Parâmetros!$E$19,$G2169-1,$G2169)</f>
        <v>46237</v>
      </c>
    </row>
    <row r="2170" spans="1:19" ht="15" customHeight="1" x14ac:dyDescent="0.25">
      <c r="A2170" s="79">
        <v>55618</v>
      </c>
      <c r="B2170" s="76" t="s">
        <v>3119</v>
      </c>
      <c r="C2170" s="76" t="s">
        <v>443</v>
      </c>
      <c r="D2170" s="77">
        <v>46238</v>
      </c>
      <c r="E2170" s="78">
        <v>0.7</v>
      </c>
      <c r="F2170" s="76" t="s">
        <v>266</v>
      </c>
      <c r="G2170" s="77">
        <v>46238</v>
      </c>
      <c r="H2170">
        <v>40493859</v>
      </c>
      <c r="I2170">
        <v>10</v>
      </c>
      <c r="J2170" s="76" t="s">
        <v>3143</v>
      </c>
      <c r="K2170" s="76" t="s">
        <v>3144</v>
      </c>
      <c r="L2170" s="77">
        <v>46238</v>
      </c>
      <c r="M2170" s="76" t="s">
        <v>296</v>
      </c>
      <c r="N2170">
        <v>3002652</v>
      </c>
      <c r="O2170" s="76" t="s">
        <v>271</v>
      </c>
      <c r="P2170" s="77">
        <v>46238</v>
      </c>
      <c r="Q2170" s="43">
        <f t="shared" si="68"/>
        <v>233</v>
      </c>
      <c r="R2170" s="43">
        <f t="shared" si="69"/>
        <v>275</v>
      </c>
      <c r="S2170" s="41">
        <f>IF($Q2170&lt;Parâmetros!$E$19,$G2170-1,$G2170)</f>
        <v>46237</v>
      </c>
    </row>
    <row r="2171" spans="1:19" ht="15" customHeight="1" x14ac:dyDescent="0.25">
      <c r="A2171" s="79">
        <v>55618</v>
      </c>
      <c r="B2171" s="76" t="s">
        <v>3119</v>
      </c>
      <c r="C2171" s="76" t="s">
        <v>443</v>
      </c>
      <c r="D2171" s="77">
        <v>46238</v>
      </c>
      <c r="E2171" s="78">
        <v>0.43</v>
      </c>
      <c r="F2171" s="76" t="s">
        <v>266</v>
      </c>
      <c r="G2171" s="77">
        <v>46238</v>
      </c>
      <c r="H2171">
        <v>40493860</v>
      </c>
      <c r="I2171">
        <v>10</v>
      </c>
      <c r="J2171" s="76" t="s">
        <v>3145</v>
      </c>
      <c r="K2171" s="76" t="s">
        <v>3146</v>
      </c>
      <c r="L2171" s="77">
        <v>46238</v>
      </c>
      <c r="M2171" s="76" t="s">
        <v>296</v>
      </c>
      <c r="N2171">
        <v>3002648</v>
      </c>
      <c r="O2171" s="76" t="s">
        <v>271</v>
      </c>
      <c r="P2171" s="77">
        <v>46238</v>
      </c>
      <c r="Q2171" s="43">
        <f t="shared" si="68"/>
        <v>275</v>
      </c>
      <c r="R2171" s="43">
        <f t="shared" si="69"/>
        <v>301</v>
      </c>
      <c r="S2171" s="41">
        <f>IF($Q2171&lt;Parâmetros!$E$19,$G2171-1,$G2171)</f>
        <v>46237</v>
      </c>
    </row>
    <row r="2172" spans="1:19" ht="15" customHeight="1" x14ac:dyDescent="0.25">
      <c r="A2172" s="79">
        <v>55618</v>
      </c>
      <c r="B2172" s="76" t="s">
        <v>3119</v>
      </c>
      <c r="C2172" s="76" t="s">
        <v>443</v>
      </c>
      <c r="D2172" s="77">
        <v>46238</v>
      </c>
      <c r="E2172" s="78">
        <v>0.71</v>
      </c>
      <c r="F2172" s="76" t="s">
        <v>266</v>
      </c>
      <c r="G2172" s="77">
        <v>46238</v>
      </c>
      <c r="H2172">
        <v>40493861</v>
      </c>
      <c r="I2172">
        <v>10</v>
      </c>
      <c r="J2172" s="76" t="s">
        <v>3147</v>
      </c>
      <c r="K2172" s="76" t="s">
        <v>3148</v>
      </c>
      <c r="L2172" s="77">
        <v>46238</v>
      </c>
      <c r="M2172" s="76" t="s">
        <v>296</v>
      </c>
      <c r="N2172">
        <v>3002654</v>
      </c>
      <c r="O2172" s="76" t="s">
        <v>271</v>
      </c>
      <c r="P2172" s="77">
        <v>46238</v>
      </c>
      <c r="Q2172" s="43">
        <f t="shared" si="68"/>
        <v>301</v>
      </c>
      <c r="R2172" s="43">
        <f t="shared" si="69"/>
        <v>344</v>
      </c>
      <c r="S2172" s="41">
        <f>IF($Q2172&lt;Parâmetros!$E$19,$G2172-1,$G2172)</f>
        <v>46237</v>
      </c>
    </row>
    <row r="2173" spans="1:19" ht="15" customHeight="1" x14ac:dyDescent="0.25">
      <c r="A2173" s="79">
        <v>55618</v>
      </c>
      <c r="B2173" s="76" t="s">
        <v>3119</v>
      </c>
      <c r="C2173" s="76" t="s">
        <v>443</v>
      </c>
      <c r="D2173" s="77">
        <v>46238</v>
      </c>
      <c r="E2173" s="78">
        <v>0.6</v>
      </c>
      <c r="F2173" s="76" t="s">
        <v>266</v>
      </c>
      <c r="G2173" s="77">
        <v>46238</v>
      </c>
      <c r="H2173">
        <v>40493862</v>
      </c>
      <c r="I2173">
        <v>10</v>
      </c>
      <c r="J2173" s="76" t="s">
        <v>3149</v>
      </c>
      <c r="K2173" s="76" t="s">
        <v>3150</v>
      </c>
      <c r="L2173" s="77">
        <v>46238</v>
      </c>
      <c r="M2173" s="76" t="s">
        <v>296</v>
      </c>
      <c r="N2173">
        <v>3002649</v>
      </c>
      <c r="O2173" s="76" t="s">
        <v>271</v>
      </c>
      <c r="P2173" s="77">
        <v>46238</v>
      </c>
      <c r="Q2173" s="43">
        <f t="shared" si="68"/>
        <v>345</v>
      </c>
      <c r="R2173" s="43">
        <f t="shared" si="69"/>
        <v>381</v>
      </c>
      <c r="S2173" s="41">
        <f>IF($Q2173&lt;Parâmetros!$E$19,$G2173-1,$G2173)</f>
        <v>46237</v>
      </c>
    </row>
    <row r="2174" spans="1:19" ht="15" customHeight="1" x14ac:dyDescent="0.25">
      <c r="A2174" s="79">
        <v>55618</v>
      </c>
      <c r="B2174" s="76" t="s">
        <v>3119</v>
      </c>
      <c r="C2174" s="76" t="s">
        <v>443</v>
      </c>
      <c r="D2174" s="77">
        <v>46238</v>
      </c>
      <c r="E2174" s="78">
        <v>0.5</v>
      </c>
      <c r="F2174" s="76" t="s">
        <v>266</v>
      </c>
      <c r="G2174" s="77">
        <v>46238</v>
      </c>
      <c r="H2174">
        <v>40493863</v>
      </c>
      <c r="I2174">
        <v>10</v>
      </c>
      <c r="J2174" s="76" t="s">
        <v>3151</v>
      </c>
      <c r="K2174" s="76" t="s">
        <v>3152</v>
      </c>
      <c r="L2174" s="77">
        <v>46238</v>
      </c>
      <c r="M2174" s="76" t="s">
        <v>296</v>
      </c>
      <c r="N2174">
        <v>3002650</v>
      </c>
      <c r="O2174" s="76" t="s">
        <v>271</v>
      </c>
      <c r="P2174" s="77">
        <v>46238</v>
      </c>
      <c r="Q2174" s="43">
        <f t="shared" si="68"/>
        <v>381</v>
      </c>
      <c r="R2174" s="43">
        <f t="shared" si="69"/>
        <v>411</v>
      </c>
      <c r="S2174" s="41">
        <f>IF($Q2174&lt;Parâmetros!$E$19,$G2174-1,$G2174)</f>
        <v>46237</v>
      </c>
    </row>
    <row r="2175" spans="1:19" ht="15" customHeight="1" x14ac:dyDescent="0.25">
      <c r="A2175" s="79">
        <v>55618</v>
      </c>
      <c r="B2175" s="76" t="s">
        <v>3119</v>
      </c>
      <c r="C2175" s="76" t="s">
        <v>443</v>
      </c>
      <c r="D2175" s="77">
        <v>46244</v>
      </c>
      <c r="E2175" s="78">
        <v>4.17</v>
      </c>
      <c r="F2175" s="76" t="s">
        <v>266</v>
      </c>
      <c r="G2175" s="77">
        <v>46239</v>
      </c>
      <c r="H2175">
        <v>40500211</v>
      </c>
      <c r="I2175">
        <v>10</v>
      </c>
      <c r="J2175" s="76" t="s">
        <v>3153</v>
      </c>
      <c r="K2175" s="76" t="s">
        <v>3154</v>
      </c>
      <c r="L2175" s="77">
        <v>46239</v>
      </c>
      <c r="M2175" s="76" t="s">
        <v>269</v>
      </c>
      <c r="N2175">
        <v>3011212</v>
      </c>
      <c r="O2175" s="76" t="s">
        <v>271</v>
      </c>
      <c r="P2175" s="77">
        <v>46244</v>
      </c>
      <c r="Q2175" s="43">
        <f t="shared" si="68"/>
        <v>0</v>
      </c>
      <c r="R2175" s="43">
        <f t="shared" si="69"/>
        <v>250</v>
      </c>
      <c r="S2175" s="41">
        <f>IF($Q2175&lt;Parâmetros!$E$19,$G2175-1,$G2175)</f>
        <v>46238</v>
      </c>
    </row>
    <row r="2176" spans="1:19" ht="15" customHeight="1" x14ac:dyDescent="0.25">
      <c r="A2176" s="79">
        <v>55618</v>
      </c>
      <c r="B2176" s="76" t="s">
        <v>3119</v>
      </c>
      <c r="C2176" s="76" t="s">
        <v>443</v>
      </c>
      <c r="D2176" s="77">
        <v>46239</v>
      </c>
      <c r="E2176" s="78">
        <v>0.67</v>
      </c>
      <c r="F2176" s="76" t="s">
        <v>266</v>
      </c>
      <c r="G2176" s="77">
        <v>46239</v>
      </c>
      <c r="H2176">
        <v>40493864</v>
      </c>
      <c r="I2176">
        <v>10</v>
      </c>
      <c r="J2176" s="76" t="s">
        <v>3155</v>
      </c>
      <c r="K2176" s="76" t="s">
        <v>3156</v>
      </c>
      <c r="L2176" s="77">
        <v>46239</v>
      </c>
      <c r="M2176" s="76" t="s">
        <v>296</v>
      </c>
      <c r="N2176">
        <v>3002993</v>
      </c>
      <c r="O2176" s="76" t="s">
        <v>271</v>
      </c>
      <c r="P2176" s="77">
        <v>46239</v>
      </c>
      <c r="Q2176" s="43">
        <f t="shared" si="68"/>
        <v>350</v>
      </c>
      <c r="R2176" s="43">
        <f t="shared" si="69"/>
        <v>390</v>
      </c>
      <c r="S2176" s="41">
        <f>IF($Q2176&lt;Parâmetros!$E$19,$G2176-1,$G2176)</f>
        <v>46238</v>
      </c>
    </row>
    <row r="2177" spans="1:19" ht="15" customHeight="1" x14ac:dyDescent="0.25">
      <c r="A2177" s="79">
        <v>55618</v>
      </c>
      <c r="B2177" s="76" t="s">
        <v>3119</v>
      </c>
      <c r="C2177" s="76" t="s">
        <v>443</v>
      </c>
      <c r="D2177" s="77">
        <v>46239</v>
      </c>
      <c r="E2177" s="78">
        <v>0.41</v>
      </c>
      <c r="F2177" s="76" t="s">
        <v>266</v>
      </c>
      <c r="G2177" s="77">
        <v>46239</v>
      </c>
      <c r="H2177">
        <v>40493888</v>
      </c>
      <c r="I2177">
        <v>10</v>
      </c>
      <c r="J2177" s="76" t="s">
        <v>3157</v>
      </c>
      <c r="K2177" s="76" t="s">
        <v>3158</v>
      </c>
      <c r="L2177" s="77">
        <v>46239</v>
      </c>
      <c r="M2177" s="76" t="s">
        <v>296</v>
      </c>
      <c r="N2177">
        <v>3004655</v>
      </c>
      <c r="O2177" s="76" t="s">
        <v>271</v>
      </c>
      <c r="P2177" s="77">
        <v>46239</v>
      </c>
      <c r="Q2177" s="43">
        <f t="shared" si="68"/>
        <v>392</v>
      </c>
      <c r="R2177" s="43">
        <f t="shared" si="69"/>
        <v>417</v>
      </c>
      <c r="S2177" s="41">
        <f>IF($Q2177&lt;Parâmetros!$E$19,$G2177-1,$G2177)</f>
        <v>46238</v>
      </c>
    </row>
    <row r="2178" spans="1:19" ht="15" customHeight="1" x14ac:dyDescent="0.25">
      <c r="A2178" s="79">
        <v>55618</v>
      </c>
      <c r="B2178" s="76" t="s">
        <v>3119</v>
      </c>
      <c r="C2178" s="76" t="s">
        <v>443</v>
      </c>
      <c r="D2178" s="77">
        <v>46240</v>
      </c>
      <c r="E2178" s="78">
        <v>0.44</v>
      </c>
      <c r="F2178" s="76" t="s">
        <v>266</v>
      </c>
      <c r="G2178" s="77">
        <v>46240</v>
      </c>
      <c r="H2178">
        <v>40493889</v>
      </c>
      <c r="I2178">
        <v>10</v>
      </c>
      <c r="J2178" s="76" t="s">
        <v>3159</v>
      </c>
      <c r="K2178" s="76" t="s">
        <v>3160</v>
      </c>
      <c r="L2178" s="77">
        <v>46240</v>
      </c>
      <c r="M2178" s="76" t="s">
        <v>296</v>
      </c>
      <c r="N2178">
        <v>3004657</v>
      </c>
      <c r="O2178" s="76" t="s">
        <v>271</v>
      </c>
      <c r="P2178" s="77">
        <v>46240</v>
      </c>
      <c r="Q2178" s="43">
        <f t="shared" si="68"/>
        <v>11</v>
      </c>
      <c r="R2178" s="43">
        <f t="shared" si="69"/>
        <v>37</v>
      </c>
      <c r="S2178" s="41">
        <f>IF($Q2178&lt;Parâmetros!$E$19,$G2178-1,$G2178)</f>
        <v>46239</v>
      </c>
    </row>
    <row r="2179" spans="1:19" ht="15" customHeight="1" x14ac:dyDescent="0.25">
      <c r="A2179" s="79">
        <v>55618</v>
      </c>
      <c r="B2179" s="76" t="s">
        <v>3119</v>
      </c>
      <c r="C2179" s="76" t="s">
        <v>443</v>
      </c>
      <c r="D2179" s="77">
        <v>46240</v>
      </c>
      <c r="E2179" s="78">
        <v>0.28999999999999998</v>
      </c>
      <c r="F2179" s="76" t="s">
        <v>266</v>
      </c>
      <c r="G2179" s="77">
        <v>46240</v>
      </c>
      <c r="H2179">
        <v>40493890</v>
      </c>
      <c r="I2179">
        <v>10</v>
      </c>
      <c r="J2179" s="76" t="s">
        <v>3161</v>
      </c>
      <c r="K2179" s="76" t="s">
        <v>3162</v>
      </c>
      <c r="L2179" s="77">
        <v>46240</v>
      </c>
      <c r="M2179" s="76" t="s">
        <v>296</v>
      </c>
      <c r="N2179">
        <v>3006258</v>
      </c>
      <c r="O2179" s="76" t="s">
        <v>271</v>
      </c>
      <c r="P2179" s="77">
        <v>46240</v>
      </c>
      <c r="Q2179" s="43">
        <f t="shared" si="68"/>
        <v>37</v>
      </c>
      <c r="R2179" s="43">
        <f t="shared" si="69"/>
        <v>55</v>
      </c>
      <c r="S2179" s="41">
        <f>IF($Q2179&lt;Parâmetros!$E$19,$G2179-1,$G2179)</f>
        <v>46239</v>
      </c>
    </row>
    <row r="2180" spans="1:19" ht="15" customHeight="1" x14ac:dyDescent="0.25">
      <c r="A2180" s="79">
        <v>55618</v>
      </c>
      <c r="B2180" s="76" t="s">
        <v>3119</v>
      </c>
      <c r="C2180" s="76" t="s">
        <v>443</v>
      </c>
      <c r="D2180" s="77">
        <v>46240</v>
      </c>
      <c r="E2180" s="78">
        <v>0.37</v>
      </c>
      <c r="F2180" s="76" t="s">
        <v>266</v>
      </c>
      <c r="G2180" s="77">
        <v>46240</v>
      </c>
      <c r="H2180">
        <v>40493895</v>
      </c>
      <c r="I2180">
        <v>10</v>
      </c>
      <c r="J2180" s="76" t="s">
        <v>3163</v>
      </c>
      <c r="K2180" s="76" t="s">
        <v>3164</v>
      </c>
      <c r="L2180" s="77">
        <v>46240</v>
      </c>
      <c r="M2180" s="76" t="s">
        <v>296</v>
      </c>
      <c r="N2180">
        <v>3003101</v>
      </c>
      <c r="O2180" s="76" t="s">
        <v>271</v>
      </c>
      <c r="P2180" s="77">
        <v>46240</v>
      </c>
      <c r="Q2180" s="43">
        <f t="shared" si="68"/>
        <v>55</v>
      </c>
      <c r="R2180" s="43">
        <f t="shared" si="69"/>
        <v>78</v>
      </c>
      <c r="S2180" s="41">
        <f>IF($Q2180&lt;Parâmetros!$E$19,$G2180-1,$G2180)</f>
        <v>46239</v>
      </c>
    </row>
    <row r="2181" spans="1:19" ht="15" customHeight="1" x14ac:dyDescent="0.25">
      <c r="A2181" s="79">
        <v>55618</v>
      </c>
      <c r="B2181" s="76" t="s">
        <v>3119</v>
      </c>
      <c r="C2181" s="76" t="s">
        <v>443</v>
      </c>
      <c r="D2181" s="77">
        <v>46240</v>
      </c>
      <c r="E2181" s="78">
        <v>0.57999999999999996</v>
      </c>
      <c r="F2181" s="76" t="s">
        <v>266</v>
      </c>
      <c r="G2181" s="77">
        <v>46240</v>
      </c>
      <c r="H2181">
        <v>40494000</v>
      </c>
      <c r="I2181">
        <v>10</v>
      </c>
      <c r="J2181" s="76" t="s">
        <v>3165</v>
      </c>
      <c r="K2181" s="76" t="s">
        <v>3166</v>
      </c>
      <c r="L2181" s="77">
        <v>46240</v>
      </c>
      <c r="M2181" s="76" t="s">
        <v>296</v>
      </c>
      <c r="N2181">
        <v>3002761</v>
      </c>
      <c r="O2181" s="76" t="s">
        <v>271</v>
      </c>
      <c r="P2181" s="77">
        <v>46240</v>
      </c>
      <c r="Q2181" s="43">
        <f t="shared" si="68"/>
        <v>78</v>
      </c>
      <c r="R2181" s="43">
        <f t="shared" si="69"/>
        <v>113</v>
      </c>
      <c r="S2181" s="41">
        <f>IF($Q2181&lt;Parâmetros!$E$19,$G2181-1,$G2181)</f>
        <v>46239</v>
      </c>
    </row>
    <row r="2182" spans="1:19" ht="15" customHeight="1" x14ac:dyDescent="0.25">
      <c r="A2182" s="79">
        <v>55618</v>
      </c>
      <c r="B2182" s="76" t="s">
        <v>3119</v>
      </c>
      <c r="C2182" s="76" t="s">
        <v>443</v>
      </c>
      <c r="D2182" s="77">
        <v>46240</v>
      </c>
      <c r="E2182" s="78">
        <v>0.63</v>
      </c>
      <c r="F2182" s="76" t="s">
        <v>266</v>
      </c>
      <c r="G2182" s="77">
        <v>46240</v>
      </c>
      <c r="H2182">
        <v>40494001</v>
      </c>
      <c r="I2182">
        <v>10</v>
      </c>
      <c r="J2182" s="76" t="s">
        <v>3167</v>
      </c>
      <c r="K2182" s="76" t="s">
        <v>1938</v>
      </c>
      <c r="L2182" s="77">
        <v>46240</v>
      </c>
      <c r="M2182" s="76" t="s">
        <v>296</v>
      </c>
      <c r="N2182">
        <v>3002762</v>
      </c>
      <c r="O2182" s="76" t="s">
        <v>271</v>
      </c>
      <c r="P2182" s="77">
        <v>46240</v>
      </c>
      <c r="Q2182" s="43">
        <f t="shared" si="68"/>
        <v>113</v>
      </c>
      <c r="R2182" s="43">
        <f t="shared" si="69"/>
        <v>151</v>
      </c>
      <c r="S2182" s="41">
        <f>IF($Q2182&lt;Parâmetros!$E$19,$G2182-1,$G2182)</f>
        <v>46239</v>
      </c>
    </row>
    <row r="2183" spans="1:19" ht="15" customHeight="1" x14ac:dyDescent="0.25">
      <c r="A2183" s="79">
        <v>55618</v>
      </c>
      <c r="B2183" s="76" t="s">
        <v>3119</v>
      </c>
      <c r="C2183" s="76" t="s">
        <v>443</v>
      </c>
      <c r="D2183" s="77">
        <v>46240</v>
      </c>
      <c r="E2183" s="78">
        <v>0.49</v>
      </c>
      <c r="F2183" s="76" t="s">
        <v>266</v>
      </c>
      <c r="G2183" s="77">
        <v>46240</v>
      </c>
      <c r="H2183">
        <v>40494002</v>
      </c>
      <c r="I2183">
        <v>10</v>
      </c>
      <c r="J2183" s="76" t="s">
        <v>3168</v>
      </c>
      <c r="K2183" s="76" t="s">
        <v>3169</v>
      </c>
      <c r="L2183" s="77">
        <v>46240</v>
      </c>
      <c r="M2183" s="76" t="s">
        <v>296</v>
      </c>
      <c r="N2183">
        <v>3002763</v>
      </c>
      <c r="O2183" s="76" t="s">
        <v>271</v>
      </c>
      <c r="P2183" s="77">
        <v>46240</v>
      </c>
      <c r="Q2183" s="43">
        <f t="shared" si="68"/>
        <v>210</v>
      </c>
      <c r="R2183" s="43">
        <f t="shared" si="69"/>
        <v>240</v>
      </c>
      <c r="S2183" s="41">
        <f>IF($Q2183&lt;Parâmetros!$E$19,$G2183-1,$G2183)</f>
        <v>46239</v>
      </c>
    </row>
    <row r="2184" spans="1:19" ht="15" customHeight="1" x14ac:dyDescent="0.25">
      <c r="A2184" s="79">
        <v>55618</v>
      </c>
      <c r="B2184" s="76" t="s">
        <v>3119</v>
      </c>
      <c r="C2184" s="76" t="s">
        <v>443</v>
      </c>
      <c r="D2184" s="77">
        <v>46240</v>
      </c>
      <c r="E2184" s="78">
        <v>0.61</v>
      </c>
      <c r="F2184" s="76" t="s">
        <v>266</v>
      </c>
      <c r="G2184" s="77">
        <v>46240</v>
      </c>
      <c r="H2184">
        <v>40494003</v>
      </c>
      <c r="I2184">
        <v>10</v>
      </c>
      <c r="J2184" s="76" t="s">
        <v>3170</v>
      </c>
      <c r="K2184" s="76" t="s">
        <v>3171</v>
      </c>
      <c r="L2184" s="77">
        <v>46240</v>
      </c>
      <c r="M2184" s="76" t="s">
        <v>296</v>
      </c>
      <c r="N2184">
        <v>3006423</v>
      </c>
      <c r="O2184" s="76" t="s">
        <v>271</v>
      </c>
      <c r="P2184" s="77">
        <v>46240</v>
      </c>
      <c r="Q2184" s="43">
        <f t="shared" si="68"/>
        <v>241</v>
      </c>
      <c r="R2184" s="43">
        <f t="shared" si="69"/>
        <v>277</v>
      </c>
      <c r="S2184" s="41">
        <f>IF($Q2184&lt;Parâmetros!$E$19,$G2184-1,$G2184)</f>
        <v>46239</v>
      </c>
    </row>
    <row r="2185" spans="1:19" ht="15" customHeight="1" x14ac:dyDescent="0.25">
      <c r="A2185" s="79">
        <v>55618</v>
      </c>
      <c r="B2185" s="76" t="s">
        <v>3119</v>
      </c>
      <c r="C2185" s="76" t="s">
        <v>443</v>
      </c>
      <c r="D2185" s="77">
        <v>46240</v>
      </c>
      <c r="E2185" s="78">
        <v>0.32</v>
      </c>
      <c r="F2185" s="76" t="s">
        <v>266</v>
      </c>
      <c r="G2185" s="77">
        <v>46240</v>
      </c>
      <c r="H2185">
        <v>40494191</v>
      </c>
      <c r="I2185">
        <v>10</v>
      </c>
      <c r="J2185" s="76" t="s">
        <v>3172</v>
      </c>
      <c r="K2185" s="76" t="s">
        <v>3173</v>
      </c>
      <c r="L2185" s="77">
        <v>46240</v>
      </c>
      <c r="M2185" s="76" t="s">
        <v>296</v>
      </c>
      <c r="N2185">
        <v>3008539</v>
      </c>
      <c r="O2185" s="76" t="s">
        <v>271</v>
      </c>
      <c r="P2185" s="77">
        <v>46240</v>
      </c>
      <c r="Q2185" s="43">
        <f t="shared" si="68"/>
        <v>281</v>
      </c>
      <c r="R2185" s="43">
        <f t="shared" si="69"/>
        <v>301</v>
      </c>
      <c r="S2185" s="41">
        <f>IF($Q2185&lt;Parâmetros!$E$19,$G2185-1,$G2185)</f>
        <v>46239</v>
      </c>
    </row>
    <row r="2186" spans="1:19" ht="15" customHeight="1" x14ac:dyDescent="0.25">
      <c r="A2186" s="79">
        <v>55618</v>
      </c>
      <c r="B2186" s="76" t="s">
        <v>3119</v>
      </c>
      <c r="C2186" s="76" t="s">
        <v>443</v>
      </c>
      <c r="D2186" s="77">
        <v>46240</v>
      </c>
      <c r="E2186" s="78">
        <v>0.24</v>
      </c>
      <c r="F2186" s="76" t="s">
        <v>266</v>
      </c>
      <c r="G2186" s="77">
        <v>46240</v>
      </c>
      <c r="H2186">
        <v>40494225</v>
      </c>
      <c r="I2186">
        <v>10</v>
      </c>
      <c r="J2186" s="76" t="s">
        <v>3174</v>
      </c>
      <c r="K2186" s="76" t="s">
        <v>3175</v>
      </c>
      <c r="L2186" s="77">
        <v>46240</v>
      </c>
      <c r="M2186" s="76" t="s">
        <v>296</v>
      </c>
      <c r="N2186">
        <v>3007059</v>
      </c>
      <c r="O2186" s="76" t="s">
        <v>271</v>
      </c>
      <c r="P2186" s="77">
        <v>46240</v>
      </c>
      <c r="Q2186" s="43">
        <f t="shared" si="68"/>
        <v>302</v>
      </c>
      <c r="R2186" s="43">
        <f t="shared" si="69"/>
        <v>316</v>
      </c>
      <c r="S2186" s="41">
        <f>IF($Q2186&lt;Parâmetros!$E$19,$G2186-1,$G2186)</f>
        <v>46239</v>
      </c>
    </row>
    <row r="2187" spans="1:19" ht="15" customHeight="1" x14ac:dyDescent="0.25">
      <c r="A2187" s="79">
        <v>55618</v>
      </c>
      <c r="B2187" s="76" t="s">
        <v>3119</v>
      </c>
      <c r="C2187" s="76" t="s">
        <v>443</v>
      </c>
      <c r="D2187" s="77">
        <v>46240</v>
      </c>
      <c r="E2187" s="78">
        <v>0.22</v>
      </c>
      <c r="F2187" s="76" t="s">
        <v>266</v>
      </c>
      <c r="G2187" s="77">
        <v>46240</v>
      </c>
      <c r="H2187">
        <v>40494226</v>
      </c>
      <c r="I2187">
        <v>10</v>
      </c>
      <c r="J2187" s="76" t="s">
        <v>3176</v>
      </c>
      <c r="K2187" s="76" t="s">
        <v>3177</v>
      </c>
      <c r="L2187" s="77">
        <v>46240</v>
      </c>
      <c r="M2187" s="76" t="s">
        <v>296</v>
      </c>
      <c r="N2187">
        <v>3002820</v>
      </c>
      <c r="O2187" s="76" t="s">
        <v>271</v>
      </c>
      <c r="P2187" s="77">
        <v>46240</v>
      </c>
      <c r="Q2187" s="43">
        <f t="shared" si="68"/>
        <v>316</v>
      </c>
      <c r="R2187" s="43">
        <f t="shared" si="69"/>
        <v>329</v>
      </c>
      <c r="S2187" s="41">
        <f>IF($Q2187&lt;Parâmetros!$E$19,$G2187-1,$G2187)</f>
        <v>46239</v>
      </c>
    </row>
    <row r="2188" spans="1:19" ht="15" customHeight="1" x14ac:dyDescent="0.25">
      <c r="A2188" s="79">
        <v>55618</v>
      </c>
      <c r="B2188" s="76" t="s">
        <v>3119</v>
      </c>
      <c r="C2188" s="76" t="s">
        <v>443</v>
      </c>
      <c r="D2188" s="77">
        <v>46240</v>
      </c>
      <c r="E2188" s="78">
        <v>0.27</v>
      </c>
      <c r="F2188" s="76" t="s">
        <v>266</v>
      </c>
      <c r="G2188" s="77">
        <v>46240</v>
      </c>
      <c r="H2188">
        <v>40494254</v>
      </c>
      <c r="I2188">
        <v>10</v>
      </c>
      <c r="J2188" s="76" t="s">
        <v>3178</v>
      </c>
      <c r="K2188" s="76" t="s">
        <v>3179</v>
      </c>
      <c r="L2188" s="77">
        <v>46240</v>
      </c>
      <c r="M2188" s="76" t="s">
        <v>296</v>
      </c>
      <c r="N2188">
        <v>3010327</v>
      </c>
      <c r="O2188" s="76" t="s">
        <v>271</v>
      </c>
      <c r="P2188" s="77">
        <v>46240</v>
      </c>
      <c r="Q2188" s="43">
        <f t="shared" si="68"/>
        <v>331</v>
      </c>
      <c r="R2188" s="43">
        <f t="shared" si="69"/>
        <v>348</v>
      </c>
      <c r="S2188" s="41">
        <f>IF($Q2188&lt;Parâmetros!$E$19,$G2188-1,$G2188)</f>
        <v>46239</v>
      </c>
    </row>
    <row r="2189" spans="1:19" ht="15" customHeight="1" x14ac:dyDescent="0.25">
      <c r="A2189" s="79">
        <v>55618</v>
      </c>
      <c r="B2189" s="76" t="s">
        <v>3119</v>
      </c>
      <c r="C2189" s="76" t="s">
        <v>443</v>
      </c>
      <c r="D2189" s="77">
        <v>46240</v>
      </c>
      <c r="E2189" s="78">
        <v>0.43</v>
      </c>
      <c r="F2189" s="76" t="s">
        <v>266</v>
      </c>
      <c r="G2189" s="77">
        <v>46240</v>
      </c>
      <c r="H2189">
        <v>40494260</v>
      </c>
      <c r="I2189">
        <v>10</v>
      </c>
      <c r="J2189" s="76" t="s">
        <v>3180</v>
      </c>
      <c r="K2189" s="76" t="s">
        <v>3181</v>
      </c>
      <c r="L2189" s="77">
        <v>46240</v>
      </c>
      <c r="M2189" s="76" t="s">
        <v>296</v>
      </c>
      <c r="N2189" s="76" t="s">
        <v>270</v>
      </c>
      <c r="O2189" s="76" t="s">
        <v>271</v>
      </c>
      <c r="P2189" s="77">
        <v>46240</v>
      </c>
      <c r="Q2189" s="43">
        <f t="shared" si="68"/>
        <v>348</v>
      </c>
      <c r="R2189" s="43">
        <f t="shared" si="69"/>
        <v>374</v>
      </c>
      <c r="S2189" s="41">
        <f>IF($Q2189&lt;Parâmetros!$E$19,$G2189-1,$G2189)</f>
        <v>46239</v>
      </c>
    </row>
    <row r="2190" spans="1:19" ht="15" customHeight="1" x14ac:dyDescent="0.25">
      <c r="A2190" s="79">
        <v>55618</v>
      </c>
      <c r="B2190" s="76" t="s">
        <v>3119</v>
      </c>
      <c r="C2190" s="76" t="s">
        <v>443</v>
      </c>
      <c r="D2190" s="77">
        <v>46240</v>
      </c>
      <c r="E2190" s="78">
        <v>0.32</v>
      </c>
      <c r="F2190" s="76" t="s">
        <v>266</v>
      </c>
      <c r="G2190" s="77">
        <v>46240</v>
      </c>
      <c r="H2190">
        <v>40494266</v>
      </c>
      <c r="I2190">
        <v>10</v>
      </c>
      <c r="J2190" s="76" t="s">
        <v>3182</v>
      </c>
      <c r="K2190" s="76" t="s">
        <v>3183</v>
      </c>
      <c r="L2190" s="77">
        <v>46240</v>
      </c>
      <c r="M2190" s="76" t="s">
        <v>296</v>
      </c>
      <c r="N2190">
        <v>3010380</v>
      </c>
      <c r="O2190" s="76" t="s">
        <v>271</v>
      </c>
      <c r="P2190" s="77">
        <v>46240</v>
      </c>
      <c r="Q2190" s="43">
        <f t="shared" si="68"/>
        <v>374</v>
      </c>
      <c r="R2190" s="43">
        <f t="shared" si="69"/>
        <v>394</v>
      </c>
      <c r="S2190" s="41">
        <f>IF($Q2190&lt;Parâmetros!$E$19,$G2190-1,$G2190)</f>
        <v>46239</v>
      </c>
    </row>
    <row r="2191" spans="1:19" ht="15" customHeight="1" x14ac:dyDescent="0.25">
      <c r="A2191" s="79">
        <v>55618</v>
      </c>
      <c r="B2191" s="76" t="s">
        <v>3119</v>
      </c>
      <c r="C2191" s="76" t="s">
        <v>443</v>
      </c>
      <c r="D2191" s="77">
        <v>46240</v>
      </c>
      <c r="E2191" s="78">
        <v>0.3</v>
      </c>
      <c r="F2191" s="76" t="s">
        <v>266</v>
      </c>
      <c r="G2191" s="77">
        <v>46240</v>
      </c>
      <c r="H2191">
        <v>40494272</v>
      </c>
      <c r="I2191">
        <v>10</v>
      </c>
      <c r="J2191" s="76" t="s">
        <v>3184</v>
      </c>
      <c r="K2191" s="76" t="s">
        <v>3185</v>
      </c>
      <c r="L2191" s="77">
        <v>46240</v>
      </c>
      <c r="M2191" s="76" t="s">
        <v>296</v>
      </c>
      <c r="N2191">
        <v>3010378</v>
      </c>
      <c r="O2191" s="76" t="s">
        <v>271</v>
      </c>
      <c r="P2191" s="77">
        <v>46240</v>
      </c>
      <c r="Q2191" s="43">
        <f t="shared" si="68"/>
        <v>394</v>
      </c>
      <c r="R2191" s="43">
        <f t="shared" si="69"/>
        <v>412</v>
      </c>
      <c r="S2191" s="41">
        <f>IF($Q2191&lt;Parâmetros!$E$19,$G2191-1,$G2191)</f>
        <v>46239</v>
      </c>
    </row>
    <row r="2192" spans="1:19" ht="15" customHeight="1" x14ac:dyDescent="0.25">
      <c r="A2192" s="79">
        <v>55618</v>
      </c>
      <c r="B2192" s="76" t="s">
        <v>3119</v>
      </c>
      <c r="C2192" s="76" t="s">
        <v>443</v>
      </c>
      <c r="D2192" s="77">
        <v>46241</v>
      </c>
      <c r="E2192" s="78">
        <v>3.14</v>
      </c>
      <c r="F2192" s="76" t="s">
        <v>266</v>
      </c>
      <c r="G2192" s="77">
        <v>46241</v>
      </c>
      <c r="H2192">
        <v>40501858</v>
      </c>
      <c r="I2192">
        <v>10</v>
      </c>
      <c r="J2192" s="76" t="s">
        <v>2732</v>
      </c>
      <c r="K2192" s="76" t="s">
        <v>2733</v>
      </c>
      <c r="L2192" s="77">
        <v>46241</v>
      </c>
      <c r="M2192" s="76" t="s">
        <v>269</v>
      </c>
      <c r="N2192" s="76" t="s">
        <v>270</v>
      </c>
      <c r="O2192" s="76" t="s">
        <v>271</v>
      </c>
      <c r="P2192" s="77">
        <v>46241</v>
      </c>
      <c r="Q2192" s="43">
        <f t="shared" si="68"/>
        <v>13</v>
      </c>
      <c r="R2192" s="43">
        <f t="shared" si="69"/>
        <v>202</v>
      </c>
      <c r="S2192" s="41">
        <f>IF($Q2192&lt;Parâmetros!$E$19,$G2192-1,$G2192)</f>
        <v>46240</v>
      </c>
    </row>
    <row r="2193" spans="1:19" ht="15" customHeight="1" x14ac:dyDescent="0.25">
      <c r="A2193" s="79">
        <v>55618</v>
      </c>
      <c r="B2193" s="76" t="s">
        <v>3119</v>
      </c>
      <c r="C2193" s="76" t="s">
        <v>443</v>
      </c>
      <c r="D2193" s="77">
        <v>46241</v>
      </c>
      <c r="E2193" s="78">
        <v>1.21</v>
      </c>
      <c r="F2193" s="76" t="s">
        <v>266</v>
      </c>
      <c r="G2193" s="77">
        <v>46241</v>
      </c>
      <c r="H2193">
        <v>40501863</v>
      </c>
      <c r="I2193">
        <v>10</v>
      </c>
      <c r="J2193" s="76" t="s">
        <v>2734</v>
      </c>
      <c r="K2193" s="76" t="s">
        <v>2735</v>
      </c>
      <c r="L2193" s="77">
        <v>46241</v>
      </c>
      <c r="M2193" s="76" t="s">
        <v>269</v>
      </c>
      <c r="N2193" s="76" t="s">
        <v>270</v>
      </c>
      <c r="O2193" s="76" t="s">
        <v>271</v>
      </c>
      <c r="P2193" s="77">
        <v>46241</v>
      </c>
      <c r="Q2193" s="43">
        <f t="shared" si="68"/>
        <v>279</v>
      </c>
      <c r="R2193" s="43">
        <f t="shared" si="69"/>
        <v>352</v>
      </c>
      <c r="S2193" s="41">
        <f>IF($Q2193&lt;Parâmetros!$E$19,$G2193-1,$G2193)</f>
        <v>46240</v>
      </c>
    </row>
    <row r="2194" spans="1:19" ht="15" customHeight="1" x14ac:dyDescent="0.25">
      <c r="A2194" s="79">
        <v>55618</v>
      </c>
      <c r="B2194" s="76" t="s">
        <v>3119</v>
      </c>
      <c r="C2194" s="76" t="s">
        <v>443</v>
      </c>
      <c r="D2194" s="77">
        <v>46241</v>
      </c>
      <c r="E2194" s="78">
        <v>0.25</v>
      </c>
      <c r="F2194" s="76" t="s">
        <v>266</v>
      </c>
      <c r="G2194" s="77">
        <v>46241</v>
      </c>
      <c r="H2194">
        <v>40494410</v>
      </c>
      <c r="I2194">
        <v>10</v>
      </c>
      <c r="J2194" s="76" t="s">
        <v>3186</v>
      </c>
      <c r="K2194" s="76" t="s">
        <v>3187</v>
      </c>
      <c r="L2194" s="77">
        <v>46241</v>
      </c>
      <c r="M2194" s="76" t="s">
        <v>296</v>
      </c>
      <c r="N2194">
        <v>3010532</v>
      </c>
      <c r="O2194" s="76" t="s">
        <v>271</v>
      </c>
      <c r="P2194" s="77">
        <v>46241</v>
      </c>
      <c r="Q2194" s="43">
        <f t="shared" si="68"/>
        <v>360</v>
      </c>
      <c r="R2194" s="43">
        <f t="shared" si="69"/>
        <v>375</v>
      </c>
      <c r="S2194" s="41">
        <f>IF($Q2194&lt;Parâmetros!$E$19,$G2194-1,$G2194)</f>
        <v>46240</v>
      </c>
    </row>
    <row r="2195" spans="1:19" ht="15" customHeight="1" x14ac:dyDescent="0.25">
      <c r="A2195" s="79">
        <v>55618</v>
      </c>
      <c r="B2195" s="76" t="s">
        <v>3119</v>
      </c>
      <c r="C2195" s="76" t="s">
        <v>443</v>
      </c>
      <c r="D2195" s="77">
        <v>46241</v>
      </c>
      <c r="E2195" s="78">
        <v>0.34</v>
      </c>
      <c r="F2195" s="76" t="s">
        <v>266</v>
      </c>
      <c r="G2195" s="77">
        <v>46241</v>
      </c>
      <c r="H2195">
        <v>40494417</v>
      </c>
      <c r="I2195">
        <v>10</v>
      </c>
      <c r="J2195" s="76" t="s">
        <v>3188</v>
      </c>
      <c r="K2195" s="76" t="s">
        <v>3189</v>
      </c>
      <c r="L2195" s="77">
        <v>46241</v>
      </c>
      <c r="M2195" s="76" t="s">
        <v>296</v>
      </c>
      <c r="N2195">
        <v>3010864</v>
      </c>
      <c r="O2195" s="76" t="s">
        <v>271</v>
      </c>
      <c r="P2195" s="77">
        <v>46241</v>
      </c>
      <c r="Q2195" s="43">
        <f t="shared" si="68"/>
        <v>375</v>
      </c>
      <c r="R2195" s="43">
        <f t="shared" si="69"/>
        <v>395</v>
      </c>
      <c r="S2195" s="41">
        <f>IF($Q2195&lt;Parâmetros!$E$19,$G2195-1,$G2195)</f>
        <v>46240</v>
      </c>
    </row>
    <row r="2196" spans="1:19" ht="15" customHeight="1" x14ac:dyDescent="0.25">
      <c r="A2196" s="79">
        <v>55618</v>
      </c>
      <c r="B2196" s="76" t="s">
        <v>3119</v>
      </c>
      <c r="C2196" s="76" t="s">
        <v>443</v>
      </c>
      <c r="D2196" s="77">
        <v>46241</v>
      </c>
      <c r="E2196" s="78">
        <v>0.17</v>
      </c>
      <c r="F2196" s="76" t="s">
        <v>266</v>
      </c>
      <c r="G2196" s="77">
        <v>46241</v>
      </c>
      <c r="H2196">
        <v>40494466</v>
      </c>
      <c r="I2196">
        <v>10</v>
      </c>
      <c r="J2196" s="76" t="s">
        <v>3190</v>
      </c>
      <c r="K2196" s="76" t="s">
        <v>3191</v>
      </c>
      <c r="L2196" s="77">
        <v>46241</v>
      </c>
      <c r="M2196" s="76" t="s">
        <v>296</v>
      </c>
      <c r="N2196">
        <v>3010866</v>
      </c>
      <c r="O2196" s="76" t="s">
        <v>271</v>
      </c>
      <c r="P2196" s="77">
        <v>46241</v>
      </c>
      <c r="Q2196" s="43">
        <f t="shared" si="68"/>
        <v>395</v>
      </c>
      <c r="R2196" s="43">
        <f t="shared" si="69"/>
        <v>405</v>
      </c>
      <c r="S2196" s="41">
        <f>IF($Q2196&lt;Parâmetros!$E$19,$G2196-1,$G2196)</f>
        <v>46240</v>
      </c>
    </row>
    <row r="2197" spans="1:19" ht="15" customHeight="1" x14ac:dyDescent="0.25">
      <c r="A2197" s="79">
        <v>55618</v>
      </c>
      <c r="B2197" s="76" t="s">
        <v>3119</v>
      </c>
      <c r="C2197" s="76" t="s">
        <v>443</v>
      </c>
      <c r="D2197" s="77">
        <v>46241</v>
      </c>
      <c r="E2197" s="78">
        <v>0.15</v>
      </c>
      <c r="F2197" s="76" t="s">
        <v>266</v>
      </c>
      <c r="G2197" s="77">
        <v>46241</v>
      </c>
      <c r="H2197">
        <v>40494467</v>
      </c>
      <c r="I2197">
        <v>10</v>
      </c>
      <c r="J2197" s="76" t="s">
        <v>3192</v>
      </c>
      <c r="K2197" s="76" t="s">
        <v>3193</v>
      </c>
      <c r="L2197" s="77">
        <v>46241</v>
      </c>
      <c r="M2197" s="76" t="s">
        <v>296</v>
      </c>
      <c r="N2197">
        <v>3010780</v>
      </c>
      <c r="O2197" s="76" t="s">
        <v>271</v>
      </c>
      <c r="P2197" s="77">
        <v>46241</v>
      </c>
      <c r="Q2197" s="43">
        <f t="shared" si="68"/>
        <v>406</v>
      </c>
      <c r="R2197" s="43">
        <f t="shared" si="69"/>
        <v>415</v>
      </c>
      <c r="S2197" s="41">
        <f>IF($Q2197&lt;Parâmetros!$E$19,$G2197-1,$G2197)</f>
        <v>46240</v>
      </c>
    </row>
    <row r="2198" spans="1:19" ht="15" customHeight="1" x14ac:dyDescent="0.25">
      <c r="A2198" s="79">
        <v>55618</v>
      </c>
      <c r="B2198" s="76" t="s">
        <v>3119</v>
      </c>
      <c r="C2198" s="76" t="s">
        <v>443</v>
      </c>
      <c r="D2198" s="77">
        <v>46243</v>
      </c>
      <c r="E2198" s="78">
        <v>0.05</v>
      </c>
      <c r="F2198" s="76" t="s">
        <v>266</v>
      </c>
      <c r="G2198" s="77">
        <v>46243</v>
      </c>
      <c r="H2198">
        <v>40494467</v>
      </c>
      <c r="I2198">
        <v>10</v>
      </c>
      <c r="J2198" s="76" t="s">
        <v>3194</v>
      </c>
      <c r="K2198" s="76" t="s">
        <v>3195</v>
      </c>
      <c r="L2198" s="77">
        <v>46243</v>
      </c>
      <c r="M2198" s="76" t="s">
        <v>296</v>
      </c>
      <c r="N2198">
        <v>3010780</v>
      </c>
      <c r="O2198" s="76" t="s">
        <v>271</v>
      </c>
      <c r="P2198" s="77">
        <v>46243</v>
      </c>
      <c r="Q2198" s="43">
        <f t="shared" si="68"/>
        <v>0</v>
      </c>
      <c r="R2198" s="43">
        <f t="shared" si="69"/>
        <v>3</v>
      </c>
      <c r="S2198" s="41">
        <f>IF($Q2198&lt;Parâmetros!$E$19,$G2198-1,$G2198)</f>
        <v>46242</v>
      </c>
    </row>
    <row r="2199" spans="1:19" ht="15" customHeight="1" x14ac:dyDescent="0.25">
      <c r="A2199" s="79">
        <v>55618</v>
      </c>
      <c r="B2199" s="76" t="s">
        <v>3119</v>
      </c>
      <c r="C2199" s="76" t="s">
        <v>443</v>
      </c>
      <c r="D2199" s="77">
        <v>46243</v>
      </c>
      <c r="E2199" s="78">
        <v>0.26</v>
      </c>
      <c r="F2199" s="76" t="s">
        <v>266</v>
      </c>
      <c r="G2199" s="77">
        <v>46243</v>
      </c>
      <c r="H2199">
        <v>40494468</v>
      </c>
      <c r="I2199">
        <v>10</v>
      </c>
      <c r="J2199" s="76" t="s">
        <v>3196</v>
      </c>
      <c r="K2199" s="76" t="s">
        <v>3197</v>
      </c>
      <c r="L2199" s="77">
        <v>46243</v>
      </c>
      <c r="M2199" s="76" t="s">
        <v>296</v>
      </c>
      <c r="N2199">
        <v>3010773</v>
      </c>
      <c r="O2199" s="76" t="s">
        <v>271</v>
      </c>
      <c r="P2199" s="77">
        <v>46243</v>
      </c>
      <c r="Q2199" s="43">
        <f t="shared" si="68"/>
        <v>4</v>
      </c>
      <c r="R2199" s="43">
        <f t="shared" si="69"/>
        <v>20</v>
      </c>
      <c r="S2199" s="41">
        <f>IF($Q2199&lt;Parâmetros!$E$19,$G2199-1,$G2199)</f>
        <v>46242</v>
      </c>
    </row>
    <row r="2200" spans="1:19" ht="15" customHeight="1" x14ac:dyDescent="0.25">
      <c r="A2200" s="79">
        <v>55618</v>
      </c>
      <c r="B2200" s="76" t="s">
        <v>3119</v>
      </c>
      <c r="C2200" s="76" t="s">
        <v>443</v>
      </c>
      <c r="D2200" s="77">
        <v>46243</v>
      </c>
      <c r="E2200" s="78">
        <v>0.45</v>
      </c>
      <c r="F2200" s="76" t="s">
        <v>266</v>
      </c>
      <c r="G2200" s="77">
        <v>46243</v>
      </c>
      <c r="H2200">
        <v>40494469</v>
      </c>
      <c r="I2200">
        <v>10</v>
      </c>
      <c r="J2200" s="76" t="s">
        <v>3198</v>
      </c>
      <c r="K2200" s="76" t="s">
        <v>3199</v>
      </c>
      <c r="L2200" s="77">
        <v>46243</v>
      </c>
      <c r="M2200" s="76" t="s">
        <v>296</v>
      </c>
      <c r="N2200">
        <v>3010777</v>
      </c>
      <c r="O2200" s="76" t="s">
        <v>271</v>
      </c>
      <c r="P2200" s="77">
        <v>46243</v>
      </c>
      <c r="Q2200" s="43">
        <f t="shared" si="68"/>
        <v>20</v>
      </c>
      <c r="R2200" s="43">
        <f t="shared" si="69"/>
        <v>47</v>
      </c>
      <c r="S2200" s="41">
        <f>IF($Q2200&lt;Parâmetros!$E$19,$G2200-1,$G2200)</f>
        <v>46242</v>
      </c>
    </row>
    <row r="2201" spans="1:19" ht="15" customHeight="1" x14ac:dyDescent="0.25">
      <c r="A2201" s="79">
        <v>55618</v>
      </c>
      <c r="B2201" s="76" t="s">
        <v>3119</v>
      </c>
      <c r="C2201" s="76" t="s">
        <v>443</v>
      </c>
      <c r="D2201" s="77">
        <v>46243</v>
      </c>
      <c r="E2201" s="78">
        <v>0.32</v>
      </c>
      <c r="F2201" s="76" t="s">
        <v>266</v>
      </c>
      <c r="G2201" s="77">
        <v>46243</v>
      </c>
      <c r="H2201">
        <v>40494470</v>
      </c>
      <c r="I2201">
        <v>10</v>
      </c>
      <c r="J2201" s="76" t="s">
        <v>3200</v>
      </c>
      <c r="K2201" s="76" t="s">
        <v>3201</v>
      </c>
      <c r="L2201" s="77">
        <v>46243</v>
      </c>
      <c r="M2201" s="76" t="s">
        <v>296</v>
      </c>
      <c r="N2201">
        <v>3010775</v>
      </c>
      <c r="O2201" s="76" t="s">
        <v>271</v>
      </c>
      <c r="P2201" s="77">
        <v>46243</v>
      </c>
      <c r="Q2201" s="43">
        <f t="shared" si="68"/>
        <v>47</v>
      </c>
      <c r="R2201" s="43">
        <f t="shared" si="69"/>
        <v>66</v>
      </c>
      <c r="S2201" s="41">
        <f>IF($Q2201&lt;Parâmetros!$E$19,$G2201-1,$G2201)</f>
        <v>46242</v>
      </c>
    </row>
    <row r="2202" spans="1:19" ht="15" customHeight="1" x14ac:dyDescent="0.25">
      <c r="A2202" s="79">
        <v>55618</v>
      </c>
      <c r="B2202" s="76" t="s">
        <v>3119</v>
      </c>
      <c r="C2202" s="76" t="s">
        <v>443</v>
      </c>
      <c r="D2202" s="77">
        <v>46243</v>
      </c>
      <c r="E2202" s="78">
        <v>0.25</v>
      </c>
      <c r="F2202" s="76" t="s">
        <v>266</v>
      </c>
      <c r="G2202" s="77">
        <v>46243</v>
      </c>
      <c r="H2202">
        <v>40494471</v>
      </c>
      <c r="I2202">
        <v>10</v>
      </c>
      <c r="J2202" s="76" t="s">
        <v>3202</v>
      </c>
      <c r="K2202" s="76" t="s">
        <v>3203</v>
      </c>
      <c r="L2202" s="77">
        <v>46243</v>
      </c>
      <c r="M2202" s="76" t="s">
        <v>296</v>
      </c>
      <c r="N2202">
        <v>3010771</v>
      </c>
      <c r="O2202" s="76" t="s">
        <v>271</v>
      </c>
      <c r="P2202" s="77">
        <v>46243</v>
      </c>
      <c r="Q2202" s="43">
        <f t="shared" si="68"/>
        <v>66</v>
      </c>
      <c r="R2202" s="43">
        <f t="shared" si="69"/>
        <v>81</v>
      </c>
      <c r="S2202" s="41">
        <f>IF($Q2202&lt;Parâmetros!$E$19,$G2202-1,$G2202)</f>
        <v>46242</v>
      </c>
    </row>
    <row r="2203" spans="1:19" ht="15" customHeight="1" x14ac:dyDescent="0.25">
      <c r="A2203" s="79">
        <v>55618</v>
      </c>
      <c r="B2203" s="76" t="s">
        <v>3119</v>
      </c>
      <c r="C2203" s="76" t="s">
        <v>443</v>
      </c>
      <c r="D2203" s="77">
        <v>46243</v>
      </c>
      <c r="E2203" s="78">
        <v>0.24</v>
      </c>
      <c r="F2203" s="76" t="s">
        <v>266</v>
      </c>
      <c r="G2203" s="77">
        <v>46243</v>
      </c>
      <c r="H2203">
        <v>40494498</v>
      </c>
      <c r="I2203">
        <v>10</v>
      </c>
      <c r="J2203" s="76" t="s">
        <v>3204</v>
      </c>
      <c r="K2203" s="76" t="s">
        <v>3205</v>
      </c>
      <c r="L2203" s="77">
        <v>46243</v>
      </c>
      <c r="M2203" s="76" t="s">
        <v>296</v>
      </c>
      <c r="N2203">
        <v>3003110</v>
      </c>
      <c r="O2203" s="76" t="s">
        <v>271</v>
      </c>
      <c r="P2203" s="77">
        <v>46243</v>
      </c>
      <c r="Q2203" s="43">
        <f t="shared" si="68"/>
        <v>82</v>
      </c>
      <c r="R2203" s="43">
        <f t="shared" si="69"/>
        <v>96</v>
      </c>
      <c r="S2203" s="41">
        <f>IF($Q2203&lt;Parâmetros!$E$19,$G2203-1,$G2203)</f>
        <v>46242</v>
      </c>
    </row>
    <row r="2204" spans="1:19" ht="15" customHeight="1" x14ac:dyDescent="0.25">
      <c r="A2204" s="79">
        <v>55618</v>
      </c>
      <c r="B2204" s="76" t="s">
        <v>3119</v>
      </c>
      <c r="C2204" s="76" t="s">
        <v>443</v>
      </c>
      <c r="D2204" s="77">
        <v>46243</v>
      </c>
      <c r="E2204" s="78">
        <v>0.2</v>
      </c>
      <c r="F2204" s="76" t="s">
        <v>266</v>
      </c>
      <c r="G2204" s="77">
        <v>46243</v>
      </c>
      <c r="H2204">
        <v>40494511</v>
      </c>
      <c r="I2204">
        <v>10</v>
      </c>
      <c r="J2204" s="76" t="s">
        <v>3206</v>
      </c>
      <c r="K2204" s="76" t="s">
        <v>3207</v>
      </c>
      <c r="L2204" s="77">
        <v>46243</v>
      </c>
      <c r="M2204" s="76" t="s">
        <v>296</v>
      </c>
      <c r="N2204">
        <v>3009830</v>
      </c>
      <c r="O2204" s="76" t="s">
        <v>271</v>
      </c>
      <c r="P2204" s="77">
        <v>46243</v>
      </c>
      <c r="Q2204" s="43">
        <f t="shared" si="68"/>
        <v>96</v>
      </c>
      <c r="R2204" s="43">
        <f t="shared" si="69"/>
        <v>109</v>
      </c>
      <c r="S2204" s="41">
        <f>IF($Q2204&lt;Parâmetros!$E$19,$G2204-1,$G2204)</f>
        <v>46242</v>
      </c>
    </row>
    <row r="2205" spans="1:19" ht="15" customHeight="1" x14ac:dyDescent="0.25">
      <c r="A2205" s="79">
        <v>55618</v>
      </c>
      <c r="B2205" s="76" t="s">
        <v>3119</v>
      </c>
      <c r="C2205" s="76" t="s">
        <v>443</v>
      </c>
      <c r="D2205" s="77">
        <v>46243</v>
      </c>
      <c r="E2205" s="78">
        <v>0.27</v>
      </c>
      <c r="F2205" s="76" t="s">
        <v>266</v>
      </c>
      <c r="G2205" s="77">
        <v>46243</v>
      </c>
      <c r="H2205">
        <v>40494548</v>
      </c>
      <c r="I2205">
        <v>10</v>
      </c>
      <c r="J2205" s="76" t="s">
        <v>3208</v>
      </c>
      <c r="K2205" s="76" t="s">
        <v>3209</v>
      </c>
      <c r="L2205" s="77">
        <v>46243</v>
      </c>
      <c r="M2205" s="76" t="s">
        <v>296</v>
      </c>
      <c r="N2205">
        <v>3011379</v>
      </c>
      <c r="O2205" s="76" t="s">
        <v>271</v>
      </c>
      <c r="P2205" s="77">
        <v>46243</v>
      </c>
      <c r="Q2205" s="43">
        <f t="shared" si="68"/>
        <v>109</v>
      </c>
      <c r="R2205" s="43">
        <f t="shared" si="69"/>
        <v>125</v>
      </c>
      <c r="S2205" s="41">
        <f>IF($Q2205&lt;Parâmetros!$E$19,$G2205-1,$G2205)</f>
        <v>46242</v>
      </c>
    </row>
    <row r="2206" spans="1:19" ht="15" customHeight="1" x14ac:dyDescent="0.25">
      <c r="A2206" s="79">
        <v>55618</v>
      </c>
      <c r="B2206" s="76" t="s">
        <v>3119</v>
      </c>
      <c r="C2206" s="76" t="s">
        <v>443</v>
      </c>
      <c r="D2206" s="77">
        <v>46243</v>
      </c>
      <c r="E2206" s="78">
        <v>0.42</v>
      </c>
      <c r="F2206" s="76" t="s">
        <v>266</v>
      </c>
      <c r="G2206" s="77">
        <v>46243</v>
      </c>
      <c r="H2206">
        <v>40494549</v>
      </c>
      <c r="I2206">
        <v>10</v>
      </c>
      <c r="J2206" s="76" t="s">
        <v>3210</v>
      </c>
      <c r="K2206" s="76" t="s">
        <v>3211</v>
      </c>
      <c r="L2206" s="77">
        <v>46243</v>
      </c>
      <c r="M2206" s="76" t="s">
        <v>296</v>
      </c>
      <c r="N2206">
        <v>3011378</v>
      </c>
      <c r="O2206" s="76" t="s">
        <v>271</v>
      </c>
      <c r="P2206" s="77">
        <v>46243</v>
      </c>
      <c r="Q2206" s="43">
        <f t="shared" ref="Q2206:Q2269" si="70">IFERROR(VALUE(LEFT($J2206,2))*60+VALUE(MID($J2206,4,2)),9999)</f>
        <v>126</v>
      </c>
      <c r="R2206" s="43">
        <f t="shared" ref="R2206:R2269" si="71">IFERROR(VALUE(LEFT($K2206,2))*60+VALUE(MID($K2206,4,2)),"")</f>
        <v>151</v>
      </c>
      <c r="S2206" s="41">
        <f>IF($Q2206&lt;Parâmetros!$E$19,$G2206-1,$G2206)</f>
        <v>46242</v>
      </c>
    </row>
    <row r="2207" spans="1:19" ht="15" customHeight="1" x14ac:dyDescent="0.25">
      <c r="A2207" s="79">
        <v>55618</v>
      </c>
      <c r="B2207" s="76" t="s">
        <v>3119</v>
      </c>
      <c r="C2207" s="76" t="s">
        <v>443</v>
      </c>
      <c r="D2207" s="77">
        <v>46243</v>
      </c>
      <c r="E2207" s="78">
        <v>0.21</v>
      </c>
      <c r="F2207" s="76" t="s">
        <v>266</v>
      </c>
      <c r="G2207" s="77">
        <v>46243</v>
      </c>
      <c r="H2207">
        <v>40494552</v>
      </c>
      <c r="I2207">
        <v>10</v>
      </c>
      <c r="J2207" s="76" t="s">
        <v>3212</v>
      </c>
      <c r="K2207" s="76" t="s">
        <v>3213</v>
      </c>
      <c r="L2207" s="77">
        <v>46243</v>
      </c>
      <c r="M2207" s="76" t="s">
        <v>296</v>
      </c>
      <c r="N2207">
        <v>3011407</v>
      </c>
      <c r="O2207" s="76" t="s">
        <v>271</v>
      </c>
      <c r="P2207" s="77">
        <v>46243</v>
      </c>
      <c r="Q2207" s="43">
        <f t="shared" si="70"/>
        <v>151</v>
      </c>
      <c r="R2207" s="43">
        <f t="shared" si="71"/>
        <v>164</v>
      </c>
      <c r="S2207" s="41">
        <f>IF($Q2207&lt;Parâmetros!$E$19,$G2207-1,$G2207)</f>
        <v>46242</v>
      </c>
    </row>
    <row r="2208" spans="1:19" ht="15" customHeight="1" x14ac:dyDescent="0.25">
      <c r="A2208" s="79">
        <v>55618</v>
      </c>
      <c r="B2208" s="76" t="s">
        <v>3119</v>
      </c>
      <c r="C2208" s="76" t="s">
        <v>443</v>
      </c>
      <c r="D2208" s="77">
        <v>46243</v>
      </c>
      <c r="E2208" s="78">
        <v>0.43</v>
      </c>
      <c r="F2208" s="76" t="s">
        <v>266</v>
      </c>
      <c r="G2208" s="77">
        <v>46243</v>
      </c>
      <c r="H2208">
        <v>40494553</v>
      </c>
      <c r="I2208">
        <v>10</v>
      </c>
      <c r="J2208" s="76" t="s">
        <v>3214</v>
      </c>
      <c r="K2208" s="76" t="s">
        <v>3215</v>
      </c>
      <c r="L2208" s="77">
        <v>46243</v>
      </c>
      <c r="M2208" s="76" t="s">
        <v>296</v>
      </c>
      <c r="N2208">
        <v>3011413</v>
      </c>
      <c r="O2208" s="76" t="s">
        <v>271</v>
      </c>
      <c r="P2208" s="77">
        <v>46243</v>
      </c>
      <c r="Q2208" s="43">
        <f t="shared" si="70"/>
        <v>164</v>
      </c>
      <c r="R2208" s="43">
        <f t="shared" si="71"/>
        <v>190</v>
      </c>
      <c r="S2208" s="41">
        <f>IF($Q2208&lt;Parâmetros!$E$19,$G2208-1,$G2208)</f>
        <v>46242</v>
      </c>
    </row>
    <row r="2209" spans="1:19" ht="15" customHeight="1" x14ac:dyDescent="0.25">
      <c r="A2209" s="79">
        <v>55618</v>
      </c>
      <c r="B2209" s="76" t="s">
        <v>3119</v>
      </c>
      <c r="C2209" s="76" t="s">
        <v>443</v>
      </c>
      <c r="D2209" s="77">
        <v>46243</v>
      </c>
      <c r="E2209" s="78">
        <v>0.34</v>
      </c>
      <c r="F2209" s="76" t="s">
        <v>266</v>
      </c>
      <c r="G2209" s="77">
        <v>46243</v>
      </c>
      <c r="H2209">
        <v>40494554</v>
      </c>
      <c r="I2209">
        <v>10</v>
      </c>
      <c r="J2209" s="76" t="s">
        <v>3216</v>
      </c>
      <c r="K2209" s="76" t="s">
        <v>3217</v>
      </c>
      <c r="L2209" s="77">
        <v>46243</v>
      </c>
      <c r="M2209" s="76" t="s">
        <v>296</v>
      </c>
      <c r="N2209">
        <v>3011428</v>
      </c>
      <c r="O2209" s="76" t="s">
        <v>271</v>
      </c>
      <c r="P2209" s="77">
        <v>46243</v>
      </c>
      <c r="Q2209" s="43">
        <f t="shared" si="70"/>
        <v>195</v>
      </c>
      <c r="R2209" s="43">
        <f t="shared" si="71"/>
        <v>215</v>
      </c>
      <c r="S2209" s="41">
        <f>IF($Q2209&lt;Parâmetros!$E$19,$G2209-1,$G2209)</f>
        <v>46242</v>
      </c>
    </row>
    <row r="2210" spans="1:19" ht="15" customHeight="1" x14ac:dyDescent="0.25">
      <c r="A2210" s="79">
        <v>55618</v>
      </c>
      <c r="B2210" s="76" t="s">
        <v>3119</v>
      </c>
      <c r="C2210" s="76" t="s">
        <v>443</v>
      </c>
      <c r="D2210" s="77">
        <v>46243</v>
      </c>
      <c r="E2210" s="78">
        <v>1.37</v>
      </c>
      <c r="F2210" s="76" t="s">
        <v>266</v>
      </c>
      <c r="G2210" s="77">
        <v>46243</v>
      </c>
      <c r="H2210">
        <v>40502737</v>
      </c>
      <c r="I2210">
        <v>10</v>
      </c>
      <c r="J2210" s="76" t="s">
        <v>3218</v>
      </c>
      <c r="K2210" s="76" t="s">
        <v>3219</v>
      </c>
      <c r="L2210" s="77">
        <v>46243</v>
      </c>
      <c r="M2210" s="76" t="s">
        <v>269</v>
      </c>
      <c r="N2210" s="76" t="s">
        <v>270</v>
      </c>
      <c r="O2210" s="76" t="s">
        <v>271</v>
      </c>
      <c r="P2210" s="77">
        <v>46243</v>
      </c>
      <c r="Q2210" s="43">
        <f t="shared" si="70"/>
        <v>278</v>
      </c>
      <c r="R2210" s="43">
        <f t="shared" si="71"/>
        <v>360</v>
      </c>
      <c r="S2210" s="41">
        <f>IF($Q2210&lt;Parâmetros!$E$19,$G2210-1,$G2210)</f>
        <v>46242</v>
      </c>
    </row>
    <row r="2211" spans="1:19" ht="15" customHeight="1" x14ac:dyDescent="0.25">
      <c r="A2211" s="79">
        <v>55618</v>
      </c>
      <c r="B2211" s="76" t="s">
        <v>3119</v>
      </c>
      <c r="C2211" s="76" t="s">
        <v>443</v>
      </c>
      <c r="D2211" s="77">
        <v>46243</v>
      </c>
      <c r="E2211" s="78">
        <v>0.26</v>
      </c>
      <c r="F2211" s="76" t="s">
        <v>266</v>
      </c>
      <c r="G2211" s="77">
        <v>46243</v>
      </c>
      <c r="H2211">
        <v>40494556</v>
      </c>
      <c r="I2211">
        <v>10</v>
      </c>
      <c r="J2211" s="76" t="s">
        <v>3220</v>
      </c>
      <c r="K2211" s="76" t="s">
        <v>3221</v>
      </c>
      <c r="L2211" s="77">
        <v>46243</v>
      </c>
      <c r="M2211" s="76" t="s">
        <v>296</v>
      </c>
      <c r="N2211">
        <v>3011454</v>
      </c>
      <c r="O2211" s="76" t="s">
        <v>271</v>
      </c>
      <c r="P2211" s="77">
        <v>46243</v>
      </c>
      <c r="Q2211" s="43">
        <f t="shared" si="70"/>
        <v>360</v>
      </c>
      <c r="R2211" s="43">
        <f t="shared" si="71"/>
        <v>375</v>
      </c>
      <c r="S2211" s="41">
        <f>IF($Q2211&lt;Parâmetros!$E$19,$G2211-1,$G2211)</f>
        <v>46242</v>
      </c>
    </row>
    <row r="2212" spans="1:19" ht="15" customHeight="1" x14ac:dyDescent="0.25">
      <c r="A2212" s="79">
        <v>55618</v>
      </c>
      <c r="B2212" s="76" t="s">
        <v>3119</v>
      </c>
      <c r="C2212" s="76" t="s">
        <v>443</v>
      </c>
      <c r="D2212" s="77">
        <v>46243</v>
      </c>
      <c r="E2212" s="78">
        <v>0.15</v>
      </c>
      <c r="F2212" s="76" t="s">
        <v>266</v>
      </c>
      <c r="G2212" s="77">
        <v>46243</v>
      </c>
      <c r="H2212">
        <v>40494560</v>
      </c>
      <c r="I2212">
        <v>10</v>
      </c>
      <c r="J2212" s="76" t="s">
        <v>3222</v>
      </c>
      <c r="K2212" s="76" t="s">
        <v>3223</v>
      </c>
      <c r="L2212" s="77">
        <v>46243</v>
      </c>
      <c r="M2212" s="76" t="s">
        <v>296</v>
      </c>
      <c r="N2212">
        <v>3011441</v>
      </c>
      <c r="O2212" s="76" t="s">
        <v>271</v>
      </c>
      <c r="P2212" s="77">
        <v>46243</v>
      </c>
      <c r="Q2212" s="43">
        <f t="shared" si="70"/>
        <v>376</v>
      </c>
      <c r="R2212" s="43">
        <f t="shared" si="71"/>
        <v>384</v>
      </c>
      <c r="S2212" s="41">
        <f>IF($Q2212&lt;Parâmetros!$E$19,$G2212-1,$G2212)</f>
        <v>46242</v>
      </c>
    </row>
    <row r="2213" spans="1:19" ht="15" customHeight="1" x14ac:dyDescent="0.25">
      <c r="A2213" s="79">
        <v>55618</v>
      </c>
      <c r="B2213" s="76" t="s">
        <v>3119</v>
      </c>
      <c r="C2213" s="76" t="s">
        <v>443</v>
      </c>
      <c r="D2213" s="77">
        <v>46243</v>
      </c>
      <c r="E2213" s="78">
        <v>0.3</v>
      </c>
      <c r="F2213" s="76" t="s">
        <v>266</v>
      </c>
      <c r="G2213" s="77">
        <v>46243</v>
      </c>
      <c r="H2213">
        <v>40494562</v>
      </c>
      <c r="I2213">
        <v>10</v>
      </c>
      <c r="J2213" s="76" t="s">
        <v>3224</v>
      </c>
      <c r="K2213" s="76" t="s">
        <v>3225</v>
      </c>
      <c r="L2213" s="77">
        <v>46243</v>
      </c>
      <c r="M2213" s="76" t="s">
        <v>296</v>
      </c>
      <c r="N2213">
        <v>3011480</v>
      </c>
      <c r="O2213" s="76" t="s">
        <v>271</v>
      </c>
      <c r="P2213" s="77">
        <v>46243</v>
      </c>
      <c r="Q2213" s="43">
        <f t="shared" si="70"/>
        <v>387</v>
      </c>
      <c r="R2213" s="43">
        <f t="shared" si="71"/>
        <v>404</v>
      </c>
      <c r="S2213" s="41">
        <f>IF($Q2213&lt;Parâmetros!$E$19,$G2213-1,$G2213)</f>
        <v>46242</v>
      </c>
    </row>
    <row r="2214" spans="1:19" ht="15" customHeight="1" x14ac:dyDescent="0.25">
      <c r="A2214" s="79">
        <v>55618</v>
      </c>
      <c r="B2214" s="76" t="s">
        <v>3119</v>
      </c>
      <c r="C2214" s="76" t="s">
        <v>443</v>
      </c>
      <c r="D2214" s="77">
        <v>46243</v>
      </c>
      <c r="E2214" s="78">
        <v>0.22</v>
      </c>
      <c r="F2214" s="76" t="s">
        <v>266</v>
      </c>
      <c r="G2214" s="77">
        <v>46243</v>
      </c>
      <c r="H2214">
        <v>40494565</v>
      </c>
      <c r="I2214">
        <v>10</v>
      </c>
      <c r="J2214" s="76" t="s">
        <v>3226</v>
      </c>
      <c r="K2214" s="76" t="s">
        <v>3227</v>
      </c>
      <c r="L2214" s="77">
        <v>46243</v>
      </c>
      <c r="M2214" s="76" t="s">
        <v>296</v>
      </c>
      <c r="N2214">
        <v>3011411</v>
      </c>
      <c r="O2214" s="76" t="s">
        <v>271</v>
      </c>
      <c r="P2214" s="77">
        <v>46243</v>
      </c>
      <c r="Q2214" s="43">
        <f t="shared" si="70"/>
        <v>405</v>
      </c>
      <c r="R2214" s="43">
        <f t="shared" si="71"/>
        <v>419</v>
      </c>
      <c r="S2214" s="41">
        <f>IF($Q2214&lt;Parâmetros!$E$19,$G2214-1,$G2214)</f>
        <v>46242</v>
      </c>
    </row>
    <row r="2215" spans="1:19" ht="15" customHeight="1" x14ac:dyDescent="0.25">
      <c r="A2215" s="79">
        <v>55618</v>
      </c>
      <c r="B2215" s="76" t="s">
        <v>3119</v>
      </c>
      <c r="C2215" s="76" t="s">
        <v>443</v>
      </c>
      <c r="D2215" s="77">
        <v>46244</v>
      </c>
      <c r="E2215" s="78">
        <v>0.28999999999999998</v>
      </c>
      <c r="F2215" s="76" t="s">
        <v>266</v>
      </c>
      <c r="G2215" s="77">
        <v>46244</v>
      </c>
      <c r="H2215">
        <v>40494566</v>
      </c>
      <c r="I2215">
        <v>10</v>
      </c>
      <c r="J2215" s="76" t="s">
        <v>3228</v>
      </c>
      <c r="K2215" s="76" t="s">
        <v>3229</v>
      </c>
      <c r="L2215" s="77">
        <v>46244</v>
      </c>
      <c r="M2215" s="76" t="s">
        <v>296</v>
      </c>
      <c r="N2215">
        <v>3011410</v>
      </c>
      <c r="O2215" s="76" t="s">
        <v>271</v>
      </c>
      <c r="P2215" s="77">
        <v>46244</v>
      </c>
      <c r="Q2215" s="43">
        <f t="shared" si="70"/>
        <v>0</v>
      </c>
      <c r="R2215" s="43">
        <f t="shared" si="71"/>
        <v>18</v>
      </c>
      <c r="S2215" s="41">
        <f>IF($Q2215&lt;Parâmetros!$E$19,$G2215-1,$G2215)</f>
        <v>46243</v>
      </c>
    </row>
    <row r="2216" spans="1:19" ht="15" customHeight="1" x14ac:dyDescent="0.25">
      <c r="A2216" s="79">
        <v>55618</v>
      </c>
      <c r="B2216" s="76" t="s">
        <v>3119</v>
      </c>
      <c r="C2216" s="76" t="s">
        <v>443</v>
      </c>
      <c r="D2216" s="77">
        <v>46244</v>
      </c>
      <c r="E2216" s="78">
        <v>0.43</v>
      </c>
      <c r="F2216" s="76" t="s">
        <v>266</v>
      </c>
      <c r="G2216" s="77">
        <v>46244</v>
      </c>
      <c r="H2216">
        <v>40494567</v>
      </c>
      <c r="I2216">
        <v>10</v>
      </c>
      <c r="J2216" s="76" t="s">
        <v>3230</v>
      </c>
      <c r="K2216" s="76" t="s">
        <v>3231</v>
      </c>
      <c r="L2216" s="77">
        <v>46244</v>
      </c>
      <c r="M2216" s="76" t="s">
        <v>296</v>
      </c>
      <c r="N2216">
        <v>3011426</v>
      </c>
      <c r="O2216" s="76" t="s">
        <v>271</v>
      </c>
      <c r="P2216" s="77">
        <v>46244</v>
      </c>
      <c r="Q2216" s="43">
        <f t="shared" si="70"/>
        <v>20</v>
      </c>
      <c r="R2216" s="43">
        <f t="shared" si="71"/>
        <v>46</v>
      </c>
      <c r="S2216" s="41">
        <f>IF($Q2216&lt;Parâmetros!$E$19,$G2216-1,$G2216)</f>
        <v>46243</v>
      </c>
    </row>
    <row r="2217" spans="1:19" ht="15" customHeight="1" x14ac:dyDescent="0.25">
      <c r="A2217" s="79">
        <v>55618</v>
      </c>
      <c r="B2217" s="76" t="s">
        <v>3119</v>
      </c>
      <c r="C2217" s="76" t="s">
        <v>443</v>
      </c>
      <c r="D2217" s="77">
        <v>46244</v>
      </c>
      <c r="E2217" s="78">
        <v>0.48</v>
      </c>
      <c r="F2217" s="76" t="s">
        <v>266</v>
      </c>
      <c r="G2217" s="77">
        <v>46244</v>
      </c>
      <c r="H2217">
        <v>40494568</v>
      </c>
      <c r="I2217">
        <v>10</v>
      </c>
      <c r="J2217" s="76" t="s">
        <v>1233</v>
      </c>
      <c r="K2217" s="76" t="s">
        <v>3232</v>
      </c>
      <c r="L2217" s="77">
        <v>46244</v>
      </c>
      <c r="M2217" s="76" t="s">
        <v>296</v>
      </c>
      <c r="N2217">
        <v>3011531</v>
      </c>
      <c r="O2217" s="76" t="s">
        <v>271</v>
      </c>
      <c r="P2217" s="77">
        <v>46244</v>
      </c>
      <c r="Q2217" s="43">
        <f t="shared" si="70"/>
        <v>47</v>
      </c>
      <c r="R2217" s="43">
        <f t="shared" si="71"/>
        <v>76</v>
      </c>
      <c r="S2217" s="41">
        <f>IF($Q2217&lt;Parâmetros!$E$19,$G2217-1,$G2217)</f>
        <v>46243</v>
      </c>
    </row>
    <row r="2218" spans="1:19" ht="15" customHeight="1" x14ac:dyDescent="0.25">
      <c r="A2218" s="79">
        <v>55618</v>
      </c>
      <c r="B2218" s="76" t="s">
        <v>3119</v>
      </c>
      <c r="C2218" s="76" t="s">
        <v>443</v>
      </c>
      <c r="D2218" s="77">
        <v>46244</v>
      </c>
      <c r="E2218" s="78">
        <v>0.4</v>
      </c>
      <c r="F2218" s="76" t="s">
        <v>266</v>
      </c>
      <c r="G2218" s="77">
        <v>46244</v>
      </c>
      <c r="H2218">
        <v>40494573</v>
      </c>
      <c r="I2218">
        <v>10</v>
      </c>
      <c r="J2218" s="76" t="s">
        <v>3233</v>
      </c>
      <c r="K2218" s="76" t="s">
        <v>3234</v>
      </c>
      <c r="L2218" s="77">
        <v>46244</v>
      </c>
      <c r="M2218" s="76" t="s">
        <v>296</v>
      </c>
      <c r="N2218">
        <v>3011502</v>
      </c>
      <c r="O2218" s="76" t="s">
        <v>271</v>
      </c>
      <c r="P2218" s="77">
        <v>46244</v>
      </c>
      <c r="Q2218" s="43">
        <f t="shared" si="70"/>
        <v>76</v>
      </c>
      <c r="R2218" s="43">
        <f t="shared" si="71"/>
        <v>100</v>
      </c>
      <c r="S2218" s="41">
        <f>IF($Q2218&lt;Parâmetros!$E$19,$G2218-1,$G2218)</f>
        <v>46243</v>
      </c>
    </row>
    <row r="2219" spans="1:19" ht="15" customHeight="1" x14ac:dyDescent="0.25">
      <c r="A2219" s="79">
        <v>55618</v>
      </c>
      <c r="B2219" s="76" t="s">
        <v>3119</v>
      </c>
      <c r="C2219" s="76" t="s">
        <v>443</v>
      </c>
      <c r="D2219" s="77">
        <v>46244</v>
      </c>
      <c r="E2219" s="78">
        <v>0.35</v>
      </c>
      <c r="F2219" s="76" t="s">
        <v>266</v>
      </c>
      <c r="G2219" s="77">
        <v>46244</v>
      </c>
      <c r="H2219">
        <v>40494576</v>
      </c>
      <c r="I2219">
        <v>10</v>
      </c>
      <c r="J2219" s="76" t="s">
        <v>3235</v>
      </c>
      <c r="K2219" s="76" t="s">
        <v>3236</v>
      </c>
      <c r="L2219" s="77">
        <v>46244</v>
      </c>
      <c r="M2219" s="76" t="s">
        <v>296</v>
      </c>
      <c r="N2219">
        <v>3011518</v>
      </c>
      <c r="O2219" s="76" t="s">
        <v>271</v>
      </c>
      <c r="P2219" s="77">
        <v>46244</v>
      </c>
      <c r="Q2219" s="43">
        <f t="shared" si="70"/>
        <v>101</v>
      </c>
      <c r="R2219" s="43">
        <f t="shared" si="71"/>
        <v>122</v>
      </c>
      <c r="S2219" s="41">
        <f>IF($Q2219&lt;Parâmetros!$E$19,$G2219-1,$G2219)</f>
        <v>46243</v>
      </c>
    </row>
    <row r="2220" spans="1:19" ht="15" customHeight="1" x14ac:dyDescent="0.25">
      <c r="A2220" s="79">
        <v>55618</v>
      </c>
      <c r="B2220" s="76" t="s">
        <v>3119</v>
      </c>
      <c r="C2220" s="76" t="s">
        <v>443</v>
      </c>
      <c r="D2220" s="77">
        <v>46244</v>
      </c>
      <c r="E2220" s="78">
        <v>0.52</v>
      </c>
      <c r="F2220" s="76" t="s">
        <v>266</v>
      </c>
      <c r="G2220" s="77">
        <v>46244</v>
      </c>
      <c r="H2220">
        <v>40494574</v>
      </c>
      <c r="I2220">
        <v>10</v>
      </c>
      <c r="J2220" s="76" t="s">
        <v>3237</v>
      </c>
      <c r="K2220" s="76" t="s">
        <v>3238</v>
      </c>
      <c r="L2220" s="77">
        <v>46244</v>
      </c>
      <c r="M2220" s="76" t="s">
        <v>296</v>
      </c>
      <c r="N2220">
        <v>3011500</v>
      </c>
      <c r="O2220" s="76" t="s">
        <v>271</v>
      </c>
      <c r="P2220" s="77">
        <v>46244</v>
      </c>
      <c r="Q2220" s="43">
        <f t="shared" si="70"/>
        <v>129</v>
      </c>
      <c r="R2220" s="43">
        <f t="shared" si="71"/>
        <v>160</v>
      </c>
      <c r="S2220" s="41">
        <f>IF($Q2220&lt;Parâmetros!$E$19,$G2220-1,$G2220)</f>
        <v>46243</v>
      </c>
    </row>
    <row r="2221" spans="1:19" ht="15" customHeight="1" x14ac:dyDescent="0.25">
      <c r="A2221" s="79">
        <v>55618</v>
      </c>
      <c r="B2221" s="76" t="s">
        <v>3119</v>
      </c>
      <c r="C2221" s="76" t="s">
        <v>443</v>
      </c>
      <c r="D2221" s="77">
        <v>46244</v>
      </c>
      <c r="E2221" s="78">
        <v>1.5</v>
      </c>
      <c r="F2221" s="76" t="s">
        <v>266</v>
      </c>
      <c r="G2221" s="77">
        <v>46244</v>
      </c>
      <c r="H2221">
        <v>40494577</v>
      </c>
      <c r="I2221">
        <v>10</v>
      </c>
      <c r="J2221" s="76" t="s">
        <v>3239</v>
      </c>
      <c r="K2221" s="76" t="s">
        <v>3240</v>
      </c>
      <c r="L2221" s="77">
        <v>46244</v>
      </c>
      <c r="M2221" s="76" t="s">
        <v>296</v>
      </c>
      <c r="N2221">
        <v>3011522</v>
      </c>
      <c r="O2221" s="76" t="s">
        <v>271</v>
      </c>
      <c r="P2221" s="77">
        <v>46244</v>
      </c>
      <c r="Q2221" s="43">
        <f t="shared" si="70"/>
        <v>161</v>
      </c>
      <c r="R2221" s="43">
        <f t="shared" si="71"/>
        <v>251</v>
      </c>
      <c r="S2221" s="41">
        <f>IF($Q2221&lt;Parâmetros!$E$19,$G2221-1,$G2221)</f>
        <v>46243</v>
      </c>
    </row>
    <row r="2222" spans="1:19" ht="15" customHeight="1" x14ac:dyDescent="0.25">
      <c r="A2222" s="79">
        <v>55618</v>
      </c>
      <c r="B2222" s="76" t="s">
        <v>3119</v>
      </c>
      <c r="C2222" s="76" t="s">
        <v>443</v>
      </c>
      <c r="D2222" s="77">
        <v>46244</v>
      </c>
      <c r="E2222" s="78">
        <v>0.45</v>
      </c>
      <c r="F2222" s="76" t="s">
        <v>266</v>
      </c>
      <c r="G2222" s="77">
        <v>46244</v>
      </c>
      <c r="H2222">
        <v>40494578</v>
      </c>
      <c r="I2222">
        <v>10</v>
      </c>
      <c r="J2222" s="76" t="s">
        <v>3241</v>
      </c>
      <c r="K2222" s="76" t="s">
        <v>3242</v>
      </c>
      <c r="L2222" s="77">
        <v>46244</v>
      </c>
      <c r="M2222" s="76" t="s">
        <v>296</v>
      </c>
      <c r="N2222">
        <v>3011405</v>
      </c>
      <c r="O2222" s="76" t="s">
        <v>271</v>
      </c>
      <c r="P2222" s="77">
        <v>46244</v>
      </c>
      <c r="Q2222" s="43">
        <f t="shared" si="70"/>
        <v>332</v>
      </c>
      <c r="R2222" s="43">
        <f t="shared" si="71"/>
        <v>359</v>
      </c>
      <c r="S2222" s="41">
        <f>IF($Q2222&lt;Parâmetros!$E$19,$G2222-1,$G2222)</f>
        <v>46243</v>
      </c>
    </row>
    <row r="2223" spans="1:19" ht="15" customHeight="1" x14ac:dyDescent="0.25">
      <c r="A2223" s="79">
        <v>55618</v>
      </c>
      <c r="B2223" s="76" t="s">
        <v>3119</v>
      </c>
      <c r="C2223" s="76" t="s">
        <v>443</v>
      </c>
      <c r="D2223" s="77">
        <v>46244</v>
      </c>
      <c r="E2223" s="78">
        <v>0.51</v>
      </c>
      <c r="F2223" s="76" t="s">
        <v>266</v>
      </c>
      <c r="G2223" s="77">
        <v>46244</v>
      </c>
      <c r="H2223">
        <v>40496854</v>
      </c>
      <c r="I2223">
        <v>10</v>
      </c>
      <c r="J2223" s="76" t="s">
        <v>3243</v>
      </c>
      <c r="K2223" s="76" t="s">
        <v>3244</v>
      </c>
      <c r="L2223" s="77">
        <v>46244</v>
      </c>
      <c r="M2223" s="76" t="s">
        <v>296</v>
      </c>
      <c r="N2223">
        <v>3002992</v>
      </c>
      <c r="O2223" s="76" t="s">
        <v>271</v>
      </c>
      <c r="P2223" s="77">
        <v>46244</v>
      </c>
      <c r="Q2223" s="43">
        <f t="shared" si="70"/>
        <v>359</v>
      </c>
      <c r="R2223" s="43">
        <f t="shared" si="71"/>
        <v>390</v>
      </c>
      <c r="S2223" s="41">
        <f>IF($Q2223&lt;Parâmetros!$E$19,$G2223-1,$G2223)</f>
        <v>46243</v>
      </c>
    </row>
    <row r="2224" spans="1:19" ht="15" customHeight="1" x14ac:dyDescent="0.25">
      <c r="A2224" s="79">
        <v>55618</v>
      </c>
      <c r="B2224" s="76" t="s">
        <v>3119</v>
      </c>
      <c r="C2224" s="76" t="s">
        <v>443</v>
      </c>
      <c r="D2224" s="77">
        <v>46244</v>
      </c>
      <c r="E2224" s="78">
        <v>0.44</v>
      </c>
      <c r="F2224" s="76" t="s">
        <v>266</v>
      </c>
      <c r="G2224" s="77">
        <v>46244</v>
      </c>
      <c r="H2224">
        <v>40496860</v>
      </c>
      <c r="I2224">
        <v>10</v>
      </c>
      <c r="J2224" s="76" t="s">
        <v>3245</v>
      </c>
      <c r="K2224" s="76" t="s">
        <v>3246</v>
      </c>
      <c r="L2224" s="77">
        <v>46244</v>
      </c>
      <c r="M2224" s="76" t="s">
        <v>296</v>
      </c>
      <c r="N2224">
        <v>3006424</v>
      </c>
      <c r="O2224" s="76" t="s">
        <v>271</v>
      </c>
      <c r="P2224" s="77">
        <v>46244</v>
      </c>
      <c r="Q2224" s="43">
        <f t="shared" si="70"/>
        <v>390</v>
      </c>
      <c r="R2224" s="43">
        <f t="shared" si="71"/>
        <v>417</v>
      </c>
      <c r="S2224" s="41">
        <f>IF($Q2224&lt;Parâmetros!$E$19,$G2224-1,$G2224)</f>
        <v>46243</v>
      </c>
    </row>
    <row r="2225" spans="1:19" ht="15" customHeight="1" x14ac:dyDescent="0.25">
      <c r="A2225" s="79">
        <v>55618</v>
      </c>
      <c r="B2225" s="76" t="s">
        <v>3119</v>
      </c>
      <c r="C2225" s="76" t="s">
        <v>443</v>
      </c>
      <c r="D2225" s="77">
        <v>46245</v>
      </c>
      <c r="E2225" s="78">
        <v>3</v>
      </c>
      <c r="F2225" s="76" t="s">
        <v>266</v>
      </c>
      <c r="G2225" s="77">
        <v>46245</v>
      </c>
      <c r="H2225">
        <v>40480594</v>
      </c>
      <c r="I2225">
        <v>10</v>
      </c>
      <c r="J2225" s="76" t="s">
        <v>3247</v>
      </c>
      <c r="K2225" s="76" t="s">
        <v>1677</v>
      </c>
      <c r="L2225" s="77">
        <v>46245</v>
      </c>
      <c r="M2225" s="76" t="s">
        <v>269</v>
      </c>
      <c r="N2225" s="76" t="s">
        <v>270</v>
      </c>
      <c r="O2225" s="76" t="s">
        <v>271</v>
      </c>
      <c r="P2225" s="77">
        <v>46245</v>
      </c>
      <c r="Q2225" s="43">
        <f t="shared" si="70"/>
        <v>0</v>
      </c>
      <c r="R2225" s="43">
        <f t="shared" si="71"/>
        <v>180</v>
      </c>
      <c r="S2225" s="41">
        <f>IF($Q2225&lt;Parâmetros!$E$19,$G2225-1,$G2225)</f>
        <v>46244</v>
      </c>
    </row>
    <row r="2226" spans="1:19" ht="15" customHeight="1" x14ac:dyDescent="0.25">
      <c r="A2226" s="79">
        <v>55618</v>
      </c>
      <c r="B2226" s="76" t="s">
        <v>3119</v>
      </c>
      <c r="C2226" s="76" t="s">
        <v>443</v>
      </c>
      <c r="D2226" s="77">
        <v>46245</v>
      </c>
      <c r="E2226" s="78">
        <v>2.92</v>
      </c>
      <c r="F2226" s="76" t="s">
        <v>266</v>
      </c>
      <c r="G2226" s="77">
        <v>46245</v>
      </c>
      <c r="H2226">
        <v>40480594</v>
      </c>
      <c r="I2226">
        <v>10</v>
      </c>
      <c r="J2226" s="76" t="s">
        <v>3248</v>
      </c>
      <c r="K2226" s="76" t="s">
        <v>3249</v>
      </c>
      <c r="L2226" s="77">
        <v>46245</v>
      </c>
      <c r="M2226" s="76" t="s">
        <v>269</v>
      </c>
      <c r="N2226" s="76" t="s">
        <v>270</v>
      </c>
      <c r="O2226" s="76" t="s">
        <v>271</v>
      </c>
      <c r="P2226" s="77">
        <v>46245</v>
      </c>
      <c r="Q2226" s="43">
        <f t="shared" si="70"/>
        <v>240</v>
      </c>
      <c r="R2226" s="43">
        <f t="shared" si="71"/>
        <v>415</v>
      </c>
      <c r="S2226" s="41">
        <f>IF($Q2226&lt;Parâmetros!$E$19,$G2226-1,$G2226)</f>
        <v>46244</v>
      </c>
    </row>
    <row r="2227" spans="1:19" ht="15" customHeight="1" x14ac:dyDescent="0.25">
      <c r="A2227" s="79">
        <v>55618</v>
      </c>
      <c r="B2227" s="76" t="s">
        <v>3119</v>
      </c>
      <c r="C2227" s="76" t="s">
        <v>443</v>
      </c>
      <c r="D2227" s="77">
        <v>46246</v>
      </c>
      <c r="E2227" s="78">
        <v>4</v>
      </c>
      <c r="F2227" s="76" t="s">
        <v>266</v>
      </c>
      <c r="G2227" s="77">
        <v>46246</v>
      </c>
      <c r="H2227">
        <v>40503423</v>
      </c>
      <c r="I2227">
        <v>10</v>
      </c>
      <c r="J2227" s="76" t="s">
        <v>3250</v>
      </c>
      <c r="K2227" s="76" t="s">
        <v>3251</v>
      </c>
      <c r="L2227" s="77">
        <v>46246</v>
      </c>
      <c r="M2227" s="76" t="s">
        <v>269</v>
      </c>
      <c r="N2227" s="76" t="s">
        <v>270</v>
      </c>
      <c r="O2227" s="76" t="s">
        <v>271</v>
      </c>
      <c r="P2227" s="77">
        <v>46246</v>
      </c>
      <c r="Q2227" s="43">
        <f t="shared" si="70"/>
        <v>0</v>
      </c>
      <c r="R2227" s="43">
        <f t="shared" si="71"/>
        <v>240</v>
      </c>
      <c r="S2227" s="41">
        <f>IF($Q2227&lt;Parâmetros!$E$19,$G2227-1,$G2227)</f>
        <v>46245</v>
      </c>
    </row>
    <row r="2228" spans="1:19" ht="15" customHeight="1" x14ac:dyDescent="0.25">
      <c r="A2228" s="79">
        <v>55618</v>
      </c>
      <c r="B2228" s="76" t="s">
        <v>3119</v>
      </c>
      <c r="C2228" s="76" t="s">
        <v>443</v>
      </c>
      <c r="D2228" s="77">
        <v>46246</v>
      </c>
      <c r="E2228" s="78">
        <v>0.38</v>
      </c>
      <c r="F2228" s="76" t="s">
        <v>266</v>
      </c>
      <c r="G2228" s="77">
        <v>46246</v>
      </c>
      <c r="H2228">
        <v>40494107</v>
      </c>
      <c r="I2228">
        <v>10</v>
      </c>
      <c r="J2228" s="76" t="s">
        <v>3252</v>
      </c>
      <c r="K2228" s="76" t="s">
        <v>3253</v>
      </c>
      <c r="L2228" s="77">
        <v>46246</v>
      </c>
      <c r="M2228" s="76" t="s">
        <v>296</v>
      </c>
      <c r="N2228">
        <v>3007360</v>
      </c>
      <c r="O2228" s="76" t="s">
        <v>271</v>
      </c>
      <c r="P2228" s="77">
        <v>46246</v>
      </c>
      <c r="Q2228" s="43">
        <f t="shared" si="70"/>
        <v>312</v>
      </c>
      <c r="R2228" s="43">
        <f t="shared" si="71"/>
        <v>335</v>
      </c>
      <c r="S2228" s="41">
        <f>IF($Q2228&lt;Parâmetros!$E$19,$G2228-1,$G2228)</f>
        <v>46245</v>
      </c>
    </row>
    <row r="2229" spans="1:19" ht="15" customHeight="1" x14ac:dyDescent="0.25">
      <c r="A2229" s="79">
        <v>55618</v>
      </c>
      <c r="B2229" s="76" t="s">
        <v>3119</v>
      </c>
      <c r="C2229" s="76" t="s">
        <v>443</v>
      </c>
      <c r="D2229" s="77">
        <v>46246</v>
      </c>
      <c r="E2229" s="78">
        <v>0.41</v>
      </c>
      <c r="F2229" s="76" t="s">
        <v>266</v>
      </c>
      <c r="G2229" s="77">
        <v>46246</v>
      </c>
      <c r="H2229">
        <v>40494216</v>
      </c>
      <c r="I2229">
        <v>10</v>
      </c>
      <c r="J2229" s="76" t="s">
        <v>3254</v>
      </c>
      <c r="K2229" s="76" t="s">
        <v>3255</v>
      </c>
      <c r="L2229" s="77">
        <v>46246</v>
      </c>
      <c r="M2229" s="76" t="s">
        <v>296</v>
      </c>
      <c r="N2229">
        <v>3009358</v>
      </c>
      <c r="O2229" s="76" t="s">
        <v>271</v>
      </c>
      <c r="P2229" s="77">
        <v>46246</v>
      </c>
      <c r="Q2229" s="43">
        <f t="shared" si="70"/>
        <v>335</v>
      </c>
      <c r="R2229" s="43">
        <f t="shared" si="71"/>
        <v>360</v>
      </c>
      <c r="S2229" s="41">
        <f>IF($Q2229&lt;Parâmetros!$E$19,$G2229-1,$G2229)</f>
        <v>46245</v>
      </c>
    </row>
    <row r="2230" spans="1:19" ht="15" customHeight="1" x14ac:dyDescent="0.25">
      <c r="A2230" s="79">
        <v>55618</v>
      </c>
      <c r="B2230" s="76" t="s">
        <v>3119</v>
      </c>
      <c r="C2230" s="76" t="s">
        <v>443</v>
      </c>
      <c r="D2230" s="77">
        <v>46246</v>
      </c>
      <c r="E2230" s="78">
        <v>0.53</v>
      </c>
      <c r="F2230" s="76" t="s">
        <v>266</v>
      </c>
      <c r="G2230" s="77">
        <v>46246</v>
      </c>
      <c r="H2230">
        <v>40494464</v>
      </c>
      <c r="I2230">
        <v>10</v>
      </c>
      <c r="J2230" s="76" t="s">
        <v>3256</v>
      </c>
      <c r="K2230" s="76" t="s">
        <v>3257</v>
      </c>
      <c r="L2230" s="77">
        <v>46246</v>
      </c>
      <c r="M2230" s="76" t="s">
        <v>296</v>
      </c>
      <c r="N2230">
        <v>3010859</v>
      </c>
      <c r="O2230" s="76" t="s">
        <v>271</v>
      </c>
      <c r="P2230" s="77">
        <v>46246</v>
      </c>
      <c r="Q2230" s="43">
        <f t="shared" si="70"/>
        <v>361</v>
      </c>
      <c r="R2230" s="43">
        <f t="shared" si="71"/>
        <v>392</v>
      </c>
      <c r="S2230" s="41">
        <f>IF($Q2230&lt;Parâmetros!$E$19,$G2230-1,$G2230)</f>
        <v>46245</v>
      </c>
    </row>
    <row r="2231" spans="1:19" ht="15" customHeight="1" x14ac:dyDescent="0.25">
      <c r="A2231" s="79">
        <v>55618</v>
      </c>
      <c r="B2231" s="76" t="s">
        <v>3119</v>
      </c>
      <c r="C2231" s="76" t="s">
        <v>443</v>
      </c>
      <c r="D2231" s="77">
        <v>46246</v>
      </c>
      <c r="E2231" s="78">
        <v>0.37</v>
      </c>
      <c r="F2231" s="76" t="s">
        <v>266</v>
      </c>
      <c r="G2231" s="77">
        <v>46246</v>
      </c>
      <c r="H2231">
        <v>40494465</v>
      </c>
      <c r="I2231">
        <v>10</v>
      </c>
      <c r="J2231" s="76" t="s">
        <v>3258</v>
      </c>
      <c r="K2231" s="76" t="s">
        <v>3259</v>
      </c>
      <c r="L2231" s="77">
        <v>46246</v>
      </c>
      <c r="M2231" s="76" t="s">
        <v>296</v>
      </c>
      <c r="N2231">
        <v>3010893</v>
      </c>
      <c r="O2231" s="76" t="s">
        <v>271</v>
      </c>
      <c r="P2231" s="77">
        <v>46246</v>
      </c>
      <c r="Q2231" s="43">
        <f t="shared" si="70"/>
        <v>393</v>
      </c>
      <c r="R2231" s="43">
        <f t="shared" si="71"/>
        <v>415</v>
      </c>
      <c r="S2231" s="41">
        <f>IF($Q2231&lt;Parâmetros!$E$19,$G2231-1,$G2231)</f>
        <v>46245</v>
      </c>
    </row>
    <row r="2232" spans="1:19" ht="15" customHeight="1" x14ac:dyDescent="0.25">
      <c r="A2232" s="79">
        <v>55618</v>
      </c>
      <c r="B2232" s="76" t="s">
        <v>3119</v>
      </c>
      <c r="C2232" s="76" t="s">
        <v>443</v>
      </c>
      <c r="D2232" s="77">
        <v>46247</v>
      </c>
      <c r="E2232" s="78">
        <v>0.98</v>
      </c>
      <c r="F2232" s="76" t="s">
        <v>266</v>
      </c>
      <c r="G2232" s="77">
        <v>46247</v>
      </c>
      <c r="H2232">
        <v>40494218</v>
      </c>
      <c r="I2232">
        <v>10</v>
      </c>
      <c r="J2232" s="76" t="s">
        <v>3260</v>
      </c>
      <c r="K2232" s="76" t="s">
        <v>3261</v>
      </c>
      <c r="L2232" s="77">
        <v>46247</v>
      </c>
      <c r="M2232" s="76" t="s">
        <v>296</v>
      </c>
      <c r="N2232">
        <v>3000133</v>
      </c>
      <c r="O2232" s="76" t="s">
        <v>271</v>
      </c>
      <c r="P2232" s="77">
        <v>46247</v>
      </c>
      <c r="Q2232" s="43">
        <f t="shared" si="70"/>
        <v>1</v>
      </c>
      <c r="R2232" s="43">
        <f t="shared" si="71"/>
        <v>60</v>
      </c>
      <c r="S2232" s="41">
        <f>IF($Q2232&lt;Parâmetros!$E$19,$G2232-1,$G2232)</f>
        <v>46246</v>
      </c>
    </row>
    <row r="2233" spans="1:19" ht="15" customHeight="1" x14ac:dyDescent="0.25">
      <c r="A2233" s="79">
        <v>55618</v>
      </c>
      <c r="B2233" s="76" t="s">
        <v>3119</v>
      </c>
      <c r="C2233" s="76" t="s">
        <v>443</v>
      </c>
      <c r="D2233" s="77">
        <v>46247</v>
      </c>
      <c r="E2233" s="78">
        <v>1.03</v>
      </c>
      <c r="F2233" s="76" t="s">
        <v>266</v>
      </c>
      <c r="G2233" s="77">
        <v>46247</v>
      </c>
      <c r="H2233">
        <v>40494218</v>
      </c>
      <c r="I2233">
        <v>20</v>
      </c>
      <c r="J2233" s="76" t="s">
        <v>3134</v>
      </c>
      <c r="K2233" s="76" t="s">
        <v>3262</v>
      </c>
      <c r="L2233" s="77">
        <v>46247</v>
      </c>
      <c r="M2233" s="76" t="s">
        <v>296</v>
      </c>
      <c r="N2233">
        <v>3000133</v>
      </c>
      <c r="O2233" s="76" t="s">
        <v>271</v>
      </c>
      <c r="P2233" s="77">
        <v>46247</v>
      </c>
      <c r="Q2233" s="43">
        <f t="shared" si="70"/>
        <v>60</v>
      </c>
      <c r="R2233" s="43">
        <f t="shared" si="71"/>
        <v>122</v>
      </c>
      <c r="S2233" s="41">
        <f>IF($Q2233&lt;Parâmetros!$E$19,$G2233-1,$G2233)</f>
        <v>46246</v>
      </c>
    </row>
    <row r="2234" spans="1:19" ht="15" customHeight="1" x14ac:dyDescent="0.25">
      <c r="A2234" s="79">
        <v>55618</v>
      </c>
      <c r="B2234" s="76" t="s">
        <v>3119</v>
      </c>
      <c r="C2234" s="76" t="s">
        <v>443</v>
      </c>
      <c r="D2234" s="77">
        <v>46247</v>
      </c>
      <c r="E2234" s="78">
        <v>1.23</v>
      </c>
      <c r="F2234" s="76" t="s">
        <v>266</v>
      </c>
      <c r="G2234" s="77">
        <v>46247</v>
      </c>
      <c r="H2234">
        <v>40503692</v>
      </c>
      <c r="I2234">
        <v>10</v>
      </c>
      <c r="J2234" s="76" t="s">
        <v>3263</v>
      </c>
      <c r="K2234" s="76" t="s">
        <v>3264</v>
      </c>
      <c r="L2234" s="77">
        <v>46247</v>
      </c>
      <c r="M2234" s="76" t="s">
        <v>269</v>
      </c>
      <c r="N2234" s="76" t="s">
        <v>270</v>
      </c>
      <c r="O2234" s="76" t="s">
        <v>271</v>
      </c>
      <c r="P2234" s="77">
        <v>46247</v>
      </c>
      <c r="Q2234" s="43">
        <f t="shared" si="70"/>
        <v>180</v>
      </c>
      <c r="R2234" s="43">
        <f t="shared" si="71"/>
        <v>254</v>
      </c>
      <c r="S2234" s="41">
        <f>IF($Q2234&lt;Parâmetros!$E$19,$G2234-1,$G2234)</f>
        <v>46246</v>
      </c>
    </row>
    <row r="2235" spans="1:19" ht="15" customHeight="1" x14ac:dyDescent="0.25">
      <c r="A2235" s="79">
        <v>55618</v>
      </c>
      <c r="B2235" s="76" t="s">
        <v>3119</v>
      </c>
      <c r="C2235" s="76" t="s">
        <v>443</v>
      </c>
      <c r="D2235" s="77">
        <v>46247</v>
      </c>
      <c r="E2235" s="78">
        <v>0.53</v>
      </c>
      <c r="F2235" s="76" t="s">
        <v>266</v>
      </c>
      <c r="G2235" s="77">
        <v>46247</v>
      </c>
      <c r="H2235">
        <v>40496861</v>
      </c>
      <c r="I2235">
        <v>10</v>
      </c>
      <c r="J2235" s="76" t="s">
        <v>3265</v>
      </c>
      <c r="K2235" s="76" t="s">
        <v>3266</v>
      </c>
      <c r="L2235" s="77">
        <v>46247</v>
      </c>
      <c r="M2235" s="76" t="s">
        <v>296</v>
      </c>
      <c r="N2235">
        <v>3002683</v>
      </c>
      <c r="O2235" s="76" t="s">
        <v>271</v>
      </c>
      <c r="P2235" s="77">
        <v>46247</v>
      </c>
      <c r="Q2235" s="43">
        <f t="shared" si="70"/>
        <v>255</v>
      </c>
      <c r="R2235" s="43">
        <f t="shared" si="71"/>
        <v>286</v>
      </c>
      <c r="S2235" s="41">
        <f>IF($Q2235&lt;Parâmetros!$E$19,$G2235-1,$G2235)</f>
        <v>46246</v>
      </c>
    </row>
    <row r="2236" spans="1:19" ht="15" customHeight="1" x14ac:dyDescent="0.25">
      <c r="A2236" s="79">
        <v>55618</v>
      </c>
      <c r="B2236" s="76" t="s">
        <v>3119</v>
      </c>
      <c r="C2236" s="76" t="s">
        <v>443</v>
      </c>
      <c r="D2236" s="77">
        <v>46247</v>
      </c>
      <c r="E2236" s="78">
        <v>0.97</v>
      </c>
      <c r="F2236" s="76" t="s">
        <v>266</v>
      </c>
      <c r="G2236" s="77">
        <v>46247</v>
      </c>
      <c r="H2236">
        <v>40496863</v>
      </c>
      <c r="I2236">
        <v>10</v>
      </c>
      <c r="J2236" s="76" t="s">
        <v>3267</v>
      </c>
      <c r="K2236" s="76" t="s">
        <v>3268</v>
      </c>
      <c r="L2236" s="77">
        <v>46247</v>
      </c>
      <c r="M2236" s="76" t="s">
        <v>296</v>
      </c>
      <c r="N2236">
        <v>3003453</v>
      </c>
      <c r="O2236" s="76" t="s">
        <v>271</v>
      </c>
      <c r="P2236" s="77">
        <v>46247</v>
      </c>
      <c r="Q2236" s="43">
        <f t="shared" si="70"/>
        <v>287</v>
      </c>
      <c r="R2236" s="43">
        <f t="shared" si="71"/>
        <v>345</v>
      </c>
      <c r="S2236" s="41">
        <f>IF($Q2236&lt;Parâmetros!$E$19,$G2236-1,$G2236)</f>
        <v>46246</v>
      </c>
    </row>
    <row r="2237" spans="1:19" ht="15" customHeight="1" x14ac:dyDescent="0.25">
      <c r="A2237" s="79">
        <v>55618</v>
      </c>
      <c r="B2237" s="76" t="s">
        <v>3119</v>
      </c>
      <c r="C2237" s="76" t="s">
        <v>443</v>
      </c>
      <c r="D2237" s="77">
        <v>46247</v>
      </c>
      <c r="E2237" s="78">
        <v>0.54</v>
      </c>
      <c r="F2237" s="76" t="s">
        <v>266</v>
      </c>
      <c r="G2237" s="77">
        <v>46247</v>
      </c>
      <c r="H2237">
        <v>40496856</v>
      </c>
      <c r="I2237">
        <v>10</v>
      </c>
      <c r="J2237" s="76" t="s">
        <v>3269</v>
      </c>
      <c r="K2237" s="76" t="s">
        <v>3270</v>
      </c>
      <c r="L2237" s="77">
        <v>46247</v>
      </c>
      <c r="M2237" s="76" t="s">
        <v>296</v>
      </c>
      <c r="N2237" s="76" t="s">
        <v>270</v>
      </c>
      <c r="O2237" s="76" t="s">
        <v>271</v>
      </c>
      <c r="P2237" s="77">
        <v>46247</v>
      </c>
      <c r="Q2237" s="43">
        <f t="shared" si="70"/>
        <v>345</v>
      </c>
      <c r="R2237" s="43">
        <f t="shared" si="71"/>
        <v>378</v>
      </c>
      <c r="S2237" s="41">
        <f>IF($Q2237&lt;Parâmetros!$E$19,$G2237-1,$G2237)</f>
        <v>46246</v>
      </c>
    </row>
    <row r="2238" spans="1:19" ht="15" customHeight="1" x14ac:dyDescent="0.25">
      <c r="A2238" s="79">
        <v>55618</v>
      </c>
      <c r="B2238" s="76" t="s">
        <v>3119</v>
      </c>
      <c r="C2238" s="76" t="s">
        <v>443</v>
      </c>
      <c r="D2238" s="77">
        <v>46247</v>
      </c>
      <c r="E2238" s="78">
        <v>0.18</v>
      </c>
      <c r="F2238" s="76" t="s">
        <v>266</v>
      </c>
      <c r="G2238" s="77">
        <v>46247</v>
      </c>
      <c r="H2238">
        <v>40496856</v>
      </c>
      <c r="I2238">
        <v>20</v>
      </c>
      <c r="J2238" s="76" t="s">
        <v>3271</v>
      </c>
      <c r="K2238" s="76" t="s">
        <v>3272</v>
      </c>
      <c r="L2238" s="77">
        <v>46247</v>
      </c>
      <c r="M2238" s="76" t="s">
        <v>296</v>
      </c>
      <c r="N2238" s="76" t="s">
        <v>270</v>
      </c>
      <c r="O2238" s="76" t="s">
        <v>271</v>
      </c>
      <c r="P2238" s="77">
        <v>46247</v>
      </c>
      <c r="Q2238" s="43">
        <f t="shared" si="70"/>
        <v>379</v>
      </c>
      <c r="R2238" s="43">
        <f t="shared" si="71"/>
        <v>390</v>
      </c>
      <c r="S2238" s="41">
        <f>IF($Q2238&lt;Parâmetros!$E$19,$G2238-1,$G2238)</f>
        <v>46246</v>
      </c>
    </row>
    <row r="2239" spans="1:19" ht="15" customHeight="1" x14ac:dyDescent="0.25">
      <c r="A2239" s="79">
        <v>55618</v>
      </c>
      <c r="B2239" s="76" t="s">
        <v>3119</v>
      </c>
      <c r="C2239" s="76" t="s">
        <v>443</v>
      </c>
      <c r="D2239" s="77">
        <v>46247</v>
      </c>
      <c r="E2239" s="78">
        <v>0.42</v>
      </c>
      <c r="F2239" s="76" t="s">
        <v>266</v>
      </c>
      <c r="G2239" s="77">
        <v>46247</v>
      </c>
      <c r="H2239">
        <v>40496864</v>
      </c>
      <c r="I2239">
        <v>10</v>
      </c>
      <c r="J2239" s="76" t="s">
        <v>3273</v>
      </c>
      <c r="K2239" s="76" t="s">
        <v>3274</v>
      </c>
      <c r="L2239" s="77">
        <v>46247</v>
      </c>
      <c r="M2239" s="76" t="s">
        <v>296</v>
      </c>
      <c r="N2239">
        <v>3002380</v>
      </c>
      <c r="O2239" s="76" t="s">
        <v>271</v>
      </c>
      <c r="P2239" s="77">
        <v>46247</v>
      </c>
      <c r="Q2239" s="43">
        <f t="shared" si="70"/>
        <v>391</v>
      </c>
      <c r="R2239" s="43">
        <f t="shared" si="71"/>
        <v>416</v>
      </c>
      <c r="S2239" s="41">
        <f>IF($Q2239&lt;Parâmetros!$E$19,$G2239-1,$G2239)</f>
        <v>46246</v>
      </c>
    </row>
    <row r="2240" spans="1:19" ht="15" customHeight="1" x14ac:dyDescent="0.25">
      <c r="A2240" s="79">
        <v>55618</v>
      </c>
      <c r="B2240" s="76" t="s">
        <v>3119</v>
      </c>
      <c r="C2240" s="76" t="s">
        <v>443</v>
      </c>
      <c r="D2240" s="77">
        <v>46250</v>
      </c>
      <c r="E2240" s="78">
        <v>0.65</v>
      </c>
      <c r="F2240" s="76" t="s">
        <v>266</v>
      </c>
      <c r="G2240" s="77">
        <v>46250</v>
      </c>
      <c r="H2240">
        <v>40496867</v>
      </c>
      <c r="I2240">
        <v>10</v>
      </c>
      <c r="J2240" s="76" t="s">
        <v>3275</v>
      </c>
      <c r="K2240" s="76" t="s">
        <v>3276</v>
      </c>
      <c r="L2240" s="77">
        <v>46250</v>
      </c>
      <c r="M2240" s="76" t="s">
        <v>296</v>
      </c>
      <c r="N2240" s="76" t="s">
        <v>270</v>
      </c>
      <c r="O2240" s="76" t="s">
        <v>271</v>
      </c>
      <c r="P2240" s="77">
        <v>46250</v>
      </c>
      <c r="Q2240" s="43">
        <f t="shared" si="70"/>
        <v>1</v>
      </c>
      <c r="R2240" s="43">
        <f t="shared" si="71"/>
        <v>40</v>
      </c>
      <c r="S2240" s="41">
        <f>IF($Q2240&lt;Parâmetros!$E$19,$G2240-1,$G2240)</f>
        <v>46249</v>
      </c>
    </row>
    <row r="2241" spans="1:19" ht="15" customHeight="1" x14ac:dyDescent="0.25">
      <c r="A2241" s="79">
        <v>55618</v>
      </c>
      <c r="B2241" s="76" t="s">
        <v>3119</v>
      </c>
      <c r="C2241" s="76" t="s">
        <v>443</v>
      </c>
      <c r="D2241" s="77">
        <v>46250</v>
      </c>
      <c r="E2241" s="78">
        <v>0.44</v>
      </c>
      <c r="F2241" s="76" t="s">
        <v>266</v>
      </c>
      <c r="G2241" s="77">
        <v>46250</v>
      </c>
      <c r="H2241">
        <v>40496867</v>
      </c>
      <c r="I2241">
        <v>20</v>
      </c>
      <c r="J2241" s="76" t="s">
        <v>3277</v>
      </c>
      <c r="K2241" s="76" t="s">
        <v>3278</v>
      </c>
      <c r="L2241" s="77">
        <v>46250</v>
      </c>
      <c r="M2241" s="76" t="s">
        <v>296</v>
      </c>
      <c r="N2241" s="76" t="s">
        <v>270</v>
      </c>
      <c r="O2241" s="76" t="s">
        <v>271</v>
      </c>
      <c r="P2241" s="77">
        <v>46250</v>
      </c>
      <c r="Q2241" s="43">
        <f t="shared" si="70"/>
        <v>40</v>
      </c>
      <c r="R2241" s="43">
        <f t="shared" si="71"/>
        <v>67</v>
      </c>
      <c r="S2241" s="41">
        <f>IF($Q2241&lt;Parâmetros!$E$19,$G2241-1,$G2241)</f>
        <v>46249</v>
      </c>
    </row>
    <row r="2242" spans="1:19" ht="15" customHeight="1" x14ac:dyDescent="0.25">
      <c r="A2242" s="79">
        <v>55618</v>
      </c>
      <c r="B2242" s="76" t="s">
        <v>3119</v>
      </c>
      <c r="C2242" s="76" t="s">
        <v>443</v>
      </c>
      <c r="D2242" s="77">
        <v>46250</v>
      </c>
      <c r="E2242" s="78">
        <v>0.01</v>
      </c>
      <c r="F2242" s="76" t="s">
        <v>266</v>
      </c>
      <c r="G2242" s="77">
        <v>46250</v>
      </c>
      <c r="H2242">
        <v>40496867</v>
      </c>
      <c r="I2242">
        <v>20</v>
      </c>
      <c r="J2242" s="76" t="s">
        <v>3279</v>
      </c>
      <c r="K2242" s="76" t="s">
        <v>3280</v>
      </c>
      <c r="L2242" s="77">
        <v>46250</v>
      </c>
      <c r="M2242" s="76" t="s">
        <v>296</v>
      </c>
      <c r="N2242" s="76" t="s">
        <v>270</v>
      </c>
      <c r="O2242" s="76" t="s">
        <v>271</v>
      </c>
      <c r="P2242" s="77">
        <v>46250</v>
      </c>
      <c r="Q2242" s="43">
        <f t="shared" si="70"/>
        <v>63</v>
      </c>
      <c r="R2242" s="43">
        <f t="shared" si="71"/>
        <v>63</v>
      </c>
      <c r="S2242" s="41">
        <f>IF($Q2242&lt;Parâmetros!$E$19,$G2242-1,$G2242)</f>
        <v>46249</v>
      </c>
    </row>
    <row r="2243" spans="1:19" ht="15" customHeight="1" x14ac:dyDescent="0.25">
      <c r="A2243" s="79">
        <v>55618</v>
      </c>
      <c r="B2243" s="76" t="s">
        <v>3119</v>
      </c>
      <c r="C2243" s="76" t="s">
        <v>443</v>
      </c>
      <c r="D2243" s="77">
        <v>46250</v>
      </c>
      <c r="E2243" s="78">
        <v>-0.01</v>
      </c>
      <c r="F2243" s="76" t="s">
        <v>266</v>
      </c>
      <c r="G2243" s="77">
        <v>46250</v>
      </c>
      <c r="H2243">
        <v>40496867</v>
      </c>
      <c r="I2243">
        <v>20</v>
      </c>
      <c r="J2243" s="76" t="s">
        <v>3279</v>
      </c>
      <c r="K2243" s="76" t="s">
        <v>3280</v>
      </c>
      <c r="L2243" s="77">
        <v>46250</v>
      </c>
      <c r="M2243" s="76" t="s">
        <v>296</v>
      </c>
      <c r="N2243" s="76" t="s">
        <v>270</v>
      </c>
      <c r="O2243" s="76" t="s">
        <v>271</v>
      </c>
      <c r="P2243" s="77">
        <v>46250</v>
      </c>
      <c r="Q2243" s="43">
        <f t="shared" si="70"/>
        <v>63</v>
      </c>
      <c r="R2243" s="43">
        <f t="shared" si="71"/>
        <v>63</v>
      </c>
      <c r="S2243" s="41">
        <f>IF($Q2243&lt;Parâmetros!$E$19,$G2243-1,$G2243)</f>
        <v>46249</v>
      </c>
    </row>
    <row r="2244" spans="1:19" ht="15" customHeight="1" x14ac:dyDescent="0.25">
      <c r="A2244" s="79">
        <v>55618</v>
      </c>
      <c r="B2244" s="76" t="s">
        <v>3119</v>
      </c>
      <c r="C2244" s="76" t="s">
        <v>443</v>
      </c>
      <c r="D2244" s="77">
        <v>46250</v>
      </c>
      <c r="E2244" s="78">
        <v>0.01</v>
      </c>
      <c r="F2244" s="76" t="s">
        <v>266</v>
      </c>
      <c r="G2244" s="77">
        <v>46250</v>
      </c>
      <c r="H2244">
        <v>40496867</v>
      </c>
      <c r="I2244">
        <v>10</v>
      </c>
      <c r="J2244" s="76" t="s">
        <v>1236</v>
      </c>
      <c r="K2244" s="76" t="s">
        <v>3281</v>
      </c>
      <c r="L2244" s="77">
        <v>46250</v>
      </c>
      <c r="M2244" s="76" t="s">
        <v>296</v>
      </c>
      <c r="N2244" s="76" t="s">
        <v>270</v>
      </c>
      <c r="O2244" s="76" t="s">
        <v>271</v>
      </c>
      <c r="P2244" s="77">
        <v>46250</v>
      </c>
      <c r="Q2244" s="43">
        <f t="shared" si="70"/>
        <v>63</v>
      </c>
      <c r="R2244" s="43">
        <f t="shared" si="71"/>
        <v>64</v>
      </c>
      <c r="S2244" s="41">
        <f>IF($Q2244&lt;Parâmetros!$E$19,$G2244-1,$G2244)</f>
        <v>46249</v>
      </c>
    </row>
    <row r="2245" spans="1:19" ht="15" customHeight="1" x14ac:dyDescent="0.25">
      <c r="A2245" s="79">
        <v>55618</v>
      </c>
      <c r="B2245" s="76" t="s">
        <v>3119</v>
      </c>
      <c r="C2245" s="76" t="s">
        <v>443</v>
      </c>
      <c r="D2245" s="77">
        <v>46250</v>
      </c>
      <c r="E2245" s="78">
        <v>-0.01</v>
      </c>
      <c r="F2245" s="76" t="s">
        <v>266</v>
      </c>
      <c r="G2245" s="77">
        <v>46250</v>
      </c>
      <c r="H2245">
        <v>40496867</v>
      </c>
      <c r="I2245">
        <v>10</v>
      </c>
      <c r="J2245" s="76" t="s">
        <v>1236</v>
      </c>
      <c r="K2245" s="76" t="s">
        <v>3281</v>
      </c>
      <c r="L2245" s="77">
        <v>46250</v>
      </c>
      <c r="M2245" s="76" t="s">
        <v>296</v>
      </c>
      <c r="N2245" s="76" t="s">
        <v>270</v>
      </c>
      <c r="O2245" s="76" t="s">
        <v>271</v>
      </c>
      <c r="P2245" s="77">
        <v>46250</v>
      </c>
      <c r="Q2245" s="43">
        <f t="shared" si="70"/>
        <v>63</v>
      </c>
      <c r="R2245" s="43">
        <f t="shared" si="71"/>
        <v>64</v>
      </c>
      <c r="S2245" s="41">
        <f>IF($Q2245&lt;Parâmetros!$E$19,$G2245-1,$G2245)</f>
        <v>46249</v>
      </c>
    </row>
    <row r="2246" spans="1:19" ht="15" customHeight="1" x14ac:dyDescent="0.25">
      <c r="A2246" s="79">
        <v>55618</v>
      </c>
      <c r="B2246" s="76" t="s">
        <v>3119</v>
      </c>
      <c r="C2246" s="76" t="s">
        <v>443</v>
      </c>
      <c r="D2246" s="77">
        <v>46250</v>
      </c>
      <c r="E2246" s="78">
        <v>1.87</v>
      </c>
      <c r="F2246" s="76" t="s">
        <v>266</v>
      </c>
      <c r="G2246" s="77">
        <v>46250</v>
      </c>
      <c r="H2246">
        <v>40491620</v>
      </c>
      <c r="I2246">
        <v>10</v>
      </c>
      <c r="J2246" s="76" t="s">
        <v>3282</v>
      </c>
      <c r="K2246" s="76" t="s">
        <v>3283</v>
      </c>
      <c r="L2246" s="77">
        <v>46250</v>
      </c>
      <c r="M2246" s="76" t="s">
        <v>269</v>
      </c>
      <c r="N2246" s="76" t="s">
        <v>270</v>
      </c>
      <c r="O2246" s="76" t="s">
        <v>271</v>
      </c>
      <c r="P2246" s="77">
        <v>46250</v>
      </c>
      <c r="Q2246" s="43">
        <f t="shared" si="70"/>
        <v>67</v>
      </c>
      <c r="R2246" s="43">
        <f t="shared" si="71"/>
        <v>180</v>
      </c>
      <c r="S2246" s="41">
        <f>IF($Q2246&lt;Parâmetros!$E$19,$G2246-1,$G2246)</f>
        <v>46249</v>
      </c>
    </row>
    <row r="2247" spans="1:19" ht="15" customHeight="1" x14ac:dyDescent="0.25">
      <c r="A2247" s="79">
        <v>55618</v>
      </c>
      <c r="B2247" s="76" t="s">
        <v>3119</v>
      </c>
      <c r="C2247" s="76" t="s">
        <v>443</v>
      </c>
      <c r="D2247" s="77">
        <v>46250</v>
      </c>
      <c r="E2247" s="78">
        <v>2.97</v>
      </c>
      <c r="F2247" s="76" t="s">
        <v>266</v>
      </c>
      <c r="G2247" s="77">
        <v>46250</v>
      </c>
      <c r="H2247">
        <v>40491620</v>
      </c>
      <c r="I2247">
        <v>10</v>
      </c>
      <c r="J2247" s="76" t="s">
        <v>3284</v>
      </c>
      <c r="K2247" s="76" t="s">
        <v>3285</v>
      </c>
      <c r="L2247" s="77">
        <v>46250</v>
      </c>
      <c r="M2247" s="76" t="s">
        <v>269</v>
      </c>
      <c r="N2247" s="76" t="s">
        <v>270</v>
      </c>
      <c r="O2247" s="76" t="s">
        <v>271</v>
      </c>
      <c r="P2247" s="77">
        <v>46250</v>
      </c>
      <c r="Q2247" s="43">
        <f t="shared" si="70"/>
        <v>240</v>
      </c>
      <c r="R2247" s="43">
        <f t="shared" si="71"/>
        <v>419</v>
      </c>
      <c r="S2247" s="41">
        <f>IF($Q2247&lt;Parâmetros!$E$19,$G2247-1,$G2247)</f>
        <v>46249</v>
      </c>
    </row>
    <row r="2248" spans="1:19" ht="15" customHeight="1" x14ac:dyDescent="0.25">
      <c r="A2248" s="79">
        <v>55628</v>
      </c>
      <c r="B2248" s="76" t="s">
        <v>3286</v>
      </c>
      <c r="C2248" s="76" t="s">
        <v>1995</v>
      </c>
      <c r="D2248" s="77">
        <v>46237</v>
      </c>
      <c r="E2248" s="78">
        <v>4.5</v>
      </c>
      <c r="F2248" s="76" t="s">
        <v>266</v>
      </c>
      <c r="G2248" s="77">
        <v>46235</v>
      </c>
      <c r="H2248">
        <v>40498786</v>
      </c>
      <c r="I2248">
        <v>10</v>
      </c>
      <c r="J2248" s="76" t="s">
        <v>3287</v>
      </c>
      <c r="K2248" s="76" t="s">
        <v>1024</v>
      </c>
      <c r="L2248" s="77">
        <v>46235</v>
      </c>
      <c r="M2248" s="76" t="s">
        <v>767</v>
      </c>
      <c r="N2248" s="76" t="s">
        <v>270</v>
      </c>
      <c r="O2248" s="76" t="s">
        <v>271</v>
      </c>
      <c r="P2248" s="77">
        <v>46237</v>
      </c>
      <c r="Q2248" s="43">
        <f t="shared" si="70"/>
        <v>450</v>
      </c>
      <c r="R2248" s="43">
        <f t="shared" si="71"/>
        <v>720</v>
      </c>
      <c r="S2248" s="41">
        <f>IF($Q2248&lt;Parâmetros!$E$19,$G2248-1,$G2248)</f>
        <v>46235</v>
      </c>
    </row>
    <row r="2249" spans="1:19" ht="15" customHeight="1" x14ac:dyDescent="0.25">
      <c r="A2249" s="79">
        <v>55628</v>
      </c>
      <c r="B2249" s="76" t="s">
        <v>3286</v>
      </c>
      <c r="C2249" s="76" t="s">
        <v>1995</v>
      </c>
      <c r="D2249" s="77">
        <v>46237</v>
      </c>
      <c r="E2249" s="78">
        <v>2.09</v>
      </c>
      <c r="F2249" s="76" t="s">
        <v>266</v>
      </c>
      <c r="G2249" s="77">
        <v>46235</v>
      </c>
      <c r="H2249">
        <v>40498786</v>
      </c>
      <c r="I2249">
        <v>10</v>
      </c>
      <c r="J2249" s="76" t="s">
        <v>3288</v>
      </c>
      <c r="K2249" s="76" t="s">
        <v>3289</v>
      </c>
      <c r="L2249" s="77">
        <v>46235</v>
      </c>
      <c r="M2249" s="76" t="s">
        <v>767</v>
      </c>
      <c r="N2249" s="76" t="s">
        <v>270</v>
      </c>
      <c r="O2249" s="76" t="s">
        <v>271</v>
      </c>
      <c r="P2249" s="77">
        <v>46237</v>
      </c>
      <c r="Q2249" s="43">
        <f t="shared" si="70"/>
        <v>785</v>
      </c>
      <c r="R2249" s="43">
        <f t="shared" si="71"/>
        <v>910</v>
      </c>
      <c r="S2249" s="41">
        <f>IF($Q2249&lt;Parâmetros!$E$19,$G2249-1,$G2249)</f>
        <v>46235</v>
      </c>
    </row>
    <row r="2250" spans="1:19" ht="15" customHeight="1" x14ac:dyDescent="0.25">
      <c r="A2250" s="79">
        <v>55628</v>
      </c>
      <c r="B2250" s="76" t="s">
        <v>3286</v>
      </c>
      <c r="C2250" s="76" t="s">
        <v>1995</v>
      </c>
      <c r="D2250" s="77">
        <v>46240</v>
      </c>
      <c r="E2250" s="78">
        <v>4</v>
      </c>
      <c r="F2250" s="76" t="s">
        <v>266</v>
      </c>
      <c r="G2250" s="77">
        <v>46237</v>
      </c>
      <c r="H2250">
        <v>40501828</v>
      </c>
      <c r="I2250">
        <v>10</v>
      </c>
      <c r="J2250" s="76" t="s">
        <v>3290</v>
      </c>
      <c r="K2250" s="76" t="s">
        <v>3291</v>
      </c>
      <c r="L2250" s="77">
        <v>46237</v>
      </c>
      <c r="M2250" s="76" t="s">
        <v>1538</v>
      </c>
      <c r="N2250">
        <v>4000573</v>
      </c>
      <c r="O2250" s="76" t="s">
        <v>271</v>
      </c>
      <c r="P2250" s="77">
        <v>46240</v>
      </c>
      <c r="Q2250" s="43">
        <f t="shared" si="70"/>
        <v>450</v>
      </c>
      <c r="R2250" s="43">
        <f t="shared" si="71"/>
        <v>690</v>
      </c>
      <c r="S2250" s="41">
        <f>IF($Q2250&lt;Parâmetros!$E$19,$G2250-1,$G2250)</f>
        <v>46237</v>
      </c>
    </row>
    <row r="2251" spans="1:19" ht="15" customHeight="1" x14ac:dyDescent="0.25">
      <c r="A2251" s="79">
        <v>55628</v>
      </c>
      <c r="B2251" s="76" t="s">
        <v>3286</v>
      </c>
      <c r="C2251" s="76" t="s">
        <v>1995</v>
      </c>
      <c r="D2251" s="77">
        <v>46242</v>
      </c>
      <c r="E2251" s="78">
        <v>3.59</v>
      </c>
      <c r="F2251" s="76" t="s">
        <v>266</v>
      </c>
      <c r="G2251" s="77">
        <v>46237</v>
      </c>
      <c r="H2251">
        <v>40502376</v>
      </c>
      <c r="I2251">
        <v>10</v>
      </c>
      <c r="J2251" s="76" t="s">
        <v>3292</v>
      </c>
      <c r="K2251" s="76" t="s">
        <v>3293</v>
      </c>
      <c r="L2251" s="77">
        <v>46237</v>
      </c>
      <c r="M2251" s="76" t="s">
        <v>1538</v>
      </c>
      <c r="N2251">
        <v>4000036</v>
      </c>
      <c r="O2251" s="76" t="s">
        <v>271</v>
      </c>
      <c r="P2251" s="77">
        <v>46242</v>
      </c>
      <c r="Q2251" s="43">
        <f t="shared" si="70"/>
        <v>760</v>
      </c>
      <c r="R2251" s="43">
        <f t="shared" si="71"/>
        <v>975</v>
      </c>
      <c r="S2251" s="41">
        <f>IF($Q2251&lt;Parâmetros!$E$19,$G2251-1,$G2251)</f>
        <v>46237</v>
      </c>
    </row>
    <row r="2252" spans="1:19" ht="15" customHeight="1" x14ac:dyDescent="0.25">
      <c r="A2252" s="79">
        <v>55628</v>
      </c>
      <c r="B2252" s="76" t="s">
        <v>3286</v>
      </c>
      <c r="C2252" s="76" t="s">
        <v>1995</v>
      </c>
      <c r="D2252" s="77">
        <v>46240</v>
      </c>
      <c r="E2252" s="78">
        <v>4</v>
      </c>
      <c r="F2252" s="76" t="s">
        <v>266</v>
      </c>
      <c r="G2252" s="77">
        <v>46238</v>
      </c>
      <c r="H2252">
        <v>40501830</v>
      </c>
      <c r="I2252">
        <v>10</v>
      </c>
      <c r="J2252" s="76" t="s">
        <v>3294</v>
      </c>
      <c r="K2252" s="76" t="s">
        <v>1393</v>
      </c>
      <c r="L2252" s="77">
        <v>46238</v>
      </c>
      <c r="M2252" s="76" t="s">
        <v>1538</v>
      </c>
      <c r="N2252">
        <v>4000574</v>
      </c>
      <c r="O2252" s="76" t="s">
        <v>271</v>
      </c>
      <c r="P2252" s="77">
        <v>46240</v>
      </c>
      <c r="Q2252" s="43">
        <f t="shared" si="70"/>
        <v>450</v>
      </c>
      <c r="R2252" s="43">
        <f t="shared" si="71"/>
        <v>690</v>
      </c>
      <c r="S2252" s="41">
        <f>IF($Q2252&lt;Parâmetros!$E$19,$G2252-1,$G2252)</f>
        <v>46238</v>
      </c>
    </row>
    <row r="2253" spans="1:19" ht="15" customHeight="1" x14ac:dyDescent="0.25">
      <c r="A2253" s="79">
        <v>55628</v>
      </c>
      <c r="B2253" s="76" t="s">
        <v>3286</v>
      </c>
      <c r="C2253" s="76" t="s">
        <v>1995</v>
      </c>
      <c r="D2253" s="77">
        <v>46240</v>
      </c>
      <c r="E2253" s="78">
        <v>3.67</v>
      </c>
      <c r="F2253" s="76" t="s">
        <v>266</v>
      </c>
      <c r="G2253" s="77">
        <v>46238</v>
      </c>
      <c r="H2253">
        <v>40501831</v>
      </c>
      <c r="I2253">
        <v>10</v>
      </c>
      <c r="J2253" s="76" t="s">
        <v>3295</v>
      </c>
      <c r="K2253" s="76" t="s">
        <v>1528</v>
      </c>
      <c r="L2253" s="77">
        <v>46238</v>
      </c>
      <c r="M2253" s="76" t="s">
        <v>1538</v>
      </c>
      <c r="N2253">
        <v>4000575</v>
      </c>
      <c r="O2253" s="76" t="s">
        <v>271</v>
      </c>
      <c r="P2253" s="77">
        <v>46240</v>
      </c>
      <c r="Q2253" s="43">
        <f t="shared" si="70"/>
        <v>760</v>
      </c>
      <c r="R2253" s="43">
        <f t="shared" si="71"/>
        <v>980</v>
      </c>
      <c r="S2253" s="41">
        <f>IF($Q2253&lt;Parâmetros!$E$19,$G2253-1,$G2253)</f>
        <v>46238</v>
      </c>
    </row>
    <row r="2254" spans="1:19" ht="15" customHeight="1" x14ac:dyDescent="0.25">
      <c r="A2254" s="79">
        <v>55628</v>
      </c>
      <c r="B2254" s="76" t="s">
        <v>3286</v>
      </c>
      <c r="C2254" s="76" t="s">
        <v>1995</v>
      </c>
      <c r="D2254" s="77">
        <v>46240</v>
      </c>
      <c r="E2254" s="78">
        <v>4</v>
      </c>
      <c r="F2254" s="76" t="s">
        <v>266</v>
      </c>
      <c r="G2254" s="77">
        <v>46239</v>
      </c>
      <c r="H2254">
        <v>40500247</v>
      </c>
      <c r="I2254">
        <v>10</v>
      </c>
      <c r="J2254" s="76" t="s">
        <v>3296</v>
      </c>
      <c r="K2254" s="76" t="s">
        <v>620</v>
      </c>
      <c r="L2254" s="77">
        <v>46239</v>
      </c>
      <c r="M2254" s="76" t="s">
        <v>1538</v>
      </c>
      <c r="N2254">
        <v>4000489</v>
      </c>
      <c r="O2254" s="76" t="s">
        <v>271</v>
      </c>
      <c r="P2254" s="77">
        <v>46240</v>
      </c>
      <c r="Q2254" s="43">
        <f t="shared" si="70"/>
        <v>450</v>
      </c>
      <c r="R2254" s="43">
        <f t="shared" si="71"/>
        <v>690</v>
      </c>
      <c r="S2254" s="41">
        <f>IF($Q2254&lt;Parâmetros!$E$19,$G2254-1,$G2254)</f>
        <v>46239</v>
      </c>
    </row>
    <row r="2255" spans="1:19" ht="15" customHeight="1" x14ac:dyDescent="0.25">
      <c r="A2255" s="79">
        <v>55628</v>
      </c>
      <c r="B2255" s="76" t="s">
        <v>3286</v>
      </c>
      <c r="C2255" s="76" t="s">
        <v>1995</v>
      </c>
      <c r="D2255" s="77">
        <v>46240</v>
      </c>
      <c r="E2255" s="78">
        <v>3.59</v>
      </c>
      <c r="F2255" s="76" t="s">
        <v>266</v>
      </c>
      <c r="G2255" s="77">
        <v>46239</v>
      </c>
      <c r="H2255">
        <v>40500246</v>
      </c>
      <c r="I2255">
        <v>10</v>
      </c>
      <c r="J2255" s="76" t="s">
        <v>3297</v>
      </c>
      <c r="K2255" s="76" t="s">
        <v>3298</v>
      </c>
      <c r="L2255" s="77">
        <v>46239</v>
      </c>
      <c r="M2255" s="76" t="s">
        <v>1538</v>
      </c>
      <c r="N2255">
        <v>3010907</v>
      </c>
      <c r="O2255" s="76" t="s">
        <v>271</v>
      </c>
      <c r="P2255" s="77">
        <v>46240</v>
      </c>
      <c r="Q2255" s="43">
        <f t="shared" si="70"/>
        <v>760</v>
      </c>
      <c r="R2255" s="43">
        <f t="shared" si="71"/>
        <v>975</v>
      </c>
      <c r="S2255" s="41">
        <f>IF($Q2255&lt;Parâmetros!$E$19,$G2255-1,$G2255)</f>
        <v>46239</v>
      </c>
    </row>
    <row r="2256" spans="1:19" ht="15" customHeight="1" x14ac:dyDescent="0.25">
      <c r="A2256" s="79">
        <v>55628</v>
      </c>
      <c r="B2256" s="76" t="s">
        <v>3286</v>
      </c>
      <c r="C2256" s="76" t="s">
        <v>1995</v>
      </c>
      <c r="D2256" s="77">
        <v>46242</v>
      </c>
      <c r="E2256" s="78">
        <v>4.49</v>
      </c>
      <c r="F2256" s="76" t="s">
        <v>266</v>
      </c>
      <c r="G2256" s="77">
        <v>46240</v>
      </c>
      <c r="H2256">
        <v>40500250</v>
      </c>
      <c r="I2256">
        <v>10</v>
      </c>
      <c r="J2256" s="76" t="s">
        <v>3299</v>
      </c>
      <c r="K2256" s="76" t="s">
        <v>3010</v>
      </c>
      <c r="L2256" s="77">
        <v>46240</v>
      </c>
      <c r="M2256" s="76" t="s">
        <v>767</v>
      </c>
      <c r="N2256" s="76" t="s">
        <v>270</v>
      </c>
      <c r="O2256" s="76" t="s">
        <v>271</v>
      </c>
      <c r="P2256" s="77">
        <v>46242</v>
      </c>
      <c r="Q2256" s="43">
        <f t="shared" si="70"/>
        <v>450</v>
      </c>
      <c r="R2256" s="43">
        <f t="shared" si="71"/>
        <v>720</v>
      </c>
      <c r="S2256" s="41">
        <f>IF($Q2256&lt;Parâmetros!$E$19,$G2256-1,$G2256)</f>
        <v>46240</v>
      </c>
    </row>
    <row r="2257" spans="1:19" ht="15" customHeight="1" x14ac:dyDescent="0.25">
      <c r="A2257" s="79">
        <v>55628</v>
      </c>
      <c r="B2257" s="76" t="s">
        <v>3286</v>
      </c>
      <c r="C2257" s="76" t="s">
        <v>1995</v>
      </c>
      <c r="D2257" s="77">
        <v>46242</v>
      </c>
      <c r="E2257" s="78">
        <v>3.17</v>
      </c>
      <c r="F2257" s="76" t="s">
        <v>266</v>
      </c>
      <c r="G2257" s="77">
        <v>46240</v>
      </c>
      <c r="H2257">
        <v>40502376</v>
      </c>
      <c r="I2257">
        <v>10</v>
      </c>
      <c r="J2257" s="76" t="s">
        <v>3300</v>
      </c>
      <c r="K2257" s="76" t="s">
        <v>3301</v>
      </c>
      <c r="L2257" s="77">
        <v>46240</v>
      </c>
      <c r="M2257" s="76" t="s">
        <v>1538</v>
      </c>
      <c r="N2257">
        <v>4000036</v>
      </c>
      <c r="O2257" s="76" t="s">
        <v>271</v>
      </c>
      <c r="P2257" s="77">
        <v>46242</v>
      </c>
      <c r="Q2257" s="43">
        <f t="shared" si="70"/>
        <v>785</v>
      </c>
      <c r="R2257" s="43">
        <f t="shared" si="71"/>
        <v>975</v>
      </c>
      <c r="S2257" s="41">
        <f>IF($Q2257&lt;Parâmetros!$E$19,$G2257-1,$G2257)</f>
        <v>46240</v>
      </c>
    </row>
    <row r="2258" spans="1:19" ht="15" customHeight="1" x14ac:dyDescent="0.25">
      <c r="A2258" s="79">
        <v>55628</v>
      </c>
      <c r="B2258" s="76" t="s">
        <v>3286</v>
      </c>
      <c r="C2258" s="76" t="s">
        <v>1995</v>
      </c>
      <c r="D2258" s="77">
        <v>46242</v>
      </c>
      <c r="E2258" s="78">
        <v>4</v>
      </c>
      <c r="F2258" s="76" t="s">
        <v>266</v>
      </c>
      <c r="G2258" s="77">
        <v>46241</v>
      </c>
      <c r="H2258">
        <v>40502377</v>
      </c>
      <c r="I2258">
        <v>10</v>
      </c>
      <c r="J2258" s="76" t="s">
        <v>906</v>
      </c>
      <c r="K2258" s="76" t="s">
        <v>3302</v>
      </c>
      <c r="L2258" s="77">
        <v>46241</v>
      </c>
      <c r="M2258" s="76" t="s">
        <v>1538</v>
      </c>
      <c r="N2258">
        <v>4000580</v>
      </c>
      <c r="O2258" s="76" t="s">
        <v>271</v>
      </c>
      <c r="P2258" s="77">
        <v>46242</v>
      </c>
      <c r="Q2258" s="43">
        <f t="shared" si="70"/>
        <v>450</v>
      </c>
      <c r="R2258" s="43">
        <f t="shared" si="71"/>
        <v>690</v>
      </c>
      <c r="S2258" s="41">
        <f>IF($Q2258&lt;Parâmetros!$E$19,$G2258-1,$G2258)</f>
        <v>46241</v>
      </c>
    </row>
    <row r="2259" spans="1:19" ht="15" customHeight="1" x14ac:dyDescent="0.25">
      <c r="A2259" s="79">
        <v>55628</v>
      </c>
      <c r="B2259" s="76" t="s">
        <v>3286</v>
      </c>
      <c r="C2259" s="76" t="s">
        <v>1995</v>
      </c>
      <c r="D2259" s="77">
        <v>46242</v>
      </c>
      <c r="E2259" s="78">
        <v>3.59</v>
      </c>
      <c r="F2259" s="76" t="s">
        <v>266</v>
      </c>
      <c r="G2259" s="77">
        <v>46241</v>
      </c>
      <c r="H2259">
        <v>40502375</v>
      </c>
      <c r="I2259">
        <v>10</v>
      </c>
      <c r="J2259" s="76" t="s">
        <v>3303</v>
      </c>
      <c r="K2259" s="76" t="s">
        <v>3304</v>
      </c>
      <c r="L2259" s="77">
        <v>46241</v>
      </c>
      <c r="M2259" s="76" t="s">
        <v>1538</v>
      </c>
      <c r="N2259">
        <v>3012270</v>
      </c>
      <c r="O2259" s="76" t="s">
        <v>271</v>
      </c>
      <c r="P2259" s="77">
        <v>46242</v>
      </c>
      <c r="Q2259" s="43">
        <f t="shared" si="70"/>
        <v>760</v>
      </c>
      <c r="R2259" s="43">
        <f t="shared" si="71"/>
        <v>975</v>
      </c>
      <c r="S2259" s="41">
        <f>IF($Q2259&lt;Parâmetros!$E$19,$G2259-1,$G2259)</f>
        <v>46241</v>
      </c>
    </row>
    <row r="2260" spans="1:19" ht="15" customHeight="1" x14ac:dyDescent="0.25">
      <c r="A2260" s="79">
        <v>55628</v>
      </c>
      <c r="B2260" s="76" t="s">
        <v>3286</v>
      </c>
      <c r="C2260" s="76" t="s">
        <v>1995</v>
      </c>
      <c r="D2260" s="77">
        <v>46242</v>
      </c>
      <c r="E2260" s="78">
        <v>4.5</v>
      </c>
      <c r="F2260" s="76" t="s">
        <v>266</v>
      </c>
      <c r="G2260" s="77">
        <v>46242</v>
      </c>
      <c r="H2260">
        <v>40502376</v>
      </c>
      <c r="I2260">
        <v>10</v>
      </c>
      <c r="J2260" s="76" t="s">
        <v>2008</v>
      </c>
      <c r="K2260" s="76" t="s">
        <v>3305</v>
      </c>
      <c r="L2260" s="77">
        <v>46242</v>
      </c>
      <c r="M2260" s="76" t="s">
        <v>1538</v>
      </c>
      <c r="N2260">
        <v>4000036</v>
      </c>
      <c r="O2260" s="76" t="s">
        <v>271</v>
      </c>
      <c r="P2260" s="77">
        <v>46242</v>
      </c>
      <c r="Q2260" s="43">
        <f t="shared" si="70"/>
        <v>450</v>
      </c>
      <c r="R2260" s="43">
        <f t="shared" si="71"/>
        <v>720</v>
      </c>
      <c r="S2260" s="41">
        <f>IF($Q2260&lt;Parâmetros!$E$19,$G2260-1,$G2260)</f>
        <v>46242</v>
      </c>
    </row>
    <row r="2261" spans="1:19" ht="15" customHeight="1" x14ac:dyDescent="0.25">
      <c r="A2261" s="79">
        <v>55628</v>
      </c>
      <c r="B2261" s="76" t="s">
        <v>3286</v>
      </c>
      <c r="C2261" s="76" t="s">
        <v>1995</v>
      </c>
      <c r="D2261" s="77">
        <v>46244</v>
      </c>
      <c r="E2261" s="78">
        <v>4.49</v>
      </c>
      <c r="F2261" s="76" t="s">
        <v>266</v>
      </c>
      <c r="G2261" s="77">
        <v>46242</v>
      </c>
      <c r="H2261">
        <v>40502376</v>
      </c>
      <c r="I2261">
        <v>10</v>
      </c>
      <c r="J2261" s="76" t="s">
        <v>3306</v>
      </c>
      <c r="K2261" s="76" t="s">
        <v>3010</v>
      </c>
      <c r="L2261" s="77">
        <v>46242</v>
      </c>
      <c r="M2261" s="76" t="s">
        <v>1538</v>
      </c>
      <c r="N2261">
        <v>4000036</v>
      </c>
      <c r="O2261" s="76" t="s">
        <v>271</v>
      </c>
      <c r="P2261" s="77">
        <v>46244</v>
      </c>
      <c r="Q2261" s="43">
        <f t="shared" si="70"/>
        <v>450</v>
      </c>
      <c r="R2261" s="43">
        <f t="shared" si="71"/>
        <v>720</v>
      </c>
      <c r="S2261" s="41">
        <f>IF($Q2261&lt;Parâmetros!$E$19,$G2261-1,$G2261)</f>
        <v>46242</v>
      </c>
    </row>
    <row r="2262" spans="1:19" ht="15" customHeight="1" x14ac:dyDescent="0.25">
      <c r="A2262" s="79">
        <v>55628</v>
      </c>
      <c r="B2262" s="76" t="s">
        <v>3286</v>
      </c>
      <c r="C2262" s="76" t="s">
        <v>1995</v>
      </c>
      <c r="D2262" s="77">
        <v>46244</v>
      </c>
      <c r="E2262" s="78">
        <v>-4.49</v>
      </c>
      <c r="F2262" s="76" t="s">
        <v>266</v>
      </c>
      <c r="G2262" s="77">
        <v>46242</v>
      </c>
      <c r="H2262">
        <v>40502376</v>
      </c>
      <c r="I2262">
        <v>10</v>
      </c>
      <c r="J2262" s="76" t="s">
        <v>3306</v>
      </c>
      <c r="K2262" s="76" t="s">
        <v>3010</v>
      </c>
      <c r="L2262" s="77">
        <v>46242</v>
      </c>
      <c r="M2262" s="76" t="s">
        <v>1538</v>
      </c>
      <c r="N2262">
        <v>4000036</v>
      </c>
      <c r="O2262" s="76" t="s">
        <v>511</v>
      </c>
      <c r="P2262" s="77">
        <v>46245</v>
      </c>
      <c r="Q2262" s="43">
        <f t="shared" si="70"/>
        <v>450</v>
      </c>
      <c r="R2262" s="43">
        <f t="shared" si="71"/>
        <v>720</v>
      </c>
      <c r="S2262" s="41">
        <f>IF($Q2262&lt;Parâmetros!$E$19,$G2262-1,$G2262)</f>
        <v>46242</v>
      </c>
    </row>
    <row r="2263" spans="1:19" ht="15" customHeight="1" x14ac:dyDescent="0.25">
      <c r="A2263" s="79">
        <v>55628</v>
      </c>
      <c r="B2263" s="76" t="s">
        <v>3286</v>
      </c>
      <c r="C2263" s="76" t="s">
        <v>1995</v>
      </c>
      <c r="D2263" s="77">
        <v>46244</v>
      </c>
      <c r="E2263" s="78">
        <v>2.17</v>
      </c>
      <c r="F2263" s="76" t="s">
        <v>266</v>
      </c>
      <c r="G2263" s="77">
        <v>46242</v>
      </c>
      <c r="H2263">
        <v>40500250</v>
      </c>
      <c r="I2263">
        <v>10</v>
      </c>
      <c r="J2263" s="76" t="s">
        <v>3307</v>
      </c>
      <c r="K2263" s="76" t="s">
        <v>3308</v>
      </c>
      <c r="L2263" s="77">
        <v>46242</v>
      </c>
      <c r="M2263" s="76" t="s">
        <v>767</v>
      </c>
      <c r="N2263" s="76" t="s">
        <v>270</v>
      </c>
      <c r="O2263" s="76" t="s">
        <v>271</v>
      </c>
      <c r="P2263" s="77">
        <v>46244</v>
      </c>
      <c r="Q2263" s="43">
        <f t="shared" si="70"/>
        <v>785</v>
      </c>
      <c r="R2263" s="43">
        <f t="shared" si="71"/>
        <v>915</v>
      </c>
      <c r="S2263" s="41">
        <f>IF($Q2263&lt;Parâmetros!$E$19,$G2263-1,$G2263)</f>
        <v>46242</v>
      </c>
    </row>
    <row r="2264" spans="1:19" ht="15" customHeight="1" x14ac:dyDescent="0.25">
      <c r="A2264" s="79">
        <v>55628</v>
      </c>
      <c r="B2264" s="76" t="s">
        <v>3286</v>
      </c>
      <c r="C2264" s="76" t="s">
        <v>1995</v>
      </c>
      <c r="D2264" s="77">
        <v>46244</v>
      </c>
      <c r="E2264" s="78">
        <v>4</v>
      </c>
      <c r="F2264" s="76" t="s">
        <v>266</v>
      </c>
      <c r="G2264" s="77">
        <v>46244</v>
      </c>
      <c r="H2264">
        <v>40502376</v>
      </c>
      <c r="I2264">
        <v>10</v>
      </c>
      <c r="J2264" s="76" t="s">
        <v>3089</v>
      </c>
      <c r="K2264" s="76" t="s">
        <v>1725</v>
      </c>
      <c r="L2264" s="77">
        <v>46244</v>
      </c>
      <c r="M2264" s="76" t="s">
        <v>1538</v>
      </c>
      <c r="N2264">
        <v>4000036</v>
      </c>
      <c r="O2264" s="76" t="s">
        <v>271</v>
      </c>
      <c r="P2264" s="77">
        <v>46244</v>
      </c>
      <c r="Q2264" s="43">
        <f t="shared" si="70"/>
        <v>450</v>
      </c>
      <c r="R2264" s="43">
        <f t="shared" si="71"/>
        <v>690</v>
      </c>
      <c r="S2264" s="41">
        <f>IF($Q2264&lt;Parâmetros!$E$19,$G2264-1,$G2264)</f>
        <v>46244</v>
      </c>
    </row>
    <row r="2265" spans="1:19" ht="15" customHeight="1" x14ac:dyDescent="0.25">
      <c r="A2265" s="79">
        <v>55628</v>
      </c>
      <c r="B2265" s="76" t="s">
        <v>3286</v>
      </c>
      <c r="C2265" s="76" t="s">
        <v>1995</v>
      </c>
      <c r="D2265" s="77">
        <v>46244</v>
      </c>
      <c r="E2265" s="78">
        <v>3.17</v>
      </c>
      <c r="F2265" s="76" t="s">
        <v>266</v>
      </c>
      <c r="G2265" s="77">
        <v>46244</v>
      </c>
      <c r="H2265">
        <v>40502376</v>
      </c>
      <c r="I2265">
        <v>10</v>
      </c>
      <c r="J2265" s="76" t="s">
        <v>3309</v>
      </c>
      <c r="K2265" s="76" t="s">
        <v>3298</v>
      </c>
      <c r="L2265" s="77">
        <v>46244</v>
      </c>
      <c r="M2265" s="76" t="s">
        <v>1538</v>
      </c>
      <c r="N2265">
        <v>4000036</v>
      </c>
      <c r="O2265" s="76" t="s">
        <v>271</v>
      </c>
      <c r="P2265" s="77">
        <v>46244</v>
      </c>
      <c r="Q2265" s="43">
        <f t="shared" si="70"/>
        <v>785</v>
      </c>
      <c r="R2265" s="43">
        <f t="shared" si="71"/>
        <v>975</v>
      </c>
      <c r="S2265" s="41">
        <f>IF($Q2265&lt;Parâmetros!$E$19,$G2265-1,$G2265)</f>
        <v>46244</v>
      </c>
    </row>
    <row r="2266" spans="1:19" ht="15" customHeight="1" x14ac:dyDescent="0.25">
      <c r="A2266" s="79">
        <v>55628</v>
      </c>
      <c r="B2266" s="76" t="s">
        <v>3286</v>
      </c>
      <c r="C2266" s="76" t="s">
        <v>1995</v>
      </c>
      <c r="D2266" s="77">
        <v>46246</v>
      </c>
      <c r="E2266" s="78">
        <v>4.5</v>
      </c>
      <c r="F2266" s="76" t="s">
        <v>266</v>
      </c>
      <c r="G2266" s="77">
        <v>46245</v>
      </c>
      <c r="H2266">
        <v>40502376</v>
      </c>
      <c r="I2266">
        <v>10</v>
      </c>
      <c r="J2266" s="76" t="s">
        <v>3287</v>
      </c>
      <c r="K2266" s="76" t="s">
        <v>3310</v>
      </c>
      <c r="L2266" s="77">
        <v>46245</v>
      </c>
      <c r="M2266" s="76" t="s">
        <v>1538</v>
      </c>
      <c r="N2266">
        <v>4000036</v>
      </c>
      <c r="O2266" s="76" t="s">
        <v>271</v>
      </c>
      <c r="P2266" s="77">
        <v>46246</v>
      </c>
      <c r="Q2266" s="43">
        <f t="shared" si="70"/>
        <v>450</v>
      </c>
      <c r="R2266" s="43">
        <f t="shared" si="71"/>
        <v>720</v>
      </c>
      <c r="S2266" s="41">
        <f>IF($Q2266&lt;Parâmetros!$E$19,$G2266-1,$G2266)</f>
        <v>46245</v>
      </c>
    </row>
    <row r="2267" spans="1:19" ht="15" customHeight="1" x14ac:dyDescent="0.25">
      <c r="A2267" s="79">
        <v>55628</v>
      </c>
      <c r="B2267" s="76" t="s">
        <v>3286</v>
      </c>
      <c r="C2267" s="76" t="s">
        <v>1995</v>
      </c>
      <c r="D2267" s="77">
        <v>46246</v>
      </c>
      <c r="E2267" s="78">
        <v>3.15</v>
      </c>
      <c r="F2267" s="76" t="s">
        <v>266</v>
      </c>
      <c r="G2267" s="77">
        <v>46245</v>
      </c>
      <c r="H2267">
        <v>40502376</v>
      </c>
      <c r="I2267">
        <v>10</v>
      </c>
      <c r="J2267" s="76" t="s">
        <v>3311</v>
      </c>
      <c r="K2267" s="76" t="s">
        <v>3312</v>
      </c>
      <c r="L2267" s="77">
        <v>46245</v>
      </c>
      <c r="M2267" s="76" t="s">
        <v>1538</v>
      </c>
      <c r="N2267">
        <v>4000036</v>
      </c>
      <c r="O2267" s="76" t="s">
        <v>271</v>
      </c>
      <c r="P2267" s="77">
        <v>46246</v>
      </c>
      <c r="Q2267" s="43">
        <f t="shared" si="70"/>
        <v>786</v>
      </c>
      <c r="R2267" s="43">
        <f t="shared" si="71"/>
        <v>975</v>
      </c>
      <c r="S2267" s="41">
        <f>IF($Q2267&lt;Parâmetros!$E$19,$G2267-1,$G2267)</f>
        <v>46245</v>
      </c>
    </row>
    <row r="2268" spans="1:19" ht="15" customHeight="1" x14ac:dyDescent="0.25">
      <c r="A2268" s="79">
        <v>55628</v>
      </c>
      <c r="B2268" s="76" t="s">
        <v>3286</v>
      </c>
      <c r="C2268" s="76" t="s">
        <v>1995</v>
      </c>
      <c r="D2268" s="77">
        <v>46246</v>
      </c>
      <c r="E2268" s="78">
        <v>4.4800000000000004</v>
      </c>
      <c r="F2268" s="76" t="s">
        <v>266</v>
      </c>
      <c r="G2268" s="77">
        <v>46246</v>
      </c>
      <c r="H2268">
        <v>40502376</v>
      </c>
      <c r="I2268">
        <v>10</v>
      </c>
      <c r="J2268" s="76" t="s">
        <v>3313</v>
      </c>
      <c r="K2268" s="76" t="s">
        <v>328</v>
      </c>
      <c r="L2268" s="77">
        <v>46246</v>
      </c>
      <c r="M2268" s="76" t="s">
        <v>1538</v>
      </c>
      <c r="N2268">
        <v>4000036</v>
      </c>
      <c r="O2268" s="76" t="s">
        <v>271</v>
      </c>
      <c r="P2268" s="77">
        <v>46246</v>
      </c>
      <c r="Q2268" s="43">
        <f t="shared" si="70"/>
        <v>451</v>
      </c>
      <c r="R2268" s="43">
        <f t="shared" si="71"/>
        <v>720</v>
      </c>
      <c r="S2268" s="41">
        <f>IF($Q2268&lt;Parâmetros!$E$19,$G2268-1,$G2268)</f>
        <v>46246</v>
      </c>
    </row>
    <row r="2269" spans="1:19" ht="15" customHeight="1" x14ac:dyDescent="0.25">
      <c r="A2269" s="79">
        <v>55628</v>
      </c>
      <c r="B2269" s="76" t="s">
        <v>3286</v>
      </c>
      <c r="C2269" s="76" t="s">
        <v>1995</v>
      </c>
      <c r="D2269" s="77">
        <v>46246</v>
      </c>
      <c r="E2269" s="78">
        <v>3.17</v>
      </c>
      <c r="F2269" s="76" t="s">
        <v>266</v>
      </c>
      <c r="G2269" s="77">
        <v>46246</v>
      </c>
      <c r="H2269">
        <v>40502380</v>
      </c>
      <c r="I2269">
        <v>10</v>
      </c>
      <c r="J2269" s="76" t="s">
        <v>3314</v>
      </c>
      <c r="K2269" s="76" t="s">
        <v>3315</v>
      </c>
      <c r="L2269" s="77">
        <v>46246</v>
      </c>
      <c r="M2269" s="76" t="s">
        <v>1538</v>
      </c>
      <c r="N2269" s="76" t="s">
        <v>270</v>
      </c>
      <c r="O2269" s="76" t="s">
        <v>271</v>
      </c>
      <c r="P2269" s="77">
        <v>46246</v>
      </c>
      <c r="Q2269" s="43">
        <f t="shared" si="70"/>
        <v>785</v>
      </c>
      <c r="R2269" s="43">
        <f t="shared" si="71"/>
        <v>975</v>
      </c>
      <c r="S2269" s="41">
        <f>IF($Q2269&lt;Parâmetros!$E$19,$G2269-1,$G2269)</f>
        <v>46246</v>
      </c>
    </row>
    <row r="2270" spans="1:19" ht="15" customHeight="1" x14ac:dyDescent="0.25">
      <c r="A2270" s="79">
        <v>55628</v>
      </c>
      <c r="B2270" s="76" t="s">
        <v>3286</v>
      </c>
      <c r="C2270" s="76" t="s">
        <v>1995</v>
      </c>
      <c r="D2270" s="77">
        <v>46249</v>
      </c>
      <c r="E2270" s="78">
        <v>3.99</v>
      </c>
      <c r="F2270" s="76" t="s">
        <v>266</v>
      </c>
      <c r="G2270" s="77">
        <v>46247</v>
      </c>
      <c r="H2270">
        <v>40503927</v>
      </c>
      <c r="I2270">
        <v>10</v>
      </c>
      <c r="J2270" s="76" t="s">
        <v>3316</v>
      </c>
      <c r="K2270" s="76" t="s">
        <v>876</v>
      </c>
      <c r="L2270" s="77">
        <v>46247</v>
      </c>
      <c r="M2270" s="76" t="s">
        <v>1538</v>
      </c>
      <c r="N2270">
        <v>4000038</v>
      </c>
      <c r="O2270" s="76" t="s">
        <v>271</v>
      </c>
      <c r="P2270" s="77">
        <v>46249</v>
      </c>
      <c r="Q2270" s="43">
        <f t="shared" ref="Q2270:Q2333" si="72">IFERROR(VALUE(LEFT($J2270,2))*60+VALUE(MID($J2270,4,2)),9999)</f>
        <v>451</v>
      </c>
      <c r="R2270" s="43">
        <f t="shared" ref="R2270:R2333" si="73">IFERROR(VALUE(LEFT($K2270,2))*60+VALUE(MID($K2270,4,2)),"")</f>
        <v>690</v>
      </c>
      <c r="S2270" s="41">
        <f>IF($Q2270&lt;Parâmetros!$E$19,$G2270-1,$G2270)</f>
        <v>46247</v>
      </c>
    </row>
    <row r="2271" spans="1:19" ht="15" customHeight="1" x14ac:dyDescent="0.25">
      <c r="A2271" s="79">
        <v>55628</v>
      </c>
      <c r="B2271" s="76" t="s">
        <v>3286</v>
      </c>
      <c r="C2271" s="76" t="s">
        <v>1995</v>
      </c>
      <c r="D2271" s="77">
        <v>46249</v>
      </c>
      <c r="E2271" s="78">
        <v>3.59</v>
      </c>
      <c r="F2271" s="76" t="s">
        <v>266</v>
      </c>
      <c r="G2271" s="77">
        <v>46247</v>
      </c>
      <c r="H2271">
        <v>40503927</v>
      </c>
      <c r="I2271">
        <v>10</v>
      </c>
      <c r="J2271" s="76" t="s">
        <v>3295</v>
      </c>
      <c r="K2271" s="76" t="s">
        <v>3317</v>
      </c>
      <c r="L2271" s="77">
        <v>46247</v>
      </c>
      <c r="M2271" s="76" t="s">
        <v>1538</v>
      </c>
      <c r="N2271">
        <v>4000038</v>
      </c>
      <c r="O2271" s="76" t="s">
        <v>271</v>
      </c>
      <c r="P2271" s="77">
        <v>46249</v>
      </c>
      <c r="Q2271" s="43">
        <f t="shared" si="72"/>
        <v>760</v>
      </c>
      <c r="R2271" s="43">
        <f t="shared" si="73"/>
        <v>975</v>
      </c>
      <c r="S2271" s="41">
        <f>IF($Q2271&lt;Parâmetros!$E$19,$G2271-1,$G2271)</f>
        <v>46247</v>
      </c>
    </row>
    <row r="2272" spans="1:19" ht="15" customHeight="1" x14ac:dyDescent="0.25">
      <c r="A2272" s="79">
        <v>55628</v>
      </c>
      <c r="B2272" s="76" t="s">
        <v>3286</v>
      </c>
      <c r="C2272" s="76" t="s">
        <v>1995</v>
      </c>
      <c r="D2272" s="77">
        <v>46249</v>
      </c>
      <c r="E2272" s="78">
        <v>4.01</v>
      </c>
      <c r="F2272" s="76" t="s">
        <v>266</v>
      </c>
      <c r="G2272" s="77">
        <v>46248</v>
      </c>
      <c r="H2272">
        <v>40503928</v>
      </c>
      <c r="I2272">
        <v>10</v>
      </c>
      <c r="J2272" s="76" t="s">
        <v>3318</v>
      </c>
      <c r="K2272" s="76" t="s">
        <v>3319</v>
      </c>
      <c r="L2272" s="77">
        <v>46248</v>
      </c>
      <c r="M2272" s="76" t="s">
        <v>1538</v>
      </c>
      <c r="N2272">
        <v>4000485</v>
      </c>
      <c r="O2272" s="76" t="s">
        <v>271</v>
      </c>
      <c r="P2272" s="77">
        <v>46249</v>
      </c>
      <c r="Q2272" s="43">
        <f t="shared" si="72"/>
        <v>450</v>
      </c>
      <c r="R2272" s="43">
        <f t="shared" si="73"/>
        <v>690</v>
      </c>
      <c r="S2272" s="41">
        <f>IF($Q2272&lt;Parâmetros!$E$19,$G2272-1,$G2272)</f>
        <v>46248</v>
      </c>
    </row>
    <row r="2273" spans="1:19" ht="15" customHeight="1" x14ac:dyDescent="0.25">
      <c r="A2273" s="79">
        <v>55628</v>
      </c>
      <c r="B2273" s="76" t="s">
        <v>3286</v>
      </c>
      <c r="C2273" s="76" t="s">
        <v>1995</v>
      </c>
      <c r="D2273" s="77">
        <v>46249</v>
      </c>
      <c r="E2273" s="78">
        <v>4.6500000000000004</v>
      </c>
      <c r="F2273" s="76" t="s">
        <v>266</v>
      </c>
      <c r="G2273" s="77">
        <v>46248</v>
      </c>
      <c r="H2273">
        <v>40503928</v>
      </c>
      <c r="I2273">
        <v>10</v>
      </c>
      <c r="J2273" s="76" t="s">
        <v>3320</v>
      </c>
      <c r="K2273" s="76" t="s">
        <v>3321</v>
      </c>
      <c r="L2273" s="77">
        <v>46248</v>
      </c>
      <c r="M2273" s="76" t="s">
        <v>1538</v>
      </c>
      <c r="N2273">
        <v>4000485</v>
      </c>
      <c r="O2273" s="76" t="s">
        <v>271</v>
      </c>
      <c r="P2273" s="77">
        <v>46249</v>
      </c>
      <c r="Q2273" s="43">
        <f t="shared" si="72"/>
        <v>696</v>
      </c>
      <c r="R2273" s="43">
        <f t="shared" si="73"/>
        <v>975</v>
      </c>
      <c r="S2273" s="41">
        <f>IF($Q2273&lt;Parâmetros!$E$19,$G2273-1,$G2273)</f>
        <v>46248</v>
      </c>
    </row>
    <row r="2274" spans="1:19" ht="15" customHeight="1" x14ac:dyDescent="0.25">
      <c r="A2274" s="79">
        <v>55628</v>
      </c>
      <c r="B2274" s="76" t="s">
        <v>3286</v>
      </c>
      <c r="C2274" s="76" t="s">
        <v>1995</v>
      </c>
      <c r="D2274" s="77">
        <v>46249</v>
      </c>
      <c r="E2274" s="78">
        <v>4.5</v>
      </c>
      <c r="F2274" s="76" t="s">
        <v>266</v>
      </c>
      <c r="G2274" s="77">
        <v>46249</v>
      </c>
      <c r="H2274">
        <v>40504736</v>
      </c>
      <c r="I2274">
        <v>10</v>
      </c>
      <c r="J2274" s="76" t="s">
        <v>3290</v>
      </c>
      <c r="K2274" s="76" t="s">
        <v>3322</v>
      </c>
      <c r="L2274" s="77">
        <v>46249</v>
      </c>
      <c r="M2274" s="76" t="s">
        <v>767</v>
      </c>
      <c r="N2274" s="76" t="s">
        <v>270</v>
      </c>
      <c r="O2274" s="76" t="s">
        <v>271</v>
      </c>
      <c r="P2274" s="77">
        <v>46249</v>
      </c>
      <c r="Q2274" s="43">
        <f t="shared" si="72"/>
        <v>450</v>
      </c>
      <c r="R2274" s="43">
        <f t="shared" si="73"/>
        <v>720</v>
      </c>
      <c r="S2274" s="41">
        <f>IF($Q2274&lt;Parâmetros!$E$19,$G2274-1,$G2274)</f>
        <v>46249</v>
      </c>
    </row>
    <row r="2275" spans="1:19" ht="15" customHeight="1" x14ac:dyDescent="0.25">
      <c r="A2275" s="79">
        <v>55628</v>
      </c>
      <c r="B2275" s="76" t="s">
        <v>3286</v>
      </c>
      <c r="C2275" s="76" t="s">
        <v>1995</v>
      </c>
      <c r="D2275" s="77">
        <v>46249</v>
      </c>
      <c r="E2275" s="78">
        <v>2</v>
      </c>
      <c r="F2275" s="76" t="s">
        <v>266</v>
      </c>
      <c r="G2275" s="77">
        <v>46249</v>
      </c>
      <c r="H2275">
        <v>40504736</v>
      </c>
      <c r="I2275">
        <v>10</v>
      </c>
      <c r="J2275" s="76" t="s">
        <v>3323</v>
      </c>
      <c r="K2275" s="76" t="s">
        <v>3324</v>
      </c>
      <c r="L2275" s="77">
        <v>46249</v>
      </c>
      <c r="M2275" s="76" t="s">
        <v>767</v>
      </c>
      <c r="N2275" s="76" t="s">
        <v>270</v>
      </c>
      <c r="O2275" s="76" t="s">
        <v>271</v>
      </c>
      <c r="P2275" s="77">
        <v>46249</v>
      </c>
      <c r="Q2275" s="43">
        <f t="shared" si="72"/>
        <v>784</v>
      </c>
      <c r="R2275" s="43">
        <f t="shared" si="73"/>
        <v>904</v>
      </c>
      <c r="S2275" s="41">
        <f>IF($Q2275&lt;Parâmetros!$E$19,$G2275-1,$G2275)</f>
        <v>46249</v>
      </c>
    </row>
    <row r="2276" spans="1:19" ht="15" customHeight="1" x14ac:dyDescent="0.25">
      <c r="A2276" s="79">
        <v>55637</v>
      </c>
      <c r="B2276" s="76" t="s">
        <v>192</v>
      </c>
      <c r="C2276" s="76" t="s">
        <v>265</v>
      </c>
      <c r="D2276" s="77">
        <v>46237</v>
      </c>
      <c r="E2276" s="78">
        <v>1.25</v>
      </c>
      <c r="F2276" s="76" t="s">
        <v>266</v>
      </c>
      <c r="G2276" s="77">
        <v>46237</v>
      </c>
      <c r="H2276">
        <v>40496949</v>
      </c>
      <c r="I2276">
        <v>10</v>
      </c>
      <c r="J2276" s="76" t="s">
        <v>3325</v>
      </c>
      <c r="K2276" s="76" t="s">
        <v>3326</v>
      </c>
      <c r="L2276" s="77">
        <v>46237</v>
      </c>
      <c r="M2276" s="76" t="s">
        <v>296</v>
      </c>
      <c r="N2276">
        <v>3010914</v>
      </c>
      <c r="O2276" s="76" t="s">
        <v>271</v>
      </c>
      <c r="P2276" s="77">
        <v>46237</v>
      </c>
      <c r="Q2276" s="43">
        <f t="shared" si="72"/>
        <v>446</v>
      </c>
      <c r="R2276" s="43">
        <f t="shared" si="73"/>
        <v>521</v>
      </c>
      <c r="S2276" s="41">
        <f>IF($Q2276&lt;Parâmetros!$E$19,$G2276-1,$G2276)</f>
        <v>46237</v>
      </c>
    </row>
    <row r="2277" spans="1:19" ht="15" customHeight="1" x14ac:dyDescent="0.25">
      <c r="A2277" s="79">
        <v>55637</v>
      </c>
      <c r="B2277" s="76" t="s">
        <v>192</v>
      </c>
      <c r="C2277" s="76" t="s">
        <v>265</v>
      </c>
      <c r="D2277" s="77">
        <v>46237</v>
      </c>
      <c r="E2277" s="78">
        <v>3.97</v>
      </c>
      <c r="F2277" s="76" t="s">
        <v>266</v>
      </c>
      <c r="G2277" s="77">
        <v>46237</v>
      </c>
      <c r="H2277">
        <v>40501031</v>
      </c>
      <c r="I2277">
        <v>10</v>
      </c>
      <c r="J2277" s="76" t="s">
        <v>3327</v>
      </c>
      <c r="K2277" s="76" t="s">
        <v>3328</v>
      </c>
      <c r="L2277" s="77">
        <v>46237</v>
      </c>
      <c r="M2277" s="76" t="s">
        <v>269</v>
      </c>
      <c r="N2277">
        <v>3006090</v>
      </c>
      <c r="O2277" s="76" t="s">
        <v>271</v>
      </c>
      <c r="P2277" s="77">
        <v>46237</v>
      </c>
      <c r="Q2277" s="43">
        <f t="shared" si="72"/>
        <v>531</v>
      </c>
      <c r="R2277" s="43">
        <f t="shared" si="73"/>
        <v>769</v>
      </c>
      <c r="S2277" s="41">
        <f>IF($Q2277&lt;Parâmetros!$E$19,$G2277-1,$G2277)</f>
        <v>46237</v>
      </c>
    </row>
    <row r="2278" spans="1:19" ht="15" customHeight="1" x14ac:dyDescent="0.25">
      <c r="A2278" s="79">
        <v>55637</v>
      </c>
      <c r="B2278" s="76" t="s">
        <v>192</v>
      </c>
      <c r="C2278" s="76" t="s">
        <v>265</v>
      </c>
      <c r="D2278" s="77">
        <v>46237</v>
      </c>
      <c r="E2278" s="78">
        <v>1.76</v>
      </c>
      <c r="F2278" s="76" t="s">
        <v>266</v>
      </c>
      <c r="G2278" s="77">
        <v>46237</v>
      </c>
      <c r="H2278">
        <v>40501037</v>
      </c>
      <c r="I2278">
        <v>10</v>
      </c>
      <c r="J2278" s="76" t="s">
        <v>3066</v>
      </c>
      <c r="K2278" s="76" t="s">
        <v>3329</v>
      </c>
      <c r="L2278" s="77">
        <v>46237</v>
      </c>
      <c r="M2278" s="76" t="s">
        <v>269</v>
      </c>
      <c r="N2278">
        <v>3012305</v>
      </c>
      <c r="O2278" s="76" t="s">
        <v>271</v>
      </c>
      <c r="P2278" s="77">
        <v>46237</v>
      </c>
      <c r="Q2278" s="43">
        <f t="shared" si="72"/>
        <v>841</v>
      </c>
      <c r="R2278" s="43">
        <f t="shared" si="73"/>
        <v>946</v>
      </c>
      <c r="S2278" s="41">
        <f>IF($Q2278&lt;Parâmetros!$E$19,$G2278-1,$G2278)</f>
        <v>46237</v>
      </c>
    </row>
    <row r="2279" spans="1:19" ht="15" customHeight="1" x14ac:dyDescent="0.25">
      <c r="A2279" s="79">
        <v>55637</v>
      </c>
      <c r="B2279" s="76" t="s">
        <v>192</v>
      </c>
      <c r="C2279" s="76" t="s">
        <v>265</v>
      </c>
      <c r="D2279" s="77">
        <v>46237</v>
      </c>
      <c r="E2279" s="78">
        <v>0.77</v>
      </c>
      <c r="F2279" s="76" t="s">
        <v>266</v>
      </c>
      <c r="G2279" s="77">
        <v>46237</v>
      </c>
      <c r="H2279">
        <v>40499666</v>
      </c>
      <c r="I2279">
        <v>10</v>
      </c>
      <c r="J2279" s="76" t="s">
        <v>3330</v>
      </c>
      <c r="K2279" s="76" t="s">
        <v>3331</v>
      </c>
      <c r="L2279" s="77">
        <v>46237</v>
      </c>
      <c r="M2279" s="76" t="s">
        <v>269</v>
      </c>
      <c r="N2279" s="76" t="s">
        <v>270</v>
      </c>
      <c r="O2279" s="76" t="s">
        <v>271</v>
      </c>
      <c r="P2279" s="77">
        <v>46237</v>
      </c>
      <c r="Q2279" s="43">
        <f t="shared" si="72"/>
        <v>949</v>
      </c>
      <c r="R2279" s="43">
        <f t="shared" si="73"/>
        <v>995</v>
      </c>
      <c r="S2279" s="41">
        <f>IF($Q2279&lt;Parâmetros!$E$19,$G2279-1,$G2279)</f>
        <v>46237</v>
      </c>
    </row>
    <row r="2280" spans="1:19" ht="15" customHeight="1" x14ac:dyDescent="0.25">
      <c r="A2280" s="79">
        <v>55637</v>
      </c>
      <c r="B2280" s="76" t="s">
        <v>192</v>
      </c>
      <c r="C2280" s="76" t="s">
        <v>265</v>
      </c>
      <c r="D2280" s="77">
        <v>46238</v>
      </c>
      <c r="E2280" s="78">
        <v>1.66</v>
      </c>
      <c r="F2280" s="76" t="s">
        <v>266</v>
      </c>
      <c r="G2280" s="77">
        <v>46238</v>
      </c>
      <c r="H2280">
        <v>40496950</v>
      </c>
      <c r="I2280">
        <v>10</v>
      </c>
      <c r="J2280" s="76" t="s">
        <v>3332</v>
      </c>
      <c r="K2280" s="76" t="s">
        <v>3333</v>
      </c>
      <c r="L2280" s="77">
        <v>46238</v>
      </c>
      <c r="M2280" s="76" t="s">
        <v>296</v>
      </c>
      <c r="N2280">
        <v>3010914</v>
      </c>
      <c r="O2280" s="76" t="s">
        <v>271</v>
      </c>
      <c r="P2280" s="77">
        <v>46238</v>
      </c>
      <c r="Q2280" s="43">
        <f t="shared" si="72"/>
        <v>436</v>
      </c>
      <c r="R2280" s="43">
        <f t="shared" si="73"/>
        <v>536</v>
      </c>
      <c r="S2280" s="41">
        <f>IF($Q2280&lt;Parâmetros!$E$19,$G2280-1,$G2280)</f>
        <v>46238</v>
      </c>
    </row>
    <row r="2281" spans="1:19" ht="15" customHeight="1" x14ac:dyDescent="0.25">
      <c r="A2281" s="79">
        <v>55637</v>
      </c>
      <c r="B2281" s="76" t="s">
        <v>192</v>
      </c>
      <c r="C2281" s="76" t="s">
        <v>265</v>
      </c>
      <c r="D2281" s="77">
        <v>46238</v>
      </c>
      <c r="E2281" s="78">
        <v>1.0900000000000001</v>
      </c>
      <c r="F2281" s="76" t="s">
        <v>266</v>
      </c>
      <c r="G2281" s="77">
        <v>46238</v>
      </c>
      <c r="H2281">
        <v>40496999</v>
      </c>
      <c r="I2281">
        <v>10</v>
      </c>
      <c r="J2281" s="76" t="s">
        <v>3334</v>
      </c>
      <c r="K2281" s="76" t="s">
        <v>3335</v>
      </c>
      <c r="L2281" s="77">
        <v>46238</v>
      </c>
      <c r="M2281" s="76" t="s">
        <v>296</v>
      </c>
      <c r="N2281" s="76" t="s">
        <v>270</v>
      </c>
      <c r="O2281" s="76" t="s">
        <v>271</v>
      </c>
      <c r="P2281" s="77">
        <v>46238</v>
      </c>
      <c r="Q2281" s="43">
        <f t="shared" si="72"/>
        <v>537</v>
      </c>
      <c r="R2281" s="43">
        <f t="shared" si="73"/>
        <v>602</v>
      </c>
      <c r="S2281" s="41">
        <f>IF($Q2281&lt;Parâmetros!$E$19,$G2281-1,$G2281)</f>
        <v>46238</v>
      </c>
    </row>
    <row r="2282" spans="1:19" ht="15" customHeight="1" x14ac:dyDescent="0.25">
      <c r="A2282" s="79">
        <v>55637</v>
      </c>
      <c r="B2282" s="76" t="s">
        <v>192</v>
      </c>
      <c r="C2282" s="76" t="s">
        <v>265</v>
      </c>
      <c r="D2282" s="77">
        <v>46238</v>
      </c>
      <c r="E2282" s="78">
        <v>2.4700000000000002</v>
      </c>
      <c r="F2282" s="76" t="s">
        <v>266</v>
      </c>
      <c r="G2282" s="77">
        <v>46238</v>
      </c>
      <c r="H2282">
        <v>40501311</v>
      </c>
      <c r="I2282">
        <v>10</v>
      </c>
      <c r="J2282" s="76" t="s">
        <v>3336</v>
      </c>
      <c r="K2282" s="76" t="s">
        <v>3337</v>
      </c>
      <c r="L2282" s="77">
        <v>46238</v>
      </c>
      <c r="M2282" s="76" t="s">
        <v>269</v>
      </c>
      <c r="N2282" s="76" t="s">
        <v>270</v>
      </c>
      <c r="O2282" s="76" t="s">
        <v>271</v>
      </c>
      <c r="P2282" s="77">
        <v>46238</v>
      </c>
      <c r="Q2282" s="43">
        <f t="shared" si="72"/>
        <v>604</v>
      </c>
      <c r="R2282" s="43">
        <f t="shared" si="73"/>
        <v>752</v>
      </c>
      <c r="S2282" s="41">
        <f>IF($Q2282&lt;Parâmetros!$E$19,$G2282-1,$G2282)</f>
        <v>46238</v>
      </c>
    </row>
    <row r="2283" spans="1:19" ht="15" customHeight="1" x14ac:dyDescent="0.25">
      <c r="A2283" s="79">
        <v>55637</v>
      </c>
      <c r="B2283" s="76" t="s">
        <v>192</v>
      </c>
      <c r="C2283" s="76" t="s">
        <v>265</v>
      </c>
      <c r="D2283" s="77">
        <v>46238</v>
      </c>
      <c r="E2283" s="78">
        <v>2.79</v>
      </c>
      <c r="F2283" s="76" t="s">
        <v>266</v>
      </c>
      <c r="G2283" s="77">
        <v>46238</v>
      </c>
      <c r="H2283">
        <v>40501311</v>
      </c>
      <c r="I2283">
        <v>10</v>
      </c>
      <c r="J2283" s="76" t="s">
        <v>3338</v>
      </c>
      <c r="K2283" s="76" t="s">
        <v>3339</v>
      </c>
      <c r="L2283" s="77">
        <v>46238</v>
      </c>
      <c r="M2283" s="76" t="s">
        <v>269</v>
      </c>
      <c r="N2283" s="76" t="s">
        <v>270</v>
      </c>
      <c r="O2283" s="76" t="s">
        <v>271</v>
      </c>
      <c r="P2283" s="77">
        <v>46238</v>
      </c>
      <c r="Q2283" s="43">
        <f t="shared" si="72"/>
        <v>807</v>
      </c>
      <c r="R2283" s="43">
        <f t="shared" si="73"/>
        <v>974</v>
      </c>
      <c r="S2283" s="41">
        <f>IF($Q2283&lt;Parâmetros!$E$19,$G2283-1,$G2283)</f>
        <v>46238</v>
      </c>
    </row>
    <row r="2284" spans="1:19" ht="15" customHeight="1" x14ac:dyDescent="0.25">
      <c r="A2284" s="79">
        <v>55637</v>
      </c>
      <c r="B2284" s="76" t="s">
        <v>192</v>
      </c>
      <c r="C2284" s="76" t="s">
        <v>265</v>
      </c>
      <c r="D2284" s="77">
        <v>46239</v>
      </c>
      <c r="E2284" s="78">
        <v>2.4900000000000002</v>
      </c>
      <c r="F2284" s="76" t="s">
        <v>266</v>
      </c>
      <c r="G2284" s="77">
        <v>46239</v>
      </c>
      <c r="H2284">
        <v>40501005</v>
      </c>
      <c r="I2284">
        <v>10</v>
      </c>
      <c r="J2284" s="76" t="s">
        <v>3340</v>
      </c>
      <c r="K2284" s="76" t="s">
        <v>3341</v>
      </c>
      <c r="L2284" s="77">
        <v>46239</v>
      </c>
      <c r="M2284" s="76" t="s">
        <v>269</v>
      </c>
      <c r="N2284" s="76" t="s">
        <v>270</v>
      </c>
      <c r="O2284" s="76" t="s">
        <v>271</v>
      </c>
      <c r="P2284" s="77">
        <v>46239</v>
      </c>
      <c r="Q2284" s="43">
        <f t="shared" si="72"/>
        <v>428</v>
      </c>
      <c r="R2284" s="43">
        <f t="shared" si="73"/>
        <v>577</v>
      </c>
      <c r="S2284" s="41">
        <f>IF($Q2284&lt;Parâmetros!$E$19,$G2284-1,$G2284)</f>
        <v>46239</v>
      </c>
    </row>
    <row r="2285" spans="1:19" ht="15" customHeight="1" x14ac:dyDescent="0.25">
      <c r="A2285" s="79">
        <v>55637</v>
      </c>
      <c r="B2285" s="76" t="s">
        <v>192</v>
      </c>
      <c r="C2285" s="76" t="s">
        <v>265</v>
      </c>
      <c r="D2285" s="77">
        <v>46239</v>
      </c>
      <c r="E2285" s="78">
        <v>1.34</v>
      </c>
      <c r="F2285" s="76" t="s">
        <v>266</v>
      </c>
      <c r="G2285" s="77">
        <v>46239</v>
      </c>
      <c r="H2285">
        <v>40497001</v>
      </c>
      <c r="I2285">
        <v>10</v>
      </c>
      <c r="J2285" s="76" t="s">
        <v>1463</v>
      </c>
      <c r="K2285" s="76" t="s">
        <v>3342</v>
      </c>
      <c r="L2285" s="77">
        <v>46239</v>
      </c>
      <c r="M2285" s="76" t="s">
        <v>296</v>
      </c>
      <c r="N2285" s="76" t="s">
        <v>270</v>
      </c>
      <c r="O2285" s="76" t="s">
        <v>271</v>
      </c>
      <c r="P2285" s="77">
        <v>46239</v>
      </c>
      <c r="Q2285" s="43">
        <f t="shared" si="72"/>
        <v>580</v>
      </c>
      <c r="R2285" s="43">
        <f t="shared" si="73"/>
        <v>661</v>
      </c>
      <c r="S2285" s="41">
        <f>IF($Q2285&lt;Parâmetros!$E$19,$G2285-1,$G2285)</f>
        <v>46239</v>
      </c>
    </row>
    <row r="2286" spans="1:19" ht="15" customHeight="1" x14ac:dyDescent="0.25">
      <c r="A2286" s="79">
        <v>55637</v>
      </c>
      <c r="B2286" s="76" t="s">
        <v>192</v>
      </c>
      <c r="C2286" s="76" t="s">
        <v>265</v>
      </c>
      <c r="D2286" s="77">
        <v>46239</v>
      </c>
      <c r="E2286" s="78">
        <v>1.42</v>
      </c>
      <c r="F2286" s="76" t="s">
        <v>266</v>
      </c>
      <c r="G2286" s="77">
        <v>46239</v>
      </c>
      <c r="H2286">
        <v>40496951</v>
      </c>
      <c r="I2286">
        <v>10</v>
      </c>
      <c r="J2286" s="76" t="s">
        <v>3343</v>
      </c>
      <c r="K2286" s="76" t="s">
        <v>3344</v>
      </c>
      <c r="L2286" s="77">
        <v>46239</v>
      </c>
      <c r="M2286" s="76" t="s">
        <v>296</v>
      </c>
      <c r="N2286">
        <v>3010914</v>
      </c>
      <c r="O2286" s="76" t="s">
        <v>271</v>
      </c>
      <c r="P2286" s="77">
        <v>46239</v>
      </c>
      <c r="Q2286" s="43">
        <f t="shared" si="72"/>
        <v>661</v>
      </c>
      <c r="R2286" s="43">
        <f t="shared" si="73"/>
        <v>746</v>
      </c>
      <c r="S2286" s="41">
        <f>IF($Q2286&lt;Parâmetros!$E$19,$G2286-1,$G2286)</f>
        <v>46239</v>
      </c>
    </row>
    <row r="2287" spans="1:19" ht="15" customHeight="1" x14ac:dyDescent="0.25">
      <c r="A2287" s="79">
        <v>55637</v>
      </c>
      <c r="B2287" s="76" t="s">
        <v>192</v>
      </c>
      <c r="C2287" s="76" t="s">
        <v>265</v>
      </c>
      <c r="D2287" s="77">
        <v>46239</v>
      </c>
      <c r="E2287" s="78">
        <v>1.08</v>
      </c>
      <c r="F2287" s="76" t="s">
        <v>266</v>
      </c>
      <c r="G2287" s="77">
        <v>46239</v>
      </c>
      <c r="H2287">
        <v>40501577</v>
      </c>
      <c r="I2287">
        <v>10</v>
      </c>
      <c r="J2287" s="76" t="s">
        <v>3345</v>
      </c>
      <c r="K2287" s="76" t="s">
        <v>3346</v>
      </c>
      <c r="L2287" s="77">
        <v>46239</v>
      </c>
      <c r="M2287" s="76" t="s">
        <v>269</v>
      </c>
      <c r="N2287" s="76" t="s">
        <v>270</v>
      </c>
      <c r="O2287" s="76" t="s">
        <v>271</v>
      </c>
      <c r="P2287" s="77">
        <v>46239</v>
      </c>
      <c r="Q2287" s="43">
        <f t="shared" si="72"/>
        <v>794</v>
      </c>
      <c r="R2287" s="43">
        <f t="shared" si="73"/>
        <v>859</v>
      </c>
      <c r="S2287" s="41">
        <f>IF($Q2287&lt;Parâmetros!$E$19,$G2287-1,$G2287)</f>
        <v>46239</v>
      </c>
    </row>
    <row r="2288" spans="1:19" ht="15" customHeight="1" x14ac:dyDescent="0.25">
      <c r="A2288" s="79">
        <v>55637</v>
      </c>
      <c r="B2288" s="76" t="s">
        <v>192</v>
      </c>
      <c r="C2288" s="76" t="s">
        <v>265</v>
      </c>
      <c r="D2288" s="77">
        <v>46239</v>
      </c>
      <c r="E2288" s="78">
        <v>1.67</v>
      </c>
      <c r="F2288" s="76" t="s">
        <v>266</v>
      </c>
      <c r="G2288" s="77">
        <v>46239</v>
      </c>
      <c r="H2288">
        <v>40501585</v>
      </c>
      <c r="I2288">
        <v>10</v>
      </c>
      <c r="J2288" s="76" t="s">
        <v>3347</v>
      </c>
      <c r="K2288" s="76" t="s">
        <v>3348</v>
      </c>
      <c r="L2288" s="77">
        <v>46239</v>
      </c>
      <c r="M2288" s="76" t="s">
        <v>269</v>
      </c>
      <c r="N2288">
        <v>3010859</v>
      </c>
      <c r="O2288" s="76" t="s">
        <v>271</v>
      </c>
      <c r="P2288" s="77">
        <v>46239</v>
      </c>
      <c r="Q2288" s="43">
        <f t="shared" si="72"/>
        <v>862</v>
      </c>
      <c r="R2288" s="43">
        <f t="shared" si="73"/>
        <v>962</v>
      </c>
      <c r="S2288" s="41">
        <f>IF($Q2288&lt;Parâmetros!$E$19,$G2288-1,$G2288)</f>
        <v>46239</v>
      </c>
    </row>
    <row r="2289" spans="1:19" ht="15" customHeight="1" x14ac:dyDescent="0.25">
      <c r="A2289" s="79">
        <v>55637</v>
      </c>
      <c r="B2289" s="76" t="s">
        <v>192</v>
      </c>
      <c r="C2289" s="76" t="s">
        <v>265</v>
      </c>
      <c r="D2289" s="77">
        <v>46239</v>
      </c>
      <c r="E2289" s="78">
        <v>0.56000000000000005</v>
      </c>
      <c r="F2289" s="76" t="s">
        <v>266</v>
      </c>
      <c r="G2289" s="77">
        <v>46239</v>
      </c>
      <c r="H2289">
        <v>40499666</v>
      </c>
      <c r="I2289">
        <v>10</v>
      </c>
      <c r="J2289" s="76" t="s">
        <v>3349</v>
      </c>
      <c r="K2289" s="76" t="s">
        <v>3350</v>
      </c>
      <c r="L2289" s="77">
        <v>46239</v>
      </c>
      <c r="M2289" s="76" t="s">
        <v>269</v>
      </c>
      <c r="N2289" s="76" t="s">
        <v>270</v>
      </c>
      <c r="O2289" s="76" t="s">
        <v>271</v>
      </c>
      <c r="P2289" s="77">
        <v>46239</v>
      </c>
      <c r="Q2289" s="43">
        <f t="shared" si="72"/>
        <v>963</v>
      </c>
      <c r="R2289" s="43">
        <f t="shared" si="73"/>
        <v>996</v>
      </c>
      <c r="S2289" s="41">
        <f>IF($Q2289&lt;Parâmetros!$E$19,$G2289-1,$G2289)</f>
        <v>46239</v>
      </c>
    </row>
    <row r="2290" spans="1:19" ht="15" customHeight="1" x14ac:dyDescent="0.25">
      <c r="A2290" s="79">
        <v>55637</v>
      </c>
      <c r="B2290" s="76" t="s">
        <v>192</v>
      </c>
      <c r="C2290" s="76" t="s">
        <v>265</v>
      </c>
      <c r="D2290" s="77">
        <v>46240</v>
      </c>
      <c r="E2290" s="78">
        <v>1.1100000000000001</v>
      </c>
      <c r="F2290" s="76" t="s">
        <v>266</v>
      </c>
      <c r="G2290" s="77">
        <v>46240</v>
      </c>
      <c r="H2290">
        <v>40496952</v>
      </c>
      <c r="I2290">
        <v>10</v>
      </c>
      <c r="J2290" s="76" t="s">
        <v>3351</v>
      </c>
      <c r="K2290" s="76" t="s">
        <v>3352</v>
      </c>
      <c r="L2290" s="77">
        <v>46240</v>
      </c>
      <c r="M2290" s="76" t="s">
        <v>296</v>
      </c>
      <c r="N2290">
        <v>3010914</v>
      </c>
      <c r="O2290" s="76" t="s">
        <v>271</v>
      </c>
      <c r="P2290" s="77">
        <v>46240</v>
      </c>
      <c r="Q2290" s="43">
        <f t="shared" si="72"/>
        <v>438</v>
      </c>
      <c r="R2290" s="43">
        <f t="shared" si="73"/>
        <v>504</v>
      </c>
      <c r="S2290" s="41">
        <f>IF($Q2290&lt;Parâmetros!$E$19,$G2290-1,$G2290)</f>
        <v>46240</v>
      </c>
    </row>
    <row r="2291" spans="1:19" ht="15" customHeight="1" x14ac:dyDescent="0.25">
      <c r="A2291" s="79">
        <v>55637</v>
      </c>
      <c r="B2291" s="76" t="s">
        <v>192</v>
      </c>
      <c r="C2291" s="76" t="s">
        <v>265</v>
      </c>
      <c r="D2291" s="77">
        <v>46240</v>
      </c>
      <c r="E2291" s="78">
        <v>4.03</v>
      </c>
      <c r="F2291" s="76" t="s">
        <v>266</v>
      </c>
      <c r="G2291" s="77">
        <v>46240</v>
      </c>
      <c r="H2291">
        <v>40501823</v>
      </c>
      <c r="I2291">
        <v>10</v>
      </c>
      <c r="J2291" s="76" t="s">
        <v>3353</v>
      </c>
      <c r="K2291" s="76" t="s">
        <v>3354</v>
      </c>
      <c r="L2291" s="77">
        <v>46240</v>
      </c>
      <c r="M2291" s="76" t="s">
        <v>269</v>
      </c>
      <c r="N2291" s="76" t="s">
        <v>270</v>
      </c>
      <c r="O2291" s="76" t="s">
        <v>271</v>
      </c>
      <c r="P2291" s="77">
        <v>46240</v>
      </c>
      <c r="Q2291" s="43">
        <f t="shared" si="72"/>
        <v>505</v>
      </c>
      <c r="R2291" s="43">
        <f t="shared" si="73"/>
        <v>746</v>
      </c>
      <c r="S2291" s="41">
        <f>IF($Q2291&lt;Parâmetros!$E$19,$G2291-1,$G2291)</f>
        <v>46240</v>
      </c>
    </row>
    <row r="2292" spans="1:19" ht="15" customHeight="1" x14ac:dyDescent="0.25">
      <c r="A2292" s="79">
        <v>55637</v>
      </c>
      <c r="B2292" s="76" t="s">
        <v>192</v>
      </c>
      <c r="C2292" s="76" t="s">
        <v>265</v>
      </c>
      <c r="D2292" s="77">
        <v>46240</v>
      </c>
      <c r="E2292" s="78">
        <v>0.97</v>
      </c>
      <c r="F2292" s="76" t="s">
        <v>266</v>
      </c>
      <c r="G2292" s="77">
        <v>46240</v>
      </c>
      <c r="H2292">
        <v>40501842</v>
      </c>
      <c r="I2292">
        <v>10</v>
      </c>
      <c r="J2292" s="76" t="s">
        <v>3355</v>
      </c>
      <c r="K2292" s="76" t="s">
        <v>3356</v>
      </c>
      <c r="L2292" s="77">
        <v>46240</v>
      </c>
      <c r="M2292" s="76" t="s">
        <v>269</v>
      </c>
      <c r="N2292" s="76" t="s">
        <v>270</v>
      </c>
      <c r="O2292" s="76" t="s">
        <v>271</v>
      </c>
      <c r="P2292" s="77">
        <v>46240</v>
      </c>
      <c r="Q2292" s="43">
        <f t="shared" si="72"/>
        <v>847</v>
      </c>
      <c r="R2292" s="43">
        <f t="shared" si="73"/>
        <v>905</v>
      </c>
      <c r="S2292" s="41">
        <f>IF($Q2292&lt;Parâmetros!$E$19,$G2292-1,$G2292)</f>
        <v>46240</v>
      </c>
    </row>
    <row r="2293" spans="1:19" ht="15" customHeight="1" x14ac:dyDescent="0.25">
      <c r="A2293" s="79">
        <v>55637</v>
      </c>
      <c r="B2293" s="76" t="s">
        <v>192</v>
      </c>
      <c r="C2293" s="76" t="s">
        <v>265</v>
      </c>
      <c r="D2293" s="77">
        <v>46240</v>
      </c>
      <c r="E2293" s="78">
        <v>1.61</v>
      </c>
      <c r="F2293" s="76" t="s">
        <v>266</v>
      </c>
      <c r="G2293" s="77">
        <v>46240</v>
      </c>
      <c r="H2293">
        <v>40501843</v>
      </c>
      <c r="I2293">
        <v>10</v>
      </c>
      <c r="J2293" s="76" t="s">
        <v>3357</v>
      </c>
      <c r="K2293" s="76" t="s">
        <v>3358</v>
      </c>
      <c r="L2293" s="77">
        <v>46240</v>
      </c>
      <c r="M2293" s="76" t="s">
        <v>269</v>
      </c>
      <c r="N2293" s="76" t="s">
        <v>270</v>
      </c>
      <c r="O2293" s="76" t="s">
        <v>271</v>
      </c>
      <c r="P2293" s="77">
        <v>46240</v>
      </c>
      <c r="Q2293" s="43">
        <f t="shared" si="72"/>
        <v>907</v>
      </c>
      <c r="R2293" s="43">
        <f t="shared" si="73"/>
        <v>1003</v>
      </c>
      <c r="S2293" s="41">
        <f>IF($Q2293&lt;Parâmetros!$E$19,$G2293-1,$G2293)</f>
        <v>46240</v>
      </c>
    </row>
    <row r="2294" spans="1:19" ht="15" customHeight="1" x14ac:dyDescent="0.25">
      <c r="A2294" s="79">
        <v>55637</v>
      </c>
      <c r="B2294" s="76" t="s">
        <v>192</v>
      </c>
      <c r="C2294" s="76" t="s">
        <v>265</v>
      </c>
      <c r="D2294" s="77">
        <v>46241</v>
      </c>
      <c r="E2294" s="78">
        <v>1.4</v>
      </c>
      <c r="F2294" s="76" t="s">
        <v>266</v>
      </c>
      <c r="G2294" s="77">
        <v>46241</v>
      </c>
      <c r="H2294">
        <v>40496953</v>
      </c>
      <c r="I2294">
        <v>10</v>
      </c>
      <c r="J2294" s="76" t="s">
        <v>3359</v>
      </c>
      <c r="K2294" s="76" t="s">
        <v>3360</v>
      </c>
      <c r="L2294" s="77">
        <v>46241</v>
      </c>
      <c r="M2294" s="76" t="s">
        <v>296</v>
      </c>
      <c r="N2294">
        <v>3010914</v>
      </c>
      <c r="O2294" s="76" t="s">
        <v>271</v>
      </c>
      <c r="P2294" s="77">
        <v>46241</v>
      </c>
      <c r="Q2294" s="43">
        <f t="shared" si="72"/>
        <v>462</v>
      </c>
      <c r="R2294" s="43">
        <f t="shared" si="73"/>
        <v>546</v>
      </c>
      <c r="S2294" s="41">
        <f>IF($Q2294&lt;Parâmetros!$E$19,$G2294-1,$G2294)</f>
        <v>46241</v>
      </c>
    </row>
    <row r="2295" spans="1:19" ht="15" customHeight="1" x14ac:dyDescent="0.25">
      <c r="A2295" s="79">
        <v>55637</v>
      </c>
      <c r="B2295" s="76" t="s">
        <v>192</v>
      </c>
      <c r="C2295" s="76" t="s">
        <v>265</v>
      </c>
      <c r="D2295" s="77">
        <v>46241</v>
      </c>
      <c r="E2295" s="78">
        <v>1.23</v>
      </c>
      <c r="F2295" s="76" t="s">
        <v>266</v>
      </c>
      <c r="G2295" s="77">
        <v>46241</v>
      </c>
      <c r="H2295">
        <v>40497000</v>
      </c>
      <c r="I2295">
        <v>10</v>
      </c>
      <c r="J2295" s="76" t="s">
        <v>3361</v>
      </c>
      <c r="K2295" s="76" t="s">
        <v>3362</v>
      </c>
      <c r="L2295" s="77">
        <v>46241</v>
      </c>
      <c r="M2295" s="76" t="s">
        <v>296</v>
      </c>
      <c r="N2295" s="76" t="s">
        <v>270</v>
      </c>
      <c r="O2295" s="76" t="s">
        <v>271</v>
      </c>
      <c r="P2295" s="77">
        <v>46241</v>
      </c>
      <c r="Q2295" s="43">
        <f t="shared" si="72"/>
        <v>546</v>
      </c>
      <c r="R2295" s="43">
        <f t="shared" si="73"/>
        <v>620</v>
      </c>
      <c r="S2295" s="41">
        <f>IF($Q2295&lt;Parâmetros!$E$19,$G2295-1,$G2295)</f>
        <v>46241</v>
      </c>
    </row>
    <row r="2296" spans="1:19" ht="15" customHeight="1" x14ac:dyDescent="0.25">
      <c r="A2296" s="79">
        <v>55637</v>
      </c>
      <c r="B2296" s="76" t="s">
        <v>192</v>
      </c>
      <c r="C2296" s="76" t="s">
        <v>265</v>
      </c>
      <c r="D2296" s="77">
        <v>46241</v>
      </c>
      <c r="E2296" s="78">
        <v>2.4</v>
      </c>
      <c r="F2296" s="76" t="s">
        <v>266</v>
      </c>
      <c r="G2296" s="77">
        <v>46241</v>
      </c>
      <c r="H2296">
        <v>40502103</v>
      </c>
      <c r="I2296">
        <v>10</v>
      </c>
      <c r="J2296" s="76" t="s">
        <v>3363</v>
      </c>
      <c r="K2296" s="76" t="s">
        <v>3364</v>
      </c>
      <c r="L2296" s="77">
        <v>46241</v>
      </c>
      <c r="M2296" s="76" t="s">
        <v>269</v>
      </c>
      <c r="N2296" s="76" t="s">
        <v>270</v>
      </c>
      <c r="O2296" s="76" t="s">
        <v>271</v>
      </c>
      <c r="P2296" s="77">
        <v>46241</v>
      </c>
      <c r="Q2296" s="43">
        <f t="shared" si="72"/>
        <v>627</v>
      </c>
      <c r="R2296" s="43">
        <f t="shared" si="73"/>
        <v>771</v>
      </c>
      <c r="S2296" s="41">
        <f>IF($Q2296&lt;Parâmetros!$E$19,$G2296-1,$G2296)</f>
        <v>46241</v>
      </c>
    </row>
    <row r="2297" spans="1:19" ht="15" customHeight="1" x14ac:dyDescent="0.25">
      <c r="A2297" s="79">
        <v>55637</v>
      </c>
      <c r="B2297" s="76" t="s">
        <v>192</v>
      </c>
      <c r="C2297" s="76" t="s">
        <v>265</v>
      </c>
      <c r="D2297" s="77">
        <v>46241</v>
      </c>
      <c r="E2297" s="78">
        <v>0.77</v>
      </c>
      <c r="F2297" s="76" t="s">
        <v>266</v>
      </c>
      <c r="G2297" s="77">
        <v>46241</v>
      </c>
      <c r="H2297">
        <v>40498831</v>
      </c>
      <c r="I2297">
        <v>10</v>
      </c>
      <c r="J2297" s="76" t="s">
        <v>3365</v>
      </c>
      <c r="K2297" s="76" t="s">
        <v>3366</v>
      </c>
      <c r="L2297" s="77">
        <v>46241</v>
      </c>
      <c r="M2297" s="76" t="s">
        <v>269</v>
      </c>
      <c r="N2297" s="76" t="s">
        <v>270</v>
      </c>
      <c r="O2297" s="76" t="s">
        <v>271</v>
      </c>
      <c r="P2297" s="77">
        <v>46241</v>
      </c>
      <c r="Q2297" s="43">
        <f t="shared" si="72"/>
        <v>824</v>
      </c>
      <c r="R2297" s="43">
        <f t="shared" si="73"/>
        <v>870</v>
      </c>
      <c r="S2297" s="41">
        <f>IF($Q2297&lt;Parâmetros!$E$19,$G2297-1,$G2297)</f>
        <v>46241</v>
      </c>
    </row>
    <row r="2298" spans="1:19" ht="15" customHeight="1" x14ac:dyDescent="0.25">
      <c r="A2298" s="79">
        <v>55637</v>
      </c>
      <c r="B2298" s="76" t="s">
        <v>192</v>
      </c>
      <c r="C2298" s="76" t="s">
        <v>265</v>
      </c>
      <c r="D2298" s="77">
        <v>46241</v>
      </c>
      <c r="E2298" s="78">
        <v>1.88</v>
      </c>
      <c r="F2298" s="76" t="s">
        <v>266</v>
      </c>
      <c r="G2298" s="77">
        <v>46241</v>
      </c>
      <c r="H2298">
        <v>40496954</v>
      </c>
      <c r="I2298">
        <v>10</v>
      </c>
      <c r="J2298" s="76" t="s">
        <v>3367</v>
      </c>
      <c r="K2298" s="76" t="s">
        <v>3368</v>
      </c>
      <c r="L2298" s="77">
        <v>46241</v>
      </c>
      <c r="M2298" s="76" t="s">
        <v>296</v>
      </c>
      <c r="N2298">
        <v>3010914</v>
      </c>
      <c r="O2298" s="76" t="s">
        <v>271</v>
      </c>
      <c r="P2298" s="77">
        <v>46241</v>
      </c>
      <c r="Q2298" s="43">
        <f t="shared" si="72"/>
        <v>874</v>
      </c>
      <c r="R2298" s="43">
        <f t="shared" si="73"/>
        <v>987</v>
      </c>
      <c r="S2298" s="41">
        <f>IF($Q2298&lt;Parâmetros!$E$19,$G2298-1,$G2298)</f>
        <v>46241</v>
      </c>
    </row>
    <row r="2299" spans="1:19" ht="15" customHeight="1" x14ac:dyDescent="0.25">
      <c r="A2299" s="79">
        <v>55637</v>
      </c>
      <c r="B2299" s="76" t="s">
        <v>192</v>
      </c>
      <c r="C2299" s="76" t="s">
        <v>265</v>
      </c>
      <c r="D2299" s="77">
        <v>46242</v>
      </c>
      <c r="E2299" s="78">
        <v>1.1499999999999999</v>
      </c>
      <c r="F2299" s="76" t="s">
        <v>266</v>
      </c>
      <c r="G2299" s="77">
        <v>46242</v>
      </c>
      <c r="H2299">
        <v>40496958</v>
      </c>
      <c r="I2299">
        <v>10</v>
      </c>
      <c r="J2299" s="76" t="s">
        <v>3369</v>
      </c>
      <c r="K2299" s="76" t="s">
        <v>3370</v>
      </c>
      <c r="L2299" s="77">
        <v>46242</v>
      </c>
      <c r="M2299" s="76" t="s">
        <v>296</v>
      </c>
      <c r="N2299">
        <v>3010914</v>
      </c>
      <c r="O2299" s="76" t="s">
        <v>271</v>
      </c>
      <c r="P2299" s="77">
        <v>46242</v>
      </c>
      <c r="Q2299" s="43">
        <f t="shared" si="72"/>
        <v>437</v>
      </c>
      <c r="R2299" s="43">
        <f t="shared" si="73"/>
        <v>506</v>
      </c>
      <c r="S2299" s="41">
        <f>IF($Q2299&lt;Parâmetros!$E$19,$G2299-1,$G2299)</f>
        <v>46242</v>
      </c>
    </row>
    <row r="2300" spans="1:19" ht="15" customHeight="1" x14ac:dyDescent="0.25">
      <c r="A2300" s="79">
        <v>55637</v>
      </c>
      <c r="B2300" s="76" t="s">
        <v>192</v>
      </c>
      <c r="C2300" s="76" t="s">
        <v>265</v>
      </c>
      <c r="D2300" s="77">
        <v>46242</v>
      </c>
      <c r="E2300" s="78">
        <v>1.46</v>
      </c>
      <c r="F2300" s="76" t="s">
        <v>266</v>
      </c>
      <c r="G2300" s="77">
        <v>46242</v>
      </c>
      <c r="H2300">
        <v>40502381</v>
      </c>
      <c r="I2300">
        <v>10</v>
      </c>
      <c r="J2300" s="76" t="s">
        <v>3371</v>
      </c>
      <c r="K2300" s="76" t="s">
        <v>3372</v>
      </c>
      <c r="L2300" s="77">
        <v>46242</v>
      </c>
      <c r="M2300" s="76" t="s">
        <v>269</v>
      </c>
      <c r="N2300" s="76" t="s">
        <v>270</v>
      </c>
      <c r="O2300" s="76" t="s">
        <v>271</v>
      </c>
      <c r="P2300" s="77">
        <v>46242</v>
      </c>
      <c r="Q2300" s="43">
        <f t="shared" si="72"/>
        <v>508</v>
      </c>
      <c r="R2300" s="43">
        <f t="shared" si="73"/>
        <v>596</v>
      </c>
      <c r="S2300" s="41">
        <f>IF($Q2300&lt;Parâmetros!$E$19,$G2300-1,$G2300)</f>
        <v>46242</v>
      </c>
    </row>
    <row r="2301" spans="1:19" ht="15" customHeight="1" x14ac:dyDescent="0.25">
      <c r="A2301" s="79">
        <v>55637</v>
      </c>
      <c r="B2301" s="76" t="s">
        <v>192</v>
      </c>
      <c r="C2301" s="76" t="s">
        <v>265</v>
      </c>
      <c r="D2301" s="77">
        <v>46242</v>
      </c>
      <c r="E2301" s="78">
        <v>1.4</v>
      </c>
      <c r="F2301" s="76" t="s">
        <v>266</v>
      </c>
      <c r="G2301" s="77">
        <v>46242</v>
      </c>
      <c r="H2301">
        <v>40499666</v>
      </c>
      <c r="I2301">
        <v>10</v>
      </c>
      <c r="J2301" s="76" t="s">
        <v>3373</v>
      </c>
      <c r="K2301" s="76" t="s">
        <v>3374</v>
      </c>
      <c r="L2301" s="77">
        <v>46242</v>
      </c>
      <c r="M2301" s="76" t="s">
        <v>269</v>
      </c>
      <c r="N2301" s="76" t="s">
        <v>270</v>
      </c>
      <c r="O2301" s="76" t="s">
        <v>271</v>
      </c>
      <c r="P2301" s="77">
        <v>46242</v>
      </c>
      <c r="Q2301" s="43">
        <f t="shared" si="72"/>
        <v>596</v>
      </c>
      <c r="R2301" s="43">
        <f t="shared" si="73"/>
        <v>680</v>
      </c>
      <c r="S2301" s="41">
        <f>IF($Q2301&lt;Parâmetros!$E$19,$G2301-1,$G2301)</f>
        <v>46242</v>
      </c>
    </row>
    <row r="2302" spans="1:19" ht="15" customHeight="1" x14ac:dyDescent="0.25">
      <c r="A2302" s="79">
        <v>55637</v>
      </c>
      <c r="B2302" s="76" t="s">
        <v>192</v>
      </c>
      <c r="C2302" s="76" t="s">
        <v>265</v>
      </c>
      <c r="D2302" s="77">
        <v>46242</v>
      </c>
      <c r="E2302" s="78">
        <v>2.4500000000000002</v>
      </c>
      <c r="F2302" s="76" t="s">
        <v>266</v>
      </c>
      <c r="G2302" s="77">
        <v>46242</v>
      </c>
      <c r="H2302">
        <v>40502504</v>
      </c>
      <c r="I2302">
        <v>10</v>
      </c>
      <c r="J2302" s="76" t="s">
        <v>3375</v>
      </c>
      <c r="K2302" s="76" t="s">
        <v>3376</v>
      </c>
      <c r="L2302" s="77">
        <v>46242</v>
      </c>
      <c r="M2302" s="76" t="s">
        <v>269</v>
      </c>
      <c r="N2302" s="76" t="s">
        <v>270</v>
      </c>
      <c r="O2302" s="76" t="s">
        <v>271</v>
      </c>
      <c r="P2302" s="77">
        <v>46242</v>
      </c>
      <c r="Q2302" s="43">
        <f t="shared" si="72"/>
        <v>754</v>
      </c>
      <c r="R2302" s="43">
        <f t="shared" si="73"/>
        <v>901</v>
      </c>
      <c r="S2302" s="41">
        <f>IF($Q2302&lt;Parâmetros!$E$19,$G2302-1,$G2302)</f>
        <v>46242</v>
      </c>
    </row>
    <row r="2303" spans="1:19" ht="15" customHeight="1" x14ac:dyDescent="0.25">
      <c r="A2303" s="79">
        <v>55637</v>
      </c>
      <c r="B2303" s="76" t="s">
        <v>192</v>
      </c>
      <c r="C2303" s="76" t="s">
        <v>265</v>
      </c>
      <c r="D2303" s="77">
        <v>46244</v>
      </c>
      <c r="E2303" s="78">
        <v>1.74</v>
      </c>
      <c r="F2303" s="76" t="s">
        <v>266</v>
      </c>
      <c r="G2303" s="77">
        <v>46244</v>
      </c>
      <c r="H2303">
        <v>40496961</v>
      </c>
      <c r="I2303">
        <v>10</v>
      </c>
      <c r="J2303" s="76" t="s">
        <v>3377</v>
      </c>
      <c r="K2303" s="76" t="s">
        <v>3378</v>
      </c>
      <c r="L2303" s="77">
        <v>46244</v>
      </c>
      <c r="M2303" s="76" t="s">
        <v>296</v>
      </c>
      <c r="N2303">
        <v>3010914</v>
      </c>
      <c r="O2303" s="76" t="s">
        <v>271</v>
      </c>
      <c r="P2303" s="77">
        <v>46244</v>
      </c>
      <c r="Q2303" s="43">
        <f t="shared" si="72"/>
        <v>432</v>
      </c>
      <c r="R2303" s="43">
        <f t="shared" si="73"/>
        <v>536</v>
      </c>
      <c r="S2303" s="41">
        <f>IF($Q2303&lt;Parâmetros!$E$19,$G2303-1,$G2303)</f>
        <v>46244</v>
      </c>
    </row>
    <row r="2304" spans="1:19" ht="15" customHeight="1" x14ac:dyDescent="0.25">
      <c r="A2304" s="79">
        <v>55637</v>
      </c>
      <c r="B2304" s="76" t="s">
        <v>192</v>
      </c>
      <c r="C2304" s="76" t="s">
        <v>265</v>
      </c>
      <c r="D2304" s="77">
        <v>46244</v>
      </c>
      <c r="E2304" s="78">
        <v>1.85</v>
      </c>
      <c r="F2304" s="76" t="s">
        <v>266</v>
      </c>
      <c r="G2304" s="77">
        <v>46244</v>
      </c>
      <c r="H2304">
        <v>40497147</v>
      </c>
      <c r="I2304">
        <v>10</v>
      </c>
      <c r="J2304" s="76" t="s">
        <v>3379</v>
      </c>
      <c r="K2304" s="76" t="s">
        <v>3380</v>
      </c>
      <c r="L2304" s="77">
        <v>46244</v>
      </c>
      <c r="M2304" s="76" t="s">
        <v>296</v>
      </c>
      <c r="N2304">
        <v>3006716</v>
      </c>
      <c r="O2304" s="76" t="s">
        <v>271</v>
      </c>
      <c r="P2304" s="77">
        <v>46244</v>
      </c>
      <c r="Q2304" s="43">
        <f t="shared" si="72"/>
        <v>545</v>
      </c>
      <c r="R2304" s="43">
        <f t="shared" si="73"/>
        <v>655</v>
      </c>
      <c r="S2304" s="41">
        <f>IF($Q2304&lt;Parâmetros!$E$19,$G2304-1,$G2304)</f>
        <v>46244</v>
      </c>
    </row>
    <row r="2305" spans="1:19" ht="15" customHeight="1" x14ac:dyDescent="0.25">
      <c r="A2305" s="79">
        <v>55637</v>
      </c>
      <c r="B2305" s="76" t="s">
        <v>192</v>
      </c>
      <c r="C2305" s="76" t="s">
        <v>265</v>
      </c>
      <c r="D2305" s="77">
        <v>46244</v>
      </c>
      <c r="E2305" s="78">
        <v>1.43</v>
      </c>
      <c r="F2305" s="76" t="s">
        <v>266</v>
      </c>
      <c r="G2305" s="77">
        <v>46244</v>
      </c>
      <c r="H2305">
        <v>40497149</v>
      </c>
      <c r="I2305">
        <v>10</v>
      </c>
      <c r="J2305" s="76" t="s">
        <v>3381</v>
      </c>
      <c r="K2305" s="76" t="s">
        <v>3382</v>
      </c>
      <c r="L2305" s="77">
        <v>46244</v>
      </c>
      <c r="M2305" s="76" t="s">
        <v>296</v>
      </c>
      <c r="N2305">
        <v>3010797</v>
      </c>
      <c r="O2305" s="76" t="s">
        <v>271</v>
      </c>
      <c r="P2305" s="77">
        <v>46244</v>
      </c>
      <c r="Q2305" s="43">
        <f t="shared" si="72"/>
        <v>658</v>
      </c>
      <c r="R2305" s="43">
        <f t="shared" si="73"/>
        <v>744</v>
      </c>
      <c r="S2305" s="41">
        <f>IF($Q2305&lt;Parâmetros!$E$19,$G2305-1,$G2305)</f>
        <v>46244</v>
      </c>
    </row>
    <row r="2306" spans="1:19" ht="15" customHeight="1" x14ac:dyDescent="0.25">
      <c r="A2306" s="79">
        <v>55637</v>
      </c>
      <c r="B2306" s="76" t="s">
        <v>192</v>
      </c>
      <c r="C2306" s="76" t="s">
        <v>265</v>
      </c>
      <c r="D2306" s="77">
        <v>46244</v>
      </c>
      <c r="E2306" s="78">
        <v>1.62</v>
      </c>
      <c r="F2306" s="76" t="s">
        <v>266</v>
      </c>
      <c r="G2306" s="77">
        <v>46244</v>
      </c>
      <c r="H2306">
        <v>40497148</v>
      </c>
      <c r="I2306">
        <v>10</v>
      </c>
      <c r="J2306" s="76" t="s">
        <v>3383</v>
      </c>
      <c r="K2306" s="76" t="s">
        <v>2984</v>
      </c>
      <c r="L2306" s="77">
        <v>46244</v>
      </c>
      <c r="M2306" s="76" t="s">
        <v>296</v>
      </c>
      <c r="N2306">
        <v>3004490</v>
      </c>
      <c r="O2306" s="76" t="s">
        <v>271</v>
      </c>
      <c r="P2306" s="77">
        <v>46244</v>
      </c>
      <c r="Q2306" s="43">
        <f t="shared" si="72"/>
        <v>807</v>
      </c>
      <c r="R2306" s="43">
        <f t="shared" si="73"/>
        <v>904</v>
      </c>
      <c r="S2306" s="41">
        <f>IF($Q2306&lt;Parâmetros!$E$19,$G2306-1,$G2306)</f>
        <v>46244</v>
      </c>
    </row>
    <row r="2307" spans="1:19" ht="15" customHeight="1" x14ac:dyDescent="0.25">
      <c r="A2307" s="79">
        <v>55637</v>
      </c>
      <c r="B2307" s="76" t="s">
        <v>192</v>
      </c>
      <c r="C2307" s="76" t="s">
        <v>265</v>
      </c>
      <c r="D2307" s="77">
        <v>46245</v>
      </c>
      <c r="E2307" s="78">
        <v>1.42</v>
      </c>
      <c r="F2307" s="76" t="s">
        <v>266</v>
      </c>
      <c r="G2307" s="77">
        <v>46245</v>
      </c>
      <c r="H2307">
        <v>40497150</v>
      </c>
      <c r="I2307">
        <v>10</v>
      </c>
      <c r="J2307" s="76" t="s">
        <v>3384</v>
      </c>
      <c r="K2307" s="76" t="s">
        <v>3385</v>
      </c>
      <c r="L2307" s="77">
        <v>46245</v>
      </c>
      <c r="M2307" s="76" t="s">
        <v>296</v>
      </c>
      <c r="N2307">
        <v>3004491</v>
      </c>
      <c r="O2307" s="76" t="s">
        <v>271</v>
      </c>
      <c r="P2307" s="77">
        <v>46245</v>
      </c>
      <c r="Q2307" s="43">
        <f t="shared" si="72"/>
        <v>463</v>
      </c>
      <c r="R2307" s="43">
        <f t="shared" si="73"/>
        <v>548</v>
      </c>
      <c r="S2307" s="41">
        <f>IF($Q2307&lt;Parâmetros!$E$19,$G2307-1,$G2307)</f>
        <v>46245</v>
      </c>
    </row>
    <row r="2308" spans="1:19" ht="15" customHeight="1" x14ac:dyDescent="0.25">
      <c r="A2308" s="79">
        <v>55637</v>
      </c>
      <c r="B2308" s="76" t="s">
        <v>192</v>
      </c>
      <c r="C2308" s="76" t="s">
        <v>265</v>
      </c>
      <c r="D2308" s="77">
        <v>46245</v>
      </c>
      <c r="E2308" s="78">
        <v>2.31</v>
      </c>
      <c r="F2308" s="76" t="s">
        <v>266</v>
      </c>
      <c r="G2308" s="77">
        <v>46245</v>
      </c>
      <c r="H2308">
        <v>40499666</v>
      </c>
      <c r="I2308">
        <v>10</v>
      </c>
      <c r="J2308" s="76" t="s">
        <v>3386</v>
      </c>
      <c r="K2308" s="76" t="s">
        <v>3387</v>
      </c>
      <c r="L2308" s="77">
        <v>46245</v>
      </c>
      <c r="M2308" s="76" t="s">
        <v>269</v>
      </c>
      <c r="N2308" s="76" t="s">
        <v>270</v>
      </c>
      <c r="O2308" s="76" t="s">
        <v>271</v>
      </c>
      <c r="P2308" s="77">
        <v>46245</v>
      </c>
      <c r="Q2308" s="43">
        <f t="shared" si="72"/>
        <v>548</v>
      </c>
      <c r="R2308" s="43">
        <f t="shared" si="73"/>
        <v>687</v>
      </c>
      <c r="S2308" s="41">
        <f>IF($Q2308&lt;Parâmetros!$E$19,$G2308-1,$G2308)</f>
        <v>46245</v>
      </c>
    </row>
    <row r="2309" spans="1:19" ht="15" customHeight="1" x14ac:dyDescent="0.25">
      <c r="A2309" s="79">
        <v>55637</v>
      </c>
      <c r="B2309" s="76" t="s">
        <v>192</v>
      </c>
      <c r="C2309" s="76" t="s">
        <v>265</v>
      </c>
      <c r="D2309" s="77">
        <v>46245</v>
      </c>
      <c r="E2309" s="78">
        <v>3.85</v>
      </c>
      <c r="F2309" s="76" t="s">
        <v>266</v>
      </c>
      <c r="G2309" s="77">
        <v>46245</v>
      </c>
      <c r="H2309">
        <v>40499666</v>
      </c>
      <c r="I2309">
        <v>10</v>
      </c>
      <c r="J2309" s="76" t="s">
        <v>3388</v>
      </c>
      <c r="K2309" s="76" t="s">
        <v>3389</v>
      </c>
      <c r="L2309" s="77">
        <v>46245</v>
      </c>
      <c r="M2309" s="76" t="s">
        <v>269</v>
      </c>
      <c r="N2309" s="76" t="s">
        <v>270</v>
      </c>
      <c r="O2309" s="76" t="s">
        <v>271</v>
      </c>
      <c r="P2309" s="77">
        <v>46245</v>
      </c>
      <c r="Q2309" s="43">
        <f t="shared" si="72"/>
        <v>766</v>
      </c>
      <c r="R2309" s="43">
        <f t="shared" si="73"/>
        <v>996</v>
      </c>
      <c r="S2309" s="41">
        <f>IF($Q2309&lt;Parâmetros!$E$19,$G2309-1,$G2309)</f>
        <v>46245</v>
      </c>
    </row>
    <row r="2310" spans="1:19" ht="15" customHeight="1" x14ac:dyDescent="0.25">
      <c r="A2310" s="79">
        <v>55637</v>
      </c>
      <c r="B2310" s="76" t="s">
        <v>192</v>
      </c>
      <c r="C2310" s="76" t="s">
        <v>265</v>
      </c>
      <c r="D2310" s="77">
        <v>46246</v>
      </c>
      <c r="E2310" s="78">
        <v>2.14</v>
      </c>
      <c r="F2310" s="76" t="s">
        <v>266</v>
      </c>
      <c r="G2310" s="77">
        <v>46246</v>
      </c>
      <c r="H2310">
        <v>40497151</v>
      </c>
      <c r="I2310">
        <v>10</v>
      </c>
      <c r="J2310" s="76" t="s">
        <v>3390</v>
      </c>
      <c r="K2310" s="76" t="s">
        <v>3391</v>
      </c>
      <c r="L2310" s="77">
        <v>46246</v>
      </c>
      <c r="M2310" s="76" t="s">
        <v>296</v>
      </c>
      <c r="N2310">
        <v>3004492</v>
      </c>
      <c r="O2310" s="76" t="s">
        <v>271</v>
      </c>
      <c r="P2310" s="77">
        <v>46246</v>
      </c>
      <c r="Q2310" s="43">
        <f t="shared" si="72"/>
        <v>431</v>
      </c>
      <c r="R2310" s="43">
        <f t="shared" si="73"/>
        <v>560</v>
      </c>
      <c r="S2310" s="41">
        <f>IF($Q2310&lt;Parâmetros!$E$19,$G2310-1,$G2310)</f>
        <v>46246</v>
      </c>
    </row>
    <row r="2311" spans="1:19" ht="15" customHeight="1" x14ac:dyDescent="0.25">
      <c r="A2311" s="79">
        <v>55637</v>
      </c>
      <c r="B2311" s="76" t="s">
        <v>192</v>
      </c>
      <c r="C2311" s="76" t="s">
        <v>265</v>
      </c>
      <c r="D2311" s="77">
        <v>46246</v>
      </c>
      <c r="E2311" s="78">
        <v>1.2</v>
      </c>
      <c r="F2311" s="76" t="s">
        <v>266</v>
      </c>
      <c r="G2311" s="77">
        <v>46246</v>
      </c>
      <c r="H2311">
        <v>40496963</v>
      </c>
      <c r="I2311">
        <v>10</v>
      </c>
      <c r="J2311" s="76" t="s">
        <v>3392</v>
      </c>
      <c r="K2311" s="76" t="s">
        <v>3393</v>
      </c>
      <c r="L2311" s="77">
        <v>46246</v>
      </c>
      <c r="M2311" s="76" t="s">
        <v>296</v>
      </c>
      <c r="N2311">
        <v>3010914</v>
      </c>
      <c r="O2311" s="76" t="s">
        <v>271</v>
      </c>
      <c r="P2311" s="77">
        <v>46246</v>
      </c>
      <c r="Q2311" s="43">
        <f t="shared" si="72"/>
        <v>562</v>
      </c>
      <c r="R2311" s="43">
        <f t="shared" si="73"/>
        <v>633</v>
      </c>
      <c r="S2311" s="41">
        <f>IF($Q2311&lt;Parâmetros!$E$19,$G2311-1,$G2311)</f>
        <v>46246</v>
      </c>
    </row>
    <row r="2312" spans="1:19" ht="15" customHeight="1" x14ac:dyDescent="0.25">
      <c r="A2312" s="79">
        <v>55637</v>
      </c>
      <c r="B2312" s="76" t="s">
        <v>192</v>
      </c>
      <c r="C2312" s="76" t="s">
        <v>265</v>
      </c>
      <c r="D2312" s="77">
        <v>46246</v>
      </c>
      <c r="E2312" s="78">
        <v>1.46</v>
      </c>
      <c r="F2312" s="76" t="s">
        <v>266</v>
      </c>
      <c r="G2312" s="77">
        <v>46246</v>
      </c>
      <c r="H2312">
        <v>40497152</v>
      </c>
      <c r="I2312">
        <v>10</v>
      </c>
      <c r="J2312" s="76" t="s">
        <v>3394</v>
      </c>
      <c r="K2312" s="76" t="s">
        <v>3395</v>
      </c>
      <c r="L2312" s="77">
        <v>46246</v>
      </c>
      <c r="M2312" s="76" t="s">
        <v>296</v>
      </c>
      <c r="N2312">
        <v>3007941</v>
      </c>
      <c r="O2312" s="76" t="s">
        <v>271</v>
      </c>
      <c r="P2312" s="77">
        <v>46246</v>
      </c>
      <c r="Q2312" s="43">
        <f t="shared" si="72"/>
        <v>634</v>
      </c>
      <c r="R2312" s="43">
        <f t="shared" si="73"/>
        <v>722</v>
      </c>
      <c r="S2312" s="41">
        <f>IF($Q2312&lt;Parâmetros!$E$19,$G2312-1,$G2312)</f>
        <v>46246</v>
      </c>
    </row>
    <row r="2313" spans="1:19" ht="15" customHeight="1" x14ac:dyDescent="0.25">
      <c r="A2313" s="79">
        <v>55637</v>
      </c>
      <c r="B2313" s="76" t="s">
        <v>192</v>
      </c>
      <c r="C2313" s="76" t="s">
        <v>265</v>
      </c>
      <c r="D2313" s="77">
        <v>46246</v>
      </c>
      <c r="E2313" s="78">
        <v>3.23</v>
      </c>
      <c r="F2313" s="76" t="s">
        <v>266</v>
      </c>
      <c r="G2313" s="77">
        <v>46246</v>
      </c>
      <c r="H2313">
        <v>40499666</v>
      </c>
      <c r="I2313">
        <v>10</v>
      </c>
      <c r="J2313" s="76" t="s">
        <v>3396</v>
      </c>
      <c r="K2313" s="76" t="s">
        <v>3397</v>
      </c>
      <c r="L2313" s="77">
        <v>46246</v>
      </c>
      <c r="M2313" s="76" t="s">
        <v>269</v>
      </c>
      <c r="N2313" s="76" t="s">
        <v>270</v>
      </c>
      <c r="O2313" s="76" t="s">
        <v>271</v>
      </c>
      <c r="P2313" s="77">
        <v>46246</v>
      </c>
      <c r="Q2313" s="43">
        <f t="shared" si="72"/>
        <v>798</v>
      </c>
      <c r="R2313" s="43">
        <f t="shared" si="73"/>
        <v>992</v>
      </c>
      <c r="S2313" s="41">
        <f>IF($Q2313&lt;Parâmetros!$E$19,$G2313-1,$G2313)</f>
        <v>46246</v>
      </c>
    </row>
    <row r="2314" spans="1:19" ht="15" customHeight="1" x14ac:dyDescent="0.25">
      <c r="A2314" s="79">
        <v>55637</v>
      </c>
      <c r="B2314" s="76" t="s">
        <v>192</v>
      </c>
      <c r="C2314" s="76" t="s">
        <v>265</v>
      </c>
      <c r="D2314" s="77">
        <v>46247</v>
      </c>
      <c r="E2314" s="78">
        <v>2.14</v>
      </c>
      <c r="F2314" s="76" t="s">
        <v>266</v>
      </c>
      <c r="G2314" s="77">
        <v>46247</v>
      </c>
      <c r="H2314">
        <v>40503923</v>
      </c>
      <c r="I2314">
        <v>10</v>
      </c>
      <c r="J2314" s="76" t="s">
        <v>3398</v>
      </c>
      <c r="K2314" s="76" t="s">
        <v>3399</v>
      </c>
      <c r="L2314" s="77">
        <v>46247</v>
      </c>
      <c r="M2314" s="76" t="s">
        <v>269</v>
      </c>
      <c r="N2314" s="76" t="s">
        <v>270</v>
      </c>
      <c r="O2314" s="76" t="s">
        <v>271</v>
      </c>
      <c r="P2314" s="77">
        <v>46247</v>
      </c>
      <c r="Q2314" s="43">
        <f t="shared" si="72"/>
        <v>457</v>
      </c>
      <c r="R2314" s="43">
        <f t="shared" si="73"/>
        <v>585</v>
      </c>
      <c r="S2314" s="41">
        <f>IF($Q2314&lt;Parâmetros!$E$19,$G2314-1,$G2314)</f>
        <v>46247</v>
      </c>
    </row>
    <row r="2315" spans="1:19" ht="15" customHeight="1" x14ac:dyDescent="0.25">
      <c r="A2315" s="79">
        <v>55637</v>
      </c>
      <c r="B2315" s="76" t="s">
        <v>192</v>
      </c>
      <c r="C2315" s="76" t="s">
        <v>265</v>
      </c>
      <c r="D2315" s="77">
        <v>46248</v>
      </c>
      <c r="E2315" s="78">
        <v>1.74</v>
      </c>
      <c r="F2315" s="76" t="s">
        <v>266</v>
      </c>
      <c r="G2315" s="77">
        <v>46247</v>
      </c>
      <c r="H2315">
        <v>40497153</v>
      </c>
      <c r="I2315">
        <v>10</v>
      </c>
      <c r="J2315" s="76" t="s">
        <v>3400</v>
      </c>
      <c r="K2315" s="76" t="s">
        <v>3401</v>
      </c>
      <c r="L2315" s="77">
        <v>46247</v>
      </c>
      <c r="M2315" s="76" t="s">
        <v>296</v>
      </c>
      <c r="N2315">
        <v>3007940</v>
      </c>
      <c r="O2315" s="76" t="s">
        <v>271</v>
      </c>
      <c r="P2315" s="77">
        <v>46248</v>
      </c>
      <c r="Q2315" s="43">
        <f t="shared" si="72"/>
        <v>597</v>
      </c>
      <c r="R2315" s="43">
        <f t="shared" si="73"/>
        <v>701</v>
      </c>
      <c r="S2315" s="41">
        <f>IF($Q2315&lt;Parâmetros!$E$19,$G2315-1,$G2315)</f>
        <v>46247</v>
      </c>
    </row>
    <row r="2316" spans="1:19" ht="15" customHeight="1" x14ac:dyDescent="0.25">
      <c r="A2316" s="79">
        <v>55637</v>
      </c>
      <c r="B2316" s="76" t="s">
        <v>192</v>
      </c>
      <c r="C2316" s="76" t="s">
        <v>265</v>
      </c>
      <c r="D2316" s="77">
        <v>46247</v>
      </c>
      <c r="E2316" s="78">
        <v>0.86</v>
      </c>
      <c r="F2316" s="76" t="s">
        <v>266</v>
      </c>
      <c r="G2316" s="77">
        <v>46247</v>
      </c>
      <c r="H2316">
        <v>40503923</v>
      </c>
      <c r="I2316">
        <v>10</v>
      </c>
      <c r="J2316" s="76" t="s">
        <v>3402</v>
      </c>
      <c r="K2316" s="76" t="s">
        <v>3403</v>
      </c>
      <c r="L2316" s="77">
        <v>46247</v>
      </c>
      <c r="M2316" s="76" t="s">
        <v>269</v>
      </c>
      <c r="N2316" s="76" t="s">
        <v>270</v>
      </c>
      <c r="O2316" s="76" t="s">
        <v>271</v>
      </c>
      <c r="P2316" s="77">
        <v>46247</v>
      </c>
      <c r="Q2316" s="43">
        <f t="shared" si="72"/>
        <v>769</v>
      </c>
      <c r="R2316" s="43">
        <f t="shared" si="73"/>
        <v>821</v>
      </c>
      <c r="S2316" s="41">
        <f>IF($Q2316&lt;Parâmetros!$E$19,$G2316-1,$G2316)</f>
        <v>46247</v>
      </c>
    </row>
    <row r="2317" spans="1:19" ht="15" customHeight="1" x14ac:dyDescent="0.25">
      <c r="A2317" s="79">
        <v>55637</v>
      </c>
      <c r="B2317" s="76" t="s">
        <v>192</v>
      </c>
      <c r="C2317" s="76" t="s">
        <v>265</v>
      </c>
      <c r="D2317" s="77">
        <v>46247</v>
      </c>
      <c r="E2317" s="78">
        <v>1.23</v>
      </c>
      <c r="F2317" s="76" t="s">
        <v>266</v>
      </c>
      <c r="G2317" s="77">
        <v>46247</v>
      </c>
      <c r="H2317">
        <v>40499666</v>
      </c>
      <c r="I2317">
        <v>10</v>
      </c>
      <c r="J2317" s="76" t="s">
        <v>3404</v>
      </c>
      <c r="K2317" s="76" t="s">
        <v>3405</v>
      </c>
      <c r="L2317" s="77">
        <v>46247</v>
      </c>
      <c r="M2317" s="76" t="s">
        <v>269</v>
      </c>
      <c r="N2317" s="76" t="s">
        <v>270</v>
      </c>
      <c r="O2317" s="76" t="s">
        <v>271</v>
      </c>
      <c r="P2317" s="77">
        <v>46247</v>
      </c>
      <c r="Q2317" s="43">
        <f t="shared" si="72"/>
        <v>829</v>
      </c>
      <c r="R2317" s="43">
        <f t="shared" si="73"/>
        <v>903</v>
      </c>
      <c r="S2317" s="41">
        <f>IF($Q2317&lt;Parâmetros!$E$19,$G2317-1,$G2317)</f>
        <v>46247</v>
      </c>
    </row>
    <row r="2318" spans="1:19" ht="15" customHeight="1" x14ac:dyDescent="0.25">
      <c r="A2318" s="79">
        <v>55637</v>
      </c>
      <c r="B2318" s="76" t="s">
        <v>192</v>
      </c>
      <c r="C2318" s="76" t="s">
        <v>265</v>
      </c>
      <c r="D2318" s="77">
        <v>46247</v>
      </c>
      <c r="E2318" s="78">
        <v>1.61</v>
      </c>
      <c r="F2318" s="76" t="s">
        <v>266</v>
      </c>
      <c r="G2318" s="77">
        <v>46247</v>
      </c>
      <c r="H2318">
        <v>40501307</v>
      </c>
      <c r="I2318">
        <v>20</v>
      </c>
      <c r="J2318" s="76" t="s">
        <v>3406</v>
      </c>
      <c r="K2318" s="76" t="s">
        <v>3407</v>
      </c>
      <c r="L2318" s="77">
        <v>46247</v>
      </c>
      <c r="M2318" s="76" t="s">
        <v>269</v>
      </c>
      <c r="N2318" s="76" t="s">
        <v>270</v>
      </c>
      <c r="O2318" s="76" t="s">
        <v>271</v>
      </c>
      <c r="P2318" s="77">
        <v>46247</v>
      </c>
      <c r="Q2318" s="43">
        <f t="shared" si="72"/>
        <v>904</v>
      </c>
      <c r="R2318" s="43">
        <f t="shared" si="73"/>
        <v>1000</v>
      </c>
      <c r="S2318" s="41">
        <f>IF($Q2318&lt;Parâmetros!$E$19,$G2318-1,$G2318)</f>
        <v>46247</v>
      </c>
    </row>
    <row r="2319" spans="1:19" ht="15" customHeight="1" x14ac:dyDescent="0.25">
      <c r="A2319" s="79">
        <v>55637</v>
      </c>
      <c r="B2319" s="76" t="s">
        <v>192</v>
      </c>
      <c r="C2319" s="76" t="s">
        <v>265</v>
      </c>
      <c r="D2319" s="77">
        <v>46248</v>
      </c>
      <c r="E2319" s="78">
        <v>1.48</v>
      </c>
      <c r="F2319" s="76" t="s">
        <v>266</v>
      </c>
      <c r="G2319" s="77">
        <v>46248</v>
      </c>
      <c r="H2319">
        <v>40496965</v>
      </c>
      <c r="I2319">
        <v>10</v>
      </c>
      <c r="J2319" s="76" t="s">
        <v>3408</v>
      </c>
      <c r="K2319" s="76" t="s">
        <v>3409</v>
      </c>
      <c r="L2319" s="77">
        <v>46248</v>
      </c>
      <c r="M2319" s="76" t="s">
        <v>296</v>
      </c>
      <c r="N2319">
        <v>3010914</v>
      </c>
      <c r="O2319" s="76" t="s">
        <v>271</v>
      </c>
      <c r="P2319" s="77">
        <v>46248</v>
      </c>
      <c r="Q2319" s="43">
        <f t="shared" si="72"/>
        <v>463</v>
      </c>
      <c r="R2319" s="43">
        <f t="shared" si="73"/>
        <v>552</v>
      </c>
      <c r="S2319" s="41">
        <f>IF($Q2319&lt;Parâmetros!$E$19,$G2319-1,$G2319)</f>
        <v>46248</v>
      </c>
    </row>
    <row r="2320" spans="1:19" ht="15" customHeight="1" x14ac:dyDescent="0.25">
      <c r="A2320" s="79">
        <v>55637</v>
      </c>
      <c r="B2320" s="76" t="s">
        <v>192</v>
      </c>
      <c r="C2320" s="76" t="s">
        <v>265</v>
      </c>
      <c r="D2320" s="77">
        <v>46248</v>
      </c>
      <c r="E2320" s="78">
        <v>1.21</v>
      </c>
      <c r="F2320" s="76" t="s">
        <v>266</v>
      </c>
      <c r="G2320" s="77">
        <v>46248</v>
      </c>
      <c r="H2320">
        <v>40504248</v>
      </c>
      <c r="I2320">
        <v>10</v>
      </c>
      <c r="J2320" s="76" t="s">
        <v>3410</v>
      </c>
      <c r="K2320" s="76" t="s">
        <v>3411</v>
      </c>
      <c r="L2320" s="77">
        <v>46248</v>
      </c>
      <c r="M2320" s="76" t="s">
        <v>269</v>
      </c>
      <c r="N2320" s="76" t="s">
        <v>270</v>
      </c>
      <c r="O2320" s="76" t="s">
        <v>271</v>
      </c>
      <c r="P2320" s="77">
        <v>46248</v>
      </c>
      <c r="Q2320" s="43">
        <f t="shared" si="72"/>
        <v>552</v>
      </c>
      <c r="R2320" s="43">
        <f t="shared" si="73"/>
        <v>625</v>
      </c>
      <c r="S2320" s="41">
        <f>IF($Q2320&lt;Parâmetros!$E$19,$G2320-1,$G2320)</f>
        <v>46248</v>
      </c>
    </row>
    <row r="2321" spans="1:19" ht="15" customHeight="1" x14ac:dyDescent="0.25">
      <c r="A2321" s="79">
        <v>55637</v>
      </c>
      <c r="B2321" s="76" t="s">
        <v>192</v>
      </c>
      <c r="C2321" s="76" t="s">
        <v>265</v>
      </c>
      <c r="D2321" s="77">
        <v>46248</v>
      </c>
      <c r="E2321" s="78">
        <v>2.11</v>
      </c>
      <c r="F2321" s="76" t="s">
        <v>266</v>
      </c>
      <c r="G2321" s="77">
        <v>46248</v>
      </c>
      <c r="H2321">
        <v>40501839</v>
      </c>
      <c r="I2321">
        <v>10</v>
      </c>
      <c r="J2321" s="76" t="s">
        <v>3412</v>
      </c>
      <c r="K2321" s="76" t="s">
        <v>3413</v>
      </c>
      <c r="L2321" s="77">
        <v>46248</v>
      </c>
      <c r="M2321" s="76" t="s">
        <v>269</v>
      </c>
      <c r="N2321" s="76" t="s">
        <v>270</v>
      </c>
      <c r="O2321" s="76" t="s">
        <v>271</v>
      </c>
      <c r="P2321" s="77">
        <v>46248</v>
      </c>
      <c r="Q2321" s="43">
        <f t="shared" si="72"/>
        <v>643</v>
      </c>
      <c r="R2321" s="43">
        <f t="shared" si="73"/>
        <v>769</v>
      </c>
      <c r="S2321" s="41">
        <f>IF($Q2321&lt;Parâmetros!$E$19,$G2321-1,$G2321)</f>
        <v>46248</v>
      </c>
    </row>
    <row r="2322" spans="1:19" ht="15" customHeight="1" x14ac:dyDescent="0.25">
      <c r="A2322" s="79">
        <v>55637</v>
      </c>
      <c r="B2322" s="76" t="s">
        <v>192</v>
      </c>
      <c r="C2322" s="76" t="s">
        <v>265</v>
      </c>
      <c r="D2322" s="77">
        <v>46248</v>
      </c>
      <c r="E2322" s="78">
        <v>1.64</v>
      </c>
      <c r="F2322" s="76" t="s">
        <v>266</v>
      </c>
      <c r="G2322" s="77">
        <v>46248</v>
      </c>
      <c r="H2322">
        <v>40499666</v>
      </c>
      <c r="I2322">
        <v>10</v>
      </c>
      <c r="J2322" s="76" t="s">
        <v>3414</v>
      </c>
      <c r="K2322" s="76" t="s">
        <v>3415</v>
      </c>
      <c r="L2322" s="77">
        <v>46248</v>
      </c>
      <c r="M2322" s="76" t="s">
        <v>269</v>
      </c>
      <c r="N2322" s="76" t="s">
        <v>270</v>
      </c>
      <c r="O2322" s="76" t="s">
        <v>271</v>
      </c>
      <c r="P2322" s="77">
        <v>46248</v>
      </c>
      <c r="Q2322" s="43">
        <f t="shared" si="72"/>
        <v>826</v>
      </c>
      <c r="R2322" s="43">
        <f t="shared" si="73"/>
        <v>925</v>
      </c>
      <c r="S2322" s="41">
        <f>IF($Q2322&lt;Parâmetros!$E$19,$G2322-1,$G2322)</f>
        <v>46248</v>
      </c>
    </row>
    <row r="2323" spans="1:19" ht="15" customHeight="1" x14ac:dyDescent="0.25">
      <c r="A2323" s="79">
        <v>55637</v>
      </c>
      <c r="B2323" s="76" t="s">
        <v>192</v>
      </c>
      <c r="C2323" s="76" t="s">
        <v>265</v>
      </c>
      <c r="D2323" s="77">
        <v>46248</v>
      </c>
      <c r="E2323" s="78">
        <v>1.2</v>
      </c>
      <c r="F2323" s="76" t="s">
        <v>266</v>
      </c>
      <c r="G2323" s="77">
        <v>46248</v>
      </c>
      <c r="H2323">
        <v>40504251</v>
      </c>
      <c r="I2323">
        <v>10</v>
      </c>
      <c r="J2323" s="76" t="s">
        <v>3416</v>
      </c>
      <c r="K2323" s="76" t="s">
        <v>3417</v>
      </c>
      <c r="L2323" s="77">
        <v>46248</v>
      </c>
      <c r="M2323" s="76" t="s">
        <v>269</v>
      </c>
      <c r="N2323">
        <v>3011343</v>
      </c>
      <c r="O2323" s="76" t="s">
        <v>271</v>
      </c>
      <c r="P2323" s="77">
        <v>46248</v>
      </c>
      <c r="Q2323" s="43">
        <f t="shared" si="72"/>
        <v>925</v>
      </c>
      <c r="R2323" s="43">
        <f t="shared" si="73"/>
        <v>997</v>
      </c>
      <c r="S2323" s="41">
        <f>IF($Q2323&lt;Parâmetros!$E$19,$G2323-1,$G2323)</f>
        <v>46248</v>
      </c>
    </row>
    <row r="2324" spans="1:19" ht="15" customHeight="1" x14ac:dyDescent="0.25">
      <c r="A2324" s="79">
        <v>55637</v>
      </c>
      <c r="B2324" s="76" t="s">
        <v>192</v>
      </c>
      <c r="C2324" s="76" t="s">
        <v>265</v>
      </c>
      <c r="D2324" s="77">
        <v>46249</v>
      </c>
      <c r="E2324" s="78">
        <v>0.43</v>
      </c>
      <c r="F2324" s="76" t="s">
        <v>266</v>
      </c>
      <c r="G2324" s="77">
        <v>46249</v>
      </c>
      <c r="H2324">
        <v>40504251</v>
      </c>
      <c r="I2324">
        <v>10</v>
      </c>
      <c r="J2324" s="76" t="s">
        <v>3418</v>
      </c>
      <c r="K2324" s="76" t="s">
        <v>3419</v>
      </c>
      <c r="L2324" s="77">
        <v>46249</v>
      </c>
      <c r="M2324" s="76" t="s">
        <v>269</v>
      </c>
      <c r="N2324">
        <v>3011343</v>
      </c>
      <c r="O2324" s="76" t="s">
        <v>271</v>
      </c>
      <c r="P2324" s="77">
        <v>46249</v>
      </c>
      <c r="Q2324" s="43">
        <f t="shared" si="72"/>
        <v>451</v>
      </c>
      <c r="R2324" s="43">
        <f t="shared" si="73"/>
        <v>477</v>
      </c>
      <c r="S2324" s="41">
        <f>IF($Q2324&lt;Parâmetros!$E$19,$G2324-1,$G2324)</f>
        <v>46249</v>
      </c>
    </row>
    <row r="2325" spans="1:19" ht="15" customHeight="1" x14ac:dyDescent="0.25">
      <c r="A2325" s="79">
        <v>55637</v>
      </c>
      <c r="B2325" s="76" t="s">
        <v>192</v>
      </c>
      <c r="C2325" s="76" t="s">
        <v>265</v>
      </c>
      <c r="D2325" s="77">
        <v>46249</v>
      </c>
      <c r="E2325" s="78">
        <v>1.55</v>
      </c>
      <c r="F2325" s="76" t="s">
        <v>266</v>
      </c>
      <c r="G2325" s="77">
        <v>46249</v>
      </c>
      <c r="H2325">
        <v>40504534</v>
      </c>
      <c r="I2325">
        <v>10</v>
      </c>
      <c r="J2325" s="76" t="s">
        <v>3420</v>
      </c>
      <c r="K2325" s="76" t="s">
        <v>3421</v>
      </c>
      <c r="L2325" s="77">
        <v>46249</v>
      </c>
      <c r="M2325" s="76" t="s">
        <v>269</v>
      </c>
      <c r="N2325" s="76" t="s">
        <v>270</v>
      </c>
      <c r="O2325" s="76" t="s">
        <v>271</v>
      </c>
      <c r="P2325" s="77">
        <v>46249</v>
      </c>
      <c r="Q2325" s="43">
        <f t="shared" si="72"/>
        <v>478</v>
      </c>
      <c r="R2325" s="43">
        <f t="shared" si="73"/>
        <v>571</v>
      </c>
      <c r="S2325" s="41">
        <f>IF($Q2325&lt;Parâmetros!$E$19,$G2325-1,$G2325)</f>
        <v>46249</v>
      </c>
    </row>
    <row r="2326" spans="1:19" ht="15" customHeight="1" x14ac:dyDescent="0.25">
      <c r="A2326" s="79">
        <v>55637</v>
      </c>
      <c r="B2326" s="76" t="s">
        <v>192</v>
      </c>
      <c r="C2326" s="76" t="s">
        <v>265</v>
      </c>
      <c r="D2326" s="77">
        <v>46249</v>
      </c>
      <c r="E2326" s="78">
        <v>2.71</v>
      </c>
      <c r="F2326" s="76" t="s">
        <v>266</v>
      </c>
      <c r="G2326" s="77">
        <v>46249</v>
      </c>
      <c r="H2326">
        <v>40504535</v>
      </c>
      <c r="I2326">
        <v>10</v>
      </c>
      <c r="J2326" s="76" t="s">
        <v>3422</v>
      </c>
      <c r="K2326" s="76" t="s">
        <v>3423</v>
      </c>
      <c r="L2326" s="77">
        <v>46249</v>
      </c>
      <c r="M2326" s="76" t="s">
        <v>269</v>
      </c>
      <c r="N2326" s="76" t="s">
        <v>270</v>
      </c>
      <c r="O2326" s="76" t="s">
        <v>271</v>
      </c>
      <c r="P2326" s="77">
        <v>46249</v>
      </c>
      <c r="Q2326" s="43">
        <f t="shared" si="72"/>
        <v>571</v>
      </c>
      <c r="R2326" s="43">
        <f t="shared" si="73"/>
        <v>734</v>
      </c>
      <c r="S2326" s="41">
        <f>IF($Q2326&lt;Parâmetros!$E$19,$G2326-1,$G2326)</f>
        <v>46249</v>
      </c>
    </row>
    <row r="2327" spans="1:19" ht="15" customHeight="1" x14ac:dyDescent="0.25">
      <c r="A2327" s="79">
        <v>55637</v>
      </c>
      <c r="B2327" s="76" t="s">
        <v>192</v>
      </c>
      <c r="C2327" s="76" t="s">
        <v>265</v>
      </c>
      <c r="D2327" s="77">
        <v>46249</v>
      </c>
      <c r="E2327" s="78">
        <v>1.47</v>
      </c>
      <c r="F2327" s="76" t="s">
        <v>266</v>
      </c>
      <c r="G2327" s="77">
        <v>46249</v>
      </c>
      <c r="H2327">
        <v>40504548</v>
      </c>
      <c r="I2327">
        <v>10</v>
      </c>
      <c r="J2327" s="76" t="s">
        <v>3424</v>
      </c>
      <c r="K2327" s="76" t="s">
        <v>3425</v>
      </c>
      <c r="L2327" s="77">
        <v>46249</v>
      </c>
      <c r="M2327" s="76" t="s">
        <v>269</v>
      </c>
      <c r="N2327" s="76" t="s">
        <v>270</v>
      </c>
      <c r="O2327" s="76" t="s">
        <v>271</v>
      </c>
      <c r="P2327" s="77">
        <v>46249</v>
      </c>
      <c r="Q2327" s="43">
        <f t="shared" si="72"/>
        <v>774</v>
      </c>
      <c r="R2327" s="43">
        <f t="shared" si="73"/>
        <v>863</v>
      </c>
      <c r="S2327" s="41">
        <f>IF($Q2327&lt;Parâmetros!$E$19,$G2327-1,$G2327)</f>
        <v>46249</v>
      </c>
    </row>
    <row r="2328" spans="1:19" ht="15" customHeight="1" x14ac:dyDescent="0.25">
      <c r="A2328" s="79">
        <v>55637</v>
      </c>
      <c r="B2328" s="76" t="s">
        <v>192</v>
      </c>
      <c r="C2328" s="76" t="s">
        <v>265</v>
      </c>
      <c r="D2328" s="77">
        <v>46249</v>
      </c>
      <c r="E2328" s="78">
        <v>0.78</v>
      </c>
      <c r="F2328" s="76" t="s">
        <v>266</v>
      </c>
      <c r="G2328" s="77">
        <v>46249</v>
      </c>
      <c r="H2328">
        <v>40504737</v>
      </c>
      <c r="I2328">
        <v>10</v>
      </c>
      <c r="J2328" s="76" t="s">
        <v>3426</v>
      </c>
      <c r="K2328" s="76" t="s">
        <v>3427</v>
      </c>
      <c r="L2328" s="77">
        <v>46249</v>
      </c>
      <c r="M2328" s="76" t="s">
        <v>269</v>
      </c>
      <c r="N2328" s="76" t="s">
        <v>270</v>
      </c>
      <c r="O2328" s="76" t="s">
        <v>271</v>
      </c>
      <c r="P2328" s="77">
        <v>46249</v>
      </c>
      <c r="Q2328" s="43">
        <f t="shared" si="72"/>
        <v>869</v>
      </c>
      <c r="R2328" s="43">
        <f t="shared" si="73"/>
        <v>916</v>
      </c>
      <c r="S2328" s="41">
        <f>IF($Q2328&lt;Parâmetros!$E$19,$G2328-1,$G2328)</f>
        <v>46249</v>
      </c>
    </row>
    <row r="2329" spans="1:19" ht="15" customHeight="1" x14ac:dyDescent="0.25">
      <c r="A2329" s="79">
        <v>55637</v>
      </c>
      <c r="B2329" s="76" t="s">
        <v>192</v>
      </c>
      <c r="C2329" s="76" t="s">
        <v>265</v>
      </c>
      <c r="D2329" s="77">
        <v>46251</v>
      </c>
      <c r="E2329" s="78">
        <v>1.82</v>
      </c>
      <c r="F2329" s="76" t="s">
        <v>266</v>
      </c>
      <c r="G2329" s="77">
        <v>46251</v>
      </c>
      <c r="H2329">
        <v>40499666</v>
      </c>
      <c r="I2329">
        <v>20</v>
      </c>
      <c r="J2329" s="76" t="s">
        <v>3428</v>
      </c>
      <c r="K2329" s="76" t="s">
        <v>3429</v>
      </c>
      <c r="L2329" s="77">
        <v>46251</v>
      </c>
      <c r="M2329" s="76" t="s">
        <v>269</v>
      </c>
      <c r="N2329" s="76" t="s">
        <v>270</v>
      </c>
      <c r="O2329" s="76" t="s">
        <v>271</v>
      </c>
      <c r="P2329" s="77">
        <v>46251</v>
      </c>
      <c r="Q2329" s="43">
        <f t="shared" si="72"/>
        <v>436</v>
      </c>
      <c r="R2329" s="43">
        <f t="shared" si="73"/>
        <v>545</v>
      </c>
      <c r="S2329" s="41">
        <f>IF($Q2329&lt;Parâmetros!$E$19,$G2329-1,$G2329)</f>
        <v>46251</v>
      </c>
    </row>
    <row r="2330" spans="1:19" ht="15" customHeight="1" x14ac:dyDescent="0.25">
      <c r="A2330" s="79">
        <v>55637</v>
      </c>
      <c r="B2330" s="76" t="s">
        <v>192</v>
      </c>
      <c r="C2330" s="76" t="s">
        <v>265</v>
      </c>
      <c r="D2330" s="77">
        <v>46251</v>
      </c>
      <c r="E2330" s="78">
        <v>2.37</v>
      </c>
      <c r="F2330" s="76" t="s">
        <v>266</v>
      </c>
      <c r="G2330" s="77">
        <v>46251</v>
      </c>
      <c r="H2330">
        <v>40505328</v>
      </c>
      <c r="I2330">
        <v>10</v>
      </c>
      <c r="J2330" s="76" t="s">
        <v>3430</v>
      </c>
      <c r="K2330" s="76" t="s">
        <v>3431</v>
      </c>
      <c r="L2330" s="77">
        <v>46251</v>
      </c>
      <c r="M2330" s="76" t="s">
        <v>269</v>
      </c>
      <c r="N2330" s="76" t="s">
        <v>270</v>
      </c>
      <c r="O2330" s="76" t="s">
        <v>271</v>
      </c>
      <c r="P2330" s="77">
        <v>46251</v>
      </c>
      <c r="Q2330" s="43">
        <f t="shared" si="72"/>
        <v>553</v>
      </c>
      <c r="R2330" s="43">
        <f t="shared" si="73"/>
        <v>695</v>
      </c>
      <c r="S2330" s="41">
        <f>IF($Q2330&lt;Parâmetros!$E$19,$G2330-1,$G2330)</f>
        <v>46251</v>
      </c>
    </row>
    <row r="2331" spans="1:19" ht="15" customHeight="1" x14ac:dyDescent="0.25">
      <c r="A2331" s="79">
        <v>55637</v>
      </c>
      <c r="B2331" s="76" t="s">
        <v>192</v>
      </c>
      <c r="C2331" s="76" t="s">
        <v>265</v>
      </c>
      <c r="D2331" s="77">
        <v>46251</v>
      </c>
      <c r="E2331" s="78">
        <v>1.18</v>
      </c>
      <c r="F2331" s="76" t="s">
        <v>266</v>
      </c>
      <c r="G2331" s="77">
        <v>46251</v>
      </c>
      <c r="H2331">
        <v>40505326</v>
      </c>
      <c r="I2331">
        <v>10</v>
      </c>
      <c r="J2331" s="76" t="s">
        <v>3432</v>
      </c>
      <c r="K2331" s="76" t="s">
        <v>3433</v>
      </c>
      <c r="L2331" s="77">
        <v>46251</v>
      </c>
      <c r="M2331" s="76" t="s">
        <v>269</v>
      </c>
      <c r="N2331" s="76" t="s">
        <v>270</v>
      </c>
      <c r="O2331" s="76" t="s">
        <v>271</v>
      </c>
      <c r="P2331" s="77">
        <v>46251</v>
      </c>
      <c r="Q2331" s="43">
        <f t="shared" si="72"/>
        <v>771</v>
      </c>
      <c r="R2331" s="43">
        <f t="shared" si="73"/>
        <v>842</v>
      </c>
      <c r="S2331" s="41">
        <f>IF($Q2331&lt;Parâmetros!$E$19,$G2331-1,$G2331)</f>
        <v>46251</v>
      </c>
    </row>
    <row r="2332" spans="1:19" ht="15" customHeight="1" x14ac:dyDescent="0.25">
      <c r="A2332" s="79">
        <v>55637</v>
      </c>
      <c r="B2332" s="76" t="s">
        <v>192</v>
      </c>
      <c r="C2332" s="76" t="s">
        <v>265</v>
      </c>
      <c r="D2332" s="77">
        <v>46251</v>
      </c>
      <c r="E2332" s="78">
        <v>1.61</v>
      </c>
      <c r="F2332" s="76" t="s">
        <v>266</v>
      </c>
      <c r="G2332" s="77">
        <v>46251</v>
      </c>
      <c r="H2332">
        <v>40497220</v>
      </c>
      <c r="I2332">
        <v>10</v>
      </c>
      <c r="J2332" s="76" t="s">
        <v>3434</v>
      </c>
      <c r="K2332" s="76" t="s">
        <v>1547</v>
      </c>
      <c r="L2332" s="77">
        <v>46251</v>
      </c>
      <c r="M2332" s="76" t="s">
        <v>296</v>
      </c>
      <c r="N2332">
        <v>3011182</v>
      </c>
      <c r="O2332" s="76" t="s">
        <v>271</v>
      </c>
      <c r="P2332" s="77">
        <v>46251</v>
      </c>
      <c r="Q2332" s="43">
        <f t="shared" si="72"/>
        <v>845</v>
      </c>
      <c r="R2332" s="43">
        <f t="shared" si="73"/>
        <v>941</v>
      </c>
      <c r="S2332" s="41">
        <f>IF($Q2332&lt;Parâmetros!$E$19,$G2332-1,$G2332)</f>
        <v>46251</v>
      </c>
    </row>
    <row r="2333" spans="1:19" ht="15" customHeight="1" x14ac:dyDescent="0.25">
      <c r="A2333" s="79">
        <v>55637</v>
      </c>
      <c r="B2333" s="76" t="s">
        <v>192</v>
      </c>
      <c r="C2333" s="76" t="s">
        <v>265</v>
      </c>
      <c r="D2333" s="77">
        <v>46251</v>
      </c>
      <c r="E2333" s="78">
        <v>0.81</v>
      </c>
      <c r="F2333" s="76" t="s">
        <v>266</v>
      </c>
      <c r="G2333" s="77">
        <v>46251</v>
      </c>
      <c r="H2333">
        <v>40501013</v>
      </c>
      <c r="I2333">
        <v>10</v>
      </c>
      <c r="J2333" s="76" t="s">
        <v>3435</v>
      </c>
      <c r="K2333" s="76" t="s">
        <v>2858</v>
      </c>
      <c r="L2333" s="77">
        <v>46251</v>
      </c>
      <c r="M2333" s="76" t="s">
        <v>269</v>
      </c>
      <c r="N2333" s="76" t="s">
        <v>270</v>
      </c>
      <c r="O2333" s="76" t="s">
        <v>271</v>
      </c>
      <c r="P2333" s="77">
        <v>46251</v>
      </c>
      <c r="Q2333" s="43">
        <f t="shared" si="72"/>
        <v>946</v>
      </c>
      <c r="R2333" s="43">
        <f t="shared" si="73"/>
        <v>995</v>
      </c>
      <c r="S2333" s="41">
        <f>IF($Q2333&lt;Parâmetros!$E$19,$G2333-1,$G2333)</f>
        <v>46251</v>
      </c>
    </row>
    <row r="2334" spans="1:19" ht="15" customHeight="1" x14ac:dyDescent="0.25">
      <c r="A2334" s="79">
        <v>55637</v>
      </c>
      <c r="B2334" s="76" t="s">
        <v>192</v>
      </c>
      <c r="C2334" s="76" t="s">
        <v>265</v>
      </c>
      <c r="D2334" s="77">
        <v>46252</v>
      </c>
      <c r="E2334" s="78">
        <v>2.2400000000000002</v>
      </c>
      <c r="F2334" s="76" t="s">
        <v>266</v>
      </c>
      <c r="G2334" s="77">
        <v>46252</v>
      </c>
      <c r="H2334">
        <v>40505561</v>
      </c>
      <c r="I2334">
        <v>10</v>
      </c>
      <c r="J2334" s="76" t="s">
        <v>4319</v>
      </c>
      <c r="K2334" s="76" t="s">
        <v>4320</v>
      </c>
      <c r="L2334" s="77">
        <v>46252</v>
      </c>
      <c r="M2334" s="76" t="s">
        <v>269</v>
      </c>
      <c r="N2334" s="76" t="s">
        <v>270</v>
      </c>
      <c r="O2334" s="76" t="s">
        <v>271</v>
      </c>
      <c r="P2334" s="77">
        <v>46252</v>
      </c>
      <c r="Q2334" s="43">
        <f t="shared" ref="Q2334:Q2397" si="74">IFERROR(VALUE(LEFT($J2334,2))*60+VALUE(MID($J2334,4,2)),9999)</f>
        <v>436</v>
      </c>
      <c r="R2334" s="43">
        <f t="shared" ref="R2334:R2397" si="75">IFERROR(VALUE(LEFT($K2334,2))*60+VALUE(MID($K2334,4,2)),"")</f>
        <v>570</v>
      </c>
      <c r="S2334" s="41">
        <f>IF($Q2334&lt;Parâmetros!$E$19,$G2334-1,$G2334)</f>
        <v>46252</v>
      </c>
    </row>
    <row r="2335" spans="1:19" ht="15" customHeight="1" x14ac:dyDescent="0.25">
      <c r="A2335" s="79">
        <v>55637</v>
      </c>
      <c r="B2335" s="76" t="s">
        <v>192</v>
      </c>
      <c r="C2335" s="76" t="s">
        <v>265</v>
      </c>
      <c r="D2335" s="77">
        <v>46252</v>
      </c>
      <c r="E2335" s="78">
        <v>2.09</v>
      </c>
      <c r="F2335" s="76" t="s">
        <v>266</v>
      </c>
      <c r="G2335" s="77">
        <v>46252</v>
      </c>
      <c r="H2335">
        <v>40497221</v>
      </c>
      <c r="I2335">
        <v>10</v>
      </c>
      <c r="J2335" s="76" t="s">
        <v>4321</v>
      </c>
      <c r="K2335" s="76" t="s">
        <v>4322</v>
      </c>
      <c r="L2335" s="77">
        <v>46252</v>
      </c>
      <c r="M2335" s="76" t="s">
        <v>296</v>
      </c>
      <c r="N2335">
        <v>3007176</v>
      </c>
      <c r="O2335" s="76" t="s">
        <v>271</v>
      </c>
      <c r="P2335" s="77">
        <v>46252</v>
      </c>
      <c r="Q2335" s="43">
        <f t="shared" si="74"/>
        <v>571</v>
      </c>
      <c r="R2335" s="43">
        <f t="shared" si="75"/>
        <v>697</v>
      </c>
      <c r="S2335" s="41">
        <f>IF($Q2335&lt;Parâmetros!$E$19,$G2335-1,$G2335)</f>
        <v>46252</v>
      </c>
    </row>
    <row r="2336" spans="1:19" ht="15" customHeight="1" x14ac:dyDescent="0.25">
      <c r="A2336" s="79">
        <v>55637</v>
      </c>
      <c r="B2336" s="76" t="s">
        <v>192</v>
      </c>
      <c r="C2336" s="76" t="s">
        <v>265</v>
      </c>
      <c r="D2336" s="77">
        <v>46252</v>
      </c>
      <c r="E2336" s="78">
        <v>2.09</v>
      </c>
      <c r="F2336" s="76" t="s">
        <v>266</v>
      </c>
      <c r="G2336" s="77">
        <v>46252</v>
      </c>
      <c r="H2336">
        <v>40501013</v>
      </c>
      <c r="I2336">
        <v>10</v>
      </c>
      <c r="J2336" s="76" t="s">
        <v>4323</v>
      </c>
      <c r="K2336" s="76" t="s">
        <v>4324</v>
      </c>
      <c r="L2336" s="77">
        <v>46252</v>
      </c>
      <c r="M2336" s="76" t="s">
        <v>269</v>
      </c>
      <c r="N2336" s="76" t="s">
        <v>270</v>
      </c>
      <c r="O2336" s="76" t="s">
        <v>271</v>
      </c>
      <c r="P2336" s="77">
        <v>46252</v>
      </c>
      <c r="Q2336" s="43">
        <f t="shared" si="74"/>
        <v>757</v>
      </c>
      <c r="R2336" s="43">
        <f t="shared" si="75"/>
        <v>882</v>
      </c>
      <c r="S2336" s="41">
        <f>IF($Q2336&lt;Parâmetros!$E$19,$G2336-1,$G2336)</f>
        <v>46252</v>
      </c>
    </row>
    <row r="2337" spans="1:19" ht="15" customHeight="1" x14ac:dyDescent="0.25">
      <c r="A2337" s="79">
        <v>55637</v>
      </c>
      <c r="B2337" s="76" t="s">
        <v>192</v>
      </c>
      <c r="C2337" s="76" t="s">
        <v>265</v>
      </c>
      <c r="D2337" s="77">
        <v>46252</v>
      </c>
      <c r="E2337" s="78">
        <v>0.16</v>
      </c>
      <c r="F2337" s="76" t="s">
        <v>266</v>
      </c>
      <c r="G2337" s="77">
        <v>46252</v>
      </c>
      <c r="H2337">
        <v>40503121</v>
      </c>
      <c r="I2337">
        <v>20</v>
      </c>
      <c r="J2337" s="76" t="s">
        <v>4325</v>
      </c>
      <c r="K2337" s="76" t="s">
        <v>4326</v>
      </c>
      <c r="L2337" s="77">
        <v>46252</v>
      </c>
      <c r="M2337" s="76" t="s">
        <v>269</v>
      </c>
      <c r="N2337">
        <v>3004764</v>
      </c>
      <c r="O2337" s="76" t="s">
        <v>271</v>
      </c>
      <c r="P2337" s="77">
        <v>46252</v>
      </c>
      <c r="Q2337" s="43">
        <f t="shared" si="74"/>
        <v>884</v>
      </c>
      <c r="R2337" s="43">
        <f t="shared" si="75"/>
        <v>893</v>
      </c>
      <c r="S2337" s="41">
        <f>IF($Q2337&lt;Parâmetros!$E$19,$G2337-1,$G2337)</f>
        <v>46252</v>
      </c>
    </row>
    <row r="2338" spans="1:19" ht="15" customHeight="1" x14ac:dyDescent="0.25">
      <c r="A2338" s="79">
        <v>55637</v>
      </c>
      <c r="B2338" s="76" t="s">
        <v>192</v>
      </c>
      <c r="C2338" s="76" t="s">
        <v>265</v>
      </c>
      <c r="D2338" s="77">
        <v>46252</v>
      </c>
      <c r="E2338" s="78">
        <v>1.78</v>
      </c>
      <c r="F2338" s="76" t="s">
        <v>266</v>
      </c>
      <c r="G2338" s="77">
        <v>46252</v>
      </c>
      <c r="H2338">
        <v>40505616</v>
      </c>
      <c r="I2338">
        <v>10</v>
      </c>
      <c r="J2338" s="76" t="s">
        <v>4449</v>
      </c>
      <c r="K2338" s="76" t="s">
        <v>4450</v>
      </c>
      <c r="L2338" s="77">
        <v>46252</v>
      </c>
      <c r="M2338" s="76" t="s">
        <v>269</v>
      </c>
      <c r="N2338" s="76" t="s">
        <v>270</v>
      </c>
      <c r="O2338" s="76" t="s">
        <v>271</v>
      </c>
      <c r="P2338" s="77">
        <v>46252</v>
      </c>
      <c r="Q2338" s="43">
        <f t="shared" si="74"/>
        <v>893</v>
      </c>
      <c r="R2338" s="43">
        <f t="shared" si="75"/>
        <v>1000</v>
      </c>
      <c r="S2338" s="41">
        <f>IF($Q2338&lt;Parâmetros!$E$19,$G2338-1,$G2338)</f>
        <v>46252</v>
      </c>
    </row>
    <row r="2339" spans="1:19" ht="15" customHeight="1" x14ac:dyDescent="0.25">
      <c r="A2339" s="79">
        <v>56010</v>
      </c>
      <c r="B2339" s="76" t="s">
        <v>3436</v>
      </c>
      <c r="C2339" s="76" t="s">
        <v>194</v>
      </c>
      <c r="D2339" s="77">
        <v>46237</v>
      </c>
      <c r="E2339" s="78">
        <v>3.5</v>
      </c>
      <c r="F2339" s="76" t="s">
        <v>266</v>
      </c>
      <c r="G2339" s="77">
        <v>46237</v>
      </c>
      <c r="H2339">
        <v>40493431</v>
      </c>
      <c r="I2339">
        <v>30</v>
      </c>
      <c r="J2339" s="76" t="s">
        <v>495</v>
      </c>
      <c r="K2339" s="76" t="s">
        <v>457</v>
      </c>
      <c r="L2339" s="77">
        <v>46237</v>
      </c>
      <c r="M2339" s="76" t="s">
        <v>269</v>
      </c>
      <c r="N2339" s="76" t="s">
        <v>270</v>
      </c>
      <c r="O2339" s="76" t="s">
        <v>3437</v>
      </c>
      <c r="P2339" s="77">
        <v>46237</v>
      </c>
      <c r="Q2339" s="43">
        <f t="shared" si="74"/>
        <v>450</v>
      </c>
      <c r="R2339" s="43">
        <f t="shared" si="75"/>
        <v>660</v>
      </c>
      <c r="S2339" s="41">
        <f>IF($Q2339&lt;Parâmetros!$E$19,$G2339-1,$G2339)</f>
        <v>46237</v>
      </c>
    </row>
    <row r="2340" spans="1:19" ht="15" customHeight="1" x14ac:dyDescent="0.25">
      <c r="A2340" s="79">
        <v>56010</v>
      </c>
      <c r="B2340" s="76" t="s">
        <v>3436</v>
      </c>
      <c r="C2340" s="76" t="s">
        <v>194</v>
      </c>
      <c r="D2340" s="77">
        <v>46237</v>
      </c>
      <c r="E2340" s="78">
        <v>1.1499999999999999</v>
      </c>
      <c r="F2340" s="76" t="s">
        <v>266</v>
      </c>
      <c r="G2340" s="77">
        <v>46237</v>
      </c>
      <c r="H2340">
        <v>40496895</v>
      </c>
      <c r="I2340">
        <v>10</v>
      </c>
      <c r="J2340" s="76" t="s">
        <v>2633</v>
      </c>
      <c r="K2340" s="76" t="s">
        <v>2641</v>
      </c>
      <c r="L2340" s="77">
        <v>46237</v>
      </c>
      <c r="M2340" s="76" t="s">
        <v>296</v>
      </c>
      <c r="N2340" s="76" t="s">
        <v>270</v>
      </c>
      <c r="O2340" s="76" t="s">
        <v>3437</v>
      </c>
      <c r="P2340" s="77">
        <v>46237</v>
      </c>
      <c r="Q2340" s="43">
        <f t="shared" si="74"/>
        <v>661</v>
      </c>
      <c r="R2340" s="43">
        <f t="shared" si="75"/>
        <v>730</v>
      </c>
      <c r="S2340" s="41">
        <f>IF($Q2340&lt;Parâmetros!$E$19,$G2340-1,$G2340)</f>
        <v>46237</v>
      </c>
    </row>
    <row r="2341" spans="1:19" ht="15" customHeight="1" x14ac:dyDescent="0.25">
      <c r="A2341" s="79">
        <v>56010</v>
      </c>
      <c r="B2341" s="76" t="s">
        <v>3436</v>
      </c>
      <c r="C2341" s="76" t="s">
        <v>194</v>
      </c>
      <c r="D2341" s="77">
        <v>46237</v>
      </c>
      <c r="E2341" s="78">
        <v>2.33</v>
      </c>
      <c r="F2341" s="76" t="s">
        <v>266</v>
      </c>
      <c r="G2341" s="77">
        <v>46237</v>
      </c>
      <c r="H2341">
        <v>40499946</v>
      </c>
      <c r="I2341">
        <v>10</v>
      </c>
      <c r="J2341" s="76" t="s">
        <v>546</v>
      </c>
      <c r="K2341" s="76" t="s">
        <v>771</v>
      </c>
      <c r="L2341" s="77">
        <v>46237</v>
      </c>
      <c r="M2341" s="76" t="s">
        <v>269</v>
      </c>
      <c r="N2341" s="76" t="s">
        <v>270</v>
      </c>
      <c r="O2341" s="76" t="s">
        <v>3437</v>
      </c>
      <c r="P2341" s="77">
        <v>46242</v>
      </c>
      <c r="Q2341" s="43">
        <f t="shared" si="74"/>
        <v>780</v>
      </c>
      <c r="R2341" s="43">
        <f t="shared" si="75"/>
        <v>920</v>
      </c>
      <c r="S2341" s="41">
        <f>IF($Q2341&lt;Parâmetros!$E$19,$G2341-1,$G2341)</f>
        <v>46237</v>
      </c>
    </row>
    <row r="2342" spans="1:19" ht="15" customHeight="1" x14ac:dyDescent="0.25">
      <c r="A2342" s="79">
        <v>56010</v>
      </c>
      <c r="B2342" s="76" t="s">
        <v>3436</v>
      </c>
      <c r="C2342" s="76" t="s">
        <v>194</v>
      </c>
      <c r="D2342" s="77">
        <v>46238</v>
      </c>
      <c r="E2342" s="78">
        <v>1.66</v>
      </c>
      <c r="F2342" s="76" t="s">
        <v>266</v>
      </c>
      <c r="G2342" s="77">
        <v>46238</v>
      </c>
      <c r="H2342">
        <v>40473112</v>
      </c>
      <c r="I2342">
        <v>30</v>
      </c>
      <c r="J2342" s="76" t="s">
        <v>1687</v>
      </c>
      <c r="K2342" s="76" t="s">
        <v>550</v>
      </c>
      <c r="L2342" s="77">
        <v>46238</v>
      </c>
      <c r="M2342" s="76" t="s">
        <v>269</v>
      </c>
      <c r="N2342" s="76" t="s">
        <v>270</v>
      </c>
      <c r="O2342" s="76" t="s">
        <v>3437</v>
      </c>
      <c r="P2342" s="77">
        <v>46243</v>
      </c>
      <c r="Q2342" s="43">
        <f t="shared" si="74"/>
        <v>440</v>
      </c>
      <c r="R2342" s="43">
        <f t="shared" si="75"/>
        <v>540</v>
      </c>
      <c r="S2342" s="41">
        <f>IF($Q2342&lt;Parâmetros!$E$19,$G2342-1,$G2342)</f>
        <v>46238</v>
      </c>
    </row>
    <row r="2343" spans="1:19" ht="15" customHeight="1" x14ac:dyDescent="0.25">
      <c r="A2343" s="79">
        <v>56010</v>
      </c>
      <c r="B2343" s="76" t="s">
        <v>3436</v>
      </c>
      <c r="C2343" s="76" t="s">
        <v>194</v>
      </c>
      <c r="D2343" s="77">
        <v>46238</v>
      </c>
      <c r="E2343" s="78">
        <v>0.48</v>
      </c>
      <c r="F2343" s="76" t="s">
        <v>266</v>
      </c>
      <c r="G2343" s="77">
        <v>46238</v>
      </c>
      <c r="H2343">
        <v>40501071</v>
      </c>
      <c r="I2343">
        <v>10</v>
      </c>
      <c r="J2343" s="76" t="s">
        <v>2645</v>
      </c>
      <c r="K2343" s="76" t="s">
        <v>542</v>
      </c>
      <c r="L2343" s="77">
        <v>46238</v>
      </c>
      <c r="M2343" s="76" t="s">
        <v>269</v>
      </c>
      <c r="N2343" s="76" t="s">
        <v>270</v>
      </c>
      <c r="O2343" s="76" t="s">
        <v>3437</v>
      </c>
      <c r="P2343" s="77">
        <v>46243</v>
      </c>
      <c r="Q2343" s="43">
        <f t="shared" si="74"/>
        <v>541</v>
      </c>
      <c r="R2343" s="43">
        <f t="shared" si="75"/>
        <v>570</v>
      </c>
      <c r="S2343" s="41">
        <f>IF($Q2343&lt;Parâmetros!$E$19,$G2343-1,$G2343)</f>
        <v>46238</v>
      </c>
    </row>
    <row r="2344" spans="1:19" ht="15" customHeight="1" x14ac:dyDescent="0.25">
      <c r="A2344" s="79">
        <v>56010</v>
      </c>
      <c r="B2344" s="76" t="s">
        <v>3436</v>
      </c>
      <c r="C2344" s="76" t="s">
        <v>194</v>
      </c>
      <c r="D2344" s="77">
        <v>46238</v>
      </c>
      <c r="E2344" s="78">
        <v>0.48</v>
      </c>
      <c r="F2344" s="76" t="s">
        <v>266</v>
      </c>
      <c r="G2344" s="77">
        <v>46238</v>
      </c>
      <c r="H2344">
        <v>40501325</v>
      </c>
      <c r="I2344">
        <v>10</v>
      </c>
      <c r="J2344" s="76" t="s">
        <v>1866</v>
      </c>
      <c r="K2344" s="76" t="s">
        <v>534</v>
      </c>
      <c r="L2344" s="77">
        <v>46238</v>
      </c>
      <c r="M2344" s="76" t="s">
        <v>269</v>
      </c>
      <c r="N2344" s="76" t="s">
        <v>270</v>
      </c>
      <c r="O2344" s="76" t="s">
        <v>3437</v>
      </c>
      <c r="P2344" s="77">
        <v>46243</v>
      </c>
      <c r="Q2344" s="43">
        <f t="shared" si="74"/>
        <v>571</v>
      </c>
      <c r="R2344" s="43">
        <f t="shared" si="75"/>
        <v>600</v>
      </c>
      <c r="S2344" s="41">
        <f>IF($Q2344&lt;Parâmetros!$E$19,$G2344-1,$G2344)</f>
        <v>46238</v>
      </c>
    </row>
    <row r="2345" spans="1:19" ht="15" customHeight="1" x14ac:dyDescent="0.25">
      <c r="A2345" s="79">
        <v>56010</v>
      </c>
      <c r="B2345" s="76" t="s">
        <v>3436</v>
      </c>
      <c r="C2345" s="76" t="s">
        <v>194</v>
      </c>
      <c r="D2345" s="77">
        <v>46238</v>
      </c>
      <c r="E2345" s="78">
        <v>0.65</v>
      </c>
      <c r="F2345" s="76" t="s">
        <v>266</v>
      </c>
      <c r="G2345" s="77">
        <v>46238</v>
      </c>
      <c r="H2345">
        <v>40501309</v>
      </c>
      <c r="I2345">
        <v>10</v>
      </c>
      <c r="J2345" s="76" t="s">
        <v>2670</v>
      </c>
      <c r="K2345" s="76" t="s">
        <v>501</v>
      </c>
      <c r="L2345" s="77">
        <v>46238</v>
      </c>
      <c r="M2345" s="76" t="s">
        <v>269</v>
      </c>
      <c r="N2345">
        <v>3011089</v>
      </c>
      <c r="O2345" s="76" t="s">
        <v>3437</v>
      </c>
      <c r="P2345" s="77">
        <v>46243</v>
      </c>
      <c r="Q2345" s="43">
        <f t="shared" si="74"/>
        <v>601</v>
      </c>
      <c r="R2345" s="43">
        <f t="shared" si="75"/>
        <v>640</v>
      </c>
      <c r="S2345" s="41">
        <f>IF($Q2345&lt;Parâmetros!$E$19,$G2345-1,$G2345)</f>
        <v>46238</v>
      </c>
    </row>
    <row r="2346" spans="1:19" ht="15" customHeight="1" x14ac:dyDescent="0.25">
      <c r="A2346" s="79">
        <v>56010</v>
      </c>
      <c r="B2346" s="76" t="s">
        <v>3436</v>
      </c>
      <c r="C2346" s="76" t="s">
        <v>194</v>
      </c>
      <c r="D2346" s="77">
        <v>46238</v>
      </c>
      <c r="E2346" s="78">
        <v>0.98</v>
      </c>
      <c r="F2346" s="76" t="s">
        <v>266</v>
      </c>
      <c r="G2346" s="77">
        <v>46238</v>
      </c>
      <c r="H2346">
        <v>40496901</v>
      </c>
      <c r="I2346">
        <v>10</v>
      </c>
      <c r="J2346" s="76" t="s">
        <v>2633</v>
      </c>
      <c r="K2346" s="76" t="s">
        <v>459</v>
      </c>
      <c r="L2346" s="77">
        <v>46238</v>
      </c>
      <c r="M2346" s="76" t="s">
        <v>296</v>
      </c>
      <c r="N2346" s="76" t="s">
        <v>270</v>
      </c>
      <c r="O2346" s="76" t="s">
        <v>3437</v>
      </c>
      <c r="P2346" s="77">
        <v>46242</v>
      </c>
      <c r="Q2346" s="43">
        <f t="shared" si="74"/>
        <v>661</v>
      </c>
      <c r="R2346" s="43">
        <f t="shared" si="75"/>
        <v>720</v>
      </c>
      <c r="S2346" s="41">
        <f>IF($Q2346&lt;Parâmetros!$E$19,$G2346-1,$G2346)</f>
        <v>46238</v>
      </c>
    </row>
    <row r="2347" spans="1:19" ht="15" customHeight="1" x14ac:dyDescent="0.25">
      <c r="A2347" s="79">
        <v>56010</v>
      </c>
      <c r="B2347" s="76" t="s">
        <v>3436</v>
      </c>
      <c r="C2347" s="76" t="s">
        <v>194</v>
      </c>
      <c r="D2347" s="77">
        <v>46238</v>
      </c>
      <c r="E2347" s="78">
        <v>1.5</v>
      </c>
      <c r="F2347" s="76" t="s">
        <v>266</v>
      </c>
      <c r="G2347" s="77">
        <v>46238</v>
      </c>
      <c r="H2347">
        <v>40499230</v>
      </c>
      <c r="I2347">
        <v>10</v>
      </c>
      <c r="J2347" s="76" t="s">
        <v>546</v>
      </c>
      <c r="K2347" s="76" t="s">
        <v>1883</v>
      </c>
      <c r="L2347" s="77">
        <v>46238</v>
      </c>
      <c r="M2347" s="76" t="s">
        <v>296</v>
      </c>
      <c r="N2347">
        <v>3004491</v>
      </c>
      <c r="O2347" s="76" t="s">
        <v>3437</v>
      </c>
      <c r="P2347" s="77">
        <v>46243</v>
      </c>
      <c r="Q2347" s="43">
        <f t="shared" si="74"/>
        <v>780</v>
      </c>
      <c r="R2347" s="43">
        <f t="shared" si="75"/>
        <v>870</v>
      </c>
      <c r="S2347" s="41">
        <f>IF($Q2347&lt;Parâmetros!$E$19,$G2347-1,$G2347)</f>
        <v>46238</v>
      </c>
    </row>
    <row r="2348" spans="1:19" ht="15" customHeight="1" x14ac:dyDescent="0.25">
      <c r="A2348" s="79">
        <v>56010</v>
      </c>
      <c r="B2348" s="76" t="s">
        <v>3436</v>
      </c>
      <c r="C2348" s="76" t="s">
        <v>194</v>
      </c>
      <c r="D2348" s="77">
        <v>46238</v>
      </c>
      <c r="E2348" s="78">
        <v>0.65</v>
      </c>
      <c r="F2348" s="76" t="s">
        <v>266</v>
      </c>
      <c r="G2348" s="77">
        <v>46238</v>
      </c>
      <c r="H2348">
        <v>40501032</v>
      </c>
      <c r="I2348">
        <v>10</v>
      </c>
      <c r="J2348" s="76" t="s">
        <v>1560</v>
      </c>
      <c r="K2348" s="76" t="s">
        <v>2272</v>
      </c>
      <c r="L2348" s="77">
        <v>46238</v>
      </c>
      <c r="M2348" s="76" t="s">
        <v>269</v>
      </c>
      <c r="N2348" s="76" t="s">
        <v>270</v>
      </c>
      <c r="O2348" s="76" t="s">
        <v>3437</v>
      </c>
      <c r="P2348" s="77">
        <v>46243</v>
      </c>
      <c r="Q2348" s="43">
        <f t="shared" si="74"/>
        <v>871</v>
      </c>
      <c r="R2348" s="43">
        <f t="shared" si="75"/>
        <v>910</v>
      </c>
      <c r="S2348" s="41">
        <f>IF($Q2348&lt;Parâmetros!$E$19,$G2348-1,$G2348)</f>
        <v>46238</v>
      </c>
    </row>
    <row r="2349" spans="1:19" ht="15" customHeight="1" x14ac:dyDescent="0.25">
      <c r="A2349" s="79">
        <v>56010</v>
      </c>
      <c r="B2349" s="76" t="s">
        <v>3436</v>
      </c>
      <c r="C2349" s="76" t="s">
        <v>194</v>
      </c>
      <c r="D2349" s="77">
        <v>46239</v>
      </c>
      <c r="E2349" s="78">
        <v>1.66</v>
      </c>
      <c r="F2349" s="76" t="s">
        <v>266</v>
      </c>
      <c r="G2349" s="77">
        <v>46239</v>
      </c>
      <c r="H2349">
        <v>40499231</v>
      </c>
      <c r="I2349">
        <v>10</v>
      </c>
      <c r="J2349" s="76" t="s">
        <v>1687</v>
      </c>
      <c r="K2349" s="76" t="s">
        <v>550</v>
      </c>
      <c r="L2349" s="77">
        <v>46239</v>
      </c>
      <c r="M2349" s="76" t="s">
        <v>296</v>
      </c>
      <c r="N2349">
        <v>3004491</v>
      </c>
      <c r="O2349" s="76" t="s">
        <v>3437</v>
      </c>
      <c r="P2349" s="77">
        <v>46243</v>
      </c>
      <c r="Q2349" s="43">
        <f t="shared" si="74"/>
        <v>440</v>
      </c>
      <c r="R2349" s="43">
        <f t="shared" si="75"/>
        <v>540</v>
      </c>
      <c r="S2349" s="41">
        <f>IF($Q2349&lt;Parâmetros!$E$19,$G2349-1,$G2349)</f>
        <v>46239</v>
      </c>
    </row>
    <row r="2350" spans="1:19" ht="15" customHeight="1" x14ac:dyDescent="0.25">
      <c r="A2350" s="79">
        <v>56010</v>
      </c>
      <c r="B2350" s="76" t="s">
        <v>3436</v>
      </c>
      <c r="C2350" s="76" t="s">
        <v>194</v>
      </c>
      <c r="D2350" s="77">
        <v>46239</v>
      </c>
      <c r="E2350" s="78">
        <v>0.98</v>
      </c>
      <c r="F2350" s="76" t="s">
        <v>266</v>
      </c>
      <c r="G2350" s="77">
        <v>46239</v>
      </c>
      <c r="H2350">
        <v>40502744</v>
      </c>
      <c r="I2350">
        <v>10</v>
      </c>
      <c r="J2350" s="76" t="s">
        <v>2645</v>
      </c>
      <c r="K2350" s="76" t="s">
        <v>534</v>
      </c>
      <c r="L2350" s="77">
        <v>46239</v>
      </c>
      <c r="M2350" s="76" t="s">
        <v>269</v>
      </c>
      <c r="N2350" s="76" t="s">
        <v>270</v>
      </c>
      <c r="O2350" s="76" t="s">
        <v>3437</v>
      </c>
      <c r="P2350" s="77">
        <v>46243</v>
      </c>
      <c r="Q2350" s="43">
        <f t="shared" si="74"/>
        <v>541</v>
      </c>
      <c r="R2350" s="43">
        <f t="shared" si="75"/>
        <v>600</v>
      </c>
      <c r="S2350" s="41">
        <f>IF($Q2350&lt;Parâmetros!$E$19,$G2350-1,$G2350)</f>
        <v>46239</v>
      </c>
    </row>
    <row r="2351" spans="1:19" ht="15" customHeight="1" x14ac:dyDescent="0.25">
      <c r="A2351" s="79">
        <v>56010</v>
      </c>
      <c r="B2351" s="76" t="s">
        <v>3436</v>
      </c>
      <c r="C2351" s="76" t="s">
        <v>194</v>
      </c>
      <c r="D2351" s="77">
        <v>46239</v>
      </c>
      <c r="E2351" s="78">
        <v>0.65</v>
      </c>
      <c r="F2351" s="76" t="s">
        <v>266</v>
      </c>
      <c r="G2351" s="77">
        <v>46239</v>
      </c>
      <c r="H2351">
        <v>40502494</v>
      </c>
      <c r="I2351">
        <v>10</v>
      </c>
      <c r="J2351" s="76" t="s">
        <v>2670</v>
      </c>
      <c r="K2351" s="76" t="s">
        <v>501</v>
      </c>
      <c r="L2351" s="77">
        <v>46239</v>
      </c>
      <c r="M2351" s="76" t="s">
        <v>269</v>
      </c>
      <c r="N2351" s="76" t="s">
        <v>270</v>
      </c>
      <c r="O2351" s="76" t="s">
        <v>3437</v>
      </c>
      <c r="P2351" s="77">
        <v>46243</v>
      </c>
      <c r="Q2351" s="43">
        <f t="shared" si="74"/>
        <v>601</v>
      </c>
      <c r="R2351" s="43">
        <f t="shared" si="75"/>
        <v>640</v>
      </c>
      <c r="S2351" s="41">
        <f>IF($Q2351&lt;Parâmetros!$E$19,$G2351-1,$G2351)</f>
        <v>46239</v>
      </c>
    </row>
    <row r="2352" spans="1:19" ht="15" customHeight="1" x14ac:dyDescent="0.25">
      <c r="A2352" s="79">
        <v>56010</v>
      </c>
      <c r="B2352" s="76" t="s">
        <v>3436</v>
      </c>
      <c r="C2352" s="76" t="s">
        <v>194</v>
      </c>
      <c r="D2352" s="77">
        <v>46239</v>
      </c>
      <c r="E2352" s="78">
        <v>0.98</v>
      </c>
      <c r="F2352" s="76" t="s">
        <v>266</v>
      </c>
      <c r="G2352" s="77">
        <v>46239</v>
      </c>
      <c r="H2352">
        <v>40496907</v>
      </c>
      <c r="I2352">
        <v>10</v>
      </c>
      <c r="J2352" s="76" t="s">
        <v>2633</v>
      </c>
      <c r="K2352" s="76" t="s">
        <v>459</v>
      </c>
      <c r="L2352" s="77">
        <v>46239</v>
      </c>
      <c r="M2352" s="76" t="s">
        <v>296</v>
      </c>
      <c r="N2352" s="76" t="s">
        <v>270</v>
      </c>
      <c r="O2352" s="76" t="s">
        <v>3437</v>
      </c>
      <c r="P2352" s="77">
        <v>46242</v>
      </c>
      <c r="Q2352" s="43">
        <f t="shared" si="74"/>
        <v>661</v>
      </c>
      <c r="R2352" s="43">
        <f t="shared" si="75"/>
        <v>720</v>
      </c>
      <c r="S2352" s="41">
        <f>IF($Q2352&lt;Parâmetros!$E$19,$G2352-1,$G2352)</f>
        <v>46239</v>
      </c>
    </row>
    <row r="2353" spans="1:19" ht="15" customHeight="1" x14ac:dyDescent="0.25">
      <c r="A2353" s="79">
        <v>56010</v>
      </c>
      <c r="B2353" s="76" t="s">
        <v>3436</v>
      </c>
      <c r="C2353" s="76" t="s">
        <v>194</v>
      </c>
      <c r="D2353" s="77">
        <v>46239</v>
      </c>
      <c r="E2353" s="78">
        <v>2.33</v>
      </c>
      <c r="F2353" s="76" t="s">
        <v>266</v>
      </c>
      <c r="G2353" s="77">
        <v>46239</v>
      </c>
      <c r="H2353">
        <v>40501582</v>
      </c>
      <c r="I2353">
        <v>10</v>
      </c>
      <c r="J2353" s="76" t="s">
        <v>546</v>
      </c>
      <c r="K2353" s="76" t="s">
        <v>771</v>
      </c>
      <c r="L2353" s="77">
        <v>46239</v>
      </c>
      <c r="M2353" s="76" t="s">
        <v>269</v>
      </c>
      <c r="N2353" s="76" t="s">
        <v>270</v>
      </c>
      <c r="O2353" s="76" t="s">
        <v>3437</v>
      </c>
      <c r="P2353" s="77">
        <v>46243</v>
      </c>
      <c r="Q2353" s="43">
        <f t="shared" si="74"/>
        <v>780</v>
      </c>
      <c r="R2353" s="43">
        <f t="shared" si="75"/>
        <v>920</v>
      </c>
      <c r="S2353" s="41">
        <f>IF($Q2353&lt;Parâmetros!$E$19,$G2353-1,$G2353)</f>
        <v>46239</v>
      </c>
    </row>
    <row r="2354" spans="1:19" ht="15" customHeight="1" x14ac:dyDescent="0.25">
      <c r="A2354" s="79">
        <v>56010</v>
      </c>
      <c r="B2354" s="76" t="s">
        <v>3436</v>
      </c>
      <c r="C2354" s="76" t="s">
        <v>194</v>
      </c>
      <c r="D2354" s="77">
        <v>46241</v>
      </c>
      <c r="E2354" s="78">
        <v>2.16</v>
      </c>
      <c r="F2354" s="76" t="s">
        <v>266</v>
      </c>
      <c r="G2354" s="77">
        <v>46241</v>
      </c>
      <c r="H2354">
        <v>40502382</v>
      </c>
      <c r="I2354">
        <v>20</v>
      </c>
      <c r="J2354" s="76" t="s">
        <v>1687</v>
      </c>
      <c r="K2354" s="76" t="s">
        <v>542</v>
      </c>
      <c r="L2354" s="77">
        <v>46241</v>
      </c>
      <c r="M2354" s="76" t="s">
        <v>269</v>
      </c>
      <c r="N2354" s="76" t="s">
        <v>270</v>
      </c>
      <c r="O2354" s="76" t="s">
        <v>3437</v>
      </c>
      <c r="P2354" s="77">
        <v>46242</v>
      </c>
      <c r="Q2354" s="43">
        <f t="shared" si="74"/>
        <v>440</v>
      </c>
      <c r="R2354" s="43">
        <f t="shared" si="75"/>
        <v>570</v>
      </c>
      <c r="S2354" s="41">
        <f>IF($Q2354&lt;Parâmetros!$E$19,$G2354-1,$G2354)</f>
        <v>46241</v>
      </c>
    </row>
    <row r="2355" spans="1:19" ht="15" customHeight="1" x14ac:dyDescent="0.25">
      <c r="A2355" s="79">
        <v>56010</v>
      </c>
      <c r="B2355" s="76" t="s">
        <v>3436</v>
      </c>
      <c r="C2355" s="76" t="s">
        <v>194</v>
      </c>
      <c r="D2355" s="77">
        <v>46241</v>
      </c>
      <c r="E2355" s="78">
        <v>1.48</v>
      </c>
      <c r="F2355" s="76" t="s">
        <v>266</v>
      </c>
      <c r="G2355" s="77">
        <v>46241</v>
      </c>
      <c r="H2355">
        <v>40491679</v>
      </c>
      <c r="I2355">
        <v>10</v>
      </c>
      <c r="J2355" s="76" t="s">
        <v>1866</v>
      </c>
      <c r="K2355" s="76" t="s">
        <v>457</v>
      </c>
      <c r="L2355" s="77">
        <v>46241</v>
      </c>
      <c r="M2355" s="76" t="s">
        <v>269</v>
      </c>
      <c r="N2355" s="76" t="s">
        <v>270</v>
      </c>
      <c r="O2355" s="76" t="s">
        <v>3437</v>
      </c>
      <c r="P2355" s="77">
        <v>46242</v>
      </c>
      <c r="Q2355" s="43">
        <f t="shared" si="74"/>
        <v>571</v>
      </c>
      <c r="R2355" s="43">
        <f t="shared" si="75"/>
        <v>660</v>
      </c>
      <c r="S2355" s="41">
        <f>IF($Q2355&lt;Parâmetros!$E$19,$G2355-1,$G2355)</f>
        <v>46241</v>
      </c>
    </row>
    <row r="2356" spans="1:19" ht="15" customHeight="1" x14ac:dyDescent="0.25">
      <c r="A2356" s="79">
        <v>56010</v>
      </c>
      <c r="B2356" s="76" t="s">
        <v>3436</v>
      </c>
      <c r="C2356" s="76" t="s">
        <v>194</v>
      </c>
      <c r="D2356" s="77">
        <v>46241</v>
      </c>
      <c r="E2356" s="78">
        <v>0.98</v>
      </c>
      <c r="F2356" s="76" t="s">
        <v>266</v>
      </c>
      <c r="G2356" s="77">
        <v>46241</v>
      </c>
      <c r="H2356">
        <v>40496913</v>
      </c>
      <c r="I2356">
        <v>10</v>
      </c>
      <c r="J2356" s="76" t="s">
        <v>2633</v>
      </c>
      <c r="K2356" s="76" t="s">
        <v>459</v>
      </c>
      <c r="L2356" s="77">
        <v>46241</v>
      </c>
      <c r="M2356" s="76" t="s">
        <v>296</v>
      </c>
      <c r="N2356" s="76" t="s">
        <v>270</v>
      </c>
      <c r="O2356" s="76" t="s">
        <v>3437</v>
      </c>
      <c r="P2356" s="77">
        <v>46242</v>
      </c>
      <c r="Q2356" s="43">
        <f t="shared" si="74"/>
        <v>661</v>
      </c>
      <c r="R2356" s="43">
        <f t="shared" si="75"/>
        <v>720</v>
      </c>
      <c r="S2356" s="41">
        <f>IF($Q2356&lt;Parâmetros!$E$19,$G2356-1,$G2356)</f>
        <v>46241</v>
      </c>
    </row>
    <row r="2357" spans="1:19" ht="15" customHeight="1" x14ac:dyDescent="0.25">
      <c r="A2357" s="79">
        <v>56010</v>
      </c>
      <c r="B2357" s="76" t="s">
        <v>3436</v>
      </c>
      <c r="C2357" s="76" t="s">
        <v>194</v>
      </c>
      <c r="D2357" s="77">
        <v>46241</v>
      </c>
      <c r="E2357" s="78">
        <v>2.16</v>
      </c>
      <c r="F2357" s="76" t="s">
        <v>266</v>
      </c>
      <c r="G2357" s="77">
        <v>46241</v>
      </c>
      <c r="H2357">
        <v>40501580</v>
      </c>
      <c r="I2357">
        <v>10</v>
      </c>
      <c r="J2357" s="76" t="s">
        <v>2648</v>
      </c>
      <c r="K2357" s="76" t="s">
        <v>771</v>
      </c>
      <c r="L2357" s="77">
        <v>46241</v>
      </c>
      <c r="M2357" s="76" t="s">
        <v>269</v>
      </c>
      <c r="N2357" s="76" t="s">
        <v>270</v>
      </c>
      <c r="O2357" s="76" t="s">
        <v>3437</v>
      </c>
      <c r="P2357" s="77">
        <v>46242</v>
      </c>
      <c r="Q2357" s="43">
        <f t="shared" si="74"/>
        <v>790</v>
      </c>
      <c r="R2357" s="43">
        <f t="shared" si="75"/>
        <v>920</v>
      </c>
      <c r="S2357" s="41">
        <f>IF($Q2357&lt;Parâmetros!$E$19,$G2357-1,$G2357)</f>
        <v>46241</v>
      </c>
    </row>
    <row r="2358" spans="1:19" ht="15" customHeight="1" x14ac:dyDescent="0.25">
      <c r="A2358" s="79">
        <v>56010</v>
      </c>
      <c r="B2358" s="76" t="s">
        <v>3436</v>
      </c>
      <c r="C2358" s="76" t="s">
        <v>194</v>
      </c>
      <c r="D2358" s="77">
        <v>46242</v>
      </c>
      <c r="E2358" s="78">
        <v>1.65</v>
      </c>
      <c r="F2358" s="76" t="s">
        <v>266</v>
      </c>
      <c r="G2358" s="77">
        <v>46242</v>
      </c>
      <c r="H2358">
        <v>40500235</v>
      </c>
      <c r="I2358">
        <v>20</v>
      </c>
      <c r="J2358" s="76" t="s">
        <v>1687</v>
      </c>
      <c r="K2358" s="76" t="s">
        <v>3438</v>
      </c>
      <c r="L2358" s="77">
        <v>46242</v>
      </c>
      <c r="M2358" s="76" t="s">
        <v>269</v>
      </c>
      <c r="N2358" s="76" t="s">
        <v>270</v>
      </c>
      <c r="O2358" s="76" t="s">
        <v>3437</v>
      </c>
      <c r="P2358" s="77">
        <v>46242</v>
      </c>
      <c r="Q2358" s="43">
        <f t="shared" si="74"/>
        <v>440</v>
      </c>
      <c r="R2358" s="43">
        <f t="shared" si="75"/>
        <v>539</v>
      </c>
      <c r="S2358" s="41">
        <f>IF($Q2358&lt;Parâmetros!$E$19,$G2358-1,$G2358)</f>
        <v>46242</v>
      </c>
    </row>
    <row r="2359" spans="1:19" ht="15" customHeight="1" x14ac:dyDescent="0.25">
      <c r="A2359" s="79">
        <v>56010</v>
      </c>
      <c r="B2359" s="76" t="s">
        <v>3436</v>
      </c>
      <c r="C2359" s="76" t="s">
        <v>194</v>
      </c>
      <c r="D2359" s="77">
        <v>46242</v>
      </c>
      <c r="E2359" s="78">
        <v>2</v>
      </c>
      <c r="F2359" s="76" t="s">
        <v>266</v>
      </c>
      <c r="G2359" s="77">
        <v>46242</v>
      </c>
      <c r="H2359">
        <v>40502128</v>
      </c>
      <c r="I2359">
        <v>10</v>
      </c>
      <c r="J2359" s="76" t="s">
        <v>550</v>
      </c>
      <c r="K2359" s="76" t="s">
        <v>457</v>
      </c>
      <c r="L2359" s="77">
        <v>46242</v>
      </c>
      <c r="M2359" s="76" t="s">
        <v>269</v>
      </c>
      <c r="N2359" s="76" t="s">
        <v>270</v>
      </c>
      <c r="O2359" s="76" t="s">
        <v>3437</v>
      </c>
      <c r="P2359" s="77">
        <v>46242</v>
      </c>
      <c r="Q2359" s="43">
        <f t="shared" si="74"/>
        <v>540</v>
      </c>
      <c r="R2359" s="43">
        <f t="shared" si="75"/>
        <v>660</v>
      </c>
      <c r="S2359" s="41">
        <f>IF($Q2359&lt;Parâmetros!$E$19,$G2359-1,$G2359)</f>
        <v>46242</v>
      </c>
    </row>
    <row r="2360" spans="1:19" ht="15" customHeight="1" x14ac:dyDescent="0.25">
      <c r="A2360" s="79">
        <v>56010</v>
      </c>
      <c r="B2360" s="76" t="s">
        <v>3436</v>
      </c>
      <c r="C2360" s="76" t="s">
        <v>194</v>
      </c>
      <c r="D2360" s="77">
        <v>46242</v>
      </c>
      <c r="E2360" s="78">
        <v>0.98</v>
      </c>
      <c r="F2360" s="76" t="s">
        <v>266</v>
      </c>
      <c r="G2360" s="77">
        <v>46242</v>
      </c>
      <c r="H2360">
        <v>40496919</v>
      </c>
      <c r="I2360">
        <v>10</v>
      </c>
      <c r="J2360" s="76" t="s">
        <v>2633</v>
      </c>
      <c r="K2360" s="76" t="s">
        <v>459</v>
      </c>
      <c r="L2360" s="77">
        <v>46242</v>
      </c>
      <c r="M2360" s="76" t="s">
        <v>296</v>
      </c>
      <c r="N2360" s="76" t="s">
        <v>270</v>
      </c>
      <c r="O2360" s="76" t="s">
        <v>3437</v>
      </c>
      <c r="P2360" s="77">
        <v>46242</v>
      </c>
      <c r="Q2360" s="43">
        <f t="shared" si="74"/>
        <v>661</v>
      </c>
      <c r="R2360" s="43">
        <f t="shared" si="75"/>
        <v>720</v>
      </c>
      <c r="S2360" s="41">
        <f>IF($Q2360&lt;Parâmetros!$E$19,$G2360-1,$G2360)</f>
        <v>46242</v>
      </c>
    </row>
    <row r="2361" spans="1:19" ht="15" customHeight="1" x14ac:dyDescent="0.25">
      <c r="A2361" s="79">
        <v>56010</v>
      </c>
      <c r="B2361" s="76" t="s">
        <v>3436</v>
      </c>
      <c r="C2361" s="76" t="s">
        <v>194</v>
      </c>
      <c r="D2361" s="77">
        <v>46242</v>
      </c>
      <c r="E2361" s="78">
        <v>1</v>
      </c>
      <c r="F2361" s="76" t="s">
        <v>266</v>
      </c>
      <c r="G2361" s="77">
        <v>46242</v>
      </c>
      <c r="H2361">
        <v>40502128</v>
      </c>
      <c r="I2361">
        <v>10</v>
      </c>
      <c r="J2361" s="76" t="s">
        <v>546</v>
      </c>
      <c r="K2361" s="76" t="s">
        <v>461</v>
      </c>
      <c r="L2361" s="77">
        <v>46242</v>
      </c>
      <c r="M2361" s="76" t="s">
        <v>269</v>
      </c>
      <c r="N2361" s="76" t="s">
        <v>270</v>
      </c>
      <c r="O2361" s="76" t="s">
        <v>3437</v>
      </c>
      <c r="P2361" s="77">
        <v>46242</v>
      </c>
      <c r="Q2361" s="43">
        <f t="shared" si="74"/>
        <v>780</v>
      </c>
      <c r="R2361" s="43">
        <f t="shared" si="75"/>
        <v>840</v>
      </c>
      <c r="S2361" s="41">
        <f>IF($Q2361&lt;Parâmetros!$E$19,$G2361-1,$G2361)</f>
        <v>46242</v>
      </c>
    </row>
    <row r="2362" spans="1:19" ht="15" customHeight="1" x14ac:dyDescent="0.25">
      <c r="A2362" s="79">
        <v>56010</v>
      </c>
      <c r="B2362" s="76" t="s">
        <v>3436</v>
      </c>
      <c r="C2362" s="76" t="s">
        <v>194</v>
      </c>
      <c r="D2362" s="77">
        <v>46242</v>
      </c>
      <c r="E2362" s="78">
        <v>1.31</v>
      </c>
      <c r="F2362" s="76" t="s">
        <v>266</v>
      </c>
      <c r="G2362" s="77">
        <v>46242</v>
      </c>
      <c r="H2362">
        <v>40499232</v>
      </c>
      <c r="I2362">
        <v>10</v>
      </c>
      <c r="J2362" s="76" t="s">
        <v>2635</v>
      </c>
      <c r="K2362" s="76" t="s">
        <v>771</v>
      </c>
      <c r="L2362" s="77">
        <v>46242</v>
      </c>
      <c r="M2362" s="76" t="s">
        <v>296</v>
      </c>
      <c r="N2362">
        <v>3002622</v>
      </c>
      <c r="O2362" s="76" t="s">
        <v>3437</v>
      </c>
      <c r="P2362" s="77">
        <v>46242</v>
      </c>
      <c r="Q2362" s="43">
        <f t="shared" si="74"/>
        <v>841</v>
      </c>
      <c r="R2362" s="43">
        <f t="shared" si="75"/>
        <v>920</v>
      </c>
      <c r="S2362" s="41">
        <f>IF($Q2362&lt;Parâmetros!$E$19,$G2362-1,$G2362)</f>
        <v>46242</v>
      </c>
    </row>
    <row r="2363" spans="1:19" ht="15" customHeight="1" x14ac:dyDescent="0.25">
      <c r="A2363" s="79">
        <v>56010</v>
      </c>
      <c r="B2363" s="76" t="s">
        <v>3436</v>
      </c>
      <c r="C2363" s="76" t="s">
        <v>194</v>
      </c>
      <c r="D2363" s="77">
        <v>46243</v>
      </c>
      <c r="E2363" s="78">
        <v>1.1599999999999999</v>
      </c>
      <c r="F2363" s="76" t="s">
        <v>266</v>
      </c>
      <c r="G2363" s="77">
        <v>46243</v>
      </c>
      <c r="H2363">
        <v>40502128</v>
      </c>
      <c r="I2363">
        <v>10</v>
      </c>
      <c r="J2363" s="76" t="s">
        <v>1687</v>
      </c>
      <c r="K2363" s="76" t="s">
        <v>1864</v>
      </c>
      <c r="L2363" s="77">
        <v>46243</v>
      </c>
      <c r="M2363" s="76" t="s">
        <v>269</v>
      </c>
      <c r="N2363" s="76" t="s">
        <v>270</v>
      </c>
      <c r="O2363" s="76" t="s">
        <v>3437</v>
      </c>
      <c r="P2363" s="77">
        <v>46243</v>
      </c>
      <c r="Q2363" s="43">
        <f t="shared" si="74"/>
        <v>440</v>
      </c>
      <c r="R2363" s="43">
        <f t="shared" si="75"/>
        <v>510</v>
      </c>
      <c r="S2363" s="41">
        <f>IF($Q2363&lt;Parâmetros!$E$19,$G2363-1,$G2363)</f>
        <v>46243</v>
      </c>
    </row>
    <row r="2364" spans="1:19" ht="15" customHeight="1" x14ac:dyDescent="0.25">
      <c r="A2364" s="79">
        <v>56010</v>
      </c>
      <c r="B2364" s="76" t="s">
        <v>3436</v>
      </c>
      <c r="C2364" s="76" t="s">
        <v>194</v>
      </c>
      <c r="D2364" s="77">
        <v>46243</v>
      </c>
      <c r="E2364" s="78">
        <v>4.4800000000000004</v>
      </c>
      <c r="F2364" s="76" t="s">
        <v>266</v>
      </c>
      <c r="G2364" s="77">
        <v>46243</v>
      </c>
      <c r="H2364">
        <v>40502739</v>
      </c>
      <c r="I2364">
        <v>10</v>
      </c>
      <c r="J2364" s="76" t="s">
        <v>1865</v>
      </c>
      <c r="K2364" s="76" t="s">
        <v>546</v>
      </c>
      <c r="L2364" s="77">
        <v>46243</v>
      </c>
      <c r="M2364" s="76" t="s">
        <v>269</v>
      </c>
      <c r="N2364" s="76" t="s">
        <v>270</v>
      </c>
      <c r="O2364" s="76" t="s">
        <v>3437</v>
      </c>
      <c r="P2364" s="77">
        <v>46243</v>
      </c>
      <c r="Q2364" s="43">
        <f t="shared" si="74"/>
        <v>511</v>
      </c>
      <c r="R2364" s="43">
        <f t="shared" si="75"/>
        <v>780</v>
      </c>
      <c r="S2364" s="41">
        <f>IF($Q2364&lt;Parâmetros!$E$19,$G2364-1,$G2364)</f>
        <v>46243</v>
      </c>
    </row>
    <row r="2365" spans="1:19" ht="15" customHeight="1" x14ac:dyDescent="0.25">
      <c r="A2365" s="79">
        <v>56010</v>
      </c>
      <c r="B2365" s="76" t="s">
        <v>3436</v>
      </c>
      <c r="C2365" s="76" t="s">
        <v>194</v>
      </c>
      <c r="D2365" s="77">
        <v>46243</v>
      </c>
      <c r="E2365" s="78">
        <v>0.66</v>
      </c>
      <c r="F2365" s="76" t="s">
        <v>266</v>
      </c>
      <c r="G2365" s="77">
        <v>46243</v>
      </c>
      <c r="H2365">
        <v>40502372</v>
      </c>
      <c r="I2365">
        <v>10</v>
      </c>
      <c r="J2365" s="76" t="s">
        <v>461</v>
      </c>
      <c r="K2365" s="76" t="s">
        <v>2618</v>
      </c>
      <c r="L2365" s="77">
        <v>46243</v>
      </c>
      <c r="M2365" s="76" t="s">
        <v>269</v>
      </c>
      <c r="N2365" s="76" t="s">
        <v>270</v>
      </c>
      <c r="O2365" s="76" t="s">
        <v>3437</v>
      </c>
      <c r="P2365" s="77">
        <v>46243</v>
      </c>
      <c r="Q2365" s="43">
        <f t="shared" si="74"/>
        <v>840</v>
      </c>
      <c r="R2365" s="43">
        <f t="shared" si="75"/>
        <v>880</v>
      </c>
      <c r="S2365" s="41">
        <f>IF($Q2365&lt;Parâmetros!$E$19,$G2365-1,$G2365)</f>
        <v>46243</v>
      </c>
    </row>
    <row r="2366" spans="1:19" ht="15" customHeight="1" x14ac:dyDescent="0.25">
      <c r="A2366" s="79">
        <v>56010</v>
      </c>
      <c r="B2366" s="76" t="s">
        <v>3436</v>
      </c>
      <c r="C2366" s="76" t="s">
        <v>194</v>
      </c>
      <c r="D2366" s="77">
        <v>46244</v>
      </c>
      <c r="E2366" s="78">
        <v>2.66</v>
      </c>
      <c r="F2366" s="76" t="s">
        <v>266</v>
      </c>
      <c r="G2366" s="77">
        <v>46244</v>
      </c>
      <c r="H2366">
        <v>40470235</v>
      </c>
      <c r="I2366">
        <v>10</v>
      </c>
      <c r="J2366" s="76" t="s">
        <v>1687</v>
      </c>
      <c r="K2366" s="76" t="s">
        <v>534</v>
      </c>
      <c r="L2366" s="77">
        <v>46244</v>
      </c>
      <c r="M2366" s="76" t="s">
        <v>269</v>
      </c>
      <c r="N2366" s="76" t="s">
        <v>270</v>
      </c>
      <c r="O2366" s="76" t="s">
        <v>3437</v>
      </c>
      <c r="P2366" s="77">
        <v>46249</v>
      </c>
      <c r="Q2366" s="43">
        <f t="shared" si="74"/>
        <v>440</v>
      </c>
      <c r="R2366" s="43">
        <f t="shared" si="75"/>
        <v>600</v>
      </c>
      <c r="S2366" s="41">
        <f>IF($Q2366&lt;Parâmetros!$E$19,$G2366-1,$G2366)</f>
        <v>46244</v>
      </c>
    </row>
    <row r="2367" spans="1:19" ht="15" customHeight="1" x14ac:dyDescent="0.25">
      <c r="A2367" s="79">
        <v>56010</v>
      </c>
      <c r="B2367" s="76" t="s">
        <v>3436</v>
      </c>
      <c r="C2367" s="76" t="s">
        <v>194</v>
      </c>
      <c r="D2367" s="77">
        <v>46244</v>
      </c>
      <c r="E2367" s="78">
        <v>1.98</v>
      </c>
      <c r="F2367" s="76" t="s">
        <v>266</v>
      </c>
      <c r="G2367" s="77">
        <v>46244</v>
      </c>
      <c r="H2367">
        <v>40494746</v>
      </c>
      <c r="I2367">
        <v>10</v>
      </c>
      <c r="J2367" s="76" t="s">
        <v>2670</v>
      </c>
      <c r="K2367" s="76" t="s">
        <v>459</v>
      </c>
      <c r="L2367" s="77">
        <v>46244</v>
      </c>
      <c r="M2367" s="76" t="s">
        <v>269</v>
      </c>
      <c r="N2367" s="76" t="s">
        <v>270</v>
      </c>
      <c r="O2367" s="76" t="s">
        <v>3437</v>
      </c>
      <c r="P2367" s="77">
        <v>46249</v>
      </c>
      <c r="Q2367" s="43">
        <f t="shared" si="74"/>
        <v>601</v>
      </c>
      <c r="R2367" s="43">
        <f t="shared" si="75"/>
        <v>720</v>
      </c>
      <c r="S2367" s="41">
        <f>IF($Q2367&lt;Parâmetros!$E$19,$G2367-1,$G2367)</f>
        <v>46244</v>
      </c>
    </row>
    <row r="2368" spans="1:19" ht="15" customHeight="1" x14ac:dyDescent="0.25">
      <c r="A2368" s="79">
        <v>56010</v>
      </c>
      <c r="B2368" s="76" t="s">
        <v>3436</v>
      </c>
      <c r="C2368" s="76" t="s">
        <v>194</v>
      </c>
      <c r="D2368" s="77">
        <v>46244</v>
      </c>
      <c r="E2368" s="78">
        <v>2.33</v>
      </c>
      <c r="F2368" s="76" t="s">
        <v>266</v>
      </c>
      <c r="G2368" s="77">
        <v>46244</v>
      </c>
      <c r="H2368">
        <v>40499308</v>
      </c>
      <c r="I2368">
        <v>10</v>
      </c>
      <c r="J2368" s="76" t="s">
        <v>546</v>
      </c>
      <c r="K2368" s="76" t="s">
        <v>771</v>
      </c>
      <c r="L2368" s="77">
        <v>46244</v>
      </c>
      <c r="M2368" s="76" t="s">
        <v>296</v>
      </c>
      <c r="N2368" s="76" t="s">
        <v>270</v>
      </c>
      <c r="O2368" s="76" t="s">
        <v>3437</v>
      </c>
      <c r="P2368" s="77">
        <v>46249</v>
      </c>
      <c r="Q2368" s="43">
        <f t="shared" si="74"/>
        <v>780</v>
      </c>
      <c r="R2368" s="43">
        <f t="shared" si="75"/>
        <v>920</v>
      </c>
      <c r="S2368" s="41">
        <f>IF($Q2368&lt;Parâmetros!$E$19,$G2368-1,$G2368)</f>
        <v>46244</v>
      </c>
    </row>
    <row r="2369" spans="1:19" ht="15" customHeight="1" x14ac:dyDescent="0.25">
      <c r="A2369" s="79">
        <v>56010</v>
      </c>
      <c r="B2369" s="76" t="s">
        <v>3436</v>
      </c>
      <c r="C2369" s="76" t="s">
        <v>194</v>
      </c>
      <c r="D2369" s="77">
        <v>46245</v>
      </c>
      <c r="E2369" s="78">
        <v>2.16</v>
      </c>
      <c r="F2369" s="76" t="s">
        <v>266</v>
      </c>
      <c r="G2369" s="77">
        <v>46245</v>
      </c>
      <c r="H2369">
        <v>40499307</v>
      </c>
      <c r="I2369">
        <v>10</v>
      </c>
      <c r="J2369" s="76" t="s">
        <v>1687</v>
      </c>
      <c r="K2369" s="76" t="s">
        <v>542</v>
      </c>
      <c r="L2369" s="77">
        <v>46245</v>
      </c>
      <c r="M2369" s="76" t="s">
        <v>296</v>
      </c>
      <c r="N2369" s="76" t="s">
        <v>270</v>
      </c>
      <c r="O2369" s="76" t="s">
        <v>3437</v>
      </c>
      <c r="P2369" s="77">
        <v>46249</v>
      </c>
      <c r="Q2369" s="43">
        <f t="shared" si="74"/>
        <v>440</v>
      </c>
      <c r="R2369" s="43">
        <f t="shared" si="75"/>
        <v>570</v>
      </c>
      <c r="S2369" s="41">
        <f>IF($Q2369&lt;Parâmetros!$E$19,$G2369-1,$G2369)</f>
        <v>46245</v>
      </c>
    </row>
    <row r="2370" spans="1:19" ht="15" customHeight="1" x14ac:dyDescent="0.25">
      <c r="A2370" s="79">
        <v>56010</v>
      </c>
      <c r="B2370" s="76" t="s">
        <v>3436</v>
      </c>
      <c r="C2370" s="76" t="s">
        <v>194</v>
      </c>
      <c r="D2370" s="77">
        <v>46245</v>
      </c>
      <c r="E2370" s="78">
        <v>1.48</v>
      </c>
      <c r="F2370" s="76" t="s">
        <v>266</v>
      </c>
      <c r="G2370" s="77">
        <v>46245</v>
      </c>
      <c r="H2370">
        <v>40499280</v>
      </c>
      <c r="I2370">
        <v>10</v>
      </c>
      <c r="J2370" s="76" t="s">
        <v>1866</v>
      </c>
      <c r="K2370" s="76" t="s">
        <v>457</v>
      </c>
      <c r="L2370" s="77">
        <v>46245</v>
      </c>
      <c r="M2370" s="76" t="s">
        <v>296</v>
      </c>
      <c r="N2370" s="76" t="s">
        <v>270</v>
      </c>
      <c r="O2370" s="76" t="s">
        <v>3437</v>
      </c>
      <c r="P2370" s="77">
        <v>46249</v>
      </c>
      <c r="Q2370" s="43">
        <f t="shared" si="74"/>
        <v>571</v>
      </c>
      <c r="R2370" s="43">
        <f t="shared" si="75"/>
        <v>660</v>
      </c>
      <c r="S2370" s="41">
        <f>IF($Q2370&lt;Parâmetros!$E$19,$G2370-1,$G2370)</f>
        <v>46245</v>
      </c>
    </row>
    <row r="2371" spans="1:19" ht="15" customHeight="1" x14ac:dyDescent="0.25">
      <c r="A2371" s="79">
        <v>56010</v>
      </c>
      <c r="B2371" s="76" t="s">
        <v>3436</v>
      </c>
      <c r="C2371" s="76" t="s">
        <v>194</v>
      </c>
      <c r="D2371" s="77">
        <v>46245</v>
      </c>
      <c r="E2371" s="78">
        <v>1.5</v>
      </c>
      <c r="F2371" s="76" t="s">
        <v>266</v>
      </c>
      <c r="G2371" s="77">
        <v>46245</v>
      </c>
      <c r="H2371">
        <v>40499279</v>
      </c>
      <c r="I2371">
        <v>10</v>
      </c>
      <c r="J2371" s="76" t="s">
        <v>459</v>
      </c>
      <c r="K2371" s="76" t="s">
        <v>492</v>
      </c>
      <c r="L2371" s="77">
        <v>46245</v>
      </c>
      <c r="M2371" s="76" t="s">
        <v>296</v>
      </c>
      <c r="N2371">
        <v>3002725</v>
      </c>
      <c r="O2371" s="76" t="s">
        <v>3437</v>
      </c>
      <c r="P2371" s="77">
        <v>46249</v>
      </c>
      <c r="Q2371" s="43">
        <f t="shared" si="74"/>
        <v>720</v>
      </c>
      <c r="R2371" s="43">
        <f t="shared" si="75"/>
        <v>810</v>
      </c>
      <c r="S2371" s="41">
        <f>IF($Q2371&lt;Parâmetros!$E$19,$G2371-1,$G2371)</f>
        <v>46245</v>
      </c>
    </row>
    <row r="2372" spans="1:19" ht="15" customHeight="1" x14ac:dyDescent="0.25">
      <c r="A2372" s="79">
        <v>56010</v>
      </c>
      <c r="B2372" s="76" t="s">
        <v>3436</v>
      </c>
      <c r="C2372" s="76" t="s">
        <v>194</v>
      </c>
      <c r="D2372" s="77">
        <v>46245</v>
      </c>
      <c r="E2372" s="78">
        <v>1.65</v>
      </c>
      <c r="F2372" s="76" t="s">
        <v>266</v>
      </c>
      <c r="G2372" s="77">
        <v>46245</v>
      </c>
      <c r="H2372">
        <v>40499278</v>
      </c>
      <c r="I2372">
        <v>10</v>
      </c>
      <c r="J2372" s="76" t="s">
        <v>770</v>
      </c>
      <c r="K2372" s="76" t="s">
        <v>2272</v>
      </c>
      <c r="L2372" s="77">
        <v>46245</v>
      </c>
      <c r="M2372" s="76" t="s">
        <v>296</v>
      </c>
      <c r="N2372">
        <v>3004489</v>
      </c>
      <c r="O2372" s="76" t="s">
        <v>3437</v>
      </c>
      <c r="P2372" s="77">
        <v>46249</v>
      </c>
      <c r="Q2372" s="43">
        <f t="shared" si="74"/>
        <v>811</v>
      </c>
      <c r="R2372" s="43">
        <f t="shared" si="75"/>
        <v>910</v>
      </c>
      <c r="S2372" s="41">
        <f>IF($Q2372&lt;Parâmetros!$E$19,$G2372-1,$G2372)</f>
        <v>46245</v>
      </c>
    </row>
    <row r="2373" spans="1:19" ht="15" customHeight="1" x14ac:dyDescent="0.25">
      <c r="A2373" s="79">
        <v>56010</v>
      </c>
      <c r="B2373" s="76" t="s">
        <v>3436</v>
      </c>
      <c r="C2373" s="76" t="s">
        <v>194</v>
      </c>
      <c r="D2373" s="77">
        <v>46247</v>
      </c>
      <c r="E2373" s="78">
        <v>3.66</v>
      </c>
      <c r="F2373" s="76" t="s">
        <v>266</v>
      </c>
      <c r="G2373" s="77">
        <v>46247</v>
      </c>
      <c r="H2373">
        <v>40501032</v>
      </c>
      <c r="I2373">
        <v>10</v>
      </c>
      <c r="J2373" s="76" t="s">
        <v>1687</v>
      </c>
      <c r="K2373" s="76" t="s">
        <v>457</v>
      </c>
      <c r="L2373" s="77">
        <v>46247</v>
      </c>
      <c r="M2373" s="76" t="s">
        <v>269</v>
      </c>
      <c r="N2373" s="76" t="s">
        <v>270</v>
      </c>
      <c r="O2373" s="76" t="s">
        <v>3437</v>
      </c>
      <c r="P2373" s="77">
        <v>46249</v>
      </c>
      <c r="Q2373" s="43">
        <f t="shared" si="74"/>
        <v>440</v>
      </c>
      <c r="R2373" s="43">
        <f t="shared" si="75"/>
        <v>660</v>
      </c>
      <c r="S2373" s="41">
        <f>IF($Q2373&lt;Parâmetros!$E$19,$G2373-1,$G2373)</f>
        <v>46247</v>
      </c>
    </row>
    <row r="2374" spans="1:19" ht="15" customHeight="1" x14ac:dyDescent="0.25">
      <c r="A2374" s="79">
        <v>56010</v>
      </c>
      <c r="B2374" s="76" t="s">
        <v>3436</v>
      </c>
      <c r="C2374" s="76" t="s">
        <v>194</v>
      </c>
      <c r="D2374" s="77">
        <v>46247</v>
      </c>
      <c r="E2374" s="78">
        <v>3.33</v>
      </c>
      <c r="F2374" s="76" t="s">
        <v>266</v>
      </c>
      <c r="G2374" s="77">
        <v>46247</v>
      </c>
      <c r="H2374">
        <v>40501032</v>
      </c>
      <c r="I2374">
        <v>10</v>
      </c>
      <c r="J2374" s="76" t="s">
        <v>459</v>
      </c>
      <c r="K2374" s="76" t="s">
        <v>771</v>
      </c>
      <c r="L2374" s="77">
        <v>46247</v>
      </c>
      <c r="M2374" s="76" t="s">
        <v>269</v>
      </c>
      <c r="N2374" s="76" t="s">
        <v>270</v>
      </c>
      <c r="O2374" s="76" t="s">
        <v>3437</v>
      </c>
      <c r="P2374" s="77">
        <v>46249</v>
      </c>
      <c r="Q2374" s="43">
        <f t="shared" si="74"/>
        <v>720</v>
      </c>
      <c r="R2374" s="43">
        <f t="shared" si="75"/>
        <v>920</v>
      </c>
      <c r="S2374" s="41">
        <f>IF($Q2374&lt;Parâmetros!$E$19,$G2374-1,$G2374)</f>
        <v>46247</v>
      </c>
    </row>
    <row r="2375" spans="1:19" ht="15" customHeight="1" x14ac:dyDescent="0.25">
      <c r="A2375" s="79">
        <v>56010</v>
      </c>
      <c r="B2375" s="76" t="s">
        <v>3436</v>
      </c>
      <c r="C2375" s="76" t="s">
        <v>194</v>
      </c>
      <c r="D2375" s="77">
        <v>46248</v>
      </c>
      <c r="E2375" s="78">
        <v>3.66</v>
      </c>
      <c r="F2375" s="76" t="s">
        <v>266</v>
      </c>
      <c r="G2375" s="77">
        <v>46248</v>
      </c>
      <c r="H2375">
        <v>40504247</v>
      </c>
      <c r="I2375">
        <v>10</v>
      </c>
      <c r="J2375" s="76" t="s">
        <v>1687</v>
      </c>
      <c r="K2375" s="76" t="s">
        <v>457</v>
      </c>
      <c r="L2375" s="77">
        <v>46248</v>
      </c>
      <c r="M2375" s="76" t="s">
        <v>269</v>
      </c>
      <c r="N2375" s="76" t="s">
        <v>270</v>
      </c>
      <c r="O2375" s="76" t="s">
        <v>3437</v>
      </c>
      <c r="P2375" s="77">
        <v>46249</v>
      </c>
      <c r="Q2375" s="43">
        <f t="shared" si="74"/>
        <v>440</v>
      </c>
      <c r="R2375" s="43">
        <f t="shared" si="75"/>
        <v>660</v>
      </c>
      <c r="S2375" s="41">
        <f>IF($Q2375&lt;Parâmetros!$E$19,$G2375-1,$G2375)</f>
        <v>46248</v>
      </c>
    </row>
    <row r="2376" spans="1:19" ht="15" customHeight="1" x14ac:dyDescent="0.25">
      <c r="A2376" s="79">
        <v>56010</v>
      </c>
      <c r="B2376" s="76" t="s">
        <v>3436</v>
      </c>
      <c r="C2376" s="76" t="s">
        <v>194</v>
      </c>
      <c r="D2376" s="77">
        <v>46248</v>
      </c>
      <c r="E2376" s="78">
        <v>1.5</v>
      </c>
      <c r="F2376" s="76" t="s">
        <v>266</v>
      </c>
      <c r="G2376" s="77">
        <v>46248</v>
      </c>
      <c r="H2376">
        <v>40504278</v>
      </c>
      <c r="I2376">
        <v>10</v>
      </c>
      <c r="J2376" s="76" t="s">
        <v>459</v>
      </c>
      <c r="K2376" s="76" t="s">
        <v>492</v>
      </c>
      <c r="L2376" s="77">
        <v>46248</v>
      </c>
      <c r="M2376" s="76" t="s">
        <v>269</v>
      </c>
      <c r="N2376" s="76" t="s">
        <v>270</v>
      </c>
      <c r="O2376" s="76" t="s">
        <v>3437</v>
      </c>
      <c r="P2376" s="77">
        <v>46249</v>
      </c>
      <c r="Q2376" s="43">
        <f t="shared" si="74"/>
        <v>720</v>
      </c>
      <c r="R2376" s="43">
        <f t="shared" si="75"/>
        <v>810</v>
      </c>
      <c r="S2376" s="41">
        <f>IF($Q2376&lt;Parâmetros!$E$19,$G2376-1,$G2376)</f>
        <v>46248</v>
      </c>
    </row>
    <row r="2377" spans="1:19" ht="15" customHeight="1" x14ac:dyDescent="0.25">
      <c r="A2377" s="79">
        <v>56010</v>
      </c>
      <c r="B2377" s="76" t="s">
        <v>3436</v>
      </c>
      <c r="C2377" s="76" t="s">
        <v>194</v>
      </c>
      <c r="D2377" s="77">
        <v>46248</v>
      </c>
      <c r="E2377" s="78">
        <v>1.65</v>
      </c>
      <c r="F2377" s="76" t="s">
        <v>266</v>
      </c>
      <c r="G2377" s="77">
        <v>46248</v>
      </c>
      <c r="H2377">
        <v>40503010</v>
      </c>
      <c r="I2377">
        <v>10</v>
      </c>
      <c r="J2377" s="76" t="s">
        <v>770</v>
      </c>
      <c r="K2377" s="76" t="s">
        <v>2272</v>
      </c>
      <c r="L2377" s="77">
        <v>46248</v>
      </c>
      <c r="M2377" s="76" t="s">
        <v>269</v>
      </c>
      <c r="N2377" s="76" t="s">
        <v>270</v>
      </c>
      <c r="O2377" s="76" t="s">
        <v>3437</v>
      </c>
      <c r="P2377" s="77">
        <v>46249</v>
      </c>
      <c r="Q2377" s="43">
        <f t="shared" si="74"/>
        <v>811</v>
      </c>
      <c r="R2377" s="43">
        <f t="shared" si="75"/>
        <v>910</v>
      </c>
      <c r="S2377" s="41">
        <f>IF($Q2377&lt;Parâmetros!$E$19,$G2377-1,$G2377)</f>
        <v>46248</v>
      </c>
    </row>
    <row r="2378" spans="1:19" ht="15" customHeight="1" x14ac:dyDescent="0.25">
      <c r="A2378" s="79">
        <v>56010</v>
      </c>
      <c r="B2378" s="76" t="s">
        <v>3436</v>
      </c>
      <c r="C2378" s="76" t="s">
        <v>194</v>
      </c>
      <c r="D2378" s="77">
        <v>46249</v>
      </c>
      <c r="E2378" s="78">
        <v>3.66</v>
      </c>
      <c r="F2378" s="76" t="s">
        <v>266</v>
      </c>
      <c r="G2378" s="77">
        <v>46249</v>
      </c>
      <c r="H2378">
        <v>40487196</v>
      </c>
      <c r="I2378">
        <v>10</v>
      </c>
      <c r="J2378" s="76" t="s">
        <v>1687</v>
      </c>
      <c r="K2378" s="76" t="s">
        <v>457</v>
      </c>
      <c r="L2378" s="77">
        <v>46249</v>
      </c>
      <c r="M2378" s="76" t="s">
        <v>269</v>
      </c>
      <c r="N2378" s="76" t="s">
        <v>270</v>
      </c>
      <c r="O2378" s="76" t="s">
        <v>3437</v>
      </c>
      <c r="P2378" s="77">
        <v>46250</v>
      </c>
      <c r="Q2378" s="43">
        <f t="shared" si="74"/>
        <v>440</v>
      </c>
      <c r="R2378" s="43">
        <f t="shared" si="75"/>
        <v>660</v>
      </c>
      <c r="S2378" s="41">
        <f>IF($Q2378&lt;Parâmetros!$E$19,$G2378-1,$G2378)</f>
        <v>46249</v>
      </c>
    </row>
    <row r="2379" spans="1:19" ht="15" customHeight="1" x14ac:dyDescent="0.25">
      <c r="A2379" s="79">
        <v>56010</v>
      </c>
      <c r="B2379" s="76" t="s">
        <v>3436</v>
      </c>
      <c r="C2379" s="76" t="s">
        <v>194</v>
      </c>
      <c r="D2379" s="77">
        <v>46249</v>
      </c>
      <c r="E2379" s="78">
        <v>1</v>
      </c>
      <c r="F2379" s="76" t="s">
        <v>266</v>
      </c>
      <c r="G2379" s="77">
        <v>46249</v>
      </c>
      <c r="H2379">
        <v>40505023</v>
      </c>
      <c r="I2379">
        <v>10</v>
      </c>
      <c r="J2379" s="76" t="s">
        <v>459</v>
      </c>
      <c r="K2379" s="76" t="s">
        <v>546</v>
      </c>
      <c r="L2379" s="77">
        <v>46249</v>
      </c>
      <c r="M2379" s="76" t="s">
        <v>269</v>
      </c>
      <c r="N2379" s="76" t="s">
        <v>270</v>
      </c>
      <c r="O2379" s="76" t="s">
        <v>3437</v>
      </c>
      <c r="P2379" s="77">
        <v>46250</v>
      </c>
      <c r="Q2379" s="43">
        <f t="shared" si="74"/>
        <v>720</v>
      </c>
      <c r="R2379" s="43">
        <f t="shared" si="75"/>
        <v>780</v>
      </c>
      <c r="S2379" s="41">
        <f>IF($Q2379&lt;Parâmetros!$E$19,$G2379-1,$G2379)</f>
        <v>46249</v>
      </c>
    </row>
    <row r="2380" spans="1:19" ht="15" customHeight="1" x14ac:dyDescent="0.25">
      <c r="A2380" s="79">
        <v>56010</v>
      </c>
      <c r="B2380" s="76" t="s">
        <v>3436</v>
      </c>
      <c r="C2380" s="76" t="s">
        <v>194</v>
      </c>
      <c r="D2380" s="77">
        <v>46249</v>
      </c>
      <c r="E2380" s="78">
        <v>0.98</v>
      </c>
      <c r="F2380" s="76" t="s">
        <v>266</v>
      </c>
      <c r="G2380" s="77">
        <v>46249</v>
      </c>
      <c r="H2380">
        <v>40505020</v>
      </c>
      <c r="I2380">
        <v>10</v>
      </c>
      <c r="J2380" s="76" t="s">
        <v>1556</v>
      </c>
      <c r="K2380" s="76" t="s">
        <v>461</v>
      </c>
      <c r="L2380" s="77">
        <v>46249</v>
      </c>
      <c r="M2380" s="76" t="s">
        <v>269</v>
      </c>
      <c r="N2380" s="76" t="s">
        <v>270</v>
      </c>
      <c r="O2380" s="76" t="s">
        <v>3437</v>
      </c>
      <c r="P2380" s="77">
        <v>46250</v>
      </c>
      <c r="Q2380" s="43">
        <f t="shared" si="74"/>
        <v>781</v>
      </c>
      <c r="R2380" s="43">
        <f t="shared" si="75"/>
        <v>840</v>
      </c>
      <c r="S2380" s="41">
        <f>IF($Q2380&lt;Parâmetros!$E$19,$G2380-1,$G2380)</f>
        <v>46249</v>
      </c>
    </row>
    <row r="2381" spans="1:19" ht="15" customHeight="1" x14ac:dyDescent="0.25">
      <c r="A2381" s="79">
        <v>56010</v>
      </c>
      <c r="B2381" s="76" t="s">
        <v>3436</v>
      </c>
      <c r="C2381" s="76" t="s">
        <v>194</v>
      </c>
      <c r="D2381" s="77">
        <v>46249</v>
      </c>
      <c r="E2381" s="78">
        <v>0.65</v>
      </c>
      <c r="F2381" s="76" t="s">
        <v>266</v>
      </c>
      <c r="G2381" s="77">
        <v>46249</v>
      </c>
      <c r="H2381">
        <v>40505024</v>
      </c>
      <c r="I2381">
        <v>10</v>
      </c>
      <c r="J2381" s="76" t="s">
        <v>2635</v>
      </c>
      <c r="K2381" s="76" t="s">
        <v>2618</v>
      </c>
      <c r="L2381" s="77">
        <v>46249</v>
      </c>
      <c r="M2381" s="76" t="s">
        <v>269</v>
      </c>
      <c r="N2381" s="76" t="s">
        <v>270</v>
      </c>
      <c r="O2381" s="76" t="s">
        <v>3437</v>
      </c>
      <c r="P2381" s="77">
        <v>46250</v>
      </c>
      <c r="Q2381" s="43">
        <f t="shared" si="74"/>
        <v>841</v>
      </c>
      <c r="R2381" s="43">
        <f t="shared" si="75"/>
        <v>880</v>
      </c>
      <c r="S2381" s="41">
        <f>IF($Q2381&lt;Parâmetros!$E$19,$G2381-1,$G2381)</f>
        <v>46249</v>
      </c>
    </row>
    <row r="2382" spans="1:19" ht="15" customHeight="1" x14ac:dyDescent="0.25">
      <c r="A2382" s="79">
        <v>56010</v>
      </c>
      <c r="B2382" s="76" t="s">
        <v>3436</v>
      </c>
      <c r="C2382" s="76" t="s">
        <v>194</v>
      </c>
      <c r="D2382" s="77">
        <v>46249</v>
      </c>
      <c r="E2382" s="78">
        <v>0.48</v>
      </c>
      <c r="F2382" s="76" t="s">
        <v>266</v>
      </c>
      <c r="G2382" s="77">
        <v>46249</v>
      </c>
      <c r="H2382">
        <v>40505025</v>
      </c>
      <c r="I2382">
        <v>10</v>
      </c>
      <c r="J2382" s="76" t="s">
        <v>2660</v>
      </c>
      <c r="K2382" s="76" t="s">
        <v>2272</v>
      </c>
      <c r="L2382" s="77">
        <v>46249</v>
      </c>
      <c r="M2382" s="76" t="s">
        <v>269</v>
      </c>
      <c r="N2382" s="76" t="s">
        <v>270</v>
      </c>
      <c r="O2382" s="76" t="s">
        <v>3437</v>
      </c>
      <c r="P2382" s="77">
        <v>46250</v>
      </c>
      <c r="Q2382" s="43">
        <f t="shared" si="74"/>
        <v>881</v>
      </c>
      <c r="R2382" s="43">
        <f t="shared" si="75"/>
        <v>910</v>
      </c>
      <c r="S2382" s="41">
        <f>IF($Q2382&lt;Parâmetros!$E$19,$G2382-1,$G2382)</f>
        <v>46249</v>
      </c>
    </row>
    <row r="2383" spans="1:19" ht="15" customHeight="1" x14ac:dyDescent="0.25">
      <c r="A2383" s="79">
        <v>56010</v>
      </c>
      <c r="B2383" s="76" t="s">
        <v>3436</v>
      </c>
      <c r="C2383" s="76" t="s">
        <v>194</v>
      </c>
      <c r="D2383" s="77">
        <v>46250</v>
      </c>
      <c r="E2383" s="78">
        <v>0.66</v>
      </c>
      <c r="F2383" s="76" t="s">
        <v>266</v>
      </c>
      <c r="G2383" s="77">
        <v>46250</v>
      </c>
      <c r="H2383">
        <v>40505021</v>
      </c>
      <c r="I2383">
        <v>10</v>
      </c>
      <c r="J2383" s="76" t="s">
        <v>1687</v>
      </c>
      <c r="K2383" s="76" t="s">
        <v>510</v>
      </c>
      <c r="L2383" s="77">
        <v>46250</v>
      </c>
      <c r="M2383" s="76" t="s">
        <v>269</v>
      </c>
      <c r="N2383" s="76" t="s">
        <v>270</v>
      </c>
      <c r="O2383" s="76" t="s">
        <v>3437</v>
      </c>
      <c r="P2383" s="77">
        <v>46250</v>
      </c>
      <c r="Q2383" s="43">
        <f t="shared" si="74"/>
        <v>440</v>
      </c>
      <c r="R2383" s="43">
        <f t="shared" si="75"/>
        <v>480</v>
      </c>
      <c r="S2383" s="41">
        <f>IF($Q2383&lt;Parâmetros!$E$19,$G2383-1,$G2383)</f>
        <v>46250</v>
      </c>
    </row>
    <row r="2384" spans="1:19" ht="15" customHeight="1" x14ac:dyDescent="0.25">
      <c r="A2384" s="79">
        <v>56010</v>
      </c>
      <c r="B2384" s="76" t="s">
        <v>3436</v>
      </c>
      <c r="C2384" s="76" t="s">
        <v>194</v>
      </c>
      <c r="D2384" s="77">
        <v>46250</v>
      </c>
      <c r="E2384" s="78">
        <v>0.48</v>
      </c>
      <c r="F2384" s="76" t="s">
        <v>266</v>
      </c>
      <c r="G2384" s="77">
        <v>46250</v>
      </c>
      <c r="H2384">
        <v>40505022</v>
      </c>
      <c r="I2384">
        <v>10</v>
      </c>
      <c r="J2384" s="76" t="s">
        <v>2629</v>
      </c>
      <c r="K2384" s="76" t="s">
        <v>1864</v>
      </c>
      <c r="L2384" s="77">
        <v>46250</v>
      </c>
      <c r="M2384" s="76" t="s">
        <v>269</v>
      </c>
      <c r="N2384" s="76" t="s">
        <v>270</v>
      </c>
      <c r="O2384" s="76" t="s">
        <v>3437</v>
      </c>
      <c r="P2384" s="77">
        <v>46250</v>
      </c>
      <c r="Q2384" s="43">
        <f t="shared" si="74"/>
        <v>481</v>
      </c>
      <c r="R2384" s="43">
        <f t="shared" si="75"/>
        <v>510</v>
      </c>
      <c r="S2384" s="41">
        <f>IF($Q2384&lt;Parâmetros!$E$19,$G2384-1,$G2384)</f>
        <v>46250</v>
      </c>
    </row>
    <row r="2385" spans="1:19" ht="15" customHeight="1" x14ac:dyDescent="0.25">
      <c r="A2385" s="79">
        <v>56010</v>
      </c>
      <c r="B2385" s="76" t="s">
        <v>3436</v>
      </c>
      <c r="C2385" s="76" t="s">
        <v>194</v>
      </c>
      <c r="D2385" s="77">
        <v>46250</v>
      </c>
      <c r="E2385" s="78">
        <v>2.48</v>
      </c>
      <c r="F2385" s="76" t="s">
        <v>266</v>
      </c>
      <c r="G2385" s="77">
        <v>46250</v>
      </c>
      <c r="H2385">
        <v>40489021</v>
      </c>
      <c r="I2385">
        <v>30</v>
      </c>
      <c r="J2385" s="76" t="s">
        <v>1865</v>
      </c>
      <c r="K2385" s="76" t="s">
        <v>457</v>
      </c>
      <c r="L2385" s="77">
        <v>46250</v>
      </c>
      <c r="M2385" s="76" t="s">
        <v>269</v>
      </c>
      <c r="N2385" s="76" t="s">
        <v>270</v>
      </c>
      <c r="O2385" s="76" t="s">
        <v>3437</v>
      </c>
      <c r="P2385" s="77">
        <v>46250</v>
      </c>
      <c r="Q2385" s="43">
        <f t="shared" si="74"/>
        <v>511</v>
      </c>
      <c r="R2385" s="43">
        <f t="shared" si="75"/>
        <v>660</v>
      </c>
      <c r="S2385" s="41">
        <f>IF($Q2385&lt;Parâmetros!$E$19,$G2385-1,$G2385)</f>
        <v>46250</v>
      </c>
    </row>
    <row r="2386" spans="1:19" ht="15" customHeight="1" x14ac:dyDescent="0.25">
      <c r="A2386" s="79">
        <v>56010</v>
      </c>
      <c r="B2386" s="76" t="s">
        <v>3436</v>
      </c>
      <c r="C2386" s="76" t="s">
        <v>194</v>
      </c>
      <c r="D2386" s="77">
        <v>46250</v>
      </c>
      <c r="E2386" s="78">
        <v>1</v>
      </c>
      <c r="F2386" s="76" t="s">
        <v>266</v>
      </c>
      <c r="G2386" s="77">
        <v>46250</v>
      </c>
      <c r="H2386">
        <v>40497527</v>
      </c>
      <c r="I2386">
        <v>20</v>
      </c>
      <c r="J2386" s="76" t="s">
        <v>459</v>
      </c>
      <c r="K2386" s="76" t="s">
        <v>546</v>
      </c>
      <c r="L2386" s="77">
        <v>46250</v>
      </c>
      <c r="M2386" s="76" t="s">
        <v>269</v>
      </c>
      <c r="N2386" s="76" t="s">
        <v>270</v>
      </c>
      <c r="O2386" s="76" t="s">
        <v>3437</v>
      </c>
      <c r="P2386" s="77">
        <v>46250</v>
      </c>
      <c r="Q2386" s="43">
        <f t="shared" si="74"/>
        <v>720</v>
      </c>
      <c r="R2386" s="43">
        <f t="shared" si="75"/>
        <v>780</v>
      </c>
      <c r="S2386" s="41">
        <f>IF($Q2386&lt;Parâmetros!$E$19,$G2386-1,$G2386)</f>
        <v>46250</v>
      </c>
    </row>
    <row r="2387" spans="1:19" ht="15" customHeight="1" x14ac:dyDescent="0.25">
      <c r="A2387" s="79">
        <v>56010</v>
      </c>
      <c r="B2387" s="76" t="s">
        <v>3436</v>
      </c>
      <c r="C2387" s="76" t="s">
        <v>194</v>
      </c>
      <c r="D2387" s="77">
        <v>46250</v>
      </c>
      <c r="E2387" s="78">
        <v>1.1499999999999999</v>
      </c>
      <c r="F2387" s="76" t="s">
        <v>266</v>
      </c>
      <c r="G2387" s="77">
        <v>46250</v>
      </c>
      <c r="H2387">
        <v>40503011</v>
      </c>
      <c r="I2387">
        <v>10</v>
      </c>
      <c r="J2387" s="76" t="s">
        <v>1556</v>
      </c>
      <c r="K2387" s="76" t="s">
        <v>516</v>
      </c>
      <c r="L2387" s="77">
        <v>46250</v>
      </c>
      <c r="M2387" s="76" t="s">
        <v>269</v>
      </c>
      <c r="N2387" s="76" t="s">
        <v>270</v>
      </c>
      <c r="O2387" s="76" t="s">
        <v>3437</v>
      </c>
      <c r="P2387" s="77">
        <v>46250</v>
      </c>
      <c r="Q2387" s="43">
        <f t="shared" si="74"/>
        <v>781</v>
      </c>
      <c r="R2387" s="43">
        <f t="shared" si="75"/>
        <v>850</v>
      </c>
      <c r="S2387" s="41">
        <f>IF($Q2387&lt;Parâmetros!$E$19,$G2387-1,$G2387)</f>
        <v>46250</v>
      </c>
    </row>
    <row r="2388" spans="1:19" ht="15" customHeight="1" x14ac:dyDescent="0.25">
      <c r="A2388" s="79">
        <v>56010</v>
      </c>
      <c r="B2388" s="76" t="s">
        <v>3436</v>
      </c>
      <c r="C2388" s="76" t="s">
        <v>194</v>
      </c>
      <c r="D2388" s="77">
        <v>46250</v>
      </c>
      <c r="E2388" s="78">
        <v>1.1499999999999999</v>
      </c>
      <c r="F2388" s="76" t="s">
        <v>266</v>
      </c>
      <c r="G2388" s="77">
        <v>46250</v>
      </c>
      <c r="H2388">
        <v>40503012</v>
      </c>
      <c r="I2388">
        <v>10</v>
      </c>
      <c r="J2388" s="76" t="s">
        <v>3439</v>
      </c>
      <c r="K2388" s="76" t="s">
        <v>771</v>
      </c>
      <c r="L2388" s="77">
        <v>46250</v>
      </c>
      <c r="M2388" s="76" t="s">
        <v>269</v>
      </c>
      <c r="N2388">
        <v>3004255</v>
      </c>
      <c r="O2388" s="76" t="s">
        <v>3437</v>
      </c>
      <c r="P2388" s="77">
        <v>46250</v>
      </c>
      <c r="Q2388" s="43">
        <f t="shared" si="74"/>
        <v>851</v>
      </c>
      <c r="R2388" s="43">
        <f t="shared" si="75"/>
        <v>920</v>
      </c>
      <c r="S2388" s="41">
        <f>IF($Q2388&lt;Parâmetros!$E$19,$G2388-1,$G2388)</f>
        <v>46250</v>
      </c>
    </row>
    <row r="2389" spans="1:19" ht="15" customHeight="1" x14ac:dyDescent="0.25">
      <c r="A2389" s="79">
        <v>56010</v>
      </c>
      <c r="B2389" s="76" t="s">
        <v>3436</v>
      </c>
      <c r="C2389" s="76" t="s">
        <v>194</v>
      </c>
      <c r="D2389" s="77">
        <v>46251</v>
      </c>
      <c r="E2389" s="78">
        <v>4.16</v>
      </c>
      <c r="F2389" s="76" t="s">
        <v>266</v>
      </c>
      <c r="G2389" s="77">
        <v>46251</v>
      </c>
      <c r="H2389">
        <v>40487196</v>
      </c>
      <c r="I2389">
        <v>10</v>
      </c>
      <c r="J2389" s="76" t="s">
        <v>1687</v>
      </c>
      <c r="K2389" s="76" t="s">
        <v>2028</v>
      </c>
      <c r="L2389" s="77">
        <v>46251</v>
      </c>
      <c r="M2389" s="76" t="s">
        <v>269</v>
      </c>
      <c r="N2389" s="76" t="s">
        <v>270</v>
      </c>
      <c r="O2389" s="76" t="s">
        <v>3437</v>
      </c>
      <c r="P2389" s="77">
        <v>46253</v>
      </c>
      <c r="Q2389" s="43">
        <f t="shared" si="74"/>
        <v>440</v>
      </c>
      <c r="R2389" s="43">
        <f t="shared" si="75"/>
        <v>690</v>
      </c>
      <c r="S2389" s="41">
        <f>IF($Q2389&lt;Parâmetros!$E$19,$G2389-1,$G2389)</f>
        <v>46251</v>
      </c>
    </row>
    <row r="2390" spans="1:19" ht="15" customHeight="1" x14ac:dyDescent="0.25">
      <c r="A2390" s="79">
        <v>56012</v>
      </c>
      <c r="B2390" s="76" t="s">
        <v>212</v>
      </c>
      <c r="C2390" s="76" t="s">
        <v>443</v>
      </c>
      <c r="D2390" s="77">
        <v>46239</v>
      </c>
      <c r="E2390" s="78">
        <v>6</v>
      </c>
      <c r="F2390" s="76" t="s">
        <v>266</v>
      </c>
      <c r="G2390" s="77">
        <v>46238</v>
      </c>
      <c r="H2390">
        <v>40500211</v>
      </c>
      <c r="I2390">
        <v>30</v>
      </c>
      <c r="J2390" s="76" t="s">
        <v>3440</v>
      </c>
      <c r="K2390" s="76" t="s">
        <v>467</v>
      </c>
      <c r="L2390" s="77">
        <v>46238</v>
      </c>
      <c r="M2390" s="76" t="s">
        <v>269</v>
      </c>
      <c r="N2390">
        <v>3011212</v>
      </c>
      <c r="O2390" s="76" t="s">
        <v>271</v>
      </c>
      <c r="P2390" s="77">
        <v>46239</v>
      </c>
      <c r="Q2390" s="43">
        <f t="shared" si="74"/>
        <v>480</v>
      </c>
      <c r="R2390" s="43">
        <f t="shared" si="75"/>
        <v>840</v>
      </c>
      <c r="S2390" s="41">
        <f>IF($Q2390&lt;Parâmetros!$E$19,$G2390-1,$G2390)</f>
        <v>46238</v>
      </c>
    </row>
    <row r="2391" spans="1:19" ht="15" customHeight="1" x14ac:dyDescent="0.25">
      <c r="A2391" s="79">
        <v>56012</v>
      </c>
      <c r="B2391" s="76" t="s">
        <v>212</v>
      </c>
      <c r="C2391" s="76" t="s">
        <v>443</v>
      </c>
      <c r="D2391" s="77">
        <v>46239</v>
      </c>
      <c r="E2391" s="78">
        <v>0.84</v>
      </c>
      <c r="F2391" s="76" t="s">
        <v>266</v>
      </c>
      <c r="G2391" s="77">
        <v>46239</v>
      </c>
      <c r="H2391">
        <v>40499940</v>
      </c>
      <c r="I2391">
        <v>10</v>
      </c>
      <c r="J2391" s="76" t="s">
        <v>3441</v>
      </c>
      <c r="K2391" s="76" t="s">
        <v>3442</v>
      </c>
      <c r="L2391" s="77">
        <v>46239</v>
      </c>
      <c r="M2391" s="76" t="s">
        <v>269</v>
      </c>
      <c r="N2391" s="76" t="s">
        <v>270</v>
      </c>
      <c r="O2391" s="76" t="s">
        <v>271</v>
      </c>
      <c r="P2391" s="77">
        <v>46239</v>
      </c>
      <c r="Q2391" s="43">
        <f t="shared" si="74"/>
        <v>460</v>
      </c>
      <c r="R2391" s="43">
        <f t="shared" si="75"/>
        <v>510</v>
      </c>
      <c r="S2391" s="41">
        <f>IF($Q2391&lt;Parâmetros!$E$19,$G2391-1,$G2391)</f>
        <v>46239</v>
      </c>
    </row>
    <row r="2392" spans="1:19" ht="15" customHeight="1" x14ac:dyDescent="0.25">
      <c r="A2392" s="79">
        <v>56012</v>
      </c>
      <c r="B2392" s="76" t="s">
        <v>212</v>
      </c>
      <c r="C2392" s="76" t="s">
        <v>443</v>
      </c>
      <c r="D2392" s="77">
        <v>46239</v>
      </c>
      <c r="E2392" s="78">
        <v>0.84</v>
      </c>
      <c r="F2392" s="76" t="s">
        <v>266</v>
      </c>
      <c r="G2392" s="77">
        <v>46239</v>
      </c>
      <c r="H2392">
        <v>40499942</v>
      </c>
      <c r="I2392">
        <v>10</v>
      </c>
      <c r="J2392" s="76" t="s">
        <v>3443</v>
      </c>
      <c r="K2392" s="76" t="s">
        <v>3444</v>
      </c>
      <c r="L2392" s="77">
        <v>46239</v>
      </c>
      <c r="M2392" s="76" t="s">
        <v>269</v>
      </c>
      <c r="N2392" s="76" t="s">
        <v>270</v>
      </c>
      <c r="O2392" s="76" t="s">
        <v>271</v>
      </c>
      <c r="P2392" s="77">
        <v>46239</v>
      </c>
      <c r="Q2392" s="43">
        <f t="shared" si="74"/>
        <v>520</v>
      </c>
      <c r="R2392" s="43">
        <f t="shared" si="75"/>
        <v>570</v>
      </c>
      <c r="S2392" s="41">
        <f>IF($Q2392&lt;Parâmetros!$E$19,$G2392-1,$G2392)</f>
        <v>46239</v>
      </c>
    </row>
    <row r="2393" spans="1:19" ht="15" customHeight="1" x14ac:dyDescent="0.25">
      <c r="A2393" s="79">
        <v>56012</v>
      </c>
      <c r="B2393" s="76" t="s">
        <v>212</v>
      </c>
      <c r="C2393" s="76" t="s">
        <v>443</v>
      </c>
      <c r="D2393" s="77">
        <v>46239</v>
      </c>
      <c r="E2393" s="78">
        <v>0.84</v>
      </c>
      <c r="F2393" s="76" t="s">
        <v>266</v>
      </c>
      <c r="G2393" s="77">
        <v>46239</v>
      </c>
      <c r="H2393">
        <v>40501018</v>
      </c>
      <c r="I2393">
        <v>10</v>
      </c>
      <c r="J2393" s="76" t="s">
        <v>3445</v>
      </c>
      <c r="K2393" s="76" t="s">
        <v>3446</v>
      </c>
      <c r="L2393" s="77">
        <v>46239</v>
      </c>
      <c r="M2393" s="76" t="s">
        <v>269</v>
      </c>
      <c r="N2393" s="76" t="s">
        <v>270</v>
      </c>
      <c r="O2393" s="76" t="s">
        <v>271</v>
      </c>
      <c r="P2393" s="77">
        <v>46239</v>
      </c>
      <c r="Q2393" s="43">
        <f t="shared" si="74"/>
        <v>580</v>
      </c>
      <c r="R2393" s="43">
        <f t="shared" si="75"/>
        <v>630</v>
      </c>
      <c r="S2393" s="41">
        <f>IF($Q2393&lt;Parâmetros!$E$19,$G2393-1,$G2393)</f>
        <v>46239</v>
      </c>
    </row>
    <row r="2394" spans="1:19" ht="15" customHeight="1" x14ac:dyDescent="0.25">
      <c r="A2394" s="79">
        <v>56012</v>
      </c>
      <c r="B2394" s="76" t="s">
        <v>212</v>
      </c>
      <c r="C2394" s="76" t="s">
        <v>443</v>
      </c>
      <c r="D2394" s="77">
        <v>46239</v>
      </c>
      <c r="E2394" s="78">
        <v>2.99</v>
      </c>
      <c r="F2394" s="76" t="s">
        <v>266</v>
      </c>
      <c r="G2394" s="77">
        <v>46239</v>
      </c>
      <c r="H2394">
        <v>40500211</v>
      </c>
      <c r="I2394">
        <v>30</v>
      </c>
      <c r="J2394" s="76" t="s">
        <v>3447</v>
      </c>
      <c r="K2394" s="76" t="s">
        <v>455</v>
      </c>
      <c r="L2394" s="77">
        <v>46239</v>
      </c>
      <c r="M2394" s="76" t="s">
        <v>269</v>
      </c>
      <c r="N2394">
        <v>3011212</v>
      </c>
      <c r="O2394" s="76" t="s">
        <v>271</v>
      </c>
      <c r="P2394" s="77">
        <v>46239</v>
      </c>
      <c r="Q2394" s="43">
        <f t="shared" si="74"/>
        <v>660</v>
      </c>
      <c r="R2394" s="43">
        <f t="shared" si="75"/>
        <v>840</v>
      </c>
      <c r="S2394" s="41">
        <f>IF($Q2394&lt;Parâmetros!$E$19,$G2394-1,$G2394)</f>
        <v>46239</v>
      </c>
    </row>
    <row r="2395" spans="1:19" ht="15" customHeight="1" x14ac:dyDescent="0.25">
      <c r="A2395" s="79">
        <v>56012</v>
      </c>
      <c r="B2395" s="76" t="s">
        <v>212</v>
      </c>
      <c r="C2395" s="76" t="s">
        <v>443</v>
      </c>
      <c r="D2395" s="77">
        <v>46240</v>
      </c>
      <c r="E2395" s="78">
        <v>1.97</v>
      </c>
      <c r="F2395" s="76" t="s">
        <v>266</v>
      </c>
      <c r="G2395" s="77">
        <v>46240</v>
      </c>
      <c r="H2395">
        <v>40501015</v>
      </c>
      <c r="I2395">
        <v>10</v>
      </c>
      <c r="J2395" s="76" t="s">
        <v>3448</v>
      </c>
      <c r="K2395" s="76" t="s">
        <v>1462</v>
      </c>
      <c r="L2395" s="77">
        <v>46240</v>
      </c>
      <c r="M2395" s="76" t="s">
        <v>269</v>
      </c>
      <c r="N2395" s="76" t="s">
        <v>270</v>
      </c>
      <c r="O2395" s="76" t="s">
        <v>271</v>
      </c>
      <c r="P2395" s="77">
        <v>46240</v>
      </c>
      <c r="Q2395" s="43">
        <f t="shared" si="74"/>
        <v>443</v>
      </c>
      <c r="R2395" s="43">
        <f t="shared" si="75"/>
        <v>561</v>
      </c>
      <c r="S2395" s="41">
        <f>IF($Q2395&lt;Parâmetros!$E$19,$G2395-1,$G2395)</f>
        <v>46240</v>
      </c>
    </row>
    <row r="2396" spans="1:19" ht="15" customHeight="1" x14ac:dyDescent="0.25">
      <c r="A2396" s="79">
        <v>56012</v>
      </c>
      <c r="B2396" s="76" t="s">
        <v>212</v>
      </c>
      <c r="C2396" s="76" t="s">
        <v>443</v>
      </c>
      <c r="D2396" s="77">
        <v>46240</v>
      </c>
      <c r="E2396" s="78">
        <v>-1.97</v>
      </c>
      <c r="F2396" s="76" t="s">
        <v>266</v>
      </c>
      <c r="G2396" s="77">
        <v>46240</v>
      </c>
      <c r="H2396">
        <v>40501015</v>
      </c>
      <c r="I2396">
        <v>10</v>
      </c>
      <c r="J2396" s="76" t="s">
        <v>3448</v>
      </c>
      <c r="K2396" s="76" t="s">
        <v>1462</v>
      </c>
      <c r="L2396" s="77">
        <v>46240</v>
      </c>
      <c r="M2396" s="76" t="s">
        <v>269</v>
      </c>
      <c r="N2396" s="76" t="s">
        <v>270</v>
      </c>
      <c r="O2396" s="76" t="s">
        <v>271</v>
      </c>
      <c r="P2396" s="77">
        <v>46240</v>
      </c>
      <c r="Q2396" s="43">
        <f t="shared" si="74"/>
        <v>443</v>
      </c>
      <c r="R2396" s="43">
        <f t="shared" si="75"/>
        <v>561</v>
      </c>
      <c r="S2396" s="41">
        <f>IF($Q2396&lt;Parâmetros!$E$19,$G2396-1,$G2396)</f>
        <v>46240</v>
      </c>
    </row>
    <row r="2397" spans="1:19" ht="15" customHeight="1" x14ac:dyDescent="0.25">
      <c r="A2397" s="79">
        <v>56012</v>
      </c>
      <c r="B2397" s="76" t="s">
        <v>212</v>
      </c>
      <c r="C2397" s="76" t="s">
        <v>443</v>
      </c>
      <c r="D2397" s="77">
        <v>46240</v>
      </c>
      <c r="E2397" s="78">
        <v>0.84</v>
      </c>
      <c r="F2397" s="76" t="s">
        <v>266</v>
      </c>
      <c r="G2397" s="77">
        <v>46240</v>
      </c>
      <c r="H2397">
        <v>40501015</v>
      </c>
      <c r="I2397">
        <v>10</v>
      </c>
      <c r="J2397" s="76" t="s">
        <v>3449</v>
      </c>
      <c r="K2397" s="76" t="s">
        <v>2070</v>
      </c>
      <c r="L2397" s="77">
        <v>46240</v>
      </c>
      <c r="M2397" s="76" t="s">
        <v>269</v>
      </c>
      <c r="N2397" s="76" t="s">
        <v>270</v>
      </c>
      <c r="O2397" s="76" t="s">
        <v>271</v>
      </c>
      <c r="P2397" s="77">
        <v>46240</v>
      </c>
      <c r="Q2397" s="43">
        <f t="shared" si="74"/>
        <v>450</v>
      </c>
      <c r="R2397" s="43">
        <f t="shared" si="75"/>
        <v>500</v>
      </c>
      <c r="S2397" s="41">
        <f>IF($Q2397&lt;Parâmetros!$E$19,$G2397-1,$G2397)</f>
        <v>46240</v>
      </c>
    </row>
    <row r="2398" spans="1:19" ht="15" customHeight="1" x14ac:dyDescent="0.25">
      <c r="A2398" s="79">
        <v>56012</v>
      </c>
      <c r="B2398" s="76" t="s">
        <v>212</v>
      </c>
      <c r="C2398" s="76" t="s">
        <v>443</v>
      </c>
      <c r="D2398" s="77">
        <v>46240</v>
      </c>
      <c r="E2398" s="78">
        <v>1.25</v>
      </c>
      <c r="F2398" s="76" t="s">
        <v>266</v>
      </c>
      <c r="G2398" s="77">
        <v>46240</v>
      </c>
      <c r="H2398">
        <v>40496868</v>
      </c>
      <c r="I2398">
        <v>20</v>
      </c>
      <c r="J2398" s="76" t="s">
        <v>3450</v>
      </c>
      <c r="K2398" s="76" t="s">
        <v>3451</v>
      </c>
      <c r="L2398" s="77">
        <v>46240</v>
      </c>
      <c r="M2398" s="76" t="s">
        <v>296</v>
      </c>
      <c r="N2398">
        <v>3005825</v>
      </c>
      <c r="O2398" s="76" t="s">
        <v>271</v>
      </c>
      <c r="P2398" s="77">
        <v>46240</v>
      </c>
      <c r="Q2398" s="43">
        <f t="shared" ref="Q2398:Q2461" si="76">IFERROR(VALUE(LEFT($J2398,2))*60+VALUE(MID($J2398,4,2)),9999)</f>
        <v>510</v>
      </c>
      <c r="R2398" s="43">
        <f t="shared" ref="R2398:R2461" si="77">IFERROR(VALUE(LEFT($K2398,2))*60+VALUE(MID($K2398,4,2)),"")</f>
        <v>585</v>
      </c>
      <c r="S2398" s="41">
        <f>IF($Q2398&lt;Parâmetros!$E$19,$G2398-1,$G2398)</f>
        <v>46240</v>
      </c>
    </row>
    <row r="2399" spans="1:19" ht="15" customHeight="1" x14ac:dyDescent="0.25">
      <c r="A2399" s="79">
        <v>56012</v>
      </c>
      <c r="B2399" s="76" t="s">
        <v>212</v>
      </c>
      <c r="C2399" s="76" t="s">
        <v>443</v>
      </c>
      <c r="D2399" s="77">
        <v>46240</v>
      </c>
      <c r="E2399" s="78">
        <v>3.77</v>
      </c>
      <c r="F2399" s="76" t="s">
        <v>266</v>
      </c>
      <c r="G2399" s="77">
        <v>46240</v>
      </c>
      <c r="H2399">
        <v>40501016</v>
      </c>
      <c r="I2399">
        <v>10</v>
      </c>
      <c r="J2399" s="76" t="s">
        <v>1366</v>
      </c>
      <c r="K2399" s="76" t="s">
        <v>3452</v>
      </c>
      <c r="L2399" s="77">
        <v>46240</v>
      </c>
      <c r="M2399" s="76" t="s">
        <v>269</v>
      </c>
      <c r="N2399" s="76" t="s">
        <v>270</v>
      </c>
      <c r="O2399" s="76" t="s">
        <v>271</v>
      </c>
      <c r="P2399" s="77">
        <v>46240</v>
      </c>
      <c r="Q2399" s="43">
        <f t="shared" si="76"/>
        <v>600</v>
      </c>
      <c r="R2399" s="43">
        <f t="shared" si="77"/>
        <v>826</v>
      </c>
      <c r="S2399" s="41">
        <f>IF($Q2399&lt;Parâmetros!$E$19,$G2399-1,$G2399)</f>
        <v>46240</v>
      </c>
    </row>
    <row r="2400" spans="1:19" ht="15" customHeight="1" x14ac:dyDescent="0.25">
      <c r="A2400" s="79">
        <v>56012</v>
      </c>
      <c r="B2400" s="76" t="s">
        <v>212</v>
      </c>
      <c r="C2400" s="76" t="s">
        <v>443</v>
      </c>
      <c r="D2400" s="77">
        <v>46240</v>
      </c>
      <c r="E2400" s="78">
        <v>1.84</v>
      </c>
      <c r="F2400" s="76" t="s">
        <v>266</v>
      </c>
      <c r="G2400" s="77">
        <v>46240</v>
      </c>
      <c r="H2400">
        <v>40499935</v>
      </c>
      <c r="I2400">
        <v>10</v>
      </c>
      <c r="J2400" s="76" t="s">
        <v>3453</v>
      </c>
      <c r="K2400" s="76" t="s">
        <v>3454</v>
      </c>
      <c r="L2400" s="77">
        <v>46240</v>
      </c>
      <c r="M2400" s="76" t="s">
        <v>269</v>
      </c>
      <c r="N2400" s="76" t="s">
        <v>270</v>
      </c>
      <c r="O2400" s="76" t="s">
        <v>271</v>
      </c>
      <c r="P2400" s="77">
        <v>46240</v>
      </c>
      <c r="Q2400" s="43">
        <f t="shared" si="76"/>
        <v>600</v>
      </c>
      <c r="R2400" s="43">
        <f t="shared" si="77"/>
        <v>710</v>
      </c>
      <c r="S2400" s="41">
        <f>IF($Q2400&lt;Parâmetros!$E$19,$G2400-1,$G2400)</f>
        <v>46240</v>
      </c>
    </row>
    <row r="2401" spans="1:19" ht="15" customHeight="1" x14ac:dyDescent="0.25">
      <c r="A2401" s="79">
        <v>56012</v>
      </c>
      <c r="B2401" s="76" t="s">
        <v>212</v>
      </c>
      <c r="C2401" s="76" t="s">
        <v>443</v>
      </c>
      <c r="D2401" s="77">
        <v>46241</v>
      </c>
      <c r="E2401" s="78">
        <v>1.83</v>
      </c>
      <c r="F2401" s="76" t="s">
        <v>266</v>
      </c>
      <c r="G2401" s="77">
        <v>46241</v>
      </c>
      <c r="H2401">
        <v>40419817</v>
      </c>
      <c r="I2401">
        <v>20</v>
      </c>
      <c r="J2401" s="76" t="s">
        <v>3455</v>
      </c>
      <c r="K2401" s="76" t="s">
        <v>3456</v>
      </c>
      <c r="L2401" s="77">
        <v>46241</v>
      </c>
      <c r="M2401" s="76" t="s">
        <v>269</v>
      </c>
      <c r="N2401">
        <v>3013243</v>
      </c>
      <c r="O2401" s="76" t="s">
        <v>271</v>
      </c>
      <c r="P2401" s="77">
        <v>46241</v>
      </c>
      <c r="Q2401" s="43">
        <f t="shared" si="76"/>
        <v>479</v>
      </c>
      <c r="R2401" s="43">
        <f t="shared" si="77"/>
        <v>588</v>
      </c>
      <c r="S2401" s="41">
        <f>IF($Q2401&lt;Parâmetros!$E$19,$G2401-1,$G2401)</f>
        <v>46241</v>
      </c>
    </row>
    <row r="2402" spans="1:19" ht="15" customHeight="1" x14ac:dyDescent="0.25">
      <c r="A2402" s="79">
        <v>56012</v>
      </c>
      <c r="B2402" s="76" t="s">
        <v>212</v>
      </c>
      <c r="C2402" s="76" t="s">
        <v>443</v>
      </c>
      <c r="D2402" s="77">
        <v>46242</v>
      </c>
      <c r="E2402" s="78">
        <v>5.99</v>
      </c>
      <c r="F2402" s="76" t="s">
        <v>266</v>
      </c>
      <c r="G2402" s="77">
        <v>46241</v>
      </c>
      <c r="H2402">
        <v>40500211</v>
      </c>
      <c r="I2402">
        <v>30</v>
      </c>
      <c r="J2402" s="76" t="s">
        <v>1487</v>
      </c>
      <c r="K2402" s="76" t="s">
        <v>3457</v>
      </c>
      <c r="L2402" s="77">
        <v>46241</v>
      </c>
      <c r="M2402" s="76" t="s">
        <v>269</v>
      </c>
      <c r="N2402">
        <v>3011212</v>
      </c>
      <c r="O2402" s="76" t="s">
        <v>271</v>
      </c>
      <c r="P2402" s="77">
        <v>46242</v>
      </c>
      <c r="Q2402" s="43">
        <f t="shared" si="76"/>
        <v>480</v>
      </c>
      <c r="R2402" s="43">
        <f t="shared" si="77"/>
        <v>840</v>
      </c>
      <c r="S2402" s="41">
        <f>IF($Q2402&lt;Parâmetros!$E$19,$G2402-1,$G2402)</f>
        <v>46241</v>
      </c>
    </row>
    <row r="2403" spans="1:19" ht="15" customHeight="1" x14ac:dyDescent="0.25">
      <c r="A2403" s="79">
        <v>56012</v>
      </c>
      <c r="B2403" s="76" t="s">
        <v>212</v>
      </c>
      <c r="C2403" s="76" t="s">
        <v>443</v>
      </c>
      <c r="D2403" s="77">
        <v>46242</v>
      </c>
      <c r="E2403" s="78">
        <v>3.16</v>
      </c>
      <c r="F2403" s="76" t="s">
        <v>266</v>
      </c>
      <c r="G2403" s="77">
        <v>46242</v>
      </c>
      <c r="H2403">
        <v>40501855</v>
      </c>
      <c r="I2403">
        <v>40</v>
      </c>
      <c r="J2403" s="76" t="s">
        <v>3458</v>
      </c>
      <c r="K2403" s="76" t="s">
        <v>3459</v>
      </c>
      <c r="L2403" s="77">
        <v>46242</v>
      </c>
      <c r="M2403" s="76" t="s">
        <v>269</v>
      </c>
      <c r="N2403" s="76" t="s">
        <v>270</v>
      </c>
      <c r="O2403" s="76" t="s">
        <v>271</v>
      </c>
      <c r="P2403" s="77">
        <v>46242</v>
      </c>
      <c r="Q2403" s="43">
        <f t="shared" si="76"/>
        <v>469</v>
      </c>
      <c r="R2403" s="43">
        <f t="shared" si="77"/>
        <v>659</v>
      </c>
      <c r="S2403" s="41">
        <f>IF($Q2403&lt;Parâmetros!$E$19,$G2403-1,$G2403)</f>
        <v>46242</v>
      </c>
    </row>
    <row r="2404" spans="1:19" ht="15" customHeight="1" x14ac:dyDescent="0.25">
      <c r="A2404" s="79">
        <v>56012</v>
      </c>
      <c r="B2404" s="76" t="s">
        <v>212</v>
      </c>
      <c r="C2404" s="76" t="s">
        <v>443</v>
      </c>
      <c r="D2404" s="77">
        <v>46242</v>
      </c>
      <c r="E2404" s="78">
        <v>1.79</v>
      </c>
      <c r="F2404" s="76" t="s">
        <v>266</v>
      </c>
      <c r="G2404" s="77">
        <v>46242</v>
      </c>
      <c r="H2404">
        <v>40502090</v>
      </c>
      <c r="I2404">
        <v>10</v>
      </c>
      <c r="J2404" s="76" t="s">
        <v>3460</v>
      </c>
      <c r="K2404" s="76" t="s">
        <v>3461</v>
      </c>
      <c r="L2404" s="77">
        <v>46242</v>
      </c>
      <c r="M2404" s="76" t="s">
        <v>269</v>
      </c>
      <c r="N2404">
        <v>3002830</v>
      </c>
      <c r="O2404" s="76" t="s">
        <v>271</v>
      </c>
      <c r="P2404" s="77">
        <v>46242</v>
      </c>
      <c r="Q2404" s="43">
        <f t="shared" si="76"/>
        <v>664</v>
      </c>
      <c r="R2404" s="43">
        <f t="shared" si="77"/>
        <v>771</v>
      </c>
      <c r="S2404" s="41">
        <f>IF($Q2404&lt;Parâmetros!$E$19,$G2404-1,$G2404)</f>
        <v>46242</v>
      </c>
    </row>
    <row r="2405" spans="1:19" ht="15" customHeight="1" x14ac:dyDescent="0.25">
      <c r="A2405" s="79">
        <v>56012</v>
      </c>
      <c r="B2405" s="76" t="s">
        <v>212</v>
      </c>
      <c r="C2405" s="76" t="s">
        <v>443</v>
      </c>
      <c r="D2405" s="77">
        <v>46242</v>
      </c>
      <c r="E2405" s="78">
        <v>1.76</v>
      </c>
      <c r="F2405" s="76" t="s">
        <v>266</v>
      </c>
      <c r="G2405" s="77">
        <v>46242</v>
      </c>
      <c r="H2405">
        <v>40502128</v>
      </c>
      <c r="I2405">
        <v>20</v>
      </c>
      <c r="J2405" s="76" t="s">
        <v>3462</v>
      </c>
      <c r="K2405" s="76" t="s">
        <v>3463</v>
      </c>
      <c r="L2405" s="77">
        <v>46242</v>
      </c>
      <c r="M2405" s="76" t="s">
        <v>269</v>
      </c>
      <c r="N2405" s="76" t="s">
        <v>270</v>
      </c>
      <c r="O2405" s="76" t="s">
        <v>271</v>
      </c>
      <c r="P2405" s="77">
        <v>46242</v>
      </c>
      <c r="Q2405" s="43">
        <f t="shared" si="76"/>
        <v>800</v>
      </c>
      <c r="R2405" s="43">
        <f t="shared" si="77"/>
        <v>906</v>
      </c>
      <c r="S2405" s="41">
        <f>IF($Q2405&lt;Parâmetros!$E$19,$G2405-1,$G2405)</f>
        <v>46242</v>
      </c>
    </row>
    <row r="2406" spans="1:19" ht="15" customHeight="1" x14ac:dyDescent="0.25">
      <c r="A2406" s="79">
        <v>56012</v>
      </c>
      <c r="B2406" s="76" t="s">
        <v>212</v>
      </c>
      <c r="C2406" s="76" t="s">
        <v>443</v>
      </c>
      <c r="D2406" s="77">
        <v>46245</v>
      </c>
      <c r="E2406" s="78">
        <v>1.25</v>
      </c>
      <c r="F2406" s="76" t="s">
        <v>266</v>
      </c>
      <c r="G2406" s="77">
        <v>46244</v>
      </c>
      <c r="H2406">
        <v>40500211</v>
      </c>
      <c r="I2406">
        <v>90</v>
      </c>
      <c r="J2406" s="76" t="s">
        <v>3464</v>
      </c>
      <c r="K2406" s="76" t="s">
        <v>2198</v>
      </c>
      <c r="L2406" s="77">
        <v>46244</v>
      </c>
      <c r="M2406" s="76" t="s">
        <v>269</v>
      </c>
      <c r="N2406">
        <v>3011212</v>
      </c>
      <c r="O2406" s="76" t="s">
        <v>271</v>
      </c>
      <c r="P2406" s="77">
        <v>46245</v>
      </c>
      <c r="Q2406" s="43">
        <f t="shared" si="76"/>
        <v>465</v>
      </c>
      <c r="R2406" s="43">
        <f t="shared" si="77"/>
        <v>540</v>
      </c>
      <c r="S2406" s="41">
        <f>IF($Q2406&lt;Parâmetros!$E$19,$G2406-1,$G2406)</f>
        <v>46244</v>
      </c>
    </row>
    <row r="2407" spans="1:19" ht="15" customHeight="1" x14ac:dyDescent="0.25">
      <c r="A2407" s="79">
        <v>56012</v>
      </c>
      <c r="B2407" s="76" t="s">
        <v>212</v>
      </c>
      <c r="C2407" s="76" t="s">
        <v>443</v>
      </c>
      <c r="D2407" s="77">
        <v>46245</v>
      </c>
      <c r="E2407" s="78">
        <v>1</v>
      </c>
      <c r="F2407" s="76" t="s">
        <v>266</v>
      </c>
      <c r="G2407" s="77">
        <v>46244</v>
      </c>
      <c r="H2407">
        <v>40503393</v>
      </c>
      <c r="I2407">
        <v>10</v>
      </c>
      <c r="J2407" s="76" t="s">
        <v>3465</v>
      </c>
      <c r="K2407" s="76" t="s">
        <v>3466</v>
      </c>
      <c r="L2407" s="77">
        <v>46244</v>
      </c>
      <c r="M2407" s="76" t="s">
        <v>269</v>
      </c>
      <c r="N2407" s="76" t="s">
        <v>270</v>
      </c>
      <c r="O2407" s="76" t="s">
        <v>271</v>
      </c>
      <c r="P2407" s="77">
        <v>46245</v>
      </c>
      <c r="Q2407" s="43">
        <f t="shared" si="76"/>
        <v>550</v>
      </c>
      <c r="R2407" s="43">
        <f t="shared" si="77"/>
        <v>610</v>
      </c>
      <c r="S2407" s="41">
        <f>IF($Q2407&lt;Parâmetros!$E$19,$G2407-1,$G2407)</f>
        <v>46244</v>
      </c>
    </row>
    <row r="2408" spans="1:19" ht="15" customHeight="1" x14ac:dyDescent="0.25">
      <c r="A2408" s="79">
        <v>56012</v>
      </c>
      <c r="B2408" s="76" t="s">
        <v>212</v>
      </c>
      <c r="C2408" s="76" t="s">
        <v>443</v>
      </c>
      <c r="D2408" s="77">
        <v>46245</v>
      </c>
      <c r="E2408" s="78">
        <v>25</v>
      </c>
      <c r="F2408" s="76" t="s">
        <v>266</v>
      </c>
      <c r="G2408" s="77">
        <v>46244</v>
      </c>
      <c r="H2408">
        <v>40503394</v>
      </c>
      <c r="I2408">
        <v>10</v>
      </c>
      <c r="J2408" s="76" t="s">
        <v>3467</v>
      </c>
      <c r="K2408" s="76" t="s">
        <v>1719</v>
      </c>
      <c r="L2408" s="77">
        <v>46245</v>
      </c>
      <c r="M2408" s="76" t="s">
        <v>269</v>
      </c>
      <c r="N2408" s="76" t="s">
        <v>270</v>
      </c>
      <c r="O2408" s="76" t="s">
        <v>271</v>
      </c>
      <c r="P2408" s="77">
        <v>46245</v>
      </c>
      <c r="Q2408" s="43">
        <f t="shared" si="76"/>
        <v>630</v>
      </c>
      <c r="R2408" s="43">
        <f t="shared" si="77"/>
        <v>690</v>
      </c>
      <c r="S2408" s="41">
        <f>IF($Q2408&lt;Parâmetros!$E$19,$G2408-1,$G2408)</f>
        <v>46244</v>
      </c>
    </row>
    <row r="2409" spans="1:19" ht="15" customHeight="1" x14ac:dyDescent="0.25">
      <c r="A2409" s="79">
        <v>56012</v>
      </c>
      <c r="B2409" s="76" t="s">
        <v>212</v>
      </c>
      <c r="C2409" s="76" t="s">
        <v>443</v>
      </c>
      <c r="D2409" s="77">
        <v>46245</v>
      </c>
      <c r="E2409" s="78">
        <v>-25</v>
      </c>
      <c r="F2409" s="76" t="s">
        <v>266</v>
      </c>
      <c r="G2409" s="77">
        <v>46244</v>
      </c>
      <c r="H2409">
        <v>40503394</v>
      </c>
      <c r="I2409">
        <v>10</v>
      </c>
      <c r="J2409" s="76" t="s">
        <v>3467</v>
      </c>
      <c r="K2409" s="76" t="s">
        <v>1719</v>
      </c>
      <c r="L2409" s="77">
        <v>46245</v>
      </c>
      <c r="M2409" s="76" t="s">
        <v>269</v>
      </c>
      <c r="N2409" s="76" t="s">
        <v>270</v>
      </c>
      <c r="O2409" s="76" t="s">
        <v>511</v>
      </c>
      <c r="P2409" s="77">
        <v>46246</v>
      </c>
      <c r="Q2409" s="43">
        <f t="shared" si="76"/>
        <v>630</v>
      </c>
      <c r="R2409" s="43">
        <f t="shared" si="77"/>
        <v>690</v>
      </c>
      <c r="S2409" s="41">
        <f>IF($Q2409&lt;Parâmetros!$E$19,$G2409-1,$G2409)</f>
        <v>46244</v>
      </c>
    </row>
    <row r="2410" spans="1:19" ht="15" customHeight="1" x14ac:dyDescent="0.25">
      <c r="A2410" s="79">
        <v>56012</v>
      </c>
      <c r="B2410" s="76" t="s">
        <v>212</v>
      </c>
      <c r="C2410" s="76" t="s">
        <v>443</v>
      </c>
      <c r="D2410" s="77">
        <v>46246</v>
      </c>
      <c r="E2410" s="78">
        <v>1</v>
      </c>
      <c r="F2410" s="76" t="s">
        <v>266</v>
      </c>
      <c r="G2410" s="77">
        <v>46244</v>
      </c>
      <c r="H2410">
        <v>40503394</v>
      </c>
      <c r="I2410">
        <v>10</v>
      </c>
      <c r="J2410" s="76" t="s">
        <v>3467</v>
      </c>
      <c r="K2410" s="76" t="s">
        <v>1719</v>
      </c>
      <c r="L2410" s="77">
        <v>46244</v>
      </c>
      <c r="M2410" s="76" t="s">
        <v>269</v>
      </c>
      <c r="N2410" s="76" t="s">
        <v>270</v>
      </c>
      <c r="O2410" s="76" t="s">
        <v>511</v>
      </c>
      <c r="P2410" s="77">
        <v>46246</v>
      </c>
      <c r="Q2410" s="43">
        <f t="shared" si="76"/>
        <v>630</v>
      </c>
      <c r="R2410" s="43">
        <f t="shared" si="77"/>
        <v>690</v>
      </c>
      <c r="S2410" s="41">
        <f>IF($Q2410&lt;Parâmetros!$E$19,$G2410-1,$G2410)</f>
        <v>46244</v>
      </c>
    </row>
    <row r="2411" spans="1:19" ht="15" customHeight="1" x14ac:dyDescent="0.25">
      <c r="A2411" s="79">
        <v>56012</v>
      </c>
      <c r="B2411" s="76" t="s">
        <v>212</v>
      </c>
      <c r="C2411" s="76" t="s">
        <v>443</v>
      </c>
      <c r="D2411" s="77">
        <v>46250</v>
      </c>
      <c r="E2411" s="78">
        <v>2.98</v>
      </c>
      <c r="F2411" s="76" t="s">
        <v>266</v>
      </c>
      <c r="G2411" s="77">
        <v>46244</v>
      </c>
      <c r="H2411">
        <v>40503989</v>
      </c>
      <c r="I2411">
        <v>20</v>
      </c>
      <c r="J2411" s="76" t="s">
        <v>3468</v>
      </c>
      <c r="K2411" s="76" t="s">
        <v>3469</v>
      </c>
      <c r="L2411" s="77">
        <v>46244</v>
      </c>
      <c r="M2411" s="76" t="s">
        <v>269</v>
      </c>
      <c r="N2411" s="76" t="s">
        <v>270</v>
      </c>
      <c r="O2411" s="76" t="s">
        <v>271</v>
      </c>
      <c r="P2411" s="77">
        <v>46250</v>
      </c>
      <c r="Q2411" s="43">
        <f t="shared" si="76"/>
        <v>750</v>
      </c>
      <c r="R2411" s="43">
        <f t="shared" si="77"/>
        <v>929</v>
      </c>
      <c r="S2411" s="41">
        <f>IF($Q2411&lt;Parâmetros!$E$19,$G2411-1,$G2411)</f>
        <v>46244</v>
      </c>
    </row>
    <row r="2412" spans="1:19" ht="15" customHeight="1" x14ac:dyDescent="0.25">
      <c r="A2412" s="79">
        <v>56012</v>
      </c>
      <c r="B2412" s="76" t="s">
        <v>212</v>
      </c>
      <c r="C2412" s="76" t="s">
        <v>443</v>
      </c>
      <c r="D2412" s="77">
        <v>46245</v>
      </c>
      <c r="E2412" s="78">
        <v>1.06</v>
      </c>
      <c r="F2412" s="76" t="s">
        <v>266</v>
      </c>
      <c r="G2412" s="77">
        <v>46245</v>
      </c>
      <c r="H2412">
        <v>40503015</v>
      </c>
      <c r="I2412">
        <v>10</v>
      </c>
      <c r="J2412" s="76" t="s">
        <v>3470</v>
      </c>
      <c r="K2412" s="76" t="s">
        <v>3471</v>
      </c>
      <c r="L2412" s="77">
        <v>46245</v>
      </c>
      <c r="M2412" s="76" t="s">
        <v>269</v>
      </c>
      <c r="N2412" s="76" t="s">
        <v>270</v>
      </c>
      <c r="O2412" s="76" t="s">
        <v>271</v>
      </c>
      <c r="P2412" s="77">
        <v>46245</v>
      </c>
      <c r="Q2412" s="43">
        <f t="shared" si="76"/>
        <v>452</v>
      </c>
      <c r="R2412" s="43">
        <f t="shared" si="77"/>
        <v>516</v>
      </c>
      <c r="S2412" s="41">
        <f>IF($Q2412&lt;Parâmetros!$E$19,$G2412-1,$G2412)</f>
        <v>46245</v>
      </c>
    </row>
    <row r="2413" spans="1:19" ht="15" customHeight="1" x14ac:dyDescent="0.25">
      <c r="A2413" s="79">
        <v>56012</v>
      </c>
      <c r="B2413" s="76" t="s">
        <v>212</v>
      </c>
      <c r="C2413" s="76" t="s">
        <v>443</v>
      </c>
      <c r="D2413" s="77">
        <v>46245</v>
      </c>
      <c r="E2413" s="78">
        <v>1.86</v>
      </c>
      <c r="F2413" s="76" t="s">
        <v>266</v>
      </c>
      <c r="G2413" s="77">
        <v>46245</v>
      </c>
      <c r="H2413">
        <v>40497606</v>
      </c>
      <c r="I2413">
        <v>10</v>
      </c>
      <c r="J2413" s="76" t="s">
        <v>3472</v>
      </c>
      <c r="K2413" s="76" t="s">
        <v>3473</v>
      </c>
      <c r="L2413" s="77">
        <v>46245</v>
      </c>
      <c r="M2413" s="76" t="s">
        <v>269</v>
      </c>
      <c r="N2413" s="76" t="s">
        <v>270</v>
      </c>
      <c r="O2413" s="76" t="s">
        <v>271</v>
      </c>
      <c r="P2413" s="77">
        <v>46245</v>
      </c>
      <c r="Q2413" s="43">
        <f t="shared" si="76"/>
        <v>518</v>
      </c>
      <c r="R2413" s="43">
        <f t="shared" si="77"/>
        <v>630</v>
      </c>
      <c r="S2413" s="41">
        <f>IF($Q2413&lt;Parâmetros!$E$19,$G2413-1,$G2413)</f>
        <v>46245</v>
      </c>
    </row>
    <row r="2414" spans="1:19" ht="15" customHeight="1" x14ac:dyDescent="0.25">
      <c r="A2414" s="79">
        <v>56012</v>
      </c>
      <c r="B2414" s="76" t="s">
        <v>212</v>
      </c>
      <c r="C2414" s="76" t="s">
        <v>443</v>
      </c>
      <c r="D2414" s="77">
        <v>46250</v>
      </c>
      <c r="E2414" s="78">
        <v>2.2000000000000002</v>
      </c>
      <c r="F2414" s="76" t="s">
        <v>266</v>
      </c>
      <c r="G2414" s="77">
        <v>46245</v>
      </c>
      <c r="H2414">
        <v>40503672</v>
      </c>
      <c r="I2414">
        <v>10</v>
      </c>
      <c r="J2414" s="76" t="s">
        <v>3474</v>
      </c>
      <c r="K2414" s="76" t="s">
        <v>3475</v>
      </c>
      <c r="L2414" s="77">
        <v>46245</v>
      </c>
      <c r="M2414" s="76" t="s">
        <v>269</v>
      </c>
      <c r="N2414" s="76" t="s">
        <v>270</v>
      </c>
      <c r="O2414" s="76" t="s">
        <v>271</v>
      </c>
      <c r="P2414" s="77">
        <v>46250</v>
      </c>
      <c r="Q2414" s="43">
        <f t="shared" si="76"/>
        <v>631</v>
      </c>
      <c r="R2414" s="43">
        <f t="shared" si="77"/>
        <v>764</v>
      </c>
      <c r="S2414" s="41">
        <f>IF($Q2414&lt;Parâmetros!$E$19,$G2414-1,$G2414)</f>
        <v>46245</v>
      </c>
    </row>
    <row r="2415" spans="1:19" ht="15" customHeight="1" x14ac:dyDescent="0.25">
      <c r="A2415" s="79">
        <v>56012</v>
      </c>
      <c r="B2415" s="76" t="s">
        <v>212</v>
      </c>
      <c r="C2415" s="76" t="s">
        <v>443</v>
      </c>
      <c r="D2415" s="77">
        <v>46247</v>
      </c>
      <c r="E2415" s="78">
        <v>1.74</v>
      </c>
      <c r="F2415" s="76" t="s">
        <v>266</v>
      </c>
      <c r="G2415" s="77">
        <v>46245</v>
      </c>
      <c r="H2415">
        <v>40503989</v>
      </c>
      <c r="I2415">
        <v>10</v>
      </c>
      <c r="J2415" s="76" t="s">
        <v>3476</v>
      </c>
      <c r="K2415" s="76" t="s">
        <v>3121</v>
      </c>
      <c r="L2415" s="77">
        <v>46245</v>
      </c>
      <c r="M2415" s="76" t="s">
        <v>269</v>
      </c>
      <c r="N2415" s="76" t="s">
        <v>270</v>
      </c>
      <c r="O2415" s="76" t="s">
        <v>271</v>
      </c>
      <c r="P2415" s="77">
        <v>46247</v>
      </c>
      <c r="Q2415" s="43">
        <f t="shared" si="76"/>
        <v>825</v>
      </c>
      <c r="R2415" s="43">
        <f t="shared" si="77"/>
        <v>930</v>
      </c>
      <c r="S2415" s="41">
        <f>IF($Q2415&lt;Parâmetros!$E$19,$G2415-1,$G2415)</f>
        <v>46245</v>
      </c>
    </row>
    <row r="2416" spans="1:19" ht="15" customHeight="1" x14ac:dyDescent="0.25">
      <c r="A2416" s="79">
        <v>56012</v>
      </c>
      <c r="B2416" s="76" t="s">
        <v>212</v>
      </c>
      <c r="C2416" s="76" t="s">
        <v>443</v>
      </c>
      <c r="D2416" s="77">
        <v>46250</v>
      </c>
      <c r="E2416" s="78">
        <v>0.67</v>
      </c>
      <c r="F2416" s="76" t="s">
        <v>266</v>
      </c>
      <c r="G2416" s="77">
        <v>46246</v>
      </c>
      <c r="H2416">
        <v>40503991</v>
      </c>
      <c r="I2416">
        <v>10</v>
      </c>
      <c r="J2416" s="76" t="s">
        <v>3477</v>
      </c>
      <c r="K2416" s="76" t="s">
        <v>3478</v>
      </c>
      <c r="L2416" s="77">
        <v>46246</v>
      </c>
      <c r="M2416" s="76" t="s">
        <v>269</v>
      </c>
      <c r="N2416" s="76" t="s">
        <v>270</v>
      </c>
      <c r="O2416" s="76" t="s">
        <v>271</v>
      </c>
      <c r="P2416" s="77">
        <v>46250</v>
      </c>
      <c r="Q2416" s="43">
        <f t="shared" si="76"/>
        <v>440</v>
      </c>
      <c r="R2416" s="43">
        <f t="shared" si="77"/>
        <v>481</v>
      </c>
      <c r="S2416" s="41">
        <f>IF($Q2416&lt;Parâmetros!$E$19,$G2416-1,$G2416)</f>
        <v>46246</v>
      </c>
    </row>
    <row r="2417" spans="1:19" ht="15" customHeight="1" x14ac:dyDescent="0.25">
      <c r="A2417" s="79">
        <v>56012</v>
      </c>
      <c r="B2417" s="76" t="s">
        <v>212</v>
      </c>
      <c r="C2417" s="76" t="s">
        <v>443</v>
      </c>
      <c r="D2417" s="77">
        <v>46246</v>
      </c>
      <c r="E2417" s="78">
        <v>3.69</v>
      </c>
      <c r="F2417" s="76" t="s">
        <v>266</v>
      </c>
      <c r="G2417" s="77">
        <v>46246</v>
      </c>
      <c r="H2417">
        <v>40490447</v>
      </c>
      <c r="I2417">
        <v>10</v>
      </c>
      <c r="J2417" s="76" t="s">
        <v>3479</v>
      </c>
      <c r="K2417" s="76" t="s">
        <v>3480</v>
      </c>
      <c r="L2417" s="77">
        <v>46246</v>
      </c>
      <c r="M2417" s="76" t="s">
        <v>269</v>
      </c>
      <c r="N2417" s="76" t="s">
        <v>270</v>
      </c>
      <c r="O2417" s="76" t="s">
        <v>271</v>
      </c>
      <c r="P2417" s="77">
        <v>46246</v>
      </c>
      <c r="Q2417" s="43">
        <f t="shared" si="76"/>
        <v>483</v>
      </c>
      <c r="R2417" s="43">
        <f t="shared" si="77"/>
        <v>704</v>
      </c>
      <c r="S2417" s="41">
        <f>IF($Q2417&lt;Parâmetros!$E$19,$G2417-1,$G2417)</f>
        <v>46246</v>
      </c>
    </row>
    <row r="2418" spans="1:19" ht="15" customHeight="1" x14ac:dyDescent="0.25">
      <c r="A2418" s="79">
        <v>56012</v>
      </c>
      <c r="B2418" s="76" t="s">
        <v>212</v>
      </c>
      <c r="C2418" s="76" t="s">
        <v>443</v>
      </c>
      <c r="D2418" s="77">
        <v>46250</v>
      </c>
      <c r="E2418" s="78">
        <v>0.44</v>
      </c>
      <c r="F2418" s="76" t="s">
        <v>266</v>
      </c>
      <c r="G2418" s="77">
        <v>46246</v>
      </c>
      <c r="H2418">
        <v>40503991</v>
      </c>
      <c r="I2418">
        <v>10</v>
      </c>
      <c r="J2418" s="76" t="s">
        <v>3481</v>
      </c>
      <c r="K2418" s="76" t="s">
        <v>3482</v>
      </c>
      <c r="L2418" s="77">
        <v>46246</v>
      </c>
      <c r="M2418" s="76" t="s">
        <v>269</v>
      </c>
      <c r="N2418" s="76" t="s">
        <v>270</v>
      </c>
      <c r="O2418" s="76" t="s">
        <v>271</v>
      </c>
      <c r="P2418" s="77">
        <v>46250</v>
      </c>
      <c r="Q2418" s="43">
        <f t="shared" si="76"/>
        <v>764</v>
      </c>
      <c r="R2418" s="43">
        <f t="shared" si="77"/>
        <v>791</v>
      </c>
      <c r="S2418" s="41">
        <f>IF($Q2418&lt;Parâmetros!$E$19,$G2418-1,$G2418)</f>
        <v>46246</v>
      </c>
    </row>
    <row r="2419" spans="1:19" ht="15" customHeight="1" x14ac:dyDescent="0.25">
      <c r="A2419" s="79">
        <v>56012</v>
      </c>
      <c r="B2419" s="76" t="s">
        <v>212</v>
      </c>
      <c r="C2419" s="76" t="s">
        <v>443</v>
      </c>
      <c r="D2419" s="77">
        <v>46247</v>
      </c>
      <c r="E2419" s="78">
        <v>2.2000000000000002</v>
      </c>
      <c r="F2419" s="76" t="s">
        <v>266</v>
      </c>
      <c r="G2419" s="77">
        <v>46246</v>
      </c>
      <c r="H2419">
        <v>40490447</v>
      </c>
      <c r="I2419">
        <v>10</v>
      </c>
      <c r="J2419" s="76" t="s">
        <v>3483</v>
      </c>
      <c r="K2419" s="76" t="s">
        <v>3484</v>
      </c>
      <c r="L2419" s="77">
        <v>46246</v>
      </c>
      <c r="M2419" s="76" t="s">
        <v>269</v>
      </c>
      <c r="N2419" s="76" t="s">
        <v>270</v>
      </c>
      <c r="O2419" s="76" t="s">
        <v>271</v>
      </c>
      <c r="P2419" s="77">
        <v>46247</v>
      </c>
      <c r="Q2419" s="43">
        <f t="shared" si="76"/>
        <v>792</v>
      </c>
      <c r="R2419" s="43">
        <f t="shared" si="77"/>
        <v>924</v>
      </c>
      <c r="S2419" s="41">
        <f>IF($Q2419&lt;Parâmetros!$E$19,$G2419-1,$G2419)</f>
        <v>46246</v>
      </c>
    </row>
    <row r="2420" spans="1:19" ht="15" customHeight="1" x14ac:dyDescent="0.25">
      <c r="A2420" s="79">
        <v>56012</v>
      </c>
      <c r="B2420" s="76" t="s">
        <v>212</v>
      </c>
      <c r="C2420" s="76" t="s">
        <v>443</v>
      </c>
      <c r="D2420" s="77">
        <v>46247</v>
      </c>
      <c r="E2420" s="78">
        <v>3.99</v>
      </c>
      <c r="F2420" s="76" t="s">
        <v>266</v>
      </c>
      <c r="G2420" s="77">
        <v>46247</v>
      </c>
      <c r="H2420">
        <v>40468637</v>
      </c>
      <c r="I2420">
        <v>10</v>
      </c>
      <c r="J2420" s="76" t="s">
        <v>3485</v>
      </c>
      <c r="K2420" s="76" t="s">
        <v>490</v>
      </c>
      <c r="L2420" s="77">
        <v>46247</v>
      </c>
      <c r="M2420" s="76" t="s">
        <v>269</v>
      </c>
      <c r="N2420" s="76" t="s">
        <v>270</v>
      </c>
      <c r="O2420" s="76" t="s">
        <v>271</v>
      </c>
      <c r="P2420" s="77">
        <v>46247</v>
      </c>
      <c r="Q2420" s="43">
        <f t="shared" si="76"/>
        <v>480</v>
      </c>
      <c r="R2420" s="43">
        <f t="shared" si="77"/>
        <v>720</v>
      </c>
      <c r="S2420" s="41">
        <f>IF($Q2420&lt;Parâmetros!$E$19,$G2420-1,$G2420)</f>
        <v>46247</v>
      </c>
    </row>
    <row r="2421" spans="1:19" ht="15" customHeight="1" x14ac:dyDescent="0.25">
      <c r="A2421" s="79">
        <v>56012</v>
      </c>
      <c r="B2421" s="76" t="s">
        <v>212</v>
      </c>
      <c r="C2421" s="76" t="s">
        <v>443</v>
      </c>
      <c r="D2421" s="77">
        <v>46247</v>
      </c>
      <c r="E2421" s="78">
        <v>0.42</v>
      </c>
      <c r="F2421" s="76" t="s">
        <v>266</v>
      </c>
      <c r="G2421" s="77">
        <v>46247</v>
      </c>
      <c r="H2421">
        <v>40468106</v>
      </c>
      <c r="I2421">
        <v>90</v>
      </c>
      <c r="J2421" s="76" t="s">
        <v>3486</v>
      </c>
      <c r="K2421" s="76" t="s">
        <v>3487</v>
      </c>
      <c r="L2421" s="77">
        <v>46247</v>
      </c>
      <c r="M2421" s="76" t="s">
        <v>269</v>
      </c>
      <c r="N2421">
        <v>3011244</v>
      </c>
      <c r="O2421" s="76" t="s">
        <v>271</v>
      </c>
      <c r="P2421" s="77">
        <v>46247</v>
      </c>
      <c r="Q2421" s="43">
        <f t="shared" si="76"/>
        <v>795</v>
      </c>
      <c r="R2421" s="43">
        <f t="shared" si="77"/>
        <v>820</v>
      </c>
      <c r="S2421" s="41">
        <f>IF($Q2421&lt;Parâmetros!$E$19,$G2421-1,$G2421)</f>
        <v>46247</v>
      </c>
    </row>
    <row r="2422" spans="1:19" ht="15" customHeight="1" x14ac:dyDescent="0.25">
      <c r="A2422" s="79">
        <v>56012</v>
      </c>
      <c r="B2422" s="76" t="s">
        <v>212</v>
      </c>
      <c r="C2422" s="76" t="s">
        <v>443</v>
      </c>
      <c r="D2422" s="77">
        <v>46250</v>
      </c>
      <c r="E2422" s="78">
        <v>1</v>
      </c>
      <c r="F2422" s="76" t="s">
        <v>266</v>
      </c>
      <c r="G2422" s="77">
        <v>46247</v>
      </c>
      <c r="H2422">
        <v>40505006</v>
      </c>
      <c r="I2422">
        <v>10</v>
      </c>
      <c r="J2422" s="76" t="s">
        <v>3488</v>
      </c>
      <c r="K2422" s="76" t="s">
        <v>3489</v>
      </c>
      <c r="L2422" s="77">
        <v>46247</v>
      </c>
      <c r="M2422" s="76" t="s">
        <v>269</v>
      </c>
      <c r="N2422" s="76" t="s">
        <v>270</v>
      </c>
      <c r="O2422" s="76" t="s">
        <v>271</v>
      </c>
      <c r="P2422" s="77">
        <v>46250</v>
      </c>
      <c r="Q2422" s="43">
        <f t="shared" si="76"/>
        <v>820</v>
      </c>
      <c r="R2422" s="43">
        <f t="shared" si="77"/>
        <v>880</v>
      </c>
      <c r="S2422" s="41">
        <f>IF($Q2422&lt;Parâmetros!$E$19,$G2422-1,$G2422)</f>
        <v>46247</v>
      </c>
    </row>
    <row r="2423" spans="1:19" ht="15" customHeight="1" x14ac:dyDescent="0.25">
      <c r="A2423" s="79">
        <v>56012</v>
      </c>
      <c r="B2423" s="76" t="s">
        <v>212</v>
      </c>
      <c r="C2423" s="76" t="s">
        <v>443</v>
      </c>
      <c r="D2423" s="77">
        <v>46250</v>
      </c>
      <c r="E2423" s="78">
        <v>0.82</v>
      </c>
      <c r="F2423" s="76" t="s">
        <v>266</v>
      </c>
      <c r="G2423" s="77">
        <v>46247</v>
      </c>
      <c r="H2423">
        <v>40505007</v>
      </c>
      <c r="I2423">
        <v>10</v>
      </c>
      <c r="J2423" s="76" t="s">
        <v>3490</v>
      </c>
      <c r="K2423" s="76" t="s">
        <v>3491</v>
      </c>
      <c r="L2423" s="77">
        <v>46247</v>
      </c>
      <c r="M2423" s="76" t="s">
        <v>269</v>
      </c>
      <c r="N2423" s="76" t="s">
        <v>270</v>
      </c>
      <c r="O2423" s="76" t="s">
        <v>271</v>
      </c>
      <c r="P2423" s="77">
        <v>46250</v>
      </c>
      <c r="Q2423" s="43">
        <f t="shared" si="76"/>
        <v>881</v>
      </c>
      <c r="R2423" s="43">
        <f t="shared" si="77"/>
        <v>930</v>
      </c>
      <c r="S2423" s="41">
        <f>IF($Q2423&lt;Parâmetros!$E$19,$G2423-1,$G2423)</f>
        <v>46247</v>
      </c>
    </row>
    <row r="2424" spans="1:19" ht="15" customHeight="1" x14ac:dyDescent="0.25">
      <c r="A2424" s="79">
        <v>56012</v>
      </c>
      <c r="B2424" s="76" t="s">
        <v>212</v>
      </c>
      <c r="C2424" s="76" t="s">
        <v>443</v>
      </c>
      <c r="D2424" s="77">
        <v>46248</v>
      </c>
      <c r="E2424" s="78">
        <v>1.92</v>
      </c>
      <c r="F2424" s="76" t="s">
        <v>266</v>
      </c>
      <c r="G2424" s="77">
        <v>46248</v>
      </c>
      <c r="H2424">
        <v>40494521</v>
      </c>
      <c r="I2424">
        <v>10</v>
      </c>
      <c r="J2424" s="76" t="s">
        <v>3492</v>
      </c>
      <c r="K2424" s="76" t="s">
        <v>3493</v>
      </c>
      <c r="L2424" s="77">
        <v>46248</v>
      </c>
      <c r="M2424" s="76" t="s">
        <v>296</v>
      </c>
      <c r="N2424">
        <v>3010319</v>
      </c>
      <c r="O2424" s="76" t="s">
        <v>271</v>
      </c>
      <c r="P2424" s="77">
        <v>46248</v>
      </c>
      <c r="Q2424" s="43">
        <f t="shared" si="76"/>
        <v>460</v>
      </c>
      <c r="R2424" s="43">
        <f t="shared" si="77"/>
        <v>575</v>
      </c>
      <c r="S2424" s="41">
        <f>IF($Q2424&lt;Parâmetros!$E$19,$G2424-1,$G2424)</f>
        <v>46248</v>
      </c>
    </row>
    <row r="2425" spans="1:19" ht="15" customHeight="1" x14ac:dyDescent="0.25">
      <c r="A2425" s="79">
        <v>56012</v>
      </c>
      <c r="B2425" s="76" t="s">
        <v>212</v>
      </c>
      <c r="C2425" s="76" t="s">
        <v>443</v>
      </c>
      <c r="D2425" s="77">
        <v>46248</v>
      </c>
      <c r="E2425" s="78">
        <v>0.84</v>
      </c>
      <c r="F2425" s="76" t="s">
        <v>266</v>
      </c>
      <c r="G2425" s="77">
        <v>46248</v>
      </c>
      <c r="H2425">
        <v>40494521</v>
      </c>
      <c r="I2425">
        <v>20</v>
      </c>
      <c r="J2425" s="76" t="s">
        <v>3494</v>
      </c>
      <c r="K2425" s="76" t="s">
        <v>684</v>
      </c>
      <c r="L2425" s="77">
        <v>46248</v>
      </c>
      <c r="M2425" s="76" t="s">
        <v>296</v>
      </c>
      <c r="N2425">
        <v>3010319</v>
      </c>
      <c r="O2425" s="76" t="s">
        <v>271</v>
      </c>
      <c r="P2425" s="77">
        <v>46248</v>
      </c>
      <c r="Q2425" s="43">
        <f t="shared" si="76"/>
        <v>580</v>
      </c>
      <c r="R2425" s="43">
        <f t="shared" si="77"/>
        <v>630</v>
      </c>
      <c r="S2425" s="41">
        <f>IF($Q2425&lt;Parâmetros!$E$19,$G2425-1,$G2425)</f>
        <v>46248</v>
      </c>
    </row>
    <row r="2426" spans="1:19" ht="15" customHeight="1" x14ac:dyDescent="0.25">
      <c r="A2426" s="79">
        <v>56012</v>
      </c>
      <c r="B2426" s="76" t="s">
        <v>212</v>
      </c>
      <c r="C2426" s="76" t="s">
        <v>443</v>
      </c>
      <c r="D2426" s="77">
        <v>46248</v>
      </c>
      <c r="E2426" s="78">
        <v>1.84</v>
      </c>
      <c r="F2426" s="76" t="s">
        <v>266</v>
      </c>
      <c r="G2426" s="77">
        <v>46248</v>
      </c>
      <c r="H2426">
        <v>40494522</v>
      </c>
      <c r="I2426">
        <v>10</v>
      </c>
      <c r="J2426" s="76" t="s">
        <v>3495</v>
      </c>
      <c r="K2426" s="76" t="s">
        <v>3103</v>
      </c>
      <c r="L2426" s="77">
        <v>46248</v>
      </c>
      <c r="M2426" s="76" t="s">
        <v>296</v>
      </c>
      <c r="N2426">
        <v>3010320</v>
      </c>
      <c r="O2426" s="76" t="s">
        <v>271</v>
      </c>
      <c r="P2426" s="77">
        <v>46248</v>
      </c>
      <c r="Q2426" s="43">
        <f t="shared" si="76"/>
        <v>645</v>
      </c>
      <c r="R2426" s="43">
        <f t="shared" si="77"/>
        <v>755</v>
      </c>
      <c r="S2426" s="41">
        <f>IF($Q2426&lt;Parâmetros!$E$19,$G2426-1,$G2426)</f>
        <v>46248</v>
      </c>
    </row>
    <row r="2427" spans="1:19" ht="15" customHeight="1" x14ac:dyDescent="0.25">
      <c r="A2427" s="79">
        <v>56012</v>
      </c>
      <c r="B2427" s="76" t="s">
        <v>212</v>
      </c>
      <c r="C2427" s="76" t="s">
        <v>443</v>
      </c>
      <c r="D2427" s="77">
        <v>46248</v>
      </c>
      <c r="E2427" s="78">
        <v>0.92</v>
      </c>
      <c r="F2427" s="76" t="s">
        <v>266</v>
      </c>
      <c r="G2427" s="77">
        <v>46248</v>
      </c>
      <c r="H2427">
        <v>40494522</v>
      </c>
      <c r="I2427">
        <v>20</v>
      </c>
      <c r="J2427" s="76" t="s">
        <v>3496</v>
      </c>
      <c r="K2427" s="76" t="s">
        <v>3497</v>
      </c>
      <c r="L2427" s="77">
        <v>46248</v>
      </c>
      <c r="M2427" s="76" t="s">
        <v>296</v>
      </c>
      <c r="N2427">
        <v>3010320</v>
      </c>
      <c r="O2427" s="76" t="s">
        <v>271</v>
      </c>
      <c r="P2427" s="77">
        <v>46248</v>
      </c>
      <c r="Q2427" s="43">
        <f t="shared" si="76"/>
        <v>765</v>
      </c>
      <c r="R2427" s="43">
        <f t="shared" si="77"/>
        <v>820</v>
      </c>
      <c r="S2427" s="41">
        <f>IF($Q2427&lt;Parâmetros!$E$19,$G2427-1,$G2427)</f>
        <v>46248</v>
      </c>
    </row>
    <row r="2428" spans="1:19" ht="15" customHeight="1" x14ac:dyDescent="0.25">
      <c r="A2428" s="79">
        <v>56012</v>
      </c>
      <c r="B2428" s="76" t="s">
        <v>212</v>
      </c>
      <c r="C2428" s="76" t="s">
        <v>443</v>
      </c>
      <c r="D2428" s="77">
        <v>46250</v>
      </c>
      <c r="E2428" s="78">
        <v>0.99</v>
      </c>
      <c r="F2428" s="76" t="s">
        <v>266</v>
      </c>
      <c r="G2428" s="77">
        <v>46248</v>
      </c>
      <c r="H2428">
        <v>40505009</v>
      </c>
      <c r="I2428">
        <v>10</v>
      </c>
      <c r="J2428" s="76" t="s">
        <v>1400</v>
      </c>
      <c r="K2428" s="76" t="s">
        <v>3498</v>
      </c>
      <c r="L2428" s="77">
        <v>46248</v>
      </c>
      <c r="M2428" s="76" t="s">
        <v>269</v>
      </c>
      <c r="N2428" s="76" t="s">
        <v>270</v>
      </c>
      <c r="O2428" s="76" t="s">
        <v>271</v>
      </c>
      <c r="P2428" s="77">
        <v>46250</v>
      </c>
      <c r="Q2428" s="43">
        <f t="shared" si="76"/>
        <v>821</v>
      </c>
      <c r="R2428" s="43">
        <f t="shared" si="77"/>
        <v>880</v>
      </c>
      <c r="S2428" s="41">
        <f>IF($Q2428&lt;Parâmetros!$E$19,$G2428-1,$G2428)</f>
        <v>46248</v>
      </c>
    </row>
    <row r="2429" spans="1:19" ht="15" customHeight="1" x14ac:dyDescent="0.25">
      <c r="A2429" s="79">
        <v>56012</v>
      </c>
      <c r="B2429" s="76" t="s">
        <v>212</v>
      </c>
      <c r="C2429" s="76" t="s">
        <v>443</v>
      </c>
      <c r="D2429" s="77">
        <v>46250</v>
      </c>
      <c r="E2429" s="78">
        <v>0.65</v>
      </c>
      <c r="F2429" s="76" t="s">
        <v>266</v>
      </c>
      <c r="G2429" s="77">
        <v>46248</v>
      </c>
      <c r="H2429">
        <v>40505008</v>
      </c>
      <c r="I2429">
        <v>10</v>
      </c>
      <c r="J2429" s="76" t="s">
        <v>3499</v>
      </c>
      <c r="K2429" s="76" t="s">
        <v>3500</v>
      </c>
      <c r="L2429" s="77">
        <v>46248</v>
      </c>
      <c r="M2429" s="76" t="s">
        <v>269</v>
      </c>
      <c r="N2429" s="76" t="s">
        <v>270</v>
      </c>
      <c r="O2429" s="76" t="s">
        <v>271</v>
      </c>
      <c r="P2429" s="77">
        <v>46250</v>
      </c>
      <c r="Q2429" s="43">
        <f t="shared" si="76"/>
        <v>881</v>
      </c>
      <c r="R2429" s="43">
        <f t="shared" si="77"/>
        <v>920</v>
      </c>
      <c r="S2429" s="41">
        <f>IF($Q2429&lt;Parâmetros!$E$19,$G2429-1,$G2429)</f>
        <v>46248</v>
      </c>
    </row>
    <row r="2430" spans="1:19" ht="15" customHeight="1" x14ac:dyDescent="0.25">
      <c r="A2430" s="79">
        <v>56012</v>
      </c>
      <c r="B2430" s="76" t="s">
        <v>212</v>
      </c>
      <c r="C2430" s="76" t="s">
        <v>443</v>
      </c>
      <c r="D2430" s="77">
        <v>46250</v>
      </c>
      <c r="E2430" s="78">
        <v>1</v>
      </c>
      <c r="F2430" s="76" t="s">
        <v>266</v>
      </c>
      <c r="G2430" s="77">
        <v>46250</v>
      </c>
      <c r="H2430">
        <v>40505010</v>
      </c>
      <c r="I2430">
        <v>10</v>
      </c>
      <c r="J2430" s="76" t="s">
        <v>3501</v>
      </c>
      <c r="K2430" s="76" t="s">
        <v>3502</v>
      </c>
      <c r="L2430" s="77">
        <v>46250</v>
      </c>
      <c r="M2430" s="76" t="s">
        <v>269</v>
      </c>
      <c r="N2430" s="76" t="s">
        <v>270</v>
      </c>
      <c r="O2430" s="76" t="s">
        <v>271</v>
      </c>
      <c r="P2430" s="77">
        <v>46250</v>
      </c>
      <c r="Q2430" s="43">
        <f t="shared" si="76"/>
        <v>450</v>
      </c>
      <c r="R2430" s="43">
        <f t="shared" si="77"/>
        <v>510</v>
      </c>
      <c r="S2430" s="41">
        <f>IF($Q2430&lt;Parâmetros!$E$19,$G2430-1,$G2430)</f>
        <v>46250</v>
      </c>
    </row>
    <row r="2431" spans="1:19" ht="15" customHeight="1" x14ac:dyDescent="0.25">
      <c r="A2431" s="79">
        <v>56012</v>
      </c>
      <c r="B2431" s="76" t="s">
        <v>212</v>
      </c>
      <c r="C2431" s="76" t="s">
        <v>443</v>
      </c>
      <c r="D2431" s="77">
        <v>46250</v>
      </c>
      <c r="E2431" s="78">
        <v>0.97</v>
      </c>
      <c r="F2431" s="76" t="s">
        <v>266</v>
      </c>
      <c r="G2431" s="77">
        <v>46250</v>
      </c>
      <c r="H2431">
        <v>40505011</v>
      </c>
      <c r="I2431">
        <v>10</v>
      </c>
      <c r="J2431" s="76" t="s">
        <v>3503</v>
      </c>
      <c r="K2431" s="76" t="s">
        <v>3504</v>
      </c>
      <c r="L2431" s="77">
        <v>46250</v>
      </c>
      <c r="M2431" s="76" t="s">
        <v>269</v>
      </c>
      <c r="N2431" s="76" t="s">
        <v>270</v>
      </c>
      <c r="O2431" s="76" t="s">
        <v>271</v>
      </c>
      <c r="P2431" s="77">
        <v>46250</v>
      </c>
      <c r="Q2431" s="43">
        <f t="shared" si="76"/>
        <v>512</v>
      </c>
      <c r="R2431" s="43">
        <f t="shared" si="77"/>
        <v>570</v>
      </c>
      <c r="S2431" s="41">
        <f>IF($Q2431&lt;Parâmetros!$E$19,$G2431-1,$G2431)</f>
        <v>46250</v>
      </c>
    </row>
    <row r="2432" spans="1:19" ht="15" customHeight="1" x14ac:dyDescent="0.25">
      <c r="A2432" s="79">
        <v>56012</v>
      </c>
      <c r="B2432" s="76" t="s">
        <v>212</v>
      </c>
      <c r="C2432" s="76" t="s">
        <v>443</v>
      </c>
      <c r="D2432" s="77">
        <v>46250</v>
      </c>
      <c r="E2432" s="78">
        <v>4.57</v>
      </c>
      <c r="F2432" s="76" t="s">
        <v>266</v>
      </c>
      <c r="G2432" s="77">
        <v>46250</v>
      </c>
      <c r="H2432">
        <v>40505018</v>
      </c>
      <c r="I2432">
        <v>10</v>
      </c>
      <c r="J2432" s="76" t="s">
        <v>3505</v>
      </c>
      <c r="K2432" s="76" t="s">
        <v>3506</v>
      </c>
      <c r="L2432" s="77">
        <v>46250</v>
      </c>
      <c r="M2432" s="76" t="s">
        <v>269</v>
      </c>
      <c r="N2432" s="76" t="s">
        <v>270</v>
      </c>
      <c r="O2432" s="76" t="s">
        <v>271</v>
      </c>
      <c r="P2432" s="77">
        <v>46250</v>
      </c>
      <c r="Q2432" s="43">
        <f t="shared" si="76"/>
        <v>585</v>
      </c>
      <c r="R2432" s="43">
        <f t="shared" si="77"/>
        <v>860</v>
      </c>
      <c r="S2432" s="41">
        <f>IF($Q2432&lt;Parâmetros!$E$19,$G2432-1,$G2432)</f>
        <v>46250</v>
      </c>
    </row>
    <row r="2433" spans="1:19" ht="15" customHeight="1" x14ac:dyDescent="0.25">
      <c r="A2433" s="79">
        <v>56012</v>
      </c>
      <c r="B2433" s="76" t="s">
        <v>212</v>
      </c>
      <c r="C2433" s="76" t="s">
        <v>443</v>
      </c>
      <c r="D2433" s="77">
        <v>46251</v>
      </c>
      <c r="E2433" s="78">
        <v>1.84</v>
      </c>
      <c r="F2433" s="76" t="s">
        <v>266</v>
      </c>
      <c r="G2433" s="77">
        <v>46251</v>
      </c>
      <c r="H2433">
        <v>40505036</v>
      </c>
      <c r="I2433">
        <v>10</v>
      </c>
      <c r="J2433" s="76" t="s">
        <v>3507</v>
      </c>
      <c r="K2433" s="76" t="s">
        <v>3508</v>
      </c>
      <c r="L2433" s="77">
        <v>46251</v>
      </c>
      <c r="M2433" s="76" t="s">
        <v>269</v>
      </c>
      <c r="N2433" s="76" t="s">
        <v>270</v>
      </c>
      <c r="O2433" s="76" t="s">
        <v>271</v>
      </c>
      <c r="P2433" s="77">
        <v>46251</v>
      </c>
      <c r="Q2433" s="43">
        <f t="shared" si="76"/>
        <v>455</v>
      </c>
      <c r="R2433" s="43">
        <f t="shared" si="77"/>
        <v>565</v>
      </c>
      <c r="S2433" s="41">
        <f>IF($Q2433&lt;Parâmetros!$E$19,$G2433-1,$G2433)</f>
        <v>46251</v>
      </c>
    </row>
    <row r="2434" spans="1:19" ht="15" customHeight="1" x14ac:dyDescent="0.25">
      <c r="A2434" s="79">
        <v>56012</v>
      </c>
      <c r="B2434" s="76" t="s">
        <v>212</v>
      </c>
      <c r="C2434" s="76" t="s">
        <v>443</v>
      </c>
      <c r="D2434" s="77">
        <v>46251</v>
      </c>
      <c r="E2434" s="78">
        <v>1.99</v>
      </c>
      <c r="F2434" s="76" t="s">
        <v>266</v>
      </c>
      <c r="G2434" s="77">
        <v>46251</v>
      </c>
      <c r="H2434">
        <v>40505291</v>
      </c>
      <c r="I2434">
        <v>10</v>
      </c>
      <c r="J2434" s="76" t="s">
        <v>3509</v>
      </c>
      <c r="K2434" s="76" t="s">
        <v>3510</v>
      </c>
      <c r="L2434" s="77">
        <v>46251</v>
      </c>
      <c r="M2434" s="76" t="s">
        <v>269</v>
      </c>
      <c r="N2434" s="76" t="s">
        <v>270</v>
      </c>
      <c r="O2434" s="76" t="s">
        <v>271</v>
      </c>
      <c r="P2434" s="77">
        <v>46251</v>
      </c>
      <c r="Q2434" s="43">
        <f t="shared" si="76"/>
        <v>580</v>
      </c>
      <c r="R2434" s="43">
        <f t="shared" si="77"/>
        <v>699</v>
      </c>
      <c r="S2434" s="41">
        <f>IF($Q2434&lt;Parâmetros!$E$19,$G2434-1,$G2434)</f>
        <v>46251</v>
      </c>
    </row>
    <row r="2435" spans="1:19" ht="15" customHeight="1" x14ac:dyDescent="0.25">
      <c r="A2435" s="79">
        <v>56012</v>
      </c>
      <c r="B2435" s="76" t="s">
        <v>212</v>
      </c>
      <c r="C2435" s="76" t="s">
        <v>443</v>
      </c>
      <c r="D2435" s="77">
        <v>46251</v>
      </c>
      <c r="E2435" s="78">
        <v>0.84</v>
      </c>
      <c r="F2435" s="76" t="s">
        <v>266</v>
      </c>
      <c r="G2435" s="77">
        <v>46251</v>
      </c>
      <c r="H2435">
        <v>40505324</v>
      </c>
      <c r="I2435">
        <v>10</v>
      </c>
      <c r="J2435" s="76" t="s">
        <v>3511</v>
      </c>
      <c r="K2435" s="76" t="s">
        <v>3512</v>
      </c>
      <c r="L2435" s="77">
        <v>46251</v>
      </c>
      <c r="M2435" s="76" t="s">
        <v>269</v>
      </c>
      <c r="N2435" s="76" t="s">
        <v>270</v>
      </c>
      <c r="O2435" s="76" t="s">
        <v>271</v>
      </c>
      <c r="P2435" s="77">
        <v>46251</v>
      </c>
      <c r="Q2435" s="43">
        <f t="shared" si="76"/>
        <v>780</v>
      </c>
      <c r="R2435" s="43">
        <f t="shared" si="77"/>
        <v>830</v>
      </c>
      <c r="S2435" s="41">
        <f>IF($Q2435&lt;Parâmetros!$E$19,$G2435-1,$G2435)</f>
        <v>46251</v>
      </c>
    </row>
    <row r="2436" spans="1:19" ht="15" customHeight="1" x14ac:dyDescent="0.25">
      <c r="A2436" s="79">
        <v>56012</v>
      </c>
      <c r="B2436" s="76" t="s">
        <v>212</v>
      </c>
      <c r="C2436" s="76" t="s">
        <v>443</v>
      </c>
      <c r="D2436" s="77">
        <v>46251</v>
      </c>
      <c r="E2436" s="78">
        <v>0.98</v>
      </c>
      <c r="F2436" s="76" t="s">
        <v>266</v>
      </c>
      <c r="G2436" s="77">
        <v>46251</v>
      </c>
      <c r="H2436">
        <v>40505330</v>
      </c>
      <c r="I2436">
        <v>10</v>
      </c>
      <c r="J2436" s="76" t="s">
        <v>780</v>
      </c>
      <c r="K2436" s="76" t="s">
        <v>3513</v>
      </c>
      <c r="L2436" s="77">
        <v>46251</v>
      </c>
      <c r="M2436" s="76" t="s">
        <v>269</v>
      </c>
      <c r="N2436" s="76" t="s">
        <v>270</v>
      </c>
      <c r="O2436" s="76" t="s">
        <v>271</v>
      </c>
      <c r="P2436" s="77">
        <v>46251</v>
      </c>
      <c r="Q2436" s="43">
        <f t="shared" si="76"/>
        <v>840</v>
      </c>
      <c r="R2436" s="43">
        <f t="shared" si="77"/>
        <v>900</v>
      </c>
      <c r="S2436" s="41">
        <f>IF($Q2436&lt;Parâmetros!$E$19,$G2436-1,$G2436)</f>
        <v>46251</v>
      </c>
    </row>
    <row r="2437" spans="1:19" ht="15" customHeight="1" x14ac:dyDescent="0.25">
      <c r="A2437" s="79">
        <v>56012</v>
      </c>
      <c r="B2437" s="76" t="s">
        <v>212</v>
      </c>
      <c r="C2437" s="76" t="s">
        <v>443</v>
      </c>
      <c r="D2437" s="77">
        <v>46252</v>
      </c>
      <c r="E2437" s="78">
        <v>0.42</v>
      </c>
      <c r="F2437" s="76" t="s">
        <v>266</v>
      </c>
      <c r="G2437" s="77">
        <v>46251</v>
      </c>
      <c r="H2437">
        <v>40496280</v>
      </c>
      <c r="I2437">
        <v>10</v>
      </c>
      <c r="J2437" s="76" t="s">
        <v>4327</v>
      </c>
      <c r="K2437" s="76" t="s">
        <v>493</v>
      </c>
      <c r="L2437" s="77">
        <v>46251</v>
      </c>
      <c r="M2437" s="76" t="s">
        <v>269</v>
      </c>
      <c r="N2437" s="76" t="s">
        <v>270</v>
      </c>
      <c r="O2437" s="76" t="s">
        <v>271</v>
      </c>
      <c r="P2437" s="77">
        <v>46252</v>
      </c>
      <c r="Q2437" s="43">
        <f t="shared" si="76"/>
        <v>905</v>
      </c>
      <c r="R2437" s="43">
        <f t="shared" si="77"/>
        <v>930</v>
      </c>
      <c r="S2437" s="41">
        <f>IF($Q2437&lt;Parâmetros!$E$19,$G2437-1,$G2437)</f>
        <v>46251</v>
      </c>
    </row>
    <row r="2438" spans="1:19" ht="15" customHeight="1" x14ac:dyDescent="0.25">
      <c r="A2438" s="79">
        <v>56012</v>
      </c>
      <c r="B2438" s="76" t="s">
        <v>212</v>
      </c>
      <c r="C2438" s="76" t="s">
        <v>443</v>
      </c>
      <c r="D2438" s="77">
        <v>46252</v>
      </c>
      <c r="E2438" s="78">
        <v>5</v>
      </c>
      <c r="F2438" s="76" t="s">
        <v>266</v>
      </c>
      <c r="G2438" s="77">
        <v>46252</v>
      </c>
      <c r="H2438">
        <v>40505576</v>
      </c>
      <c r="I2438">
        <v>10</v>
      </c>
      <c r="J2438" s="76" t="s">
        <v>4302</v>
      </c>
      <c r="K2438" s="76" t="s">
        <v>3662</v>
      </c>
      <c r="L2438" s="77">
        <v>46252</v>
      </c>
      <c r="M2438" s="76" t="s">
        <v>269</v>
      </c>
      <c r="N2438" s="76" t="s">
        <v>270</v>
      </c>
      <c r="O2438" s="76" t="s">
        <v>271</v>
      </c>
      <c r="P2438" s="77">
        <v>46252</v>
      </c>
      <c r="Q2438" s="43">
        <f t="shared" si="76"/>
        <v>450</v>
      </c>
      <c r="R2438" s="43">
        <f t="shared" si="77"/>
        <v>750</v>
      </c>
      <c r="S2438" s="41">
        <f>IF($Q2438&lt;Parâmetros!$E$19,$G2438-1,$G2438)</f>
        <v>46252</v>
      </c>
    </row>
    <row r="2439" spans="1:19" ht="15" customHeight="1" x14ac:dyDescent="0.25">
      <c r="A2439" s="79">
        <v>56012</v>
      </c>
      <c r="B2439" s="76" t="s">
        <v>212</v>
      </c>
      <c r="C2439" s="76" t="s">
        <v>443</v>
      </c>
      <c r="D2439" s="77">
        <v>46252</v>
      </c>
      <c r="E2439" s="78">
        <v>1.73</v>
      </c>
      <c r="F2439" s="76" t="s">
        <v>266</v>
      </c>
      <c r="G2439" s="77">
        <v>46252</v>
      </c>
      <c r="H2439">
        <v>40469725</v>
      </c>
      <c r="I2439">
        <v>30</v>
      </c>
      <c r="J2439" s="76" t="s">
        <v>3936</v>
      </c>
      <c r="K2439" s="76" t="s">
        <v>4303</v>
      </c>
      <c r="L2439" s="77">
        <v>46252</v>
      </c>
      <c r="M2439" s="76" t="s">
        <v>269</v>
      </c>
      <c r="N2439" s="76" t="s">
        <v>270</v>
      </c>
      <c r="O2439" s="76" t="s">
        <v>271</v>
      </c>
      <c r="P2439" s="77">
        <v>46252</v>
      </c>
      <c r="Q2439" s="43">
        <f t="shared" si="76"/>
        <v>810</v>
      </c>
      <c r="R2439" s="43">
        <f t="shared" si="77"/>
        <v>914</v>
      </c>
      <c r="S2439" s="41">
        <f>IF($Q2439&lt;Parâmetros!$E$19,$G2439-1,$G2439)</f>
        <v>46252</v>
      </c>
    </row>
    <row r="2440" spans="1:19" ht="15" customHeight="1" x14ac:dyDescent="0.25">
      <c r="A2440" s="79">
        <v>56030</v>
      </c>
      <c r="B2440" s="76" t="s">
        <v>3514</v>
      </c>
      <c r="C2440" s="76" t="s">
        <v>772</v>
      </c>
      <c r="D2440" s="77">
        <v>46238</v>
      </c>
      <c r="E2440" s="78">
        <v>4.29</v>
      </c>
      <c r="F2440" s="76" t="s">
        <v>266</v>
      </c>
      <c r="G2440" s="77">
        <v>46237</v>
      </c>
      <c r="H2440">
        <v>40501296</v>
      </c>
      <c r="I2440">
        <v>30</v>
      </c>
      <c r="J2440" s="76" t="s">
        <v>3515</v>
      </c>
      <c r="K2440" s="76" t="s">
        <v>3516</v>
      </c>
      <c r="L2440" s="77">
        <v>46237</v>
      </c>
      <c r="M2440" s="76" t="s">
        <v>269</v>
      </c>
      <c r="N2440" s="76" t="s">
        <v>270</v>
      </c>
      <c r="O2440" s="76" t="s">
        <v>271</v>
      </c>
      <c r="P2440" s="77">
        <v>46238</v>
      </c>
      <c r="Q2440" s="43">
        <f t="shared" si="76"/>
        <v>430</v>
      </c>
      <c r="R2440" s="43">
        <f t="shared" si="77"/>
        <v>688</v>
      </c>
      <c r="S2440" s="41">
        <f>IF($Q2440&lt;Parâmetros!$E$19,$G2440-1,$G2440)</f>
        <v>46237</v>
      </c>
    </row>
    <row r="2441" spans="1:19" ht="15" customHeight="1" x14ac:dyDescent="0.25">
      <c r="A2441" s="79">
        <v>56030</v>
      </c>
      <c r="B2441" s="76" t="s">
        <v>3514</v>
      </c>
      <c r="C2441" s="76" t="s">
        <v>772</v>
      </c>
      <c r="D2441" s="77">
        <v>46239</v>
      </c>
      <c r="E2441" s="78">
        <v>4.3899999999999997</v>
      </c>
      <c r="F2441" s="76" t="s">
        <v>266</v>
      </c>
      <c r="G2441" s="77">
        <v>46238</v>
      </c>
      <c r="H2441">
        <v>40501296</v>
      </c>
      <c r="I2441">
        <v>30</v>
      </c>
      <c r="J2441" s="76" t="s">
        <v>601</v>
      </c>
      <c r="K2441" s="76" t="s">
        <v>620</v>
      </c>
      <c r="L2441" s="77">
        <v>46238</v>
      </c>
      <c r="M2441" s="76" t="s">
        <v>269</v>
      </c>
      <c r="N2441" s="76" t="s">
        <v>270</v>
      </c>
      <c r="O2441" s="76" t="s">
        <v>271</v>
      </c>
      <c r="P2441" s="77">
        <v>46239</v>
      </c>
      <c r="Q2441" s="43">
        <f t="shared" si="76"/>
        <v>427</v>
      </c>
      <c r="R2441" s="43">
        <f t="shared" si="77"/>
        <v>690</v>
      </c>
      <c r="S2441" s="41">
        <f>IF($Q2441&lt;Parâmetros!$E$19,$G2441-1,$G2441)</f>
        <v>46238</v>
      </c>
    </row>
    <row r="2442" spans="1:19" ht="15" customHeight="1" x14ac:dyDescent="0.25">
      <c r="A2442" s="79">
        <v>56030</v>
      </c>
      <c r="B2442" s="76" t="s">
        <v>3514</v>
      </c>
      <c r="C2442" s="76" t="s">
        <v>772</v>
      </c>
      <c r="D2442" s="77">
        <v>46239</v>
      </c>
      <c r="E2442" s="78">
        <v>3.89</v>
      </c>
      <c r="F2442" s="76" t="s">
        <v>266</v>
      </c>
      <c r="G2442" s="77">
        <v>46238</v>
      </c>
      <c r="H2442">
        <v>40501296</v>
      </c>
      <c r="I2442">
        <v>30</v>
      </c>
      <c r="J2442" s="76" t="s">
        <v>3517</v>
      </c>
      <c r="K2442" s="76" t="s">
        <v>3518</v>
      </c>
      <c r="L2442" s="77">
        <v>46238</v>
      </c>
      <c r="M2442" s="76" t="s">
        <v>269</v>
      </c>
      <c r="N2442" s="76" t="s">
        <v>270</v>
      </c>
      <c r="O2442" s="76" t="s">
        <v>271</v>
      </c>
      <c r="P2442" s="77">
        <v>46239</v>
      </c>
      <c r="Q2442" s="43">
        <f t="shared" si="76"/>
        <v>758</v>
      </c>
      <c r="R2442" s="43">
        <f t="shared" si="77"/>
        <v>991</v>
      </c>
      <c r="S2442" s="41">
        <f>IF($Q2442&lt;Parâmetros!$E$19,$G2442-1,$G2442)</f>
        <v>46238</v>
      </c>
    </row>
    <row r="2443" spans="1:19" ht="15" customHeight="1" x14ac:dyDescent="0.25">
      <c r="A2443" s="79">
        <v>56030</v>
      </c>
      <c r="B2443" s="76" t="s">
        <v>3514</v>
      </c>
      <c r="C2443" s="76" t="s">
        <v>772</v>
      </c>
      <c r="D2443" s="77">
        <v>46239</v>
      </c>
      <c r="E2443" s="78">
        <v>4.32</v>
      </c>
      <c r="F2443" s="76" t="s">
        <v>266</v>
      </c>
      <c r="G2443" s="77">
        <v>46239</v>
      </c>
      <c r="H2443">
        <v>40501296</v>
      </c>
      <c r="I2443">
        <v>30</v>
      </c>
      <c r="J2443" s="76" t="s">
        <v>3519</v>
      </c>
      <c r="K2443" s="76" t="s">
        <v>3520</v>
      </c>
      <c r="L2443" s="77">
        <v>46239</v>
      </c>
      <c r="M2443" s="76" t="s">
        <v>269</v>
      </c>
      <c r="N2443" s="76" t="s">
        <v>270</v>
      </c>
      <c r="O2443" s="76" t="s">
        <v>271</v>
      </c>
      <c r="P2443" s="77">
        <v>46239</v>
      </c>
      <c r="Q2443" s="43">
        <f t="shared" si="76"/>
        <v>427</v>
      </c>
      <c r="R2443" s="43">
        <f t="shared" si="77"/>
        <v>686</v>
      </c>
      <c r="S2443" s="41">
        <f>IF($Q2443&lt;Parâmetros!$E$19,$G2443-1,$G2443)</f>
        <v>46239</v>
      </c>
    </row>
    <row r="2444" spans="1:19" ht="15" customHeight="1" x14ac:dyDescent="0.25">
      <c r="A2444" s="79">
        <v>56030</v>
      </c>
      <c r="B2444" s="76" t="s">
        <v>3514</v>
      </c>
      <c r="C2444" s="76" t="s">
        <v>772</v>
      </c>
      <c r="D2444" s="77">
        <v>46239</v>
      </c>
      <c r="E2444" s="78">
        <v>3.77</v>
      </c>
      <c r="F2444" s="76" t="s">
        <v>266</v>
      </c>
      <c r="G2444" s="77">
        <v>46239</v>
      </c>
      <c r="H2444">
        <v>40501296</v>
      </c>
      <c r="I2444">
        <v>30</v>
      </c>
      <c r="J2444" s="76" t="s">
        <v>3521</v>
      </c>
      <c r="K2444" s="76" t="s">
        <v>3522</v>
      </c>
      <c r="L2444" s="77">
        <v>46239</v>
      </c>
      <c r="M2444" s="76" t="s">
        <v>269</v>
      </c>
      <c r="N2444" s="76" t="s">
        <v>270</v>
      </c>
      <c r="O2444" s="76" t="s">
        <v>271</v>
      </c>
      <c r="P2444" s="77">
        <v>46239</v>
      </c>
      <c r="Q2444" s="43">
        <f t="shared" si="76"/>
        <v>759</v>
      </c>
      <c r="R2444" s="43">
        <f t="shared" si="77"/>
        <v>985</v>
      </c>
      <c r="S2444" s="41">
        <f>IF($Q2444&lt;Parâmetros!$E$19,$G2444-1,$G2444)</f>
        <v>46239</v>
      </c>
    </row>
    <row r="2445" spans="1:19" ht="15" customHeight="1" x14ac:dyDescent="0.25">
      <c r="A2445" s="79">
        <v>56030</v>
      </c>
      <c r="B2445" s="76" t="s">
        <v>3514</v>
      </c>
      <c r="C2445" s="76" t="s">
        <v>772</v>
      </c>
      <c r="D2445" s="77">
        <v>46241</v>
      </c>
      <c r="E2445" s="78">
        <v>4.12</v>
      </c>
      <c r="F2445" s="76" t="s">
        <v>266</v>
      </c>
      <c r="G2445" s="77">
        <v>46240</v>
      </c>
      <c r="H2445">
        <v>40501296</v>
      </c>
      <c r="I2445">
        <v>30</v>
      </c>
      <c r="J2445" s="76" t="s">
        <v>3523</v>
      </c>
      <c r="K2445" s="76" t="s">
        <v>3524</v>
      </c>
      <c r="L2445" s="77">
        <v>46240</v>
      </c>
      <c r="M2445" s="76" t="s">
        <v>269</v>
      </c>
      <c r="N2445" s="76" t="s">
        <v>270</v>
      </c>
      <c r="O2445" s="76" t="s">
        <v>271</v>
      </c>
      <c r="P2445" s="77">
        <v>46241</v>
      </c>
      <c r="Q2445" s="43">
        <f t="shared" si="76"/>
        <v>438</v>
      </c>
      <c r="R2445" s="43">
        <f t="shared" si="77"/>
        <v>686</v>
      </c>
      <c r="S2445" s="41">
        <f>IF($Q2445&lt;Parâmetros!$E$19,$G2445-1,$G2445)</f>
        <v>46240</v>
      </c>
    </row>
    <row r="2446" spans="1:19" ht="15" customHeight="1" x14ac:dyDescent="0.25">
      <c r="A2446" s="79">
        <v>56030</v>
      </c>
      <c r="B2446" s="76" t="s">
        <v>3514</v>
      </c>
      <c r="C2446" s="76" t="s">
        <v>772</v>
      </c>
      <c r="D2446" s="77">
        <v>46241</v>
      </c>
      <c r="E2446" s="78">
        <v>3.87</v>
      </c>
      <c r="F2446" s="76" t="s">
        <v>266</v>
      </c>
      <c r="G2446" s="77">
        <v>46240</v>
      </c>
      <c r="H2446">
        <v>40501296</v>
      </c>
      <c r="I2446">
        <v>30</v>
      </c>
      <c r="J2446" s="76" t="s">
        <v>3525</v>
      </c>
      <c r="K2446" s="76" t="s">
        <v>3526</v>
      </c>
      <c r="L2446" s="77">
        <v>46240</v>
      </c>
      <c r="M2446" s="76" t="s">
        <v>269</v>
      </c>
      <c r="N2446" s="76" t="s">
        <v>270</v>
      </c>
      <c r="O2446" s="76" t="s">
        <v>271</v>
      </c>
      <c r="P2446" s="77">
        <v>46241</v>
      </c>
      <c r="Q2446" s="43">
        <f t="shared" si="76"/>
        <v>759</v>
      </c>
      <c r="R2446" s="43">
        <f t="shared" si="77"/>
        <v>991</v>
      </c>
      <c r="S2446" s="41">
        <f>IF($Q2446&lt;Parâmetros!$E$19,$G2446-1,$G2446)</f>
        <v>46240</v>
      </c>
    </row>
    <row r="2447" spans="1:19" ht="15" customHeight="1" x14ac:dyDescent="0.25">
      <c r="A2447" s="79">
        <v>56030</v>
      </c>
      <c r="B2447" s="76" t="s">
        <v>3514</v>
      </c>
      <c r="C2447" s="76" t="s">
        <v>772</v>
      </c>
      <c r="D2447" s="77">
        <v>46242</v>
      </c>
      <c r="E2447" s="78">
        <v>4.2699999999999996</v>
      </c>
      <c r="F2447" s="76" t="s">
        <v>266</v>
      </c>
      <c r="G2447" s="77">
        <v>46241</v>
      </c>
      <c r="H2447">
        <v>40501296</v>
      </c>
      <c r="I2447">
        <v>30</v>
      </c>
      <c r="J2447" s="76" t="s">
        <v>615</v>
      </c>
      <c r="K2447" s="76" t="s">
        <v>3527</v>
      </c>
      <c r="L2447" s="77">
        <v>46241</v>
      </c>
      <c r="M2447" s="76" t="s">
        <v>269</v>
      </c>
      <c r="N2447" s="76" t="s">
        <v>270</v>
      </c>
      <c r="O2447" s="76" t="s">
        <v>271</v>
      </c>
      <c r="P2447" s="77">
        <v>46242</v>
      </c>
      <c r="Q2447" s="43">
        <f t="shared" si="76"/>
        <v>431</v>
      </c>
      <c r="R2447" s="43">
        <f t="shared" si="77"/>
        <v>687</v>
      </c>
      <c r="S2447" s="41">
        <f>IF($Q2447&lt;Parâmetros!$E$19,$G2447-1,$G2447)</f>
        <v>46241</v>
      </c>
    </row>
    <row r="2448" spans="1:19" ht="15" customHeight="1" x14ac:dyDescent="0.25">
      <c r="A2448" s="79">
        <v>56030</v>
      </c>
      <c r="B2448" s="76" t="s">
        <v>3514</v>
      </c>
      <c r="C2448" s="76" t="s">
        <v>772</v>
      </c>
      <c r="D2448" s="77">
        <v>46242</v>
      </c>
      <c r="E2448" s="78">
        <v>2.75</v>
      </c>
      <c r="F2448" s="76" t="s">
        <v>266</v>
      </c>
      <c r="G2448" s="77">
        <v>46241</v>
      </c>
      <c r="H2448">
        <v>40501296</v>
      </c>
      <c r="I2448">
        <v>30</v>
      </c>
      <c r="J2448" s="76" t="s">
        <v>3528</v>
      </c>
      <c r="K2448" s="76" t="s">
        <v>3529</v>
      </c>
      <c r="L2448" s="77">
        <v>46241</v>
      </c>
      <c r="M2448" s="76" t="s">
        <v>269</v>
      </c>
      <c r="N2448" s="76" t="s">
        <v>270</v>
      </c>
      <c r="O2448" s="76" t="s">
        <v>271</v>
      </c>
      <c r="P2448" s="77">
        <v>46242</v>
      </c>
      <c r="Q2448" s="43">
        <f t="shared" si="76"/>
        <v>760</v>
      </c>
      <c r="R2448" s="43">
        <f t="shared" si="77"/>
        <v>925</v>
      </c>
      <c r="S2448" s="41">
        <f>IF($Q2448&lt;Parâmetros!$E$19,$G2448-1,$G2448)</f>
        <v>46241</v>
      </c>
    </row>
    <row r="2449" spans="1:19" ht="15" customHeight="1" x14ac:dyDescent="0.25">
      <c r="A2449" s="79">
        <v>56030</v>
      </c>
      <c r="B2449" s="76" t="s">
        <v>3514</v>
      </c>
      <c r="C2449" s="76" t="s">
        <v>772</v>
      </c>
      <c r="D2449" s="77">
        <v>46242</v>
      </c>
      <c r="E2449" s="78">
        <v>0.79</v>
      </c>
      <c r="F2449" s="76" t="s">
        <v>266</v>
      </c>
      <c r="G2449" s="77">
        <v>46242</v>
      </c>
      <c r="H2449">
        <v>40493155</v>
      </c>
      <c r="I2449">
        <v>20</v>
      </c>
      <c r="J2449" s="76" t="s">
        <v>3530</v>
      </c>
      <c r="K2449" s="76" t="s">
        <v>3440</v>
      </c>
      <c r="L2449" s="77">
        <v>46242</v>
      </c>
      <c r="M2449" s="76" t="s">
        <v>269</v>
      </c>
      <c r="N2449" s="76" t="s">
        <v>270</v>
      </c>
      <c r="O2449" s="76" t="s">
        <v>271</v>
      </c>
      <c r="P2449" s="77">
        <v>46242</v>
      </c>
      <c r="Q2449" s="43">
        <f t="shared" si="76"/>
        <v>432</v>
      </c>
      <c r="R2449" s="43">
        <f t="shared" si="77"/>
        <v>480</v>
      </c>
      <c r="S2449" s="41">
        <f>IF($Q2449&lt;Parâmetros!$E$19,$G2449-1,$G2449)</f>
        <v>46242</v>
      </c>
    </row>
    <row r="2450" spans="1:19" ht="15" customHeight="1" x14ac:dyDescent="0.25">
      <c r="A2450" s="79">
        <v>56030</v>
      </c>
      <c r="B2450" s="76" t="s">
        <v>3514</v>
      </c>
      <c r="C2450" s="76" t="s">
        <v>772</v>
      </c>
      <c r="D2450" s="77">
        <v>46242</v>
      </c>
      <c r="E2450" s="78">
        <v>0.75</v>
      </c>
      <c r="F2450" s="76" t="s">
        <v>266</v>
      </c>
      <c r="G2450" s="77">
        <v>46242</v>
      </c>
      <c r="H2450">
        <v>40496299</v>
      </c>
      <c r="I2450">
        <v>10</v>
      </c>
      <c r="J2450" s="76" t="s">
        <v>3531</v>
      </c>
      <c r="K2450" s="76" t="s">
        <v>3532</v>
      </c>
      <c r="L2450" s="77">
        <v>46242</v>
      </c>
      <c r="M2450" s="76" t="s">
        <v>269</v>
      </c>
      <c r="N2450" s="76" t="s">
        <v>270</v>
      </c>
      <c r="O2450" s="76" t="s">
        <v>271</v>
      </c>
      <c r="P2450" s="77">
        <v>46242</v>
      </c>
      <c r="Q2450" s="43">
        <f t="shared" si="76"/>
        <v>496</v>
      </c>
      <c r="R2450" s="43">
        <f t="shared" si="77"/>
        <v>541</v>
      </c>
      <c r="S2450" s="41">
        <f>IF($Q2450&lt;Parâmetros!$E$19,$G2450-1,$G2450)</f>
        <v>46242</v>
      </c>
    </row>
    <row r="2451" spans="1:19" ht="15" customHeight="1" x14ac:dyDescent="0.25">
      <c r="A2451" s="79">
        <v>56030</v>
      </c>
      <c r="B2451" s="76" t="s">
        <v>3514</v>
      </c>
      <c r="C2451" s="76" t="s">
        <v>772</v>
      </c>
      <c r="D2451" s="77">
        <v>46242</v>
      </c>
      <c r="E2451" s="78">
        <v>2.02</v>
      </c>
      <c r="F2451" s="76" t="s">
        <v>266</v>
      </c>
      <c r="G2451" s="77">
        <v>46242</v>
      </c>
      <c r="H2451">
        <v>40496948</v>
      </c>
      <c r="I2451">
        <v>20</v>
      </c>
      <c r="J2451" s="76" t="s">
        <v>3533</v>
      </c>
      <c r="K2451" s="76" t="s">
        <v>3534</v>
      </c>
      <c r="L2451" s="77">
        <v>46242</v>
      </c>
      <c r="M2451" s="76" t="s">
        <v>269</v>
      </c>
      <c r="N2451" s="76" t="s">
        <v>270</v>
      </c>
      <c r="O2451" s="76" t="s">
        <v>271</v>
      </c>
      <c r="P2451" s="77">
        <v>46242</v>
      </c>
      <c r="Q2451" s="43">
        <f t="shared" si="76"/>
        <v>570</v>
      </c>
      <c r="R2451" s="43">
        <f t="shared" si="77"/>
        <v>691</v>
      </c>
      <c r="S2451" s="41">
        <f>IF($Q2451&lt;Parâmetros!$E$19,$G2451-1,$G2451)</f>
        <v>46242</v>
      </c>
    </row>
    <row r="2452" spans="1:19" ht="15" customHeight="1" x14ac:dyDescent="0.25">
      <c r="A2452" s="79">
        <v>56030</v>
      </c>
      <c r="B2452" s="76" t="s">
        <v>3514</v>
      </c>
      <c r="C2452" s="76" t="s">
        <v>772</v>
      </c>
      <c r="D2452" s="77">
        <v>46242</v>
      </c>
      <c r="E2452" s="78">
        <v>2.4900000000000002</v>
      </c>
      <c r="F2452" s="76" t="s">
        <v>266</v>
      </c>
      <c r="G2452" s="77">
        <v>46242</v>
      </c>
      <c r="H2452">
        <v>40501022</v>
      </c>
      <c r="I2452">
        <v>10</v>
      </c>
      <c r="J2452" s="76" t="s">
        <v>3535</v>
      </c>
      <c r="K2452" s="76" t="s">
        <v>3536</v>
      </c>
      <c r="L2452" s="77">
        <v>46242</v>
      </c>
      <c r="M2452" s="76" t="s">
        <v>269</v>
      </c>
      <c r="N2452" s="76" t="s">
        <v>270</v>
      </c>
      <c r="O2452" s="76" t="s">
        <v>271</v>
      </c>
      <c r="P2452" s="77">
        <v>46242</v>
      </c>
      <c r="Q2452" s="43">
        <f t="shared" si="76"/>
        <v>759</v>
      </c>
      <c r="R2452" s="43">
        <f t="shared" si="77"/>
        <v>908</v>
      </c>
      <c r="S2452" s="41">
        <f>IF($Q2452&lt;Parâmetros!$E$19,$G2452-1,$G2452)</f>
        <v>46242</v>
      </c>
    </row>
    <row r="2453" spans="1:19" ht="15" customHeight="1" x14ac:dyDescent="0.25">
      <c r="A2453" s="79">
        <v>56030</v>
      </c>
      <c r="B2453" s="76" t="s">
        <v>3514</v>
      </c>
      <c r="C2453" s="76" t="s">
        <v>772</v>
      </c>
      <c r="D2453" s="77">
        <v>46245</v>
      </c>
      <c r="E2453" s="78">
        <v>4.2699999999999996</v>
      </c>
      <c r="F2453" s="76" t="s">
        <v>266</v>
      </c>
      <c r="G2453" s="77">
        <v>46244</v>
      </c>
      <c r="H2453">
        <v>40503103</v>
      </c>
      <c r="I2453">
        <v>10</v>
      </c>
      <c r="J2453" s="76" t="s">
        <v>3537</v>
      </c>
      <c r="K2453" s="76" t="s">
        <v>3538</v>
      </c>
      <c r="L2453" s="77">
        <v>46244</v>
      </c>
      <c r="M2453" s="76" t="s">
        <v>269</v>
      </c>
      <c r="N2453" s="76" t="s">
        <v>270</v>
      </c>
      <c r="O2453" s="76" t="s">
        <v>271</v>
      </c>
      <c r="P2453" s="77">
        <v>46245</v>
      </c>
      <c r="Q2453" s="43">
        <f t="shared" si="76"/>
        <v>431</v>
      </c>
      <c r="R2453" s="43">
        <f t="shared" si="77"/>
        <v>687</v>
      </c>
      <c r="S2453" s="41">
        <f>IF($Q2453&lt;Parâmetros!$E$19,$G2453-1,$G2453)</f>
        <v>46244</v>
      </c>
    </row>
    <row r="2454" spans="1:19" ht="15" customHeight="1" x14ac:dyDescent="0.25">
      <c r="A2454" s="79">
        <v>56030</v>
      </c>
      <c r="B2454" s="76" t="s">
        <v>3514</v>
      </c>
      <c r="C2454" s="76" t="s">
        <v>772</v>
      </c>
      <c r="D2454" s="77">
        <v>46245</v>
      </c>
      <c r="E2454" s="78">
        <v>3.79</v>
      </c>
      <c r="F2454" s="76" t="s">
        <v>266</v>
      </c>
      <c r="G2454" s="77">
        <v>46244</v>
      </c>
      <c r="H2454">
        <v>40503103</v>
      </c>
      <c r="I2454">
        <v>10</v>
      </c>
      <c r="J2454" s="76" t="s">
        <v>3539</v>
      </c>
      <c r="K2454" s="76" t="s">
        <v>3540</v>
      </c>
      <c r="L2454" s="77">
        <v>46244</v>
      </c>
      <c r="M2454" s="76" t="s">
        <v>269</v>
      </c>
      <c r="N2454" s="76" t="s">
        <v>270</v>
      </c>
      <c r="O2454" s="76" t="s">
        <v>271</v>
      </c>
      <c r="P2454" s="77">
        <v>46245</v>
      </c>
      <c r="Q2454" s="43">
        <f t="shared" si="76"/>
        <v>759</v>
      </c>
      <c r="R2454" s="43">
        <f t="shared" si="77"/>
        <v>986</v>
      </c>
      <c r="S2454" s="41">
        <f>IF($Q2454&lt;Parâmetros!$E$19,$G2454-1,$G2454)</f>
        <v>46244</v>
      </c>
    </row>
    <row r="2455" spans="1:19" ht="15" customHeight="1" x14ac:dyDescent="0.25">
      <c r="A2455" s="79">
        <v>56030</v>
      </c>
      <c r="B2455" s="76" t="s">
        <v>3514</v>
      </c>
      <c r="C2455" s="76" t="s">
        <v>772</v>
      </c>
      <c r="D2455" s="77">
        <v>46246</v>
      </c>
      <c r="E2455" s="78">
        <v>4.2</v>
      </c>
      <c r="F2455" s="76" t="s">
        <v>266</v>
      </c>
      <c r="G2455" s="77">
        <v>46245</v>
      </c>
      <c r="H2455">
        <v>40494770</v>
      </c>
      <c r="I2455">
        <v>10</v>
      </c>
      <c r="J2455" s="76" t="s">
        <v>446</v>
      </c>
      <c r="K2455" s="76" t="s">
        <v>3541</v>
      </c>
      <c r="L2455" s="77">
        <v>46245</v>
      </c>
      <c r="M2455" s="76" t="s">
        <v>269</v>
      </c>
      <c r="N2455" s="76" t="s">
        <v>270</v>
      </c>
      <c r="O2455" s="76" t="s">
        <v>271</v>
      </c>
      <c r="P2455" s="77">
        <v>46246</v>
      </c>
      <c r="Q2455" s="43">
        <f t="shared" si="76"/>
        <v>434</v>
      </c>
      <c r="R2455" s="43">
        <f t="shared" si="77"/>
        <v>686</v>
      </c>
      <c r="S2455" s="41">
        <f>IF($Q2455&lt;Parâmetros!$E$19,$G2455-1,$G2455)</f>
        <v>46245</v>
      </c>
    </row>
    <row r="2456" spans="1:19" ht="15" customHeight="1" x14ac:dyDescent="0.25">
      <c r="A2456" s="79">
        <v>56030</v>
      </c>
      <c r="B2456" s="76" t="s">
        <v>3514</v>
      </c>
      <c r="C2456" s="76" t="s">
        <v>772</v>
      </c>
      <c r="D2456" s="77">
        <v>46246</v>
      </c>
      <c r="E2456" s="78">
        <v>28.1</v>
      </c>
      <c r="F2456" s="76" t="s">
        <v>266</v>
      </c>
      <c r="G2456" s="77">
        <v>46245</v>
      </c>
      <c r="H2456">
        <v>40494770</v>
      </c>
      <c r="I2456">
        <v>10</v>
      </c>
      <c r="J2456" s="76" t="s">
        <v>3542</v>
      </c>
      <c r="K2456" s="76" t="s">
        <v>3543</v>
      </c>
      <c r="L2456" s="77">
        <v>46246</v>
      </c>
      <c r="M2456" s="76" t="s">
        <v>269</v>
      </c>
      <c r="N2456" s="76" t="s">
        <v>270</v>
      </c>
      <c r="O2456" s="76" t="s">
        <v>271</v>
      </c>
      <c r="P2456" s="77">
        <v>46246</v>
      </c>
      <c r="Q2456" s="43">
        <f t="shared" si="76"/>
        <v>434</v>
      </c>
      <c r="R2456" s="43">
        <f t="shared" si="77"/>
        <v>681</v>
      </c>
      <c r="S2456" s="41">
        <f>IF($Q2456&lt;Parâmetros!$E$19,$G2456-1,$G2456)</f>
        <v>46245</v>
      </c>
    </row>
    <row r="2457" spans="1:19" ht="15" customHeight="1" x14ac:dyDescent="0.25">
      <c r="A2457" s="79">
        <v>56030</v>
      </c>
      <c r="B2457" s="76" t="s">
        <v>3514</v>
      </c>
      <c r="C2457" s="76" t="s">
        <v>772</v>
      </c>
      <c r="D2457" s="77">
        <v>46246</v>
      </c>
      <c r="E2457" s="78">
        <v>-28.1</v>
      </c>
      <c r="F2457" s="76" t="s">
        <v>266</v>
      </c>
      <c r="G2457" s="77">
        <v>46245</v>
      </c>
      <c r="H2457">
        <v>40494770</v>
      </c>
      <c r="I2457">
        <v>10</v>
      </c>
      <c r="J2457" s="76" t="s">
        <v>3542</v>
      </c>
      <c r="K2457" s="76" t="s">
        <v>3543</v>
      </c>
      <c r="L2457" s="77">
        <v>46246</v>
      </c>
      <c r="M2457" s="76" t="s">
        <v>269</v>
      </c>
      <c r="N2457" s="76" t="s">
        <v>270</v>
      </c>
      <c r="O2457" s="76" t="s">
        <v>3544</v>
      </c>
      <c r="P2457" s="77">
        <v>46246</v>
      </c>
      <c r="Q2457" s="43">
        <f t="shared" si="76"/>
        <v>434</v>
      </c>
      <c r="R2457" s="43">
        <f t="shared" si="77"/>
        <v>681</v>
      </c>
      <c r="S2457" s="41">
        <f>IF($Q2457&lt;Parâmetros!$E$19,$G2457-1,$G2457)</f>
        <v>46245</v>
      </c>
    </row>
    <row r="2458" spans="1:19" ht="15" customHeight="1" x14ac:dyDescent="0.25">
      <c r="A2458" s="79">
        <v>56030</v>
      </c>
      <c r="B2458" s="76" t="s">
        <v>3514</v>
      </c>
      <c r="C2458" s="76" t="s">
        <v>772</v>
      </c>
      <c r="D2458" s="77">
        <v>46246</v>
      </c>
      <c r="E2458" s="78">
        <v>3.92</v>
      </c>
      <c r="F2458" s="76" t="s">
        <v>266</v>
      </c>
      <c r="G2458" s="77">
        <v>46245</v>
      </c>
      <c r="H2458">
        <v>40499963</v>
      </c>
      <c r="I2458">
        <v>10</v>
      </c>
      <c r="J2458" s="76" t="s">
        <v>3545</v>
      </c>
      <c r="K2458" s="76" t="s">
        <v>3546</v>
      </c>
      <c r="L2458" s="77">
        <v>46245</v>
      </c>
      <c r="M2458" s="76" t="s">
        <v>269</v>
      </c>
      <c r="N2458">
        <v>3004489</v>
      </c>
      <c r="O2458" s="76" t="s">
        <v>271</v>
      </c>
      <c r="P2458" s="77">
        <v>46246</v>
      </c>
      <c r="Q2458" s="43">
        <f t="shared" si="76"/>
        <v>752</v>
      </c>
      <c r="R2458" s="43">
        <f t="shared" si="77"/>
        <v>987</v>
      </c>
      <c r="S2458" s="41">
        <f>IF($Q2458&lt;Parâmetros!$E$19,$G2458-1,$G2458)</f>
        <v>46245</v>
      </c>
    </row>
    <row r="2459" spans="1:19" ht="15" customHeight="1" x14ac:dyDescent="0.25">
      <c r="A2459" s="79">
        <v>56030</v>
      </c>
      <c r="B2459" s="76" t="s">
        <v>3514</v>
      </c>
      <c r="C2459" s="76" t="s">
        <v>772</v>
      </c>
      <c r="D2459" s="77">
        <v>46246</v>
      </c>
      <c r="E2459" s="78">
        <v>25.77</v>
      </c>
      <c r="F2459" s="76" t="s">
        <v>266</v>
      </c>
      <c r="G2459" s="77">
        <v>46245</v>
      </c>
      <c r="H2459">
        <v>40499963</v>
      </c>
      <c r="I2459">
        <v>10</v>
      </c>
      <c r="J2459" s="76" t="s">
        <v>3547</v>
      </c>
      <c r="K2459" s="76" t="s">
        <v>3548</v>
      </c>
      <c r="L2459" s="77">
        <v>46246</v>
      </c>
      <c r="M2459" s="76" t="s">
        <v>269</v>
      </c>
      <c r="N2459">
        <v>3004489</v>
      </c>
      <c r="O2459" s="76" t="s">
        <v>271</v>
      </c>
      <c r="P2459" s="77">
        <v>46246</v>
      </c>
      <c r="Q2459" s="43">
        <f t="shared" si="76"/>
        <v>759</v>
      </c>
      <c r="R2459" s="43">
        <f t="shared" si="77"/>
        <v>865</v>
      </c>
      <c r="S2459" s="41">
        <f>IF($Q2459&lt;Parâmetros!$E$19,$G2459-1,$G2459)</f>
        <v>46245</v>
      </c>
    </row>
    <row r="2460" spans="1:19" ht="15" customHeight="1" x14ac:dyDescent="0.25">
      <c r="A2460" s="79">
        <v>56030</v>
      </c>
      <c r="B2460" s="76" t="s">
        <v>3514</v>
      </c>
      <c r="C2460" s="76" t="s">
        <v>772</v>
      </c>
      <c r="D2460" s="77">
        <v>46246</v>
      </c>
      <c r="E2460" s="78">
        <v>-25.77</v>
      </c>
      <c r="F2460" s="76" t="s">
        <v>266</v>
      </c>
      <c r="G2460" s="77">
        <v>46245</v>
      </c>
      <c r="H2460">
        <v>40499963</v>
      </c>
      <c r="I2460">
        <v>10</v>
      </c>
      <c r="J2460" s="76" t="s">
        <v>3547</v>
      </c>
      <c r="K2460" s="76" t="s">
        <v>3548</v>
      </c>
      <c r="L2460" s="77">
        <v>46246</v>
      </c>
      <c r="M2460" s="76" t="s">
        <v>269</v>
      </c>
      <c r="N2460">
        <v>3004489</v>
      </c>
      <c r="O2460" s="76" t="s">
        <v>3544</v>
      </c>
      <c r="P2460" s="77">
        <v>46246</v>
      </c>
      <c r="Q2460" s="43">
        <f t="shared" si="76"/>
        <v>759</v>
      </c>
      <c r="R2460" s="43">
        <f t="shared" si="77"/>
        <v>865</v>
      </c>
      <c r="S2460" s="41">
        <f>IF($Q2460&lt;Parâmetros!$E$19,$G2460-1,$G2460)</f>
        <v>46245</v>
      </c>
    </row>
    <row r="2461" spans="1:19" ht="15" customHeight="1" x14ac:dyDescent="0.25">
      <c r="A2461" s="79">
        <v>56030</v>
      </c>
      <c r="B2461" s="76" t="s">
        <v>3514</v>
      </c>
      <c r="C2461" s="76" t="s">
        <v>772</v>
      </c>
      <c r="D2461" s="77">
        <v>46246</v>
      </c>
      <c r="E2461" s="78">
        <v>4.24</v>
      </c>
      <c r="F2461" s="76" t="s">
        <v>266</v>
      </c>
      <c r="G2461" s="77">
        <v>46246</v>
      </c>
      <c r="H2461">
        <v>40460652</v>
      </c>
      <c r="I2461">
        <v>30</v>
      </c>
      <c r="J2461" s="76" t="s">
        <v>3549</v>
      </c>
      <c r="K2461" s="76" t="s">
        <v>3550</v>
      </c>
      <c r="L2461" s="77">
        <v>46246</v>
      </c>
      <c r="M2461" s="76" t="s">
        <v>269</v>
      </c>
      <c r="N2461" s="76" t="s">
        <v>270</v>
      </c>
      <c r="O2461" s="76" t="s">
        <v>271</v>
      </c>
      <c r="P2461" s="77">
        <v>46246</v>
      </c>
      <c r="Q2461" s="43">
        <f t="shared" si="76"/>
        <v>435</v>
      </c>
      <c r="R2461" s="43">
        <f t="shared" si="77"/>
        <v>690</v>
      </c>
      <c r="S2461" s="41">
        <f>IF($Q2461&lt;Parâmetros!$E$19,$G2461-1,$G2461)</f>
        <v>46246</v>
      </c>
    </row>
    <row r="2462" spans="1:19" ht="15" customHeight="1" x14ac:dyDescent="0.25">
      <c r="A2462" s="79">
        <v>56030</v>
      </c>
      <c r="B2462" s="76" t="s">
        <v>3514</v>
      </c>
      <c r="C2462" s="76" t="s">
        <v>772</v>
      </c>
      <c r="D2462" s="77">
        <v>46246</v>
      </c>
      <c r="E2462" s="78">
        <v>3.89</v>
      </c>
      <c r="F2462" s="76" t="s">
        <v>266</v>
      </c>
      <c r="G2462" s="77">
        <v>46246</v>
      </c>
      <c r="H2462">
        <v>40497626</v>
      </c>
      <c r="I2462">
        <v>10</v>
      </c>
      <c r="J2462" s="76" t="s">
        <v>788</v>
      </c>
      <c r="K2462" s="76" t="s">
        <v>3551</v>
      </c>
      <c r="L2462" s="77">
        <v>46246</v>
      </c>
      <c r="M2462" s="76" t="s">
        <v>269</v>
      </c>
      <c r="N2462" s="76" t="s">
        <v>270</v>
      </c>
      <c r="O2462" s="76" t="s">
        <v>271</v>
      </c>
      <c r="P2462" s="77">
        <v>46246</v>
      </c>
      <c r="Q2462" s="43">
        <f t="shared" ref="Q2462:Q2525" si="78">IFERROR(VALUE(LEFT($J2462,2))*60+VALUE(MID($J2462,4,2)),9999)</f>
        <v>753</v>
      </c>
      <c r="R2462" s="43">
        <f t="shared" ref="R2462:R2525" si="79">IFERROR(VALUE(LEFT($K2462,2))*60+VALUE(MID($K2462,4,2)),"")</f>
        <v>986</v>
      </c>
      <c r="S2462" s="41">
        <f>IF($Q2462&lt;Parâmetros!$E$19,$G2462-1,$G2462)</f>
        <v>46246</v>
      </c>
    </row>
    <row r="2463" spans="1:19" ht="15" customHeight="1" x14ac:dyDescent="0.25">
      <c r="A2463" s="79">
        <v>56030</v>
      </c>
      <c r="B2463" s="76" t="s">
        <v>3514</v>
      </c>
      <c r="C2463" s="76" t="s">
        <v>772</v>
      </c>
      <c r="D2463" s="77">
        <v>46247</v>
      </c>
      <c r="E2463" s="78">
        <v>4.22</v>
      </c>
      <c r="F2463" s="76" t="s">
        <v>266</v>
      </c>
      <c r="G2463" s="77">
        <v>46247</v>
      </c>
      <c r="H2463">
        <v>40499963</v>
      </c>
      <c r="I2463">
        <v>20</v>
      </c>
      <c r="J2463" s="76" t="s">
        <v>3552</v>
      </c>
      <c r="K2463" s="76" t="s">
        <v>3553</v>
      </c>
      <c r="L2463" s="77">
        <v>46247</v>
      </c>
      <c r="M2463" s="76" t="s">
        <v>269</v>
      </c>
      <c r="N2463">
        <v>3004489</v>
      </c>
      <c r="O2463" s="76" t="s">
        <v>271</v>
      </c>
      <c r="P2463" s="77">
        <v>46247</v>
      </c>
      <c r="Q2463" s="43">
        <f t="shared" si="78"/>
        <v>435</v>
      </c>
      <c r="R2463" s="43">
        <f t="shared" si="79"/>
        <v>688</v>
      </c>
      <c r="S2463" s="41">
        <f>IF($Q2463&lt;Parâmetros!$E$19,$G2463-1,$G2463)</f>
        <v>46247</v>
      </c>
    </row>
    <row r="2464" spans="1:19" ht="15" customHeight="1" x14ac:dyDescent="0.25">
      <c r="A2464" s="79">
        <v>56030</v>
      </c>
      <c r="B2464" s="76" t="s">
        <v>3514</v>
      </c>
      <c r="C2464" s="76" t="s">
        <v>772</v>
      </c>
      <c r="D2464" s="77">
        <v>46248</v>
      </c>
      <c r="E2464" s="78">
        <v>3.8</v>
      </c>
      <c r="F2464" s="76" t="s">
        <v>266</v>
      </c>
      <c r="G2464" s="77">
        <v>46247</v>
      </c>
      <c r="H2464">
        <v>40497626</v>
      </c>
      <c r="I2464">
        <v>10</v>
      </c>
      <c r="J2464" s="76" t="s">
        <v>3554</v>
      </c>
      <c r="K2464" s="76" t="s">
        <v>3555</v>
      </c>
      <c r="L2464" s="77">
        <v>46247</v>
      </c>
      <c r="M2464" s="76" t="s">
        <v>269</v>
      </c>
      <c r="N2464" s="76" t="s">
        <v>270</v>
      </c>
      <c r="O2464" s="76" t="s">
        <v>271</v>
      </c>
      <c r="P2464" s="77">
        <v>46248</v>
      </c>
      <c r="Q2464" s="43">
        <f t="shared" si="78"/>
        <v>758</v>
      </c>
      <c r="R2464" s="43">
        <f t="shared" si="79"/>
        <v>986</v>
      </c>
      <c r="S2464" s="41">
        <f>IF($Q2464&lt;Parâmetros!$E$19,$G2464-1,$G2464)</f>
        <v>46247</v>
      </c>
    </row>
    <row r="2465" spans="1:19" ht="15" customHeight="1" x14ac:dyDescent="0.25">
      <c r="A2465" s="79">
        <v>56030</v>
      </c>
      <c r="B2465" s="76" t="s">
        <v>3514</v>
      </c>
      <c r="C2465" s="76" t="s">
        <v>772</v>
      </c>
      <c r="D2465" s="77">
        <v>46248</v>
      </c>
      <c r="E2465" s="78">
        <v>4.2699999999999996</v>
      </c>
      <c r="F2465" s="76" t="s">
        <v>266</v>
      </c>
      <c r="G2465" s="77">
        <v>46248</v>
      </c>
      <c r="H2465">
        <v>40503026</v>
      </c>
      <c r="I2465">
        <v>10</v>
      </c>
      <c r="J2465" s="76" t="s">
        <v>3556</v>
      </c>
      <c r="K2465" s="76" t="s">
        <v>3557</v>
      </c>
      <c r="L2465" s="77">
        <v>46248</v>
      </c>
      <c r="M2465" s="76" t="s">
        <v>269</v>
      </c>
      <c r="N2465" s="76" t="s">
        <v>270</v>
      </c>
      <c r="O2465" s="76" t="s">
        <v>271</v>
      </c>
      <c r="P2465" s="77">
        <v>46248</v>
      </c>
      <c r="Q2465" s="43">
        <f t="shared" si="78"/>
        <v>433</v>
      </c>
      <c r="R2465" s="43">
        <f t="shared" si="79"/>
        <v>689</v>
      </c>
      <c r="S2465" s="41">
        <f>IF($Q2465&lt;Parâmetros!$E$19,$G2465-1,$G2465)</f>
        <v>46248</v>
      </c>
    </row>
    <row r="2466" spans="1:19" ht="15" customHeight="1" x14ac:dyDescent="0.25">
      <c r="A2466" s="79">
        <v>56030</v>
      </c>
      <c r="B2466" s="76" t="s">
        <v>3514</v>
      </c>
      <c r="C2466" s="76" t="s">
        <v>772</v>
      </c>
      <c r="D2466" s="77">
        <v>46248</v>
      </c>
      <c r="E2466" s="78">
        <v>3.97</v>
      </c>
      <c r="F2466" s="76" t="s">
        <v>266</v>
      </c>
      <c r="G2466" s="77">
        <v>46248</v>
      </c>
      <c r="H2466">
        <v>40503103</v>
      </c>
      <c r="I2466">
        <v>10</v>
      </c>
      <c r="J2466" s="76" t="s">
        <v>3558</v>
      </c>
      <c r="K2466" s="76" t="s">
        <v>3559</v>
      </c>
      <c r="L2466" s="77">
        <v>46248</v>
      </c>
      <c r="M2466" s="76" t="s">
        <v>269</v>
      </c>
      <c r="N2466" s="76" t="s">
        <v>270</v>
      </c>
      <c r="O2466" s="76" t="s">
        <v>271</v>
      </c>
      <c r="P2466" s="77">
        <v>46248</v>
      </c>
      <c r="Q2466" s="43">
        <f t="shared" si="78"/>
        <v>755</v>
      </c>
      <c r="R2466" s="43">
        <f t="shared" si="79"/>
        <v>993</v>
      </c>
      <c r="S2466" s="41">
        <f>IF($Q2466&lt;Parâmetros!$E$19,$G2466-1,$G2466)</f>
        <v>46248</v>
      </c>
    </row>
    <row r="2467" spans="1:19" ht="15" customHeight="1" x14ac:dyDescent="0.25">
      <c r="A2467" s="79">
        <v>56030</v>
      </c>
      <c r="B2467" s="76" t="s">
        <v>3514</v>
      </c>
      <c r="C2467" s="76" t="s">
        <v>772</v>
      </c>
      <c r="D2467" s="77">
        <v>46249</v>
      </c>
      <c r="E2467" s="78">
        <v>4.2699999999999996</v>
      </c>
      <c r="F2467" s="76" t="s">
        <v>266</v>
      </c>
      <c r="G2467" s="77">
        <v>46249</v>
      </c>
      <c r="H2467">
        <v>40503103</v>
      </c>
      <c r="I2467">
        <v>10</v>
      </c>
      <c r="J2467" s="76" t="s">
        <v>3560</v>
      </c>
      <c r="K2467" s="76" t="s">
        <v>975</v>
      </c>
      <c r="L2467" s="77">
        <v>46249</v>
      </c>
      <c r="M2467" s="76" t="s">
        <v>269</v>
      </c>
      <c r="N2467" s="76" t="s">
        <v>270</v>
      </c>
      <c r="O2467" s="76" t="s">
        <v>271</v>
      </c>
      <c r="P2467" s="77">
        <v>46249</v>
      </c>
      <c r="Q2467" s="43">
        <f t="shared" si="78"/>
        <v>432</v>
      </c>
      <c r="R2467" s="43">
        <f t="shared" si="79"/>
        <v>688</v>
      </c>
      <c r="S2467" s="41">
        <f>IF($Q2467&lt;Parâmetros!$E$19,$G2467-1,$G2467)</f>
        <v>46249</v>
      </c>
    </row>
    <row r="2468" spans="1:19" ht="15" customHeight="1" x14ac:dyDescent="0.25">
      <c r="A2468" s="79">
        <v>56030</v>
      </c>
      <c r="B2468" s="76" t="s">
        <v>3514</v>
      </c>
      <c r="C2468" s="76" t="s">
        <v>772</v>
      </c>
      <c r="D2468" s="77">
        <v>46249</v>
      </c>
      <c r="E2468" s="78">
        <v>2.65</v>
      </c>
      <c r="F2468" s="76" t="s">
        <v>266</v>
      </c>
      <c r="G2468" s="77">
        <v>46249</v>
      </c>
      <c r="H2468">
        <v>40503103</v>
      </c>
      <c r="I2468">
        <v>10</v>
      </c>
      <c r="J2468" s="76" t="s">
        <v>3561</v>
      </c>
      <c r="K2468" s="76" t="s">
        <v>3562</v>
      </c>
      <c r="L2468" s="77">
        <v>46249</v>
      </c>
      <c r="M2468" s="76" t="s">
        <v>269</v>
      </c>
      <c r="N2468" s="76" t="s">
        <v>270</v>
      </c>
      <c r="O2468" s="76" t="s">
        <v>271</v>
      </c>
      <c r="P2468" s="77">
        <v>46249</v>
      </c>
      <c r="Q2468" s="43">
        <f t="shared" si="78"/>
        <v>754</v>
      </c>
      <c r="R2468" s="43">
        <f t="shared" si="79"/>
        <v>914</v>
      </c>
      <c r="S2468" s="41">
        <f>IF($Q2468&lt;Parâmetros!$E$19,$G2468-1,$G2468)</f>
        <v>46249</v>
      </c>
    </row>
    <row r="2469" spans="1:19" ht="15" customHeight="1" x14ac:dyDescent="0.25">
      <c r="A2469" s="79">
        <v>56030</v>
      </c>
      <c r="B2469" s="76" t="s">
        <v>3514</v>
      </c>
      <c r="C2469" s="76" t="s">
        <v>772</v>
      </c>
      <c r="D2469" s="77">
        <v>46251</v>
      </c>
      <c r="E2469" s="78">
        <v>4.2699999999999996</v>
      </c>
      <c r="F2469" s="76" t="s">
        <v>266</v>
      </c>
      <c r="G2469" s="77">
        <v>46251</v>
      </c>
      <c r="H2469">
        <v>40503417</v>
      </c>
      <c r="I2469">
        <v>10</v>
      </c>
      <c r="J2469" s="76" t="s">
        <v>3563</v>
      </c>
      <c r="K2469" s="76" t="s">
        <v>3564</v>
      </c>
      <c r="L2469" s="77">
        <v>46251</v>
      </c>
      <c r="M2469" s="76" t="s">
        <v>269</v>
      </c>
      <c r="N2469" s="76" t="s">
        <v>270</v>
      </c>
      <c r="O2469" s="76" t="s">
        <v>271</v>
      </c>
      <c r="P2469" s="77">
        <v>46251</v>
      </c>
      <c r="Q2469" s="43">
        <f t="shared" si="78"/>
        <v>432</v>
      </c>
      <c r="R2469" s="43">
        <f t="shared" si="79"/>
        <v>688</v>
      </c>
      <c r="S2469" s="41">
        <f>IF($Q2469&lt;Parâmetros!$E$19,$G2469-1,$G2469)</f>
        <v>46251</v>
      </c>
    </row>
    <row r="2470" spans="1:19" ht="15" customHeight="1" x14ac:dyDescent="0.25">
      <c r="A2470" s="79">
        <v>56030</v>
      </c>
      <c r="B2470" s="76" t="s">
        <v>3514</v>
      </c>
      <c r="C2470" s="76" t="s">
        <v>772</v>
      </c>
      <c r="D2470" s="77">
        <v>46251</v>
      </c>
      <c r="E2470" s="78">
        <v>3.84</v>
      </c>
      <c r="F2470" s="76" t="s">
        <v>266</v>
      </c>
      <c r="G2470" s="77">
        <v>46251</v>
      </c>
      <c r="H2470">
        <v>40503417</v>
      </c>
      <c r="I2470">
        <v>10</v>
      </c>
      <c r="J2470" s="76" t="s">
        <v>3565</v>
      </c>
      <c r="K2470" s="76" t="s">
        <v>379</v>
      </c>
      <c r="L2470" s="77">
        <v>46251</v>
      </c>
      <c r="M2470" s="76" t="s">
        <v>269</v>
      </c>
      <c r="N2470" s="76" t="s">
        <v>270</v>
      </c>
      <c r="O2470" s="76" t="s">
        <v>271</v>
      </c>
      <c r="P2470" s="77">
        <v>46251</v>
      </c>
      <c r="Q2470" s="43">
        <f t="shared" si="78"/>
        <v>757</v>
      </c>
      <c r="R2470" s="43">
        <f t="shared" si="79"/>
        <v>987</v>
      </c>
      <c r="S2470" s="41">
        <f>IF($Q2470&lt;Parâmetros!$E$19,$G2470-1,$G2470)</f>
        <v>46251</v>
      </c>
    </row>
    <row r="2471" spans="1:19" ht="15" customHeight="1" x14ac:dyDescent="0.25">
      <c r="A2471" s="79">
        <v>56030</v>
      </c>
      <c r="B2471" s="76" t="s">
        <v>3514</v>
      </c>
      <c r="C2471" s="76" t="s">
        <v>772</v>
      </c>
      <c r="D2471" s="77">
        <v>46252</v>
      </c>
      <c r="E2471" s="78">
        <v>4.32</v>
      </c>
      <c r="F2471" s="76" t="s">
        <v>266</v>
      </c>
      <c r="G2471" s="77">
        <v>46252</v>
      </c>
      <c r="H2471">
        <v>40503677</v>
      </c>
      <c r="I2471">
        <v>10</v>
      </c>
      <c r="J2471" s="76" t="s">
        <v>4451</v>
      </c>
      <c r="K2471" s="76" t="s">
        <v>4452</v>
      </c>
      <c r="L2471" s="77">
        <v>46252</v>
      </c>
      <c r="M2471" s="76" t="s">
        <v>269</v>
      </c>
      <c r="N2471">
        <v>3006716</v>
      </c>
      <c r="O2471" s="76" t="s">
        <v>271</v>
      </c>
      <c r="P2471" s="77">
        <v>46252</v>
      </c>
      <c r="Q2471" s="43">
        <f t="shared" si="78"/>
        <v>429</v>
      </c>
      <c r="R2471" s="43">
        <f t="shared" si="79"/>
        <v>688</v>
      </c>
      <c r="S2471" s="41">
        <f>IF($Q2471&lt;Parâmetros!$E$19,$G2471-1,$G2471)</f>
        <v>46252</v>
      </c>
    </row>
    <row r="2472" spans="1:19" ht="15" customHeight="1" x14ac:dyDescent="0.25">
      <c r="A2472" s="79">
        <v>56030</v>
      </c>
      <c r="B2472" s="76" t="s">
        <v>3514</v>
      </c>
      <c r="C2472" s="76" t="s">
        <v>772</v>
      </c>
      <c r="D2472" s="77">
        <v>46252</v>
      </c>
      <c r="E2472" s="78">
        <v>3.94</v>
      </c>
      <c r="F2472" s="76" t="s">
        <v>266</v>
      </c>
      <c r="G2472" s="77">
        <v>46252</v>
      </c>
      <c r="H2472">
        <v>40503677</v>
      </c>
      <c r="I2472">
        <v>10</v>
      </c>
      <c r="J2472" s="76" t="s">
        <v>4453</v>
      </c>
      <c r="K2472" s="76" t="s">
        <v>4454</v>
      </c>
      <c r="L2472" s="77">
        <v>46252</v>
      </c>
      <c r="M2472" s="76" t="s">
        <v>269</v>
      </c>
      <c r="N2472">
        <v>3006716</v>
      </c>
      <c r="O2472" s="76" t="s">
        <v>271</v>
      </c>
      <c r="P2472" s="77">
        <v>46252</v>
      </c>
      <c r="Q2472" s="43">
        <f t="shared" si="78"/>
        <v>759</v>
      </c>
      <c r="R2472" s="43">
        <f t="shared" si="79"/>
        <v>995</v>
      </c>
      <c r="S2472" s="41">
        <f>IF($Q2472&lt;Parâmetros!$E$19,$G2472-1,$G2472)</f>
        <v>46252</v>
      </c>
    </row>
    <row r="2473" spans="1:19" ht="15" customHeight="1" x14ac:dyDescent="0.25">
      <c r="A2473" s="79">
        <v>56222</v>
      </c>
      <c r="B2473" s="76" t="s">
        <v>3566</v>
      </c>
      <c r="C2473" s="76" t="s">
        <v>335</v>
      </c>
      <c r="D2473" s="77">
        <v>46246</v>
      </c>
      <c r="E2473" s="78">
        <v>4.78</v>
      </c>
      <c r="F2473" s="76" t="s">
        <v>266</v>
      </c>
      <c r="G2473" s="77">
        <v>46244</v>
      </c>
      <c r="H2473">
        <v>40503674</v>
      </c>
      <c r="I2473">
        <v>10</v>
      </c>
      <c r="J2473" s="76" t="s">
        <v>3567</v>
      </c>
      <c r="K2473" s="76" t="s">
        <v>459</v>
      </c>
      <c r="L2473" s="77">
        <v>46244</v>
      </c>
      <c r="M2473" s="76" t="s">
        <v>269</v>
      </c>
      <c r="N2473" s="76" t="s">
        <v>270</v>
      </c>
      <c r="O2473" s="76" t="s">
        <v>271</v>
      </c>
      <c r="P2473" s="77">
        <v>46246</v>
      </c>
      <c r="Q2473" s="43">
        <f t="shared" si="78"/>
        <v>433</v>
      </c>
      <c r="R2473" s="43">
        <f t="shared" si="79"/>
        <v>720</v>
      </c>
      <c r="S2473" s="41">
        <f>IF($Q2473&lt;Parâmetros!$E$19,$G2473-1,$G2473)</f>
        <v>46244</v>
      </c>
    </row>
    <row r="2474" spans="1:19" ht="15" customHeight="1" x14ac:dyDescent="0.25">
      <c r="A2474" s="79">
        <v>56222</v>
      </c>
      <c r="B2474" s="76" t="s">
        <v>3566</v>
      </c>
      <c r="C2474" s="76" t="s">
        <v>335</v>
      </c>
      <c r="D2474" s="77">
        <v>46246</v>
      </c>
      <c r="E2474" s="78">
        <v>3.55</v>
      </c>
      <c r="F2474" s="76" t="s">
        <v>266</v>
      </c>
      <c r="G2474" s="77">
        <v>46244</v>
      </c>
      <c r="H2474">
        <v>40503674</v>
      </c>
      <c r="I2474">
        <v>10</v>
      </c>
      <c r="J2474" s="76" t="s">
        <v>3568</v>
      </c>
      <c r="K2474" s="76" t="s">
        <v>3569</v>
      </c>
      <c r="L2474" s="77">
        <v>46244</v>
      </c>
      <c r="M2474" s="76" t="s">
        <v>269</v>
      </c>
      <c r="N2474" s="76" t="s">
        <v>270</v>
      </c>
      <c r="O2474" s="76" t="s">
        <v>271</v>
      </c>
      <c r="P2474" s="77">
        <v>46246</v>
      </c>
      <c r="Q2474" s="43">
        <f t="shared" si="78"/>
        <v>794</v>
      </c>
      <c r="R2474" s="43">
        <f t="shared" si="79"/>
        <v>1007</v>
      </c>
      <c r="S2474" s="41">
        <f>IF($Q2474&lt;Parâmetros!$E$19,$G2474-1,$G2474)</f>
        <v>46244</v>
      </c>
    </row>
    <row r="2475" spans="1:19" ht="15" customHeight="1" x14ac:dyDescent="0.25">
      <c r="A2475" s="79">
        <v>56222</v>
      </c>
      <c r="B2475" s="76" t="s">
        <v>3566</v>
      </c>
      <c r="C2475" s="76" t="s">
        <v>335</v>
      </c>
      <c r="D2475" s="77">
        <v>46246</v>
      </c>
      <c r="E2475" s="78">
        <v>4.66</v>
      </c>
      <c r="F2475" s="76" t="s">
        <v>266</v>
      </c>
      <c r="G2475" s="77">
        <v>46245</v>
      </c>
      <c r="H2475">
        <v>40503674</v>
      </c>
      <c r="I2475">
        <v>10</v>
      </c>
      <c r="J2475" s="76" t="s">
        <v>613</v>
      </c>
      <c r="K2475" s="76" t="s">
        <v>3059</v>
      </c>
      <c r="L2475" s="77">
        <v>46245</v>
      </c>
      <c r="M2475" s="76" t="s">
        <v>269</v>
      </c>
      <c r="N2475" s="76" t="s">
        <v>270</v>
      </c>
      <c r="O2475" s="76" t="s">
        <v>271</v>
      </c>
      <c r="P2475" s="77">
        <v>46246</v>
      </c>
      <c r="Q2475" s="43">
        <f t="shared" si="78"/>
        <v>440</v>
      </c>
      <c r="R2475" s="43">
        <f t="shared" si="79"/>
        <v>720</v>
      </c>
      <c r="S2475" s="41">
        <f>IF($Q2475&lt;Parâmetros!$E$19,$G2475-1,$G2475)</f>
        <v>46245</v>
      </c>
    </row>
    <row r="2476" spans="1:19" ht="15" customHeight="1" x14ac:dyDescent="0.25">
      <c r="A2476" s="79">
        <v>56222</v>
      </c>
      <c r="B2476" s="76" t="s">
        <v>3566</v>
      </c>
      <c r="C2476" s="76" t="s">
        <v>335</v>
      </c>
      <c r="D2476" s="77">
        <v>46246</v>
      </c>
      <c r="E2476" s="78">
        <v>3.59</v>
      </c>
      <c r="F2476" s="76" t="s">
        <v>266</v>
      </c>
      <c r="G2476" s="77">
        <v>46245</v>
      </c>
      <c r="H2476">
        <v>40503674</v>
      </c>
      <c r="I2476">
        <v>10</v>
      </c>
      <c r="J2476" s="76" t="s">
        <v>2648</v>
      </c>
      <c r="K2476" s="76" t="s">
        <v>3570</v>
      </c>
      <c r="L2476" s="77">
        <v>46245</v>
      </c>
      <c r="M2476" s="76" t="s">
        <v>269</v>
      </c>
      <c r="N2476" s="76" t="s">
        <v>270</v>
      </c>
      <c r="O2476" s="76" t="s">
        <v>271</v>
      </c>
      <c r="P2476" s="77">
        <v>46246</v>
      </c>
      <c r="Q2476" s="43">
        <f t="shared" si="78"/>
        <v>790</v>
      </c>
      <c r="R2476" s="43">
        <f t="shared" si="79"/>
        <v>1005</v>
      </c>
      <c r="S2476" s="41">
        <f>IF($Q2476&lt;Parâmetros!$E$19,$G2476-1,$G2476)</f>
        <v>46245</v>
      </c>
    </row>
    <row r="2477" spans="1:19" ht="15" customHeight="1" x14ac:dyDescent="0.25">
      <c r="A2477" s="79">
        <v>56222</v>
      </c>
      <c r="B2477" s="76" t="s">
        <v>3566</v>
      </c>
      <c r="C2477" s="76" t="s">
        <v>335</v>
      </c>
      <c r="D2477" s="77">
        <v>46246</v>
      </c>
      <c r="E2477" s="78">
        <v>4.6500000000000004</v>
      </c>
      <c r="F2477" s="76" t="s">
        <v>266</v>
      </c>
      <c r="G2477" s="77">
        <v>46246</v>
      </c>
      <c r="H2477">
        <v>40503674</v>
      </c>
      <c r="I2477">
        <v>10</v>
      </c>
      <c r="J2477" s="76" t="s">
        <v>3571</v>
      </c>
      <c r="K2477" s="76" t="s">
        <v>2934</v>
      </c>
      <c r="L2477" s="77">
        <v>46246</v>
      </c>
      <c r="M2477" s="76" t="s">
        <v>269</v>
      </c>
      <c r="N2477" s="76" t="s">
        <v>270</v>
      </c>
      <c r="O2477" s="76" t="s">
        <v>271</v>
      </c>
      <c r="P2477" s="77">
        <v>46246</v>
      </c>
      <c r="Q2477" s="43">
        <f t="shared" si="78"/>
        <v>441</v>
      </c>
      <c r="R2477" s="43">
        <f t="shared" si="79"/>
        <v>720</v>
      </c>
      <c r="S2477" s="41">
        <f>IF($Q2477&lt;Parâmetros!$E$19,$G2477-1,$G2477)</f>
        <v>46246</v>
      </c>
    </row>
    <row r="2478" spans="1:19" ht="15" customHeight="1" x14ac:dyDescent="0.25">
      <c r="A2478" s="79">
        <v>56222</v>
      </c>
      <c r="B2478" s="76" t="s">
        <v>3566</v>
      </c>
      <c r="C2478" s="76" t="s">
        <v>335</v>
      </c>
      <c r="D2478" s="77">
        <v>46249</v>
      </c>
      <c r="E2478" s="78">
        <v>3.56</v>
      </c>
      <c r="F2478" s="76" t="s">
        <v>266</v>
      </c>
      <c r="G2478" s="77">
        <v>46246</v>
      </c>
      <c r="H2478">
        <v>40503674</v>
      </c>
      <c r="I2478">
        <v>10</v>
      </c>
      <c r="J2478" s="76" t="s">
        <v>3572</v>
      </c>
      <c r="K2478" s="76" t="s">
        <v>3573</v>
      </c>
      <c r="L2478" s="77">
        <v>46246</v>
      </c>
      <c r="M2478" s="76" t="s">
        <v>269</v>
      </c>
      <c r="N2478" s="76" t="s">
        <v>270</v>
      </c>
      <c r="O2478" s="76" t="s">
        <v>271</v>
      </c>
      <c r="P2478" s="77">
        <v>46249</v>
      </c>
      <c r="Q2478" s="43">
        <f t="shared" si="78"/>
        <v>790</v>
      </c>
      <c r="R2478" s="43">
        <f t="shared" si="79"/>
        <v>1003</v>
      </c>
      <c r="S2478" s="41">
        <f>IF($Q2478&lt;Parâmetros!$E$19,$G2478-1,$G2478)</f>
        <v>46246</v>
      </c>
    </row>
    <row r="2479" spans="1:19" ht="15" customHeight="1" x14ac:dyDescent="0.25">
      <c r="A2479" s="79">
        <v>56222</v>
      </c>
      <c r="B2479" s="76" t="s">
        <v>3566</v>
      </c>
      <c r="C2479" s="76" t="s">
        <v>335</v>
      </c>
      <c r="D2479" s="77">
        <v>46251</v>
      </c>
      <c r="E2479" s="78">
        <v>4.6500000000000004</v>
      </c>
      <c r="F2479" s="76" t="s">
        <v>266</v>
      </c>
      <c r="G2479" s="77">
        <v>46247</v>
      </c>
      <c r="H2479">
        <v>40503674</v>
      </c>
      <c r="I2479">
        <v>10</v>
      </c>
      <c r="J2479" s="76" t="s">
        <v>3574</v>
      </c>
      <c r="K2479" s="76" t="s">
        <v>459</v>
      </c>
      <c r="L2479" s="77">
        <v>46247</v>
      </c>
      <c r="M2479" s="76" t="s">
        <v>269</v>
      </c>
      <c r="N2479" s="76" t="s">
        <v>270</v>
      </c>
      <c r="O2479" s="76" t="s">
        <v>511</v>
      </c>
      <c r="P2479" s="77">
        <v>46251</v>
      </c>
      <c r="Q2479" s="43">
        <f t="shared" si="78"/>
        <v>441</v>
      </c>
      <c r="R2479" s="43">
        <f t="shared" si="79"/>
        <v>720</v>
      </c>
      <c r="S2479" s="41">
        <f>IF($Q2479&lt;Parâmetros!$E$19,$G2479-1,$G2479)</f>
        <v>46247</v>
      </c>
    </row>
    <row r="2480" spans="1:19" ht="15" customHeight="1" x14ac:dyDescent="0.25">
      <c r="A2480" s="79">
        <v>56222</v>
      </c>
      <c r="B2480" s="76" t="s">
        <v>3566</v>
      </c>
      <c r="C2480" s="76" t="s">
        <v>335</v>
      </c>
      <c r="D2480" s="77">
        <v>46251</v>
      </c>
      <c r="E2480" s="78">
        <v>3.56</v>
      </c>
      <c r="F2480" s="76" t="s">
        <v>266</v>
      </c>
      <c r="G2480" s="77">
        <v>46247</v>
      </c>
      <c r="H2480">
        <v>40503674</v>
      </c>
      <c r="I2480">
        <v>10</v>
      </c>
      <c r="J2480" s="76" t="s">
        <v>2648</v>
      </c>
      <c r="K2480" s="76" t="s">
        <v>3575</v>
      </c>
      <c r="L2480" s="77">
        <v>46247</v>
      </c>
      <c r="M2480" s="76" t="s">
        <v>269</v>
      </c>
      <c r="N2480" s="76" t="s">
        <v>270</v>
      </c>
      <c r="O2480" s="76" t="s">
        <v>511</v>
      </c>
      <c r="P2480" s="77">
        <v>46251</v>
      </c>
      <c r="Q2480" s="43">
        <f t="shared" si="78"/>
        <v>790</v>
      </c>
      <c r="R2480" s="43">
        <f t="shared" si="79"/>
        <v>1003</v>
      </c>
      <c r="S2480" s="41">
        <f>IF($Q2480&lt;Parâmetros!$E$19,$G2480-1,$G2480)</f>
        <v>46247</v>
      </c>
    </row>
    <row r="2481" spans="1:19" ht="15" customHeight="1" x14ac:dyDescent="0.25">
      <c r="A2481" s="79">
        <v>56222</v>
      </c>
      <c r="B2481" s="76" t="s">
        <v>3566</v>
      </c>
      <c r="C2481" s="76" t="s">
        <v>335</v>
      </c>
      <c r="D2481" s="77">
        <v>46251</v>
      </c>
      <c r="E2481" s="78">
        <v>4.6500000000000004</v>
      </c>
      <c r="F2481" s="76" t="s">
        <v>266</v>
      </c>
      <c r="G2481" s="77">
        <v>46248</v>
      </c>
      <c r="H2481">
        <v>40503674</v>
      </c>
      <c r="I2481">
        <v>10</v>
      </c>
      <c r="J2481" s="76" t="s">
        <v>3574</v>
      </c>
      <c r="K2481" s="76" t="s">
        <v>459</v>
      </c>
      <c r="L2481" s="77">
        <v>46248</v>
      </c>
      <c r="M2481" s="76" t="s">
        <v>269</v>
      </c>
      <c r="N2481" s="76" t="s">
        <v>270</v>
      </c>
      <c r="O2481" s="76" t="s">
        <v>511</v>
      </c>
      <c r="P2481" s="77">
        <v>46251</v>
      </c>
      <c r="Q2481" s="43">
        <f t="shared" si="78"/>
        <v>441</v>
      </c>
      <c r="R2481" s="43">
        <f t="shared" si="79"/>
        <v>720</v>
      </c>
      <c r="S2481" s="41">
        <f>IF($Q2481&lt;Parâmetros!$E$19,$G2481-1,$G2481)</f>
        <v>46248</v>
      </c>
    </row>
    <row r="2482" spans="1:19" ht="15" customHeight="1" x14ac:dyDescent="0.25">
      <c r="A2482" s="79">
        <v>56222</v>
      </c>
      <c r="B2482" s="76" t="s">
        <v>3566</v>
      </c>
      <c r="C2482" s="76" t="s">
        <v>335</v>
      </c>
      <c r="D2482" s="77">
        <v>46251</v>
      </c>
      <c r="E2482" s="78">
        <v>2.16</v>
      </c>
      <c r="F2482" s="76" t="s">
        <v>266</v>
      </c>
      <c r="G2482" s="77">
        <v>46248</v>
      </c>
      <c r="H2482">
        <v>40503674</v>
      </c>
      <c r="I2482">
        <v>10</v>
      </c>
      <c r="J2482" s="76" t="s">
        <v>2648</v>
      </c>
      <c r="K2482" s="76" t="s">
        <v>771</v>
      </c>
      <c r="L2482" s="77">
        <v>46248</v>
      </c>
      <c r="M2482" s="76" t="s">
        <v>269</v>
      </c>
      <c r="N2482" s="76" t="s">
        <v>270</v>
      </c>
      <c r="O2482" s="76" t="s">
        <v>511</v>
      </c>
      <c r="P2482" s="77">
        <v>46251</v>
      </c>
      <c r="Q2482" s="43">
        <f t="shared" si="78"/>
        <v>790</v>
      </c>
      <c r="R2482" s="43">
        <f t="shared" si="79"/>
        <v>920</v>
      </c>
      <c r="S2482" s="41">
        <f>IF($Q2482&lt;Parâmetros!$E$19,$G2482-1,$G2482)</f>
        <v>46248</v>
      </c>
    </row>
    <row r="2483" spans="1:19" ht="15" customHeight="1" x14ac:dyDescent="0.25">
      <c r="A2483" s="79">
        <v>56227</v>
      </c>
      <c r="B2483" s="76" t="s">
        <v>186</v>
      </c>
      <c r="C2483" s="76" t="s">
        <v>2932</v>
      </c>
      <c r="D2483" s="77">
        <v>46238</v>
      </c>
      <c r="E2483" s="78">
        <v>5.5</v>
      </c>
      <c r="F2483" s="76" t="s">
        <v>266</v>
      </c>
      <c r="G2483" s="77">
        <v>46237</v>
      </c>
      <c r="H2483">
        <v>40500229</v>
      </c>
      <c r="I2483">
        <v>10</v>
      </c>
      <c r="J2483" s="76" t="s">
        <v>2743</v>
      </c>
      <c r="K2483" s="76" t="s">
        <v>3576</v>
      </c>
      <c r="L2483" s="77">
        <v>46237</v>
      </c>
      <c r="M2483" s="76" t="s">
        <v>296</v>
      </c>
      <c r="N2483" s="76" t="s">
        <v>270</v>
      </c>
      <c r="O2483" s="76" t="s">
        <v>271</v>
      </c>
      <c r="P2483" s="77">
        <v>46238</v>
      </c>
      <c r="Q2483" s="43">
        <f t="shared" si="78"/>
        <v>420</v>
      </c>
      <c r="R2483" s="43">
        <f t="shared" si="79"/>
        <v>750</v>
      </c>
      <c r="S2483" s="41">
        <f>IF($Q2483&lt;Parâmetros!$E$19,$G2483-1,$G2483)</f>
        <v>46237</v>
      </c>
    </row>
    <row r="2484" spans="1:19" ht="15" customHeight="1" x14ac:dyDescent="0.25">
      <c r="A2484" s="79">
        <v>56227</v>
      </c>
      <c r="B2484" s="76" t="s">
        <v>186</v>
      </c>
      <c r="C2484" s="76" t="s">
        <v>2932</v>
      </c>
      <c r="D2484" s="77">
        <v>46238</v>
      </c>
      <c r="E2484" s="78">
        <v>2.2400000000000002</v>
      </c>
      <c r="F2484" s="76" t="s">
        <v>266</v>
      </c>
      <c r="G2484" s="77">
        <v>46237</v>
      </c>
      <c r="H2484">
        <v>40500229</v>
      </c>
      <c r="I2484">
        <v>10</v>
      </c>
      <c r="J2484" s="76" t="s">
        <v>3577</v>
      </c>
      <c r="K2484" s="76" t="s">
        <v>3578</v>
      </c>
      <c r="L2484" s="77">
        <v>46237</v>
      </c>
      <c r="M2484" s="76" t="s">
        <v>296</v>
      </c>
      <c r="N2484" s="76" t="s">
        <v>270</v>
      </c>
      <c r="O2484" s="76" t="s">
        <v>271</v>
      </c>
      <c r="P2484" s="77">
        <v>46238</v>
      </c>
      <c r="Q2484" s="43">
        <f t="shared" si="78"/>
        <v>810</v>
      </c>
      <c r="R2484" s="43">
        <f t="shared" si="79"/>
        <v>944</v>
      </c>
      <c r="S2484" s="41">
        <f>IF($Q2484&lt;Parâmetros!$E$19,$G2484-1,$G2484)</f>
        <v>46237</v>
      </c>
    </row>
    <row r="2485" spans="1:19" ht="15" customHeight="1" x14ac:dyDescent="0.25">
      <c r="A2485" s="79">
        <v>56227</v>
      </c>
      <c r="B2485" s="76" t="s">
        <v>186</v>
      </c>
      <c r="C2485" s="76" t="s">
        <v>2932</v>
      </c>
      <c r="D2485" s="77">
        <v>46238</v>
      </c>
      <c r="E2485" s="78">
        <v>4.49</v>
      </c>
      <c r="F2485" s="76" t="s">
        <v>266</v>
      </c>
      <c r="G2485" s="77">
        <v>46238</v>
      </c>
      <c r="H2485">
        <v>40500229</v>
      </c>
      <c r="I2485">
        <v>10</v>
      </c>
      <c r="J2485" s="76" t="s">
        <v>3579</v>
      </c>
      <c r="K2485" s="76" t="s">
        <v>806</v>
      </c>
      <c r="L2485" s="77">
        <v>46238</v>
      </c>
      <c r="M2485" s="76" t="s">
        <v>296</v>
      </c>
      <c r="N2485" s="76" t="s">
        <v>270</v>
      </c>
      <c r="O2485" s="76" t="s">
        <v>271</v>
      </c>
      <c r="P2485" s="77">
        <v>46238</v>
      </c>
      <c r="Q2485" s="43">
        <f t="shared" si="78"/>
        <v>420</v>
      </c>
      <c r="R2485" s="43">
        <f t="shared" si="79"/>
        <v>689</v>
      </c>
      <c r="S2485" s="41">
        <f>IF($Q2485&lt;Parâmetros!$E$19,$G2485-1,$G2485)</f>
        <v>46238</v>
      </c>
    </row>
    <row r="2486" spans="1:19" ht="15" customHeight="1" x14ac:dyDescent="0.25">
      <c r="A2486" s="79">
        <v>56227</v>
      </c>
      <c r="B2486" s="76" t="s">
        <v>186</v>
      </c>
      <c r="C2486" s="76" t="s">
        <v>2932</v>
      </c>
      <c r="D2486" s="77">
        <v>46238</v>
      </c>
      <c r="E2486" s="78">
        <v>3.2</v>
      </c>
      <c r="F2486" s="76" t="s">
        <v>266</v>
      </c>
      <c r="G2486" s="77">
        <v>46238</v>
      </c>
      <c r="H2486">
        <v>40500230</v>
      </c>
      <c r="I2486">
        <v>10</v>
      </c>
      <c r="J2486" s="76" t="s">
        <v>3580</v>
      </c>
      <c r="K2486" s="76" t="s">
        <v>3581</v>
      </c>
      <c r="L2486" s="77">
        <v>46238</v>
      </c>
      <c r="M2486" s="76" t="s">
        <v>767</v>
      </c>
      <c r="N2486" s="76" t="s">
        <v>270</v>
      </c>
      <c r="O2486" s="76" t="s">
        <v>271</v>
      </c>
      <c r="P2486" s="77">
        <v>46238</v>
      </c>
      <c r="Q2486" s="43">
        <f t="shared" si="78"/>
        <v>752</v>
      </c>
      <c r="R2486" s="43">
        <f t="shared" si="79"/>
        <v>944</v>
      </c>
      <c r="S2486" s="41">
        <f>IF($Q2486&lt;Parâmetros!$E$19,$G2486-1,$G2486)</f>
        <v>46238</v>
      </c>
    </row>
    <row r="2487" spans="1:19" ht="15" customHeight="1" x14ac:dyDescent="0.25">
      <c r="A2487" s="79">
        <v>56227</v>
      </c>
      <c r="B2487" s="76" t="s">
        <v>186</v>
      </c>
      <c r="C2487" s="76" t="s">
        <v>2932</v>
      </c>
      <c r="D2487" s="77">
        <v>46239</v>
      </c>
      <c r="E2487" s="78">
        <v>5.49</v>
      </c>
      <c r="F2487" s="76" t="s">
        <v>266</v>
      </c>
      <c r="G2487" s="77">
        <v>46239</v>
      </c>
      <c r="H2487">
        <v>40500230</v>
      </c>
      <c r="I2487">
        <v>10</v>
      </c>
      <c r="J2487" s="76" t="s">
        <v>3582</v>
      </c>
      <c r="K2487" s="76" t="s">
        <v>1452</v>
      </c>
      <c r="L2487" s="77">
        <v>46239</v>
      </c>
      <c r="M2487" s="76" t="s">
        <v>767</v>
      </c>
      <c r="N2487" s="76" t="s">
        <v>270</v>
      </c>
      <c r="O2487" s="76" t="s">
        <v>271</v>
      </c>
      <c r="P2487" s="77">
        <v>46239</v>
      </c>
      <c r="Q2487" s="43">
        <f t="shared" si="78"/>
        <v>421</v>
      </c>
      <c r="R2487" s="43">
        <f t="shared" si="79"/>
        <v>750</v>
      </c>
      <c r="S2487" s="41">
        <f>IF($Q2487&lt;Parâmetros!$E$19,$G2487-1,$G2487)</f>
        <v>46239</v>
      </c>
    </row>
    <row r="2488" spans="1:19" ht="15" customHeight="1" x14ac:dyDescent="0.25">
      <c r="A2488" s="79">
        <v>56227</v>
      </c>
      <c r="B2488" s="76" t="s">
        <v>186</v>
      </c>
      <c r="C2488" s="76" t="s">
        <v>2932</v>
      </c>
      <c r="D2488" s="77">
        <v>46241</v>
      </c>
      <c r="E2488" s="78">
        <v>0.65</v>
      </c>
      <c r="F2488" s="76" t="s">
        <v>266</v>
      </c>
      <c r="G2488" s="77">
        <v>46239</v>
      </c>
      <c r="H2488">
        <v>40478593</v>
      </c>
      <c r="I2488">
        <v>10</v>
      </c>
      <c r="J2488" s="76" t="s">
        <v>3583</v>
      </c>
      <c r="K2488" s="76" t="s">
        <v>516</v>
      </c>
      <c r="L2488" s="77">
        <v>46239</v>
      </c>
      <c r="M2488" s="76" t="s">
        <v>1538</v>
      </c>
      <c r="N2488">
        <v>3010362</v>
      </c>
      <c r="O2488" s="76" t="s">
        <v>271</v>
      </c>
      <c r="P2488" s="77">
        <v>46241</v>
      </c>
      <c r="Q2488" s="43">
        <f t="shared" si="78"/>
        <v>810</v>
      </c>
      <c r="R2488" s="43">
        <f t="shared" si="79"/>
        <v>850</v>
      </c>
      <c r="S2488" s="41">
        <f>IF($Q2488&lt;Parâmetros!$E$19,$G2488-1,$G2488)</f>
        <v>46239</v>
      </c>
    </row>
    <row r="2489" spans="1:19" ht="15" customHeight="1" x14ac:dyDescent="0.25">
      <c r="A2489" s="79">
        <v>56227</v>
      </c>
      <c r="B2489" s="76" t="s">
        <v>186</v>
      </c>
      <c r="C2489" s="76" t="s">
        <v>2932</v>
      </c>
      <c r="D2489" s="77">
        <v>46241</v>
      </c>
      <c r="E2489" s="78">
        <v>0.28999999999999998</v>
      </c>
      <c r="F2489" s="76" t="s">
        <v>266</v>
      </c>
      <c r="G2489" s="77">
        <v>46239</v>
      </c>
      <c r="H2489">
        <v>40478593</v>
      </c>
      <c r="I2489">
        <v>20</v>
      </c>
      <c r="J2489" s="76" t="s">
        <v>3584</v>
      </c>
      <c r="K2489" s="76" t="s">
        <v>3585</v>
      </c>
      <c r="L2489" s="77">
        <v>46239</v>
      </c>
      <c r="M2489" s="76" t="s">
        <v>1538</v>
      </c>
      <c r="N2489">
        <v>3010362</v>
      </c>
      <c r="O2489" s="76" t="s">
        <v>271</v>
      </c>
      <c r="P2489" s="77">
        <v>46241</v>
      </c>
      <c r="Q2489" s="43">
        <f t="shared" si="78"/>
        <v>851</v>
      </c>
      <c r="R2489" s="43">
        <f t="shared" si="79"/>
        <v>869</v>
      </c>
      <c r="S2489" s="41">
        <f>IF($Q2489&lt;Parâmetros!$E$19,$G2489-1,$G2489)</f>
        <v>46239</v>
      </c>
    </row>
    <row r="2490" spans="1:19" ht="15" customHeight="1" x14ac:dyDescent="0.25">
      <c r="A2490" s="79">
        <v>56227</v>
      </c>
      <c r="B2490" s="76" t="s">
        <v>186</v>
      </c>
      <c r="C2490" s="76" t="s">
        <v>2932</v>
      </c>
      <c r="D2490" s="77">
        <v>46241</v>
      </c>
      <c r="E2490" s="78">
        <v>0.64</v>
      </c>
      <c r="F2490" s="76" t="s">
        <v>266</v>
      </c>
      <c r="G2490" s="77">
        <v>46239</v>
      </c>
      <c r="H2490">
        <v>40478595</v>
      </c>
      <c r="I2490">
        <v>10</v>
      </c>
      <c r="J2490" s="76" t="s">
        <v>3586</v>
      </c>
      <c r="K2490" s="76" t="s">
        <v>3587</v>
      </c>
      <c r="L2490" s="77">
        <v>46239</v>
      </c>
      <c r="M2490" s="76" t="s">
        <v>1538</v>
      </c>
      <c r="N2490">
        <v>3011080</v>
      </c>
      <c r="O2490" s="76" t="s">
        <v>271</v>
      </c>
      <c r="P2490" s="77">
        <v>46241</v>
      </c>
      <c r="Q2490" s="43">
        <f t="shared" si="78"/>
        <v>871</v>
      </c>
      <c r="R2490" s="43">
        <f t="shared" si="79"/>
        <v>910</v>
      </c>
      <c r="S2490" s="41">
        <f>IF($Q2490&lt;Parâmetros!$E$19,$G2490-1,$G2490)</f>
        <v>46239</v>
      </c>
    </row>
    <row r="2491" spans="1:19" ht="15" customHeight="1" x14ac:dyDescent="0.25">
      <c r="A2491" s="79">
        <v>56227</v>
      </c>
      <c r="B2491" s="76" t="s">
        <v>186</v>
      </c>
      <c r="C2491" s="76" t="s">
        <v>2932</v>
      </c>
      <c r="D2491" s="77">
        <v>46241</v>
      </c>
      <c r="E2491" s="78">
        <v>0.28999999999999998</v>
      </c>
      <c r="F2491" s="76" t="s">
        <v>266</v>
      </c>
      <c r="G2491" s="77">
        <v>46239</v>
      </c>
      <c r="H2491">
        <v>40478595</v>
      </c>
      <c r="I2491">
        <v>20</v>
      </c>
      <c r="J2491" s="76" t="s">
        <v>3588</v>
      </c>
      <c r="K2491" s="76" t="s">
        <v>3589</v>
      </c>
      <c r="L2491" s="77">
        <v>46239</v>
      </c>
      <c r="M2491" s="76" t="s">
        <v>1538</v>
      </c>
      <c r="N2491">
        <v>3011080</v>
      </c>
      <c r="O2491" s="76" t="s">
        <v>271</v>
      </c>
      <c r="P2491" s="77">
        <v>46241</v>
      </c>
      <c r="Q2491" s="43">
        <f t="shared" si="78"/>
        <v>911</v>
      </c>
      <c r="R2491" s="43">
        <f t="shared" si="79"/>
        <v>929</v>
      </c>
      <c r="S2491" s="41">
        <f>IF($Q2491&lt;Parâmetros!$E$19,$G2491-1,$G2491)</f>
        <v>46239</v>
      </c>
    </row>
    <row r="2492" spans="1:19" ht="15" customHeight="1" x14ac:dyDescent="0.25">
      <c r="A2492" s="79">
        <v>56227</v>
      </c>
      <c r="B2492" s="76" t="s">
        <v>186</v>
      </c>
      <c r="C2492" s="76" t="s">
        <v>2932</v>
      </c>
      <c r="D2492" s="77">
        <v>46241</v>
      </c>
      <c r="E2492" s="78">
        <v>0.24</v>
      </c>
      <c r="F2492" s="76" t="s">
        <v>266</v>
      </c>
      <c r="G2492" s="77">
        <v>46239</v>
      </c>
      <c r="H2492">
        <v>40500239</v>
      </c>
      <c r="I2492">
        <v>10</v>
      </c>
      <c r="J2492" s="76" t="s">
        <v>3590</v>
      </c>
      <c r="K2492" s="76" t="s">
        <v>3591</v>
      </c>
      <c r="L2492" s="77">
        <v>46239</v>
      </c>
      <c r="M2492" s="76" t="s">
        <v>1538</v>
      </c>
      <c r="N2492" s="76" t="s">
        <v>270</v>
      </c>
      <c r="O2492" s="76" t="s">
        <v>271</v>
      </c>
      <c r="P2492" s="77">
        <v>46241</v>
      </c>
      <c r="Q2492" s="43">
        <f t="shared" si="78"/>
        <v>931</v>
      </c>
      <c r="R2492" s="43">
        <f t="shared" si="79"/>
        <v>945</v>
      </c>
      <c r="S2492" s="41">
        <f>IF($Q2492&lt;Parâmetros!$E$19,$G2492-1,$G2492)</f>
        <v>46239</v>
      </c>
    </row>
    <row r="2493" spans="1:19" ht="15" customHeight="1" x14ac:dyDescent="0.25">
      <c r="A2493" s="79">
        <v>56227</v>
      </c>
      <c r="B2493" s="76" t="s">
        <v>186</v>
      </c>
      <c r="C2493" s="76" t="s">
        <v>2932</v>
      </c>
      <c r="D2493" s="77">
        <v>46241</v>
      </c>
      <c r="E2493" s="78">
        <v>5.47</v>
      </c>
      <c r="F2493" s="76" t="s">
        <v>266</v>
      </c>
      <c r="G2493" s="77">
        <v>46240</v>
      </c>
      <c r="H2493">
        <v>40500239</v>
      </c>
      <c r="I2493">
        <v>10</v>
      </c>
      <c r="J2493" s="76" t="s">
        <v>3592</v>
      </c>
      <c r="K2493" s="76" t="s">
        <v>3593</v>
      </c>
      <c r="L2493" s="77">
        <v>46240</v>
      </c>
      <c r="M2493" s="76" t="s">
        <v>1538</v>
      </c>
      <c r="N2493" s="76" t="s">
        <v>270</v>
      </c>
      <c r="O2493" s="76" t="s">
        <v>271</v>
      </c>
      <c r="P2493" s="77">
        <v>46241</v>
      </c>
      <c r="Q2493" s="43">
        <f t="shared" si="78"/>
        <v>421</v>
      </c>
      <c r="R2493" s="43">
        <f t="shared" si="79"/>
        <v>749</v>
      </c>
      <c r="S2493" s="41">
        <f>IF($Q2493&lt;Parâmetros!$E$19,$G2493-1,$G2493)</f>
        <v>46240</v>
      </c>
    </row>
    <row r="2494" spans="1:19" ht="15" customHeight="1" x14ac:dyDescent="0.25">
      <c r="A2494" s="79">
        <v>56227</v>
      </c>
      <c r="B2494" s="76" t="s">
        <v>186</v>
      </c>
      <c r="C2494" s="76" t="s">
        <v>2932</v>
      </c>
      <c r="D2494" s="77">
        <v>46241</v>
      </c>
      <c r="E2494" s="78">
        <v>-5.47</v>
      </c>
      <c r="F2494" s="76" t="s">
        <v>266</v>
      </c>
      <c r="G2494" s="77">
        <v>46240</v>
      </c>
      <c r="H2494">
        <v>40500239</v>
      </c>
      <c r="I2494">
        <v>10</v>
      </c>
      <c r="J2494" s="76" t="s">
        <v>3592</v>
      </c>
      <c r="K2494" s="76" t="s">
        <v>3593</v>
      </c>
      <c r="L2494" s="77">
        <v>46240</v>
      </c>
      <c r="M2494" s="76" t="s">
        <v>1538</v>
      </c>
      <c r="N2494" s="76" t="s">
        <v>270</v>
      </c>
      <c r="O2494" s="76" t="s">
        <v>3594</v>
      </c>
      <c r="P2494" s="77">
        <v>46241</v>
      </c>
      <c r="Q2494" s="43">
        <f t="shared" si="78"/>
        <v>421</v>
      </c>
      <c r="R2494" s="43">
        <f t="shared" si="79"/>
        <v>749</v>
      </c>
      <c r="S2494" s="41">
        <f>IF($Q2494&lt;Parâmetros!$E$19,$G2494-1,$G2494)</f>
        <v>46240</v>
      </c>
    </row>
    <row r="2495" spans="1:19" ht="15" customHeight="1" x14ac:dyDescent="0.25">
      <c r="A2495" s="79">
        <v>56227</v>
      </c>
      <c r="B2495" s="76" t="s">
        <v>186</v>
      </c>
      <c r="C2495" s="76" t="s">
        <v>2932</v>
      </c>
      <c r="D2495" s="77">
        <v>46241</v>
      </c>
      <c r="E2495" s="78">
        <v>0.22</v>
      </c>
      <c r="F2495" s="76" t="s">
        <v>266</v>
      </c>
      <c r="G2495" s="77">
        <v>46240</v>
      </c>
      <c r="H2495">
        <v>40500239</v>
      </c>
      <c r="I2495">
        <v>20</v>
      </c>
      <c r="J2495" s="76" t="s">
        <v>1886</v>
      </c>
      <c r="K2495" s="76" t="s">
        <v>3595</v>
      </c>
      <c r="L2495" s="77">
        <v>46240</v>
      </c>
      <c r="M2495" s="76" t="s">
        <v>1538</v>
      </c>
      <c r="N2495" s="76" t="s">
        <v>270</v>
      </c>
      <c r="O2495" s="76" t="s">
        <v>271</v>
      </c>
      <c r="P2495" s="77">
        <v>46241</v>
      </c>
      <c r="Q2495" s="43">
        <f t="shared" si="78"/>
        <v>422</v>
      </c>
      <c r="R2495" s="43">
        <f t="shared" si="79"/>
        <v>435</v>
      </c>
      <c r="S2495" s="41">
        <f>IF($Q2495&lt;Parâmetros!$E$19,$G2495-1,$G2495)</f>
        <v>46240</v>
      </c>
    </row>
    <row r="2496" spans="1:19" ht="15" customHeight="1" x14ac:dyDescent="0.25">
      <c r="A2496" s="79">
        <v>56227</v>
      </c>
      <c r="B2496" s="76" t="s">
        <v>186</v>
      </c>
      <c r="C2496" s="76" t="s">
        <v>2932</v>
      </c>
      <c r="D2496" s="77">
        <v>46241</v>
      </c>
      <c r="E2496" s="78">
        <v>0.72</v>
      </c>
      <c r="F2496" s="76" t="s">
        <v>266</v>
      </c>
      <c r="G2496" s="77">
        <v>46240</v>
      </c>
      <c r="H2496">
        <v>40500240</v>
      </c>
      <c r="I2496">
        <v>10</v>
      </c>
      <c r="J2496" s="76" t="s">
        <v>3596</v>
      </c>
      <c r="K2496" s="76" t="s">
        <v>3597</v>
      </c>
      <c r="L2496" s="77">
        <v>46240</v>
      </c>
      <c r="M2496" s="76" t="s">
        <v>1538</v>
      </c>
      <c r="N2496" s="76" t="s">
        <v>270</v>
      </c>
      <c r="O2496" s="76" t="s">
        <v>271</v>
      </c>
      <c r="P2496" s="77">
        <v>46241</v>
      </c>
      <c r="Q2496" s="43">
        <f t="shared" si="78"/>
        <v>436</v>
      </c>
      <c r="R2496" s="43">
        <f t="shared" si="79"/>
        <v>480</v>
      </c>
      <c r="S2496" s="41">
        <f>IF($Q2496&lt;Parâmetros!$E$19,$G2496-1,$G2496)</f>
        <v>46240</v>
      </c>
    </row>
    <row r="2497" spans="1:19" ht="15" customHeight="1" x14ac:dyDescent="0.25">
      <c r="A2497" s="79">
        <v>56227</v>
      </c>
      <c r="B2497" s="76" t="s">
        <v>186</v>
      </c>
      <c r="C2497" s="76" t="s">
        <v>2932</v>
      </c>
      <c r="D2497" s="77">
        <v>46241</v>
      </c>
      <c r="E2497" s="78">
        <v>0.3</v>
      </c>
      <c r="F2497" s="76" t="s">
        <v>266</v>
      </c>
      <c r="G2497" s="77">
        <v>46240</v>
      </c>
      <c r="H2497">
        <v>40500240</v>
      </c>
      <c r="I2497">
        <v>20</v>
      </c>
      <c r="J2497" s="76" t="s">
        <v>3598</v>
      </c>
      <c r="K2497" s="76" t="s">
        <v>3599</v>
      </c>
      <c r="L2497" s="77">
        <v>46240</v>
      </c>
      <c r="M2497" s="76" t="s">
        <v>1538</v>
      </c>
      <c r="N2497" s="76" t="s">
        <v>270</v>
      </c>
      <c r="O2497" s="76" t="s">
        <v>271</v>
      </c>
      <c r="P2497" s="77">
        <v>46241</v>
      </c>
      <c r="Q2497" s="43">
        <f t="shared" si="78"/>
        <v>481</v>
      </c>
      <c r="R2497" s="43">
        <f t="shared" si="79"/>
        <v>500</v>
      </c>
      <c r="S2497" s="41">
        <f>IF($Q2497&lt;Parâmetros!$E$19,$G2497-1,$G2497)</f>
        <v>46240</v>
      </c>
    </row>
    <row r="2498" spans="1:19" ht="15" customHeight="1" x14ac:dyDescent="0.25">
      <c r="A2498" s="79">
        <v>56227</v>
      </c>
      <c r="B2498" s="76" t="s">
        <v>186</v>
      </c>
      <c r="C2498" s="76" t="s">
        <v>2932</v>
      </c>
      <c r="D2498" s="77">
        <v>46241</v>
      </c>
      <c r="E2498" s="78">
        <v>4.0999999999999996</v>
      </c>
      <c r="F2498" s="76" t="s">
        <v>266</v>
      </c>
      <c r="G2498" s="77">
        <v>46240</v>
      </c>
      <c r="H2498">
        <v>40500233</v>
      </c>
      <c r="I2498">
        <v>10</v>
      </c>
      <c r="J2498" s="76" t="s">
        <v>3600</v>
      </c>
      <c r="K2498" s="76" t="s">
        <v>3601</v>
      </c>
      <c r="L2498" s="77">
        <v>46240</v>
      </c>
      <c r="M2498" s="76" t="s">
        <v>269</v>
      </c>
      <c r="N2498" s="76" t="s">
        <v>270</v>
      </c>
      <c r="O2498" s="76" t="s">
        <v>271</v>
      </c>
      <c r="P2498" s="77">
        <v>46241</v>
      </c>
      <c r="Q2498" s="43">
        <f t="shared" si="78"/>
        <v>503</v>
      </c>
      <c r="R2498" s="43">
        <f t="shared" si="79"/>
        <v>749</v>
      </c>
      <c r="S2498" s="41">
        <f>IF($Q2498&lt;Parâmetros!$E$19,$G2498-1,$G2498)</f>
        <v>46240</v>
      </c>
    </row>
    <row r="2499" spans="1:19" ht="15" customHeight="1" x14ac:dyDescent="0.25">
      <c r="A2499" s="79">
        <v>56227</v>
      </c>
      <c r="B2499" s="76" t="s">
        <v>186</v>
      </c>
      <c r="C2499" s="76" t="s">
        <v>2932</v>
      </c>
      <c r="D2499" s="77">
        <v>46241</v>
      </c>
      <c r="E2499" s="78">
        <v>2.2400000000000002</v>
      </c>
      <c r="F2499" s="76" t="s">
        <v>266</v>
      </c>
      <c r="G2499" s="77">
        <v>46240</v>
      </c>
      <c r="H2499">
        <v>40500233</v>
      </c>
      <c r="I2499">
        <v>10</v>
      </c>
      <c r="J2499" s="76" t="s">
        <v>3602</v>
      </c>
      <c r="K2499" s="76" t="s">
        <v>3603</v>
      </c>
      <c r="L2499" s="77">
        <v>46240</v>
      </c>
      <c r="M2499" s="76" t="s">
        <v>269</v>
      </c>
      <c r="N2499" s="76" t="s">
        <v>270</v>
      </c>
      <c r="O2499" s="76" t="s">
        <v>271</v>
      </c>
      <c r="P2499" s="77">
        <v>46241</v>
      </c>
      <c r="Q2499" s="43">
        <f t="shared" si="78"/>
        <v>811</v>
      </c>
      <c r="R2499" s="43">
        <f t="shared" si="79"/>
        <v>945</v>
      </c>
      <c r="S2499" s="41">
        <f>IF($Q2499&lt;Parâmetros!$E$19,$G2499-1,$G2499)</f>
        <v>46240</v>
      </c>
    </row>
    <row r="2500" spans="1:19" ht="15" customHeight="1" x14ac:dyDescent="0.25">
      <c r="A2500" s="79">
        <v>56227</v>
      </c>
      <c r="B2500" s="76" t="s">
        <v>186</v>
      </c>
      <c r="C2500" s="76" t="s">
        <v>2932</v>
      </c>
      <c r="D2500" s="77">
        <v>46241</v>
      </c>
      <c r="E2500" s="78">
        <v>5.49</v>
      </c>
      <c r="F2500" s="76" t="s">
        <v>266</v>
      </c>
      <c r="G2500" s="77">
        <v>46241</v>
      </c>
      <c r="H2500">
        <v>40500234</v>
      </c>
      <c r="I2500">
        <v>10</v>
      </c>
      <c r="J2500" s="76" t="s">
        <v>3604</v>
      </c>
      <c r="K2500" s="76" t="s">
        <v>3605</v>
      </c>
      <c r="L2500" s="77">
        <v>46241</v>
      </c>
      <c r="M2500" s="76" t="s">
        <v>269</v>
      </c>
      <c r="N2500" s="76" t="s">
        <v>270</v>
      </c>
      <c r="O2500" s="76" t="s">
        <v>271</v>
      </c>
      <c r="P2500" s="77">
        <v>46241</v>
      </c>
      <c r="Q2500" s="43">
        <f t="shared" si="78"/>
        <v>420</v>
      </c>
      <c r="R2500" s="43">
        <f t="shared" si="79"/>
        <v>749</v>
      </c>
      <c r="S2500" s="41">
        <f>IF($Q2500&lt;Parâmetros!$E$19,$G2500-1,$G2500)</f>
        <v>46241</v>
      </c>
    </row>
    <row r="2501" spans="1:19" ht="15" customHeight="1" x14ac:dyDescent="0.25">
      <c r="A2501" s="79">
        <v>56227</v>
      </c>
      <c r="B2501" s="76" t="s">
        <v>186</v>
      </c>
      <c r="C2501" s="76" t="s">
        <v>2932</v>
      </c>
      <c r="D2501" s="77">
        <v>46242</v>
      </c>
      <c r="E2501" s="78">
        <v>2.2000000000000002</v>
      </c>
      <c r="F2501" s="76" t="s">
        <v>266</v>
      </c>
      <c r="G2501" s="77">
        <v>46241</v>
      </c>
      <c r="H2501">
        <v>40500234</v>
      </c>
      <c r="I2501">
        <v>10</v>
      </c>
      <c r="J2501" s="76" t="s">
        <v>3606</v>
      </c>
      <c r="K2501" s="76" t="s">
        <v>3607</v>
      </c>
      <c r="L2501" s="77">
        <v>46241</v>
      </c>
      <c r="M2501" s="76" t="s">
        <v>269</v>
      </c>
      <c r="N2501" s="76" t="s">
        <v>270</v>
      </c>
      <c r="O2501" s="76" t="s">
        <v>271</v>
      </c>
      <c r="P2501" s="77">
        <v>46242</v>
      </c>
      <c r="Q2501" s="43">
        <f t="shared" si="78"/>
        <v>811</v>
      </c>
      <c r="R2501" s="43">
        <f t="shared" si="79"/>
        <v>943</v>
      </c>
      <c r="S2501" s="41">
        <f>IF($Q2501&lt;Parâmetros!$E$19,$G2501-1,$G2501)</f>
        <v>46241</v>
      </c>
    </row>
    <row r="2502" spans="1:19" ht="15" customHeight="1" x14ac:dyDescent="0.25">
      <c r="A2502" s="79">
        <v>56227</v>
      </c>
      <c r="B2502" s="76" t="s">
        <v>186</v>
      </c>
      <c r="C2502" s="76" t="s">
        <v>2932</v>
      </c>
      <c r="D2502" s="77">
        <v>46242</v>
      </c>
      <c r="E2502" s="78">
        <v>5.47</v>
      </c>
      <c r="F2502" s="76" t="s">
        <v>266</v>
      </c>
      <c r="G2502" s="77">
        <v>46242</v>
      </c>
      <c r="H2502">
        <v>40500235</v>
      </c>
      <c r="I2502">
        <v>10</v>
      </c>
      <c r="J2502" s="76" t="s">
        <v>3608</v>
      </c>
      <c r="K2502" s="76" t="s">
        <v>3609</v>
      </c>
      <c r="L2502" s="77">
        <v>46242</v>
      </c>
      <c r="M2502" s="76" t="s">
        <v>269</v>
      </c>
      <c r="N2502" s="76" t="s">
        <v>270</v>
      </c>
      <c r="O2502" s="76" t="s">
        <v>271</v>
      </c>
      <c r="P2502" s="77">
        <v>46242</v>
      </c>
      <c r="Q2502" s="43">
        <f t="shared" si="78"/>
        <v>421</v>
      </c>
      <c r="R2502" s="43">
        <f t="shared" si="79"/>
        <v>750</v>
      </c>
      <c r="S2502" s="41">
        <f>IF($Q2502&lt;Parâmetros!$E$19,$G2502-1,$G2502)</f>
        <v>46242</v>
      </c>
    </row>
    <row r="2503" spans="1:19" ht="15" customHeight="1" x14ac:dyDescent="0.25">
      <c r="A2503" s="79">
        <v>56227</v>
      </c>
      <c r="B2503" s="76" t="s">
        <v>186</v>
      </c>
      <c r="C2503" s="76" t="s">
        <v>2932</v>
      </c>
      <c r="D2503" s="77">
        <v>46242</v>
      </c>
      <c r="E2503" s="78">
        <v>1.27</v>
      </c>
      <c r="F2503" s="76" t="s">
        <v>266</v>
      </c>
      <c r="G2503" s="77">
        <v>46242</v>
      </c>
      <c r="H2503">
        <v>40500235</v>
      </c>
      <c r="I2503">
        <v>10</v>
      </c>
      <c r="J2503" s="76" t="s">
        <v>3610</v>
      </c>
      <c r="K2503" s="76" t="s">
        <v>3611</v>
      </c>
      <c r="L2503" s="77">
        <v>46242</v>
      </c>
      <c r="M2503" s="76" t="s">
        <v>269</v>
      </c>
      <c r="N2503" s="76" t="s">
        <v>270</v>
      </c>
      <c r="O2503" s="76" t="s">
        <v>271</v>
      </c>
      <c r="P2503" s="77">
        <v>46242</v>
      </c>
      <c r="Q2503" s="43">
        <f t="shared" si="78"/>
        <v>811</v>
      </c>
      <c r="R2503" s="43">
        <f t="shared" si="79"/>
        <v>887</v>
      </c>
      <c r="S2503" s="41">
        <f>IF($Q2503&lt;Parâmetros!$E$19,$G2503-1,$G2503)</f>
        <v>46242</v>
      </c>
    </row>
    <row r="2504" spans="1:19" ht="15" customHeight="1" x14ac:dyDescent="0.25">
      <c r="A2504" s="79">
        <v>56227</v>
      </c>
      <c r="B2504" s="76" t="s">
        <v>186</v>
      </c>
      <c r="C2504" s="76" t="s">
        <v>2932</v>
      </c>
      <c r="D2504" s="77">
        <v>46244</v>
      </c>
      <c r="E2504" s="78">
        <v>5.44</v>
      </c>
      <c r="F2504" s="76" t="s">
        <v>266</v>
      </c>
      <c r="G2504" s="77">
        <v>46244</v>
      </c>
      <c r="H2504">
        <v>40503079</v>
      </c>
      <c r="I2504">
        <v>10</v>
      </c>
      <c r="J2504" s="76" t="s">
        <v>3612</v>
      </c>
      <c r="K2504" s="76" t="s">
        <v>3613</v>
      </c>
      <c r="L2504" s="77">
        <v>46244</v>
      </c>
      <c r="M2504" s="76" t="s">
        <v>296</v>
      </c>
      <c r="N2504" s="76" t="s">
        <v>270</v>
      </c>
      <c r="O2504" s="76" t="s">
        <v>271</v>
      </c>
      <c r="P2504" s="77">
        <v>46244</v>
      </c>
      <c r="Q2504" s="43">
        <f t="shared" si="78"/>
        <v>422</v>
      </c>
      <c r="R2504" s="43">
        <f t="shared" si="79"/>
        <v>748</v>
      </c>
      <c r="S2504" s="41">
        <f>IF($Q2504&lt;Parâmetros!$E$19,$G2504-1,$G2504)</f>
        <v>46244</v>
      </c>
    </row>
    <row r="2505" spans="1:19" ht="15" customHeight="1" x14ac:dyDescent="0.25">
      <c r="A2505" s="79">
        <v>56227</v>
      </c>
      <c r="B2505" s="76" t="s">
        <v>186</v>
      </c>
      <c r="C2505" s="76" t="s">
        <v>2932</v>
      </c>
      <c r="D2505" s="77">
        <v>46244</v>
      </c>
      <c r="E2505" s="78">
        <v>2.2000000000000002</v>
      </c>
      <c r="F2505" s="76" t="s">
        <v>266</v>
      </c>
      <c r="G2505" s="77">
        <v>46244</v>
      </c>
      <c r="H2505">
        <v>40503079</v>
      </c>
      <c r="I2505">
        <v>10</v>
      </c>
      <c r="J2505" s="76" t="s">
        <v>3614</v>
      </c>
      <c r="K2505" s="76" t="s">
        <v>3615</v>
      </c>
      <c r="L2505" s="77">
        <v>46244</v>
      </c>
      <c r="M2505" s="76" t="s">
        <v>296</v>
      </c>
      <c r="N2505" s="76" t="s">
        <v>270</v>
      </c>
      <c r="O2505" s="76" t="s">
        <v>271</v>
      </c>
      <c r="P2505" s="77">
        <v>46244</v>
      </c>
      <c r="Q2505" s="43">
        <f t="shared" si="78"/>
        <v>811</v>
      </c>
      <c r="R2505" s="43">
        <f t="shared" si="79"/>
        <v>944</v>
      </c>
      <c r="S2505" s="41">
        <f>IF($Q2505&lt;Parâmetros!$E$19,$G2505-1,$G2505)</f>
        <v>46244</v>
      </c>
    </row>
    <row r="2506" spans="1:19" ht="15" customHeight="1" x14ac:dyDescent="0.25">
      <c r="A2506" s="79">
        <v>56227</v>
      </c>
      <c r="B2506" s="76" t="s">
        <v>186</v>
      </c>
      <c r="C2506" s="76" t="s">
        <v>2932</v>
      </c>
      <c r="D2506" s="77">
        <v>46245</v>
      </c>
      <c r="E2506" s="78">
        <v>4.49</v>
      </c>
      <c r="F2506" s="76" t="s">
        <v>266</v>
      </c>
      <c r="G2506" s="77">
        <v>46245</v>
      </c>
      <c r="H2506">
        <v>40503079</v>
      </c>
      <c r="I2506">
        <v>10</v>
      </c>
      <c r="J2506" s="76" t="s">
        <v>3616</v>
      </c>
      <c r="K2506" s="76" t="s">
        <v>430</v>
      </c>
      <c r="L2506" s="77">
        <v>46245</v>
      </c>
      <c r="M2506" s="76" t="s">
        <v>296</v>
      </c>
      <c r="N2506" s="76" t="s">
        <v>270</v>
      </c>
      <c r="O2506" s="76" t="s">
        <v>271</v>
      </c>
      <c r="P2506" s="77">
        <v>46245</v>
      </c>
      <c r="Q2506" s="43">
        <f t="shared" si="78"/>
        <v>420</v>
      </c>
      <c r="R2506" s="43">
        <f t="shared" si="79"/>
        <v>689</v>
      </c>
      <c r="S2506" s="41">
        <f>IF($Q2506&lt;Parâmetros!$E$19,$G2506-1,$G2506)</f>
        <v>46245</v>
      </c>
    </row>
    <row r="2507" spans="1:19" ht="15" customHeight="1" x14ac:dyDescent="0.25">
      <c r="A2507" s="79">
        <v>56227</v>
      </c>
      <c r="B2507" s="76" t="s">
        <v>186</v>
      </c>
      <c r="C2507" s="76" t="s">
        <v>2932</v>
      </c>
      <c r="D2507" s="77">
        <v>46245</v>
      </c>
      <c r="E2507" s="78">
        <v>0.75</v>
      </c>
      <c r="F2507" s="76" t="s">
        <v>266</v>
      </c>
      <c r="G2507" s="77">
        <v>46245</v>
      </c>
      <c r="H2507">
        <v>40481588</v>
      </c>
      <c r="I2507">
        <v>10</v>
      </c>
      <c r="J2507" s="76" t="s">
        <v>3617</v>
      </c>
      <c r="K2507" s="76" t="s">
        <v>3618</v>
      </c>
      <c r="L2507" s="77">
        <v>46245</v>
      </c>
      <c r="M2507" s="76" t="s">
        <v>1538</v>
      </c>
      <c r="N2507">
        <v>3002775</v>
      </c>
      <c r="O2507" s="76" t="s">
        <v>271</v>
      </c>
      <c r="P2507" s="77">
        <v>46245</v>
      </c>
      <c r="Q2507" s="43">
        <f t="shared" si="78"/>
        <v>750</v>
      </c>
      <c r="R2507" s="43">
        <f t="shared" si="79"/>
        <v>795</v>
      </c>
      <c r="S2507" s="41">
        <f>IF($Q2507&lt;Parâmetros!$E$19,$G2507-1,$G2507)</f>
        <v>46245</v>
      </c>
    </row>
    <row r="2508" spans="1:19" ht="15" customHeight="1" x14ac:dyDescent="0.25">
      <c r="A2508" s="79">
        <v>56227</v>
      </c>
      <c r="B2508" s="76" t="s">
        <v>186</v>
      </c>
      <c r="C2508" s="76" t="s">
        <v>2932</v>
      </c>
      <c r="D2508" s="77">
        <v>46245</v>
      </c>
      <c r="E2508" s="78">
        <v>0.24</v>
      </c>
      <c r="F2508" s="76" t="s">
        <v>266</v>
      </c>
      <c r="G2508" s="77">
        <v>46245</v>
      </c>
      <c r="H2508">
        <v>40481588</v>
      </c>
      <c r="I2508">
        <v>20</v>
      </c>
      <c r="J2508" s="76" t="s">
        <v>3619</v>
      </c>
      <c r="K2508" s="76" t="s">
        <v>3620</v>
      </c>
      <c r="L2508" s="77">
        <v>46245</v>
      </c>
      <c r="M2508" s="76" t="s">
        <v>1538</v>
      </c>
      <c r="N2508">
        <v>3002775</v>
      </c>
      <c r="O2508" s="76" t="s">
        <v>271</v>
      </c>
      <c r="P2508" s="77">
        <v>46245</v>
      </c>
      <c r="Q2508" s="43">
        <f t="shared" si="78"/>
        <v>796</v>
      </c>
      <c r="R2508" s="43">
        <f t="shared" si="79"/>
        <v>810</v>
      </c>
      <c r="S2508" s="41">
        <f>IF($Q2508&lt;Parâmetros!$E$19,$G2508-1,$G2508)</f>
        <v>46245</v>
      </c>
    </row>
    <row r="2509" spans="1:19" ht="15" customHeight="1" x14ac:dyDescent="0.25">
      <c r="A2509" s="79">
        <v>56227</v>
      </c>
      <c r="B2509" s="76" t="s">
        <v>186</v>
      </c>
      <c r="C2509" s="76" t="s">
        <v>2932</v>
      </c>
      <c r="D2509" s="77">
        <v>46245</v>
      </c>
      <c r="E2509" s="78">
        <v>0.72</v>
      </c>
      <c r="F2509" s="76" t="s">
        <v>266</v>
      </c>
      <c r="G2509" s="77">
        <v>46245</v>
      </c>
      <c r="H2509">
        <v>40481589</v>
      </c>
      <c r="I2509">
        <v>10</v>
      </c>
      <c r="J2509" s="76" t="s">
        <v>3621</v>
      </c>
      <c r="K2509" s="76" t="s">
        <v>3622</v>
      </c>
      <c r="L2509" s="77">
        <v>46245</v>
      </c>
      <c r="M2509" s="76" t="s">
        <v>1538</v>
      </c>
      <c r="N2509">
        <v>3006220</v>
      </c>
      <c r="O2509" s="76" t="s">
        <v>271</v>
      </c>
      <c r="P2509" s="77">
        <v>46245</v>
      </c>
      <c r="Q2509" s="43">
        <f t="shared" si="78"/>
        <v>812</v>
      </c>
      <c r="R2509" s="43">
        <f t="shared" si="79"/>
        <v>855</v>
      </c>
      <c r="S2509" s="41">
        <f>IF($Q2509&lt;Parâmetros!$E$19,$G2509-1,$G2509)</f>
        <v>46245</v>
      </c>
    </row>
    <row r="2510" spans="1:19" ht="15" customHeight="1" x14ac:dyDescent="0.25">
      <c r="A2510" s="79">
        <v>56227</v>
      </c>
      <c r="B2510" s="76" t="s">
        <v>186</v>
      </c>
      <c r="C2510" s="76" t="s">
        <v>2932</v>
      </c>
      <c r="D2510" s="77">
        <v>46245</v>
      </c>
      <c r="E2510" s="78">
        <v>0.22</v>
      </c>
      <c r="F2510" s="76" t="s">
        <v>266</v>
      </c>
      <c r="G2510" s="77">
        <v>46245</v>
      </c>
      <c r="H2510">
        <v>40481589</v>
      </c>
      <c r="I2510">
        <v>20</v>
      </c>
      <c r="J2510" s="76" t="s">
        <v>3623</v>
      </c>
      <c r="K2510" s="76" t="s">
        <v>3624</v>
      </c>
      <c r="L2510" s="77">
        <v>46245</v>
      </c>
      <c r="M2510" s="76" t="s">
        <v>1538</v>
      </c>
      <c r="N2510">
        <v>3006220</v>
      </c>
      <c r="O2510" s="76" t="s">
        <v>271</v>
      </c>
      <c r="P2510" s="77">
        <v>46245</v>
      </c>
      <c r="Q2510" s="43">
        <f t="shared" si="78"/>
        <v>856</v>
      </c>
      <c r="R2510" s="43">
        <f t="shared" si="79"/>
        <v>870</v>
      </c>
      <c r="S2510" s="41">
        <f>IF($Q2510&lt;Parâmetros!$E$19,$G2510-1,$G2510)</f>
        <v>46245</v>
      </c>
    </row>
    <row r="2511" spans="1:19" ht="15" customHeight="1" x14ac:dyDescent="0.25">
      <c r="A2511" s="79">
        <v>56227</v>
      </c>
      <c r="B2511" s="76" t="s">
        <v>186</v>
      </c>
      <c r="C2511" s="76" t="s">
        <v>2932</v>
      </c>
      <c r="D2511" s="77">
        <v>46245</v>
      </c>
      <c r="E2511" s="78">
        <v>0.91</v>
      </c>
      <c r="F2511" s="76" t="s">
        <v>266</v>
      </c>
      <c r="G2511" s="77">
        <v>46245</v>
      </c>
      <c r="H2511">
        <v>40481590</v>
      </c>
      <c r="I2511">
        <v>10</v>
      </c>
      <c r="J2511" s="76" t="s">
        <v>3625</v>
      </c>
      <c r="K2511" s="76" t="s">
        <v>3626</v>
      </c>
      <c r="L2511" s="77">
        <v>46245</v>
      </c>
      <c r="M2511" s="76" t="s">
        <v>1538</v>
      </c>
      <c r="N2511">
        <v>3002775</v>
      </c>
      <c r="O2511" s="76" t="s">
        <v>271</v>
      </c>
      <c r="P2511" s="77">
        <v>46245</v>
      </c>
      <c r="Q2511" s="43">
        <f t="shared" si="78"/>
        <v>870</v>
      </c>
      <c r="R2511" s="43">
        <f t="shared" si="79"/>
        <v>925</v>
      </c>
      <c r="S2511" s="41">
        <f>IF($Q2511&lt;Parâmetros!$E$19,$G2511-1,$G2511)</f>
        <v>46245</v>
      </c>
    </row>
    <row r="2512" spans="1:19" ht="15" customHeight="1" x14ac:dyDescent="0.25">
      <c r="A2512" s="79">
        <v>56227</v>
      </c>
      <c r="B2512" s="76" t="s">
        <v>186</v>
      </c>
      <c r="C2512" s="76" t="s">
        <v>2932</v>
      </c>
      <c r="D2512" s="77">
        <v>46245</v>
      </c>
      <c r="E2512" s="78">
        <v>0.3</v>
      </c>
      <c r="F2512" s="76" t="s">
        <v>266</v>
      </c>
      <c r="G2512" s="77">
        <v>46245</v>
      </c>
      <c r="H2512">
        <v>40481590</v>
      </c>
      <c r="I2512">
        <v>20</v>
      </c>
      <c r="J2512" s="76" t="s">
        <v>3627</v>
      </c>
      <c r="K2512" s="76" t="s">
        <v>3628</v>
      </c>
      <c r="L2512" s="77">
        <v>46245</v>
      </c>
      <c r="M2512" s="76" t="s">
        <v>1538</v>
      </c>
      <c r="N2512">
        <v>3002775</v>
      </c>
      <c r="O2512" s="76" t="s">
        <v>271</v>
      </c>
      <c r="P2512" s="77">
        <v>46245</v>
      </c>
      <c r="Q2512" s="43">
        <f t="shared" si="78"/>
        <v>926</v>
      </c>
      <c r="R2512" s="43">
        <f t="shared" si="79"/>
        <v>944</v>
      </c>
      <c r="S2512" s="41">
        <f>IF($Q2512&lt;Parâmetros!$E$19,$G2512-1,$G2512)</f>
        <v>46245</v>
      </c>
    </row>
    <row r="2513" spans="1:19" ht="15" customHeight="1" x14ac:dyDescent="0.25">
      <c r="A2513" s="79">
        <v>56227</v>
      </c>
      <c r="B2513" s="76" t="s">
        <v>186</v>
      </c>
      <c r="C2513" s="76" t="s">
        <v>2932</v>
      </c>
      <c r="D2513" s="77">
        <v>46249</v>
      </c>
      <c r="E2513" s="78">
        <v>0.74</v>
      </c>
      <c r="F2513" s="76" t="s">
        <v>266</v>
      </c>
      <c r="G2513" s="77">
        <v>46246</v>
      </c>
      <c r="H2513">
        <v>40481591</v>
      </c>
      <c r="I2513">
        <v>10</v>
      </c>
      <c r="J2513" s="76" t="s">
        <v>3629</v>
      </c>
      <c r="K2513" s="76" t="s">
        <v>3630</v>
      </c>
      <c r="L2513" s="77">
        <v>46246</v>
      </c>
      <c r="M2513" s="76" t="s">
        <v>1538</v>
      </c>
      <c r="N2513">
        <v>3002742</v>
      </c>
      <c r="O2513" s="76" t="s">
        <v>271</v>
      </c>
      <c r="P2513" s="77">
        <v>46249</v>
      </c>
      <c r="Q2513" s="43">
        <f t="shared" si="78"/>
        <v>420</v>
      </c>
      <c r="R2513" s="43">
        <f t="shared" si="79"/>
        <v>465</v>
      </c>
      <c r="S2513" s="41">
        <f>IF($Q2513&lt;Parâmetros!$E$19,$G2513-1,$G2513)</f>
        <v>46246</v>
      </c>
    </row>
    <row r="2514" spans="1:19" ht="15" customHeight="1" x14ac:dyDescent="0.25">
      <c r="A2514" s="79">
        <v>56227</v>
      </c>
      <c r="B2514" s="76" t="s">
        <v>186</v>
      </c>
      <c r="C2514" s="76" t="s">
        <v>2932</v>
      </c>
      <c r="D2514" s="77">
        <v>46249</v>
      </c>
      <c r="E2514" s="78">
        <v>0.24</v>
      </c>
      <c r="F2514" s="76" t="s">
        <v>266</v>
      </c>
      <c r="G2514" s="77">
        <v>46246</v>
      </c>
      <c r="H2514">
        <v>40481591</v>
      </c>
      <c r="I2514">
        <v>20</v>
      </c>
      <c r="J2514" s="76" t="s">
        <v>3631</v>
      </c>
      <c r="K2514" s="76" t="s">
        <v>3632</v>
      </c>
      <c r="L2514" s="77">
        <v>46246</v>
      </c>
      <c r="M2514" s="76" t="s">
        <v>1538</v>
      </c>
      <c r="N2514">
        <v>3002742</v>
      </c>
      <c r="O2514" s="76" t="s">
        <v>271</v>
      </c>
      <c r="P2514" s="77">
        <v>46249</v>
      </c>
      <c r="Q2514" s="43">
        <f t="shared" si="78"/>
        <v>466</v>
      </c>
      <c r="R2514" s="43">
        <f t="shared" si="79"/>
        <v>480</v>
      </c>
      <c r="S2514" s="41">
        <f>IF($Q2514&lt;Parâmetros!$E$19,$G2514-1,$G2514)</f>
        <v>46246</v>
      </c>
    </row>
    <row r="2515" spans="1:19" ht="15" customHeight="1" x14ac:dyDescent="0.25">
      <c r="A2515" s="79">
        <v>56227</v>
      </c>
      <c r="B2515" s="76" t="s">
        <v>186</v>
      </c>
      <c r="C2515" s="76" t="s">
        <v>2932</v>
      </c>
      <c r="D2515" s="77">
        <v>46249</v>
      </c>
      <c r="E2515" s="78">
        <v>0.74</v>
      </c>
      <c r="F2515" s="76" t="s">
        <v>266</v>
      </c>
      <c r="G2515" s="77">
        <v>46246</v>
      </c>
      <c r="H2515">
        <v>40481592</v>
      </c>
      <c r="I2515">
        <v>10</v>
      </c>
      <c r="J2515" s="76" t="s">
        <v>3633</v>
      </c>
      <c r="K2515" s="76" t="s">
        <v>3634</v>
      </c>
      <c r="L2515" s="77">
        <v>46246</v>
      </c>
      <c r="M2515" s="76" t="s">
        <v>1538</v>
      </c>
      <c r="N2515">
        <v>3005239</v>
      </c>
      <c r="O2515" s="76" t="s">
        <v>271</v>
      </c>
      <c r="P2515" s="77">
        <v>46249</v>
      </c>
      <c r="Q2515" s="43">
        <f t="shared" si="78"/>
        <v>481</v>
      </c>
      <c r="R2515" s="43">
        <f t="shared" si="79"/>
        <v>525</v>
      </c>
      <c r="S2515" s="41">
        <f>IF($Q2515&lt;Parâmetros!$E$19,$G2515-1,$G2515)</f>
        <v>46246</v>
      </c>
    </row>
    <row r="2516" spans="1:19" ht="15" customHeight="1" x14ac:dyDescent="0.25">
      <c r="A2516" s="79">
        <v>56227</v>
      </c>
      <c r="B2516" s="76" t="s">
        <v>186</v>
      </c>
      <c r="C2516" s="76" t="s">
        <v>2932</v>
      </c>
      <c r="D2516" s="77">
        <v>46249</v>
      </c>
      <c r="E2516" s="78">
        <v>0.24</v>
      </c>
      <c r="F2516" s="76" t="s">
        <v>266</v>
      </c>
      <c r="G2516" s="77">
        <v>46246</v>
      </c>
      <c r="H2516">
        <v>40481592</v>
      </c>
      <c r="I2516">
        <v>20</v>
      </c>
      <c r="J2516" s="76" t="s">
        <v>3635</v>
      </c>
      <c r="K2516" s="76" t="s">
        <v>3636</v>
      </c>
      <c r="L2516" s="77">
        <v>46246</v>
      </c>
      <c r="M2516" s="76" t="s">
        <v>1538</v>
      </c>
      <c r="N2516">
        <v>3005239</v>
      </c>
      <c r="O2516" s="76" t="s">
        <v>271</v>
      </c>
      <c r="P2516" s="77">
        <v>46249</v>
      </c>
      <c r="Q2516" s="43">
        <f t="shared" si="78"/>
        <v>526</v>
      </c>
      <c r="R2516" s="43">
        <f t="shared" si="79"/>
        <v>540</v>
      </c>
      <c r="S2516" s="41">
        <f>IF($Q2516&lt;Parâmetros!$E$19,$G2516-1,$G2516)</f>
        <v>46246</v>
      </c>
    </row>
    <row r="2517" spans="1:19" ht="15" customHeight="1" x14ac:dyDescent="0.25">
      <c r="A2517" s="79">
        <v>56227</v>
      </c>
      <c r="B2517" s="76" t="s">
        <v>186</v>
      </c>
      <c r="C2517" s="76" t="s">
        <v>2932</v>
      </c>
      <c r="D2517" s="77">
        <v>46249</v>
      </c>
      <c r="E2517" s="78">
        <v>0.49</v>
      </c>
      <c r="F2517" s="76" t="s">
        <v>266</v>
      </c>
      <c r="G2517" s="77">
        <v>46246</v>
      </c>
      <c r="H2517">
        <v>40503082</v>
      </c>
      <c r="I2517">
        <v>10</v>
      </c>
      <c r="J2517" s="76" t="s">
        <v>3637</v>
      </c>
      <c r="K2517" s="76" t="s">
        <v>3638</v>
      </c>
      <c r="L2517" s="77">
        <v>46246</v>
      </c>
      <c r="M2517" s="76" t="s">
        <v>1538</v>
      </c>
      <c r="N2517" s="76" t="s">
        <v>270</v>
      </c>
      <c r="O2517" s="76" t="s">
        <v>271</v>
      </c>
      <c r="P2517" s="77">
        <v>46249</v>
      </c>
      <c r="Q2517" s="43">
        <f t="shared" si="78"/>
        <v>541</v>
      </c>
      <c r="R2517" s="43">
        <f t="shared" si="79"/>
        <v>570</v>
      </c>
      <c r="S2517" s="41">
        <f>IF($Q2517&lt;Parâmetros!$E$19,$G2517-1,$G2517)</f>
        <v>46246</v>
      </c>
    </row>
    <row r="2518" spans="1:19" ht="15" customHeight="1" x14ac:dyDescent="0.25">
      <c r="A2518" s="79">
        <v>56227</v>
      </c>
      <c r="B2518" s="76" t="s">
        <v>186</v>
      </c>
      <c r="C2518" s="76" t="s">
        <v>2932</v>
      </c>
      <c r="D2518" s="77">
        <v>46249</v>
      </c>
      <c r="E2518" s="78">
        <v>0.15</v>
      </c>
      <c r="F2518" s="76" t="s">
        <v>266</v>
      </c>
      <c r="G2518" s="77">
        <v>46246</v>
      </c>
      <c r="H2518">
        <v>40503082</v>
      </c>
      <c r="I2518">
        <v>20</v>
      </c>
      <c r="J2518" s="76" t="s">
        <v>1365</v>
      </c>
      <c r="K2518" s="76" t="s">
        <v>3639</v>
      </c>
      <c r="L2518" s="77">
        <v>46246</v>
      </c>
      <c r="M2518" s="76" t="s">
        <v>1538</v>
      </c>
      <c r="N2518" s="76" t="s">
        <v>270</v>
      </c>
      <c r="O2518" s="76" t="s">
        <v>271</v>
      </c>
      <c r="P2518" s="77">
        <v>46249</v>
      </c>
      <c r="Q2518" s="43">
        <f t="shared" si="78"/>
        <v>571</v>
      </c>
      <c r="R2518" s="43">
        <f t="shared" si="79"/>
        <v>580</v>
      </c>
      <c r="S2518" s="41">
        <f>IF($Q2518&lt;Parâmetros!$E$19,$G2518-1,$G2518)</f>
        <v>46246</v>
      </c>
    </row>
    <row r="2519" spans="1:19" ht="15" customHeight="1" x14ac:dyDescent="0.25">
      <c r="A2519" s="79">
        <v>56227</v>
      </c>
      <c r="B2519" s="76" t="s">
        <v>186</v>
      </c>
      <c r="C2519" s="76" t="s">
        <v>2932</v>
      </c>
      <c r="D2519" s="77">
        <v>46249</v>
      </c>
      <c r="E2519" s="78">
        <v>0.45</v>
      </c>
      <c r="F2519" s="76" t="s">
        <v>266</v>
      </c>
      <c r="G2519" s="77">
        <v>46246</v>
      </c>
      <c r="H2519">
        <v>40503083</v>
      </c>
      <c r="I2519">
        <v>10</v>
      </c>
      <c r="J2519" s="76" t="s">
        <v>3640</v>
      </c>
      <c r="K2519" s="76" t="s">
        <v>3641</v>
      </c>
      <c r="L2519" s="77">
        <v>46246</v>
      </c>
      <c r="M2519" s="76" t="s">
        <v>1538</v>
      </c>
      <c r="N2519" s="76" t="s">
        <v>270</v>
      </c>
      <c r="O2519" s="76" t="s">
        <v>271</v>
      </c>
      <c r="P2519" s="77">
        <v>46249</v>
      </c>
      <c r="Q2519" s="43">
        <f t="shared" si="78"/>
        <v>582</v>
      </c>
      <c r="R2519" s="43">
        <f t="shared" si="79"/>
        <v>610</v>
      </c>
      <c r="S2519" s="41">
        <f>IF($Q2519&lt;Parâmetros!$E$19,$G2519-1,$G2519)</f>
        <v>46246</v>
      </c>
    </row>
    <row r="2520" spans="1:19" ht="15" customHeight="1" x14ac:dyDescent="0.25">
      <c r="A2520" s="79">
        <v>56227</v>
      </c>
      <c r="B2520" s="76" t="s">
        <v>186</v>
      </c>
      <c r="C2520" s="76" t="s">
        <v>2932</v>
      </c>
      <c r="D2520" s="77">
        <v>46249</v>
      </c>
      <c r="E2520" s="78">
        <v>0.15</v>
      </c>
      <c r="F2520" s="76" t="s">
        <v>266</v>
      </c>
      <c r="G2520" s="77">
        <v>46246</v>
      </c>
      <c r="H2520">
        <v>40503083</v>
      </c>
      <c r="I2520">
        <v>20</v>
      </c>
      <c r="J2520" s="76" t="s">
        <v>3642</v>
      </c>
      <c r="K2520" s="76" t="s">
        <v>3643</v>
      </c>
      <c r="L2520" s="77">
        <v>46246</v>
      </c>
      <c r="M2520" s="76" t="s">
        <v>1538</v>
      </c>
      <c r="N2520" s="76" t="s">
        <v>270</v>
      </c>
      <c r="O2520" s="76" t="s">
        <v>271</v>
      </c>
      <c r="P2520" s="77">
        <v>46249</v>
      </c>
      <c r="Q2520" s="43">
        <f t="shared" si="78"/>
        <v>611</v>
      </c>
      <c r="R2520" s="43">
        <f t="shared" si="79"/>
        <v>620</v>
      </c>
      <c r="S2520" s="41">
        <f>IF($Q2520&lt;Parâmetros!$E$19,$G2520-1,$G2520)</f>
        <v>46246</v>
      </c>
    </row>
    <row r="2521" spans="1:19" ht="15" customHeight="1" x14ac:dyDescent="0.25">
      <c r="A2521" s="79">
        <v>56227</v>
      </c>
      <c r="B2521" s="76" t="s">
        <v>186</v>
      </c>
      <c r="C2521" s="76" t="s">
        <v>2932</v>
      </c>
      <c r="D2521" s="77">
        <v>46249</v>
      </c>
      <c r="E2521" s="78">
        <v>0.49</v>
      </c>
      <c r="F2521" s="76" t="s">
        <v>266</v>
      </c>
      <c r="G2521" s="77">
        <v>46246</v>
      </c>
      <c r="H2521">
        <v>40503084</v>
      </c>
      <c r="I2521">
        <v>10</v>
      </c>
      <c r="J2521" s="76" t="s">
        <v>3644</v>
      </c>
      <c r="K2521" s="76" t="s">
        <v>3645</v>
      </c>
      <c r="L2521" s="77">
        <v>46246</v>
      </c>
      <c r="M2521" s="76" t="s">
        <v>1538</v>
      </c>
      <c r="N2521" s="76" t="s">
        <v>270</v>
      </c>
      <c r="O2521" s="76" t="s">
        <v>271</v>
      </c>
      <c r="P2521" s="77">
        <v>46249</v>
      </c>
      <c r="Q2521" s="43">
        <f t="shared" si="78"/>
        <v>621</v>
      </c>
      <c r="R2521" s="43">
        <f t="shared" si="79"/>
        <v>650</v>
      </c>
      <c r="S2521" s="41">
        <f>IF($Q2521&lt;Parâmetros!$E$19,$G2521-1,$G2521)</f>
        <v>46246</v>
      </c>
    </row>
    <row r="2522" spans="1:19" ht="15" customHeight="1" x14ac:dyDescent="0.25">
      <c r="A2522" s="79">
        <v>56227</v>
      </c>
      <c r="B2522" s="76" t="s">
        <v>186</v>
      </c>
      <c r="C2522" s="76" t="s">
        <v>2932</v>
      </c>
      <c r="D2522" s="77">
        <v>46249</v>
      </c>
      <c r="E2522" s="78">
        <v>0.15</v>
      </c>
      <c r="F2522" s="76" t="s">
        <v>266</v>
      </c>
      <c r="G2522" s="77">
        <v>46246</v>
      </c>
      <c r="H2522">
        <v>40503084</v>
      </c>
      <c r="I2522">
        <v>20</v>
      </c>
      <c r="J2522" s="76" t="s">
        <v>3646</v>
      </c>
      <c r="K2522" s="76" t="s">
        <v>3647</v>
      </c>
      <c r="L2522" s="77">
        <v>46246</v>
      </c>
      <c r="M2522" s="76" t="s">
        <v>1538</v>
      </c>
      <c r="N2522" s="76" t="s">
        <v>270</v>
      </c>
      <c r="O2522" s="76" t="s">
        <v>271</v>
      </c>
      <c r="P2522" s="77">
        <v>46249</v>
      </c>
      <c r="Q2522" s="43">
        <f t="shared" si="78"/>
        <v>651</v>
      </c>
      <c r="R2522" s="43">
        <f t="shared" si="79"/>
        <v>660</v>
      </c>
      <c r="S2522" s="41">
        <f>IF($Q2522&lt;Parâmetros!$E$19,$G2522-1,$G2522)</f>
        <v>46246</v>
      </c>
    </row>
    <row r="2523" spans="1:19" ht="15" customHeight="1" x14ac:dyDescent="0.25">
      <c r="A2523" s="79">
        <v>56227</v>
      </c>
      <c r="B2523" s="76" t="s">
        <v>186</v>
      </c>
      <c r="C2523" s="76" t="s">
        <v>2932</v>
      </c>
      <c r="D2523" s="77">
        <v>46249</v>
      </c>
      <c r="E2523" s="78">
        <v>0.95</v>
      </c>
      <c r="F2523" s="76" t="s">
        <v>266</v>
      </c>
      <c r="G2523" s="77">
        <v>46246</v>
      </c>
      <c r="H2523">
        <v>40503085</v>
      </c>
      <c r="I2523">
        <v>10</v>
      </c>
      <c r="J2523" s="76" t="s">
        <v>3648</v>
      </c>
      <c r="K2523" s="76" t="s">
        <v>3649</v>
      </c>
      <c r="L2523" s="77">
        <v>46246</v>
      </c>
      <c r="M2523" s="76" t="s">
        <v>1538</v>
      </c>
      <c r="N2523" s="76" t="s">
        <v>270</v>
      </c>
      <c r="O2523" s="76" t="s">
        <v>271</v>
      </c>
      <c r="P2523" s="77">
        <v>46249</v>
      </c>
      <c r="Q2523" s="43">
        <f t="shared" si="78"/>
        <v>663</v>
      </c>
      <c r="R2523" s="43">
        <f t="shared" si="79"/>
        <v>720</v>
      </c>
      <c r="S2523" s="41">
        <f>IF($Q2523&lt;Parâmetros!$E$19,$G2523-1,$G2523)</f>
        <v>46246</v>
      </c>
    </row>
    <row r="2524" spans="1:19" ht="15" customHeight="1" x14ac:dyDescent="0.25">
      <c r="A2524" s="79">
        <v>56227</v>
      </c>
      <c r="B2524" s="76" t="s">
        <v>186</v>
      </c>
      <c r="C2524" s="76" t="s">
        <v>2932</v>
      </c>
      <c r="D2524" s="77">
        <v>46249</v>
      </c>
      <c r="E2524" s="78">
        <v>0.44</v>
      </c>
      <c r="F2524" s="76" t="s">
        <v>266</v>
      </c>
      <c r="G2524" s="77">
        <v>46246</v>
      </c>
      <c r="H2524">
        <v>40503085</v>
      </c>
      <c r="I2524">
        <v>20</v>
      </c>
      <c r="J2524" s="76" t="s">
        <v>3650</v>
      </c>
      <c r="K2524" s="76" t="s">
        <v>3651</v>
      </c>
      <c r="L2524" s="77">
        <v>46246</v>
      </c>
      <c r="M2524" s="76" t="s">
        <v>1538</v>
      </c>
      <c r="N2524" s="76" t="s">
        <v>270</v>
      </c>
      <c r="O2524" s="76" t="s">
        <v>271</v>
      </c>
      <c r="P2524" s="77">
        <v>46249</v>
      </c>
      <c r="Q2524" s="43">
        <f t="shared" si="78"/>
        <v>722</v>
      </c>
      <c r="R2524" s="43">
        <f t="shared" si="79"/>
        <v>749</v>
      </c>
      <c r="S2524" s="41">
        <f>IF($Q2524&lt;Parâmetros!$E$19,$G2524-1,$G2524)</f>
        <v>46246</v>
      </c>
    </row>
    <row r="2525" spans="1:19" ht="15" customHeight="1" x14ac:dyDescent="0.25">
      <c r="A2525" s="79">
        <v>56227</v>
      </c>
      <c r="B2525" s="76" t="s">
        <v>186</v>
      </c>
      <c r="C2525" s="76" t="s">
        <v>2932</v>
      </c>
      <c r="D2525" s="77">
        <v>46249</v>
      </c>
      <c r="E2525" s="78">
        <v>0.99</v>
      </c>
      <c r="F2525" s="76" t="s">
        <v>266</v>
      </c>
      <c r="G2525" s="77">
        <v>46246</v>
      </c>
      <c r="H2525">
        <v>40503086</v>
      </c>
      <c r="I2525">
        <v>10</v>
      </c>
      <c r="J2525" s="76" t="s">
        <v>3652</v>
      </c>
      <c r="K2525" s="76" t="s">
        <v>3653</v>
      </c>
      <c r="L2525" s="77">
        <v>46246</v>
      </c>
      <c r="M2525" s="76" t="s">
        <v>1538</v>
      </c>
      <c r="N2525" s="76" t="s">
        <v>270</v>
      </c>
      <c r="O2525" s="76" t="s">
        <v>271</v>
      </c>
      <c r="P2525" s="77">
        <v>46249</v>
      </c>
      <c r="Q2525" s="43">
        <f t="shared" si="78"/>
        <v>812</v>
      </c>
      <c r="R2525" s="43">
        <f t="shared" si="79"/>
        <v>871</v>
      </c>
      <c r="S2525" s="41">
        <f>IF($Q2525&lt;Parâmetros!$E$19,$G2525-1,$G2525)</f>
        <v>46246</v>
      </c>
    </row>
    <row r="2526" spans="1:19" ht="15" customHeight="1" x14ac:dyDescent="0.25">
      <c r="A2526" s="79">
        <v>56227</v>
      </c>
      <c r="B2526" s="76" t="s">
        <v>186</v>
      </c>
      <c r="C2526" s="76" t="s">
        <v>2932</v>
      </c>
      <c r="D2526" s="77">
        <v>46249</v>
      </c>
      <c r="E2526" s="78">
        <v>0.45</v>
      </c>
      <c r="F2526" s="76" t="s">
        <v>266</v>
      </c>
      <c r="G2526" s="77">
        <v>46246</v>
      </c>
      <c r="H2526">
        <v>40503086</v>
      </c>
      <c r="I2526">
        <v>20</v>
      </c>
      <c r="J2526" s="76" t="s">
        <v>3654</v>
      </c>
      <c r="K2526" s="76" t="s">
        <v>1585</v>
      </c>
      <c r="L2526" s="77">
        <v>46246</v>
      </c>
      <c r="M2526" s="76" t="s">
        <v>1538</v>
      </c>
      <c r="N2526" s="76" t="s">
        <v>270</v>
      </c>
      <c r="O2526" s="76" t="s">
        <v>271</v>
      </c>
      <c r="P2526" s="77">
        <v>46249</v>
      </c>
      <c r="Q2526" s="43">
        <f t="shared" ref="Q2526:Q2589" si="80">IFERROR(VALUE(LEFT($J2526,2))*60+VALUE(MID($J2526,4,2)),9999)</f>
        <v>873</v>
      </c>
      <c r="R2526" s="43">
        <f t="shared" ref="R2526:R2589" si="81">IFERROR(VALUE(LEFT($K2526,2))*60+VALUE(MID($K2526,4,2)),"")</f>
        <v>900</v>
      </c>
      <c r="S2526" s="41">
        <f>IF($Q2526&lt;Parâmetros!$E$19,$G2526-1,$G2526)</f>
        <v>46246</v>
      </c>
    </row>
    <row r="2527" spans="1:19" ht="15" customHeight="1" x14ac:dyDescent="0.25">
      <c r="A2527" s="79">
        <v>56227</v>
      </c>
      <c r="B2527" s="76" t="s">
        <v>186</v>
      </c>
      <c r="C2527" s="76" t="s">
        <v>2932</v>
      </c>
      <c r="D2527" s="77">
        <v>46249</v>
      </c>
      <c r="E2527" s="78">
        <v>0.22</v>
      </c>
      <c r="F2527" s="76" t="s">
        <v>266</v>
      </c>
      <c r="G2527" s="77">
        <v>46246</v>
      </c>
      <c r="H2527">
        <v>40503082</v>
      </c>
      <c r="I2527">
        <v>20</v>
      </c>
      <c r="J2527" s="76" t="s">
        <v>3655</v>
      </c>
      <c r="K2527" s="76" t="s">
        <v>3656</v>
      </c>
      <c r="L2527" s="77">
        <v>46246</v>
      </c>
      <c r="M2527" s="76" t="s">
        <v>1538</v>
      </c>
      <c r="N2527" s="76" t="s">
        <v>270</v>
      </c>
      <c r="O2527" s="76" t="s">
        <v>271</v>
      </c>
      <c r="P2527" s="77">
        <v>46249</v>
      </c>
      <c r="Q2527" s="43">
        <f t="shared" si="80"/>
        <v>902</v>
      </c>
      <c r="R2527" s="43">
        <f t="shared" si="81"/>
        <v>915</v>
      </c>
      <c r="S2527" s="41">
        <f>IF($Q2527&lt;Parâmetros!$E$19,$G2527-1,$G2527)</f>
        <v>46246</v>
      </c>
    </row>
    <row r="2528" spans="1:19" ht="15" customHeight="1" x14ac:dyDescent="0.25">
      <c r="A2528" s="79">
        <v>56227</v>
      </c>
      <c r="B2528" s="76" t="s">
        <v>186</v>
      </c>
      <c r="C2528" s="76" t="s">
        <v>2932</v>
      </c>
      <c r="D2528" s="77">
        <v>46249</v>
      </c>
      <c r="E2528" s="78">
        <v>0.22</v>
      </c>
      <c r="F2528" s="76" t="s">
        <v>266</v>
      </c>
      <c r="G2528" s="77">
        <v>46246</v>
      </c>
      <c r="H2528">
        <v>40503083</v>
      </c>
      <c r="I2528">
        <v>20</v>
      </c>
      <c r="J2528" s="76" t="s">
        <v>3657</v>
      </c>
      <c r="K2528" s="76" t="s">
        <v>3658</v>
      </c>
      <c r="L2528" s="77">
        <v>46246</v>
      </c>
      <c r="M2528" s="76" t="s">
        <v>1538</v>
      </c>
      <c r="N2528" s="76" t="s">
        <v>270</v>
      </c>
      <c r="O2528" s="76" t="s">
        <v>271</v>
      </c>
      <c r="P2528" s="77">
        <v>46249</v>
      </c>
      <c r="Q2528" s="43">
        <f t="shared" si="80"/>
        <v>917</v>
      </c>
      <c r="R2528" s="43">
        <f t="shared" si="81"/>
        <v>930</v>
      </c>
      <c r="S2528" s="41">
        <f>IF($Q2528&lt;Parâmetros!$E$19,$G2528-1,$G2528)</f>
        <v>46246</v>
      </c>
    </row>
    <row r="2529" spans="1:19" ht="15" customHeight="1" x14ac:dyDescent="0.25">
      <c r="A2529" s="79">
        <v>56227</v>
      </c>
      <c r="B2529" s="76" t="s">
        <v>186</v>
      </c>
      <c r="C2529" s="76" t="s">
        <v>2932</v>
      </c>
      <c r="D2529" s="77">
        <v>46249</v>
      </c>
      <c r="E2529" s="78">
        <v>0.3</v>
      </c>
      <c r="F2529" s="76" t="s">
        <v>266</v>
      </c>
      <c r="G2529" s="77">
        <v>46246</v>
      </c>
      <c r="H2529">
        <v>40503084</v>
      </c>
      <c r="I2529">
        <v>20</v>
      </c>
      <c r="J2529" s="76" t="s">
        <v>3659</v>
      </c>
      <c r="K2529" s="76" t="s">
        <v>3660</v>
      </c>
      <c r="L2529" s="77">
        <v>46246</v>
      </c>
      <c r="M2529" s="76" t="s">
        <v>1538</v>
      </c>
      <c r="N2529" s="76" t="s">
        <v>270</v>
      </c>
      <c r="O2529" s="76" t="s">
        <v>271</v>
      </c>
      <c r="P2529" s="77">
        <v>46249</v>
      </c>
      <c r="Q2529" s="43">
        <f t="shared" si="80"/>
        <v>931</v>
      </c>
      <c r="R2529" s="43">
        <f t="shared" si="81"/>
        <v>949</v>
      </c>
      <c r="S2529" s="41">
        <f>IF($Q2529&lt;Parâmetros!$E$19,$G2529-1,$G2529)</f>
        <v>46246</v>
      </c>
    </row>
    <row r="2530" spans="1:19" ht="15" customHeight="1" x14ac:dyDescent="0.25">
      <c r="A2530" s="79">
        <v>56227</v>
      </c>
      <c r="B2530" s="76" t="s">
        <v>186</v>
      </c>
      <c r="C2530" s="76" t="s">
        <v>2932</v>
      </c>
      <c r="D2530" s="77">
        <v>46249</v>
      </c>
      <c r="E2530" s="78">
        <v>5.49</v>
      </c>
      <c r="F2530" s="76" t="s">
        <v>266</v>
      </c>
      <c r="G2530" s="77">
        <v>46247</v>
      </c>
      <c r="H2530">
        <v>40503099</v>
      </c>
      <c r="I2530">
        <v>10</v>
      </c>
      <c r="J2530" s="76" t="s">
        <v>3661</v>
      </c>
      <c r="K2530" s="76" t="s">
        <v>3662</v>
      </c>
      <c r="L2530" s="77">
        <v>46247</v>
      </c>
      <c r="M2530" s="76" t="s">
        <v>269</v>
      </c>
      <c r="N2530" s="76" t="s">
        <v>270</v>
      </c>
      <c r="O2530" s="76" t="s">
        <v>271</v>
      </c>
      <c r="P2530" s="77">
        <v>46249</v>
      </c>
      <c r="Q2530" s="43">
        <f t="shared" si="80"/>
        <v>421</v>
      </c>
      <c r="R2530" s="43">
        <f t="shared" si="81"/>
        <v>750</v>
      </c>
      <c r="S2530" s="41">
        <f>IF($Q2530&lt;Parâmetros!$E$19,$G2530-1,$G2530)</f>
        <v>46247</v>
      </c>
    </row>
    <row r="2531" spans="1:19" ht="15" customHeight="1" x14ac:dyDescent="0.25">
      <c r="A2531" s="79">
        <v>56227</v>
      </c>
      <c r="B2531" s="76" t="s">
        <v>186</v>
      </c>
      <c r="C2531" s="76" t="s">
        <v>2932</v>
      </c>
      <c r="D2531" s="77">
        <v>46249</v>
      </c>
      <c r="E2531" s="78">
        <v>2.19</v>
      </c>
      <c r="F2531" s="76" t="s">
        <v>266</v>
      </c>
      <c r="G2531" s="77">
        <v>46247</v>
      </c>
      <c r="H2531">
        <v>40503099</v>
      </c>
      <c r="I2531">
        <v>10</v>
      </c>
      <c r="J2531" s="76" t="s">
        <v>3663</v>
      </c>
      <c r="K2531" s="76" t="s">
        <v>3664</v>
      </c>
      <c r="L2531" s="77">
        <v>46247</v>
      </c>
      <c r="M2531" s="76" t="s">
        <v>269</v>
      </c>
      <c r="N2531" s="76" t="s">
        <v>270</v>
      </c>
      <c r="O2531" s="76" t="s">
        <v>271</v>
      </c>
      <c r="P2531" s="77">
        <v>46249</v>
      </c>
      <c r="Q2531" s="43">
        <f t="shared" si="80"/>
        <v>815</v>
      </c>
      <c r="R2531" s="43">
        <f t="shared" si="81"/>
        <v>946</v>
      </c>
      <c r="S2531" s="41">
        <f>IF($Q2531&lt;Parâmetros!$E$19,$G2531-1,$G2531)</f>
        <v>46247</v>
      </c>
    </row>
    <row r="2532" spans="1:19" ht="15" customHeight="1" x14ac:dyDescent="0.25">
      <c r="A2532" s="79">
        <v>56227</v>
      </c>
      <c r="B2532" s="76" t="s">
        <v>186</v>
      </c>
      <c r="C2532" s="76" t="s">
        <v>2932</v>
      </c>
      <c r="D2532" s="77">
        <v>46249</v>
      </c>
      <c r="E2532" s="78">
        <v>6.45</v>
      </c>
      <c r="F2532" s="76" t="s">
        <v>266</v>
      </c>
      <c r="G2532" s="77">
        <v>46248</v>
      </c>
      <c r="H2532">
        <v>40503100</v>
      </c>
      <c r="I2532">
        <v>10</v>
      </c>
      <c r="J2532" s="76" t="s">
        <v>3665</v>
      </c>
      <c r="K2532" s="76" t="s">
        <v>3666</v>
      </c>
      <c r="L2532" s="77">
        <v>46248</v>
      </c>
      <c r="M2532" s="76" t="s">
        <v>269</v>
      </c>
      <c r="N2532" s="76" t="s">
        <v>270</v>
      </c>
      <c r="O2532" s="76" t="s">
        <v>271</v>
      </c>
      <c r="P2532" s="77">
        <v>46249</v>
      </c>
      <c r="Q2532" s="43">
        <f t="shared" si="80"/>
        <v>421</v>
      </c>
      <c r="R2532" s="43">
        <f t="shared" si="81"/>
        <v>808</v>
      </c>
      <c r="S2532" s="41">
        <f>IF($Q2532&lt;Parâmetros!$E$19,$G2532-1,$G2532)</f>
        <v>46248</v>
      </c>
    </row>
    <row r="2533" spans="1:19" ht="15" customHeight="1" x14ac:dyDescent="0.25">
      <c r="A2533" s="79">
        <v>56227</v>
      </c>
      <c r="B2533" s="76" t="s">
        <v>186</v>
      </c>
      <c r="C2533" s="76" t="s">
        <v>2932</v>
      </c>
      <c r="D2533" s="77">
        <v>46249</v>
      </c>
      <c r="E2533" s="78">
        <v>1.17</v>
      </c>
      <c r="F2533" s="76" t="s">
        <v>266</v>
      </c>
      <c r="G2533" s="77">
        <v>46248</v>
      </c>
      <c r="H2533">
        <v>40503100</v>
      </c>
      <c r="I2533">
        <v>10</v>
      </c>
      <c r="J2533" s="76" t="s">
        <v>3667</v>
      </c>
      <c r="K2533" s="76" t="s">
        <v>3668</v>
      </c>
      <c r="L2533" s="77">
        <v>46248</v>
      </c>
      <c r="M2533" s="76" t="s">
        <v>269</v>
      </c>
      <c r="N2533" s="76" t="s">
        <v>270</v>
      </c>
      <c r="O2533" s="76" t="s">
        <v>271</v>
      </c>
      <c r="P2533" s="77">
        <v>46249</v>
      </c>
      <c r="Q2533" s="43">
        <f t="shared" si="80"/>
        <v>876</v>
      </c>
      <c r="R2533" s="43">
        <f t="shared" si="81"/>
        <v>946</v>
      </c>
      <c r="S2533" s="41">
        <f>IF($Q2533&lt;Parâmetros!$E$19,$G2533-1,$G2533)</f>
        <v>46248</v>
      </c>
    </row>
    <row r="2534" spans="1:19" ht="15" customHeight="1" x14ac:dyDescent="0.25">
      <c r="A2534" s="79">
        <v>56227</v>
      </c>
      <c r="B2534" s="76" t="s">
        <v>186</v>
      </c>
      <c r="C2534" s="76" t="s">
        <v>2932</v>
      </c>
      <c r="D2534" s="77">
        <v>46249</v>
      </c>
      <c r="E2534" s="78">
        <v>5.54</v>
      </c>
      <c r="F2534" s="76" t="s">
        <v>266</v>
      </c>
      <c r="G2534" s="77">
        <v>46249</v>
      </c>
      <c r="H2534">
        <v>40496556</v>
      </c>
      <c r="I2534">
        <v>10</v>
      </c>
      <c r="J2534" s="76" t="s">
        <v>2317</v>
      </c>
      <c r="K2534" s="76" t="s">
        <v>3669</v>
      </c>
      <c r="L2534" s="77">
        <v>46249</v>
      </c>
      <c r="M2534" s="76" t="s">
        <v>269</v>
      </c>
      <c r="N2534" s="76" t="s">
        <v>270</v>
      </c>
      <c r="O2534" s="76" t="s">
        <v>271</v>
      </c>
      <c r="P2534" s="77">
        <v>46249</v>
      </c>
      <c r="Q2534" s="43">
        <f t="shared" si="80"/>
        <v>420</v>
      </c>
      <c r="R2534" s="43">
        <f t="shared" si="81"/>
        <v>752</v>
      </c>
      <c r="S2534" s="41">
        <f>IF($Q2534&lt;Parâmetros!$E$19,$G2534-1,$G2534)</f>
        <v>46249</v>
      </c>
    </row>
    <row r="2535" spans="1:19" ht="15" customHeight="1" x14ac:dyDescent="0.25">
      <c r="A2535" s="79">
        <v>56227</v>
      </c>
      <c r="B2535" s="76" t="s">
        <v>186</v>
      </c>
      <c r="C2535" s="76" t="s">
        <v>1995</v>
      </c>
      <c r="D2535" s="77">
        <v>46249</v>
      </c>
      <c r="E2535" s="78">
        <v>1.25</v>
      </c>
      <c r="F2535" s="76" t="s">
        <v>266</v>
      </c>
      <c r="G2535" s="77">
        <v>46249</v>
      </c>
      <c r="H2535">
        <v>40496556</v>
      </c>
      <c r="I2535">
        <v>20</v>
      </c>
      <c r="J2535" s="76" t="s">
        <v>3670</v>
      </c>
      <c r="K2535" s="76" t="s">
        <v>331</v>
      </c>
      <c r="L2535" s="77">
        <v>46249</v>
      </c>
      <c r="M2535" s="76" t="s">
        <v>269</v>
      </c>
      <c r="N2535" s="76" t="s">
        <v>270</v>
      </c>
      <c r="O2535" s="76" t="s">
        <v>271</v>
      </c>
      <c r="P2535" s="77">
        <v>46249</v>
      </c>
      <c r="Q2535" s="43">
        <f t="shared" si="80"/>
        <v>814</v>
      </c>
      <c r="R2535" s="43">
        <f t="shared" si="81"/>
        <v>890</v>
      </c>
      <c r="S2535" s="41">
        <f>IF($Q2535&lt;Parâmetros!$E$19,$G2535-1,$G2535)</f>
        <v>46249</v>
      </c>
    </row>
    <row r="2536" spans="1:19" ht="15" customHeight="1" x14ac:dyDescent="0.25">
      <c r="A2536" s="79">
        <v>56227</v>
      </c>
      <c r="B2536" s="76" t="s">
        <v>186</v>
      </c>
      <c r="C2536" s="76" t="s">
        <v>2932</v>
      </c>
      <c r="D2536" s="77">
        <v>46251</v>
      </c>
      <c r="E2536" s="78">
        <v>5.47</v>
      </c>
      <c r="F2536" s="76" t="s">
        <v>266</v>
      </c>
      <c r="G2536" s="77">
        <v>46251</v>
      </c>
      <c r="H2536">
        <v>40504742</v>
      </c>
      <c r="I2536">
        <v>10</v>
      </c>
      <c r="J2536" s="76" t="s">
        <v>3671</v>
      </c>
      <c r="K2536" s="76" t="s">
        <v>3672</v>
      </c>
      <c r="L2536" s="77">
        <v>46251</v>
      </c>
      <c r="M2536" s="76" t="s">
        <v>296</v>
      </c>
      <c r="N2536" s="76" t="s">
        <v>270</v>
      </c>
      <c r="O2536" s="76" t="s">
        <v>271</v>
      </c>
      <c r="P2536" s="77">
        <v>46251</v>
      </c>
      <c r="Q2536" s="43">
        <f t="shared" si="80"/>
        <v>421</v>
      </c>
      <c r="R2536" s="43">
        <f t="shared" si="81"/>
        <v>749</v>
      </c>
      <c r="S2536" s="41">
        <f>IF($Q2536&lt;Parâmetros!$E$19,$G2536-1,$G2536)</f>
        <v>46251</v>
      </c>
    </row>
    <row r="2537" spans="1:19" ht="15" customHeight="1" x14ac:dyDescent="0.25">
      <c r="A2537" s="79">
        <v>56227</v>
      </c>
      <c r="B2537" s="76" t="s">
        <v>186</v>
      </c>
      <c r="C2537" s="76" t="s">
        <v>2932</v>
      </c>
      <c r="D2537" s="77">
        <v>46252</v>
      </c>
      <c r="E2537" s="78">
        <v>2.2000000000000002</v>
      </c>
      <c r="F2537" s="76" t="s">
        <v>266</v>
      </c>
      <c r="G2537" s="77">
        <v>46251</v>
      </c>
      <c r="H2537">
        <v>40504742</v>
      </c>
      <c r="I2537">
        <v>10</v>
      </c>
      <c r="J2537" s="76" t="s">
        <v>4455</v>
      </c>
      <c r="K2537" s="76" t="s">
        <v>4456</v>
      </c>
      <c r="L2537" s="77">
        <v>46251</v>
      </c>
      <c r="M2537" s="76" t="s">
        <v>296</v>
      </c>
      <c r="N2537" s="76" t="s">
        <v>270</v>
      </c>
      <c r="O2537" s="76" t="s">
        <v>271</v>
      </c>
      <c r="P2537" s="77">
        <v>46252</v>
      </c>
      <c r="Q2537" s="43">
        <f t="shared" si="80"/>
        <v>812</v>
      </c>
      <c r="R2537" s="43">
        <f t="shared" si="81"/>
        <v>944</v>
      </c>
      <c r="S2537" s="41">
        <f>IF($Q2537&lt;Parâmetros!$E$19,$G2537-1,$G2537)</f>
        <v>46251</v>
      </c>
    </row>
    <row r="2538" spans="1:19" ht="15" customHeight="1" x14ac:dyDescent="0.25">
      <c r="A2538" s="79">
        <v>56227</v>
      </c>
      <c r="B2538" s="76" t="s">
        <v>186</v>
      </c>
      <c r="C2538" s="76" t="s">
        <v>2932</v>
      </c>
      <c r="D2538" s="77">
        <v>46252</v>
      </c>
      <c r="E2538" s="78">
        <v>5.47</v>
      </c>
      <c r="F2538" s="76" t="s">
        <v>266</v>
      </c>
      <c r="G2538" s="77">
        <v>46252</v>
      </c>
      <c r="H2538">
        <v>40504742</v>
      </c>
      <c r="I2538">
        <v>10</v>
      </c>
      <c r="J2538" s="76" t="s">
        <v>540</v>
      </c>
      <c r="K2538" s="76" t="s">
        <v>4457</v>
      </c>
      <c r="L2538" s="77">
        <v>46252</v>
      </c>
      <c r="M2538" s="76" t="s">
        <v>296</v>
      </c>
      <c r="N2538" s="76" t="s">
        <v>270</v>
      </c>
      <c r="O2538" s="76" t="s">
        <v>271</v>
      </c>
      <c r="P2538" s="77">
        <v>46252</v>
      </c>
      <c r="Q2538" s="43">
        <f t="shared" si="80"/>
        <v>420</v>
      </c>
      <c r="R2538" s="43">
        <f t="shared" si="81"/>
        <v>748</v>
      </c>
      <c r="S2538" s="41">
        <f>IF($Q2538&lt;Parâmetros!$E$19,$G2538-1,$G2538)</f>
        <v>46252</v>
      </c>
    </row>
    <row r="2539" spans="1:19" ht="15" customHeight="1" x14ac:dyDescent="0.25">
      <c r="A2539" s="79">
        <v>56227</v>
      </c>
      <c r="B2539" s="76" t="s">
        <v>186</v>
      </c>
      <c r="C2539" s="76" t="s">
        <v>2932</v>
      </c>
      <c r="D2539" s="77">
        <v>46252</v>
      </c>
      <c r="E2539" s="78">
        <v>2.25</v>
      </c>
      <c r="F2539" s="76" t="s">
        <v>266</v>
      </c>
      <c r="G2539" s="77">
        <v>46252</v>
      </c>
      <c r="H2539">
        <v>40504743</v>
      </c>
      <c r="I2539">
        <v>10</v>
      </c>
      <c r="J2539" s="76" t="s">
        <v>4458</v>
      </c>
      <c r="K2539" s="76" t="s">
        <v>4459</v>
      </c>
      <c r="L2539" s="77">
        <v>46252</v>
      </c>
      <c r="M2539" s="76" t="s">
        <v>767</v>
      </c>
      <c r="N2539" s="76" t="s">
        <v>270</v>
      </c>
      <c r="O2539" s="76" t="s">
        <v>271</v>
      </c>
      <c r="P2539" s="77">
        <v>46252</v>
      </c>
      <c r="Q2539" s="43">
        <f t="shared" si="80"/>
        <v>811</v>
      </c>
      <c r="R2539" s="43">
        <f t="shared" si="81"/>
        <v>946</v>
      </c>
      <c r="S2539" s="41">
        <f>IF($Q2539&lt;Parâmetros!$E$19,$G2539-1,$G2539)</f>
        <v>46252</v>
      </c>
    </row>
    <row r="2540" spans="1:19" ht="15" customHeight="1" x14ac:dyDescent="0.25">
      <c r="A2540" s="79">
        <v>56256</v>
      </c>
      <c r="B2540" s="76" t="s">
        <v>196</v>
      </c>
      <c r="C2540" s="76" t="s">
        <v>712</v>
      </c>
      <c r="D2540" s="77">
        <v>46239</v>
      </c>
      <c r="E2540" s="78">
        <v>0.32</v>
      </c>
      <c r="F2540" s="76" t="s">
        <v>266</v>
      </c>
      <c r="G2540" s="77">
        <v>46239</v>
      </c>
      <c r="H2540">
        <v>40500256</v>
      </c>
      <c r="I2540">
        <v>10</v>
      </c>
      <c r="J2540" s="76" t="s">
        <v>3673</v>
      </c>
      <c r="K2540" s="76" t="s">
        <v>3674</v>
      </c>
      <c r="L2540" s="77">
        <v>46239</v>
      </c>
      <c r="M2540" s="76" t="s">
        <v>296</v>
      </c>
      <c r="N2540" s="76" t="s">
        <v>270</v>
      </c>
      <c r="O2540" s="76" t="s">
        <v>271</v>
      </c>
      <c r="P2540" s="77">
        <v>46239</v>
      </c>
      <c r="Q2540" s="43">
        <f t="shared" si="80"/>
        <v>441</v>
      </c>
      <c r="R2540" s="43">
        <f t="shared" si="81"/>
        <v>460</v>
      </c>
      <c r="S2540" s="41">
        <f>IF($Q2540&lt;Parâmetros!$E$19,$G2540-1,$G2540)</f>
        <v>46239</v>
      </c>
    </row>
    <row r="2541" spans="1:19" ht="15" customHeight="1" x14ac:dyDescent="0.25">
      <c r="A2541" s="79">
        <v>56256</v>
      </c>
      <c r="B2541" s="76" t="s">
        <v>196</v>
      </c>
      <c r="C2541" s="76" t="s">
        <v>712</v>
      </c>
      <c r="D2541" s="77">
        <v>46239</v>
      </c>
      <c r="E2541" s="78">
        <v>0.3</v>
      </c>
      <c r="F2541" s="76" t="s">
        <v>266</v>
      </c>
      <c r="G2541" s="77">
        <v>46239</v>
      </c>
      <c r="H2541">
        <v>40500257</v>
      </c>
      <c r="I2541">
        <v>10</v>
      </c>
      <c r="J2541" s="76" t="s">
        <v>3675</v>
      </c>
      <c r="K2541" s="76" t="s">
        <v>3676</v>
      </c>
      <c r="L2541" s="77">
        <v>46239</v>
      </c>
      <c r="M2541" s="76" t="s">
        <v>296</v>
      </c>
      <c r="N2541" s="76" t="s">
        <v>270</v>
      </c>
      <c r="O2541" s="76" t="s">
        <v>271</v>
      </c>
      <c r="P2541" s="77">
        <v>46239</v>
      </c>
      <c r="Q2541" s="43">
        <f t="shared" si="80"/>
        <v>462</v>
      </c>
      <c r="R2541" s="43">
        <f t="shared" si="81"/>
        <v>480</v>
      </c>
      <c r="S2541" s="41">
        <f>IF($Q2541&lt;Parâmetros!$E$19,$G2541-1,$G2541)</f>
        <v>46239</v>
      </c>
    </row>
    <row r="2542" spans="1:19" ht="15" customHeight="1" x14ac:dyDescent="0.25">
      <c r="A2542" s="79">
        <v>56256</v>
      </c>
      <c r="B2542" s="76" t="s">
        <v>196</v>
      </c>
      <c r="C2542" s="76" t="s">
        <v>712</v>
      </c>
      <c r="D2542" s="77">
        <v>46239</v>
      </c>
      <c r="E2542" s="78">
        <v>0.28999999999999998</v>
      </c>
      <c r="F2542" s="76" t="s">
        <v>266</v>
      </c>
      <c r="G2542" s="77">
        <v>46239</v>
      </c>
      <c r="H2542">
        <v>40500258</v>
      </c>
      <c r="I2542">
        <v>10</v>
      </c>
      <c r="J2542" s="76" t="s">
        <v>3677</v>
      </c>
      <c r="K2542" s="76" t="s">
        <v>3678</v>
      </c>
      <c r="L2542" s="77">
        <v>46239</v>
      </c>
      <c r="M2542" s="76" t="s">
        <v>296</v>
      </c>
      <c r="N2542" s="76" t="s">
        <v>270</v>
      </c>
      <c r="O2542" s="76" t="s">
        <v>271</v>
      </c>
      <c r="P2542" s="77">
        <v>46239</v>
      </c>
      <c r="Q2542" s="43">
        <f t="shared" si="80"/>
        <v>482</v>
      </c>
      <c r="R2542" s="43">
        <f t="shared" si="81"/>
        <v>499</v>
      </c>
      <c r="S2542" s="41">
        <f>IF($Q2542&lt;Parâmetros!$E$19,$G2542-1,$G2542)</f>
        <v>46239</v>
      </c>
    </row>
    <row r="2543" spans="1:19" ht="15" customHeight="1" x14ac:dyDescent="0.25">
      <c r="A2543" s="79">
        <v>56256</v>
      </c>
      <c r="B2543" s="76" t="s">
        <v>196</v>
      </c>
      <c r="C2543" s="76" t="s">
        <v>712</v>
      </c>
      <c r="D2543" s="77">
        <v>46239</v>
      </c>
      <c r="E2543" s="78">
        <v>0.3</v>
      </c>
      <c r="F2543" s="76" t="s">
        <v>266</v>
      </c>
      <c r="G2543" s="77">
        <v>46239</v>
      </c>
      <c r="H2543">
        <v>40500259</v>
      </c>
      <c r="I2543">
        <v>10</v>
      </c>
      <c r="J2543" s="76" t="s">
        <v>3679</v>
      </c>
      <c r="K2543" s="76" t="s">
        <v>3680</v>
      </c>
      <c r="L2543" s="77">
        <v>46239</v>
      </c>
      <c r="M2543" s="76" t="s">
        <v>296</v>
      </c>
      <c r="N2543" s="76" t="s">
        <v>270</v>
      </c>
      <c r="O2543" s="76" t="s">
        <v>271</v>
      </c>
      <c r="P2543" s="77">
        <v>46239</v>
      </c>
      <c r="Q2543" s="43">
        <f t="shared" si="80"/>
        <v>502</v>
      </c>
      <c r="R2543" s="43">
        <f t="shared" si="81"/>
        <v>520</v>
      </c>
      <c r="S2543" s="41">
        <f>IF($Q2543&lt;Parâmetros!$E$19,$G2543-1,$G2543)</f>
        <v>46239</v>
      </c>
    </row>
    <row r="2544" spans="1:19" ht="15" customHeight="1" x14ac:dyDescent="0.25">
      <c r="A2544" s="79">
        <v>56256</v>
      </c>
      <c r="B2544" s="76" t="s">
        <v>196</v>
      </c>
      <c r="C2544" s="76" t="s">
        <v>712</v>
      </c>
      <c r="D2544" s="77">
        <v>46239</v>
      </c>
      <c r="E2544" s="78">
        <v>0.3</v>
      </c>
      <c r="F2544" s="76" t="s">
        <v>266</v>
      </c>
      <c r="G2544" s="77">
        <v>46239</v>
      </c>
      <c r="H2544">
        <v>40500461</v>
      </c>
      <c r="I2544">
        <v>10</v>
      </c>
      <c r="J2544" s="76" t="s">
        <v>3681</v>
      </c>
      <c r="K2544" s="76" t="s">
        <v>3682</v>
      </c>
      <c r="L2544" s="77">
        <v>46239</v>
      </c>
      <c r="M2544" s="76" t="s">
        <v>296</v>
      </c>
      <c r="N2544" s="76" t="s">
        <v>270</v>
      </c>
      <c r="O2544" s="76" t="s">
        <v>271</v>
      </c>
      <c r="P2544" s="77">
        <v>46239</v>
      </c>
      <c r="Q2544" s="43">
        <f t="shared" si="80"/>
        <v>522</v>
      </c>
      <c r="R2544" s="43">
        <f t="shared" si="81"/>
        <v>540</v>
      </c>
      <c r="S2544" s="41">
        <f>IF($Q2544&lt;Parâmetros!$E$19,$G2544-1,$G2544)</f>
        <v>46239</v>
      </c>
    </row>
    <row r="2545" spans="1:19" ht="15" customHeight="1" x14ac:dyDescent="0.25">
      <c r="A2545" s="79">
        <v>56256</v>
      </c>
      <c r="B2545" s="76" t="s">
        <v>196</v>
      </c>
      <c r="C2545" s="76" t="s">
        <v>712</v>
      </c>
      <c r="D2545" s="77">
        <v>46239</v>
      </c>
      <c r="E2545" s="78">
        <v>0.3</v>
      </c>
      <c r="F2545" s="76" t="s">
        <v>266</v>
      </c>
      <c r="G2545" s="77">
        <v>46239</v>
      </c>
      <c r="H2545">
        <v>40500471</v>
      </c>
      <c r="I2545">
        <v>10</v>
      </c>
      <c r="J2545" s="76" t="s">
        <v>3683</v>
      </c>
      <c r="K2545" s="76" t="s">
        <v>3684</v>
      </c>
      <c r="L2545" s="77">
        <v>46239</v>
      </c>
      <c r="M2545" s="76" t="s">
        <v>296</v>
      </c>
      <c r="N2545" s="76" t="s">
        <v>270</v>
      </c>
      <c r="O2545" s="76" t="s">
        <v>271</v>
      </c>
      <c r="P2545" s="77">
        <v>46239</v>
      </c>
      <c r="Q2545" s="43">
        <f t="shared" si="80"/>
        <v>542</v>
      </c>
      <c r="R2545" s="43">
        <f t="shared" si="81"/>
        <v>560</v>
      </c>
      <c r="S2545" s="41">
        <f>IF($Q2545&lt;Parâmetros!$E$19,$G2545-1,$G2545)</f>
        <v>46239</v>
      </c>
    </row>
    <row r="2546" spans="1:19" ht="15" customHeight="1" x14ac:dyDescent="0.25">
      <c r="A2546" s="79">
        <v>56256</v>
      </c>
      <c r="B2546" s="76" t="s">
        <v>196</v>
      </c>
      <c r="C2546" s="76" t="s">
        <v>712</v>
      </c>
      <c r="D2546" s="77">
        <v>46239</v>
      </c>
      <c r="E2546" s="78">
        <v>0.25</v>
      </c>
      <c r="F2546" s="76" t="s">
        <v>266</v>
      </c>
      <c r="G2546" s="77">
        <v>46239</v>
      </c>
      <c r="H2546">
        <v>40500260</v>
      </c>
      <c r="I2546">
        <v>10</v>
      </c>
      <c r="J2546" s="76" t="s">
        <v>3685</v>
      </c>
      <c r="K2546" s="76" t="s">
        <v>3686</v>
      </c>
      <c r="L2546" s="77">
        <v>46239</v>
      </c>
      <c r="M2546" s="76" t="s">
        <v>296</v>
      </c>
      <c r="N2546" s="76" t="s">
        <v>270</v>
      </c>
      <c r="O2546" s="76" t="s">
        <v>271</v>
      </c>
      <c r="P2546" s="77">
        <v>46239</v>
      </c>
      <c r="Q2546" s="43">
        <f t="shared" si="80"/>
        <v>564</v>
      </c>
      <c r="R2546" s="43">
        <f t="shared" si="81"/>
        <v>580</v>
      </c>
      <c r="S2546" s="41">
        <f>IF($Q2546&lt;Parâmetros!$E$19,$G2546-1,$G2546)</f>
        <v>46239</v>
      </c>
    </row>
    <row r="2547" spans="1:19" ht="15" customHeight="1" x14ac:dyDescent="0.25">
      <c r="A2547" s="79">
        <v>56256</v>
      </c>
      <c r="B2547" s="76" t="s">
        <v>196</v>
      </c>
      <c r="C2547" s="76" t="s">
        <v>712</v>
      </c>
      <c r="D2547" s="77">
        <v>46239</v>
      </c>
      <c r="E2547" s="78">
        <v>0.3</v>
      </c>
      <c r="F2547" s="76" t="s">
        <v>266</v>
      </c>
      <c r="G2547" s="77">
        <v>46239</v>
      </c>
      <c r="H2547">
        <v>40500286</v>
      </c>
      <c r="I2547">
        <v>10</v>
      </c>
      <c r="J2547" s="76" t="s">
        <v>3687</v>
      </c>
      <c r="K2547" s="76" t="s">
        <v>535</v>
      </c>
      <c r="L2547" s="77">
        <v>46239</v>
      </c>
      <c r="M2547" s="76" t="s">
        <v>296</v>
      </c>
      <c r="N2547" s="76" t="s">
        <v>270</v>
      </c>
      <c r="O2547" s="76" t="s">
        <v>271</v>
      </c>
      <c r="P2547" s="77">
        <v>46239</v>
      </c>
      <c r="Q2547" s="43">
        <f t="shared" si="80"/>
        <v>582</v>
      </c>
      <c r="R2547" s="43">
        <f t="shared" si="81"/>
        <v>600</v>
      </c>
      <c r="S2547" s="41">
        <f>IF($Q2547&lt;Parâmetros!$E$19,$G2547-1,$G2547)</f>
        <v>46239</v>
      </c>
    </row>
    <row r="2548" spans="1:19" ht="15" customHeight="1" x14ac:dyDescent="0.25">
      <c r="A2548" s="79">
        <v>56256</v>
      </c>
      <c r="B2548" s="76" t="s">
        <v>196</v>
      </c>
      <c r="C2548" s="76" t="s">
        <v>712</v>
      </c>
      <c r="D2548" s="77">
        <v>46239</v>
      </c>
      <c r="E2548" s="78">
        <v>0.28000000000000003</v>
      </c>
      <c r="F2548" s="76" t="s">
        <v>266</v>
      </c>
      <c r="G2548" s="77">
        <v>46239</v>
      </c>
      <c r="H2548">
        <v>40500413</v>
      </c>
      <c r="I2548">
        <v>10</v>
      </c>
      <c r="J2548" s="76" t="s">
        <v>3688</v>
      </c>
      <c r="K2548" s="76" t="s">
        <v>3689</v>
      </c>
      <c r="L2548" s="77">
        <v>46239</v>
      </c>
      <c r="M2548" s="76" t="s">
        <v>296</v>
      </c>
      <c r="N2548" s="76" t="s">
        <v>270</v>
      </c>
      <c r="O2548" s="76" t="s">
        <v>271</v>
      </c>
      <c r="P2548" s="77">
        <v>46239</v>
      </c>
      <c r="Q2548" s="43">
        <f t="shared" si="80"/>
        <v>603</v>
      </c>
      <c r="R2548" s="43">
        <f t="shared" si="81"/>
        <v>620</v>
      </c>
      <c r="S2548" s="41">
        <f>IF($Q2548&lt;Parâmetros!$E$19,$G2548-1,$G2548)</f>
        <v>46239</v>
      </c>
    </row>
    <row r="2549" spans="1:19" ht="15" customHeight="1" x14ac:dyDescent="0.25">
      <c r="A2549" s="79">
        <v>56256</v>
      </c>
      <c r="B2549" s="76" t="s">
        <v>196</v>
      </c>
      <c r="C2549" s="76" t="s">
        <v>712</v>
      </c>
      <c r="D2549" s="77">
        <v>46239</v>
      </c>
      <c r="E2549" s="78">
        <v>0.3</v>
      </c>
      <c r="F2549" s="76" t="s">
        <v>266</v>
      </c>
      <c r="G2549" s="77">
        <v>46239</v>
      </c>
      <c r="H2549">
        <v>40500414</v>
      </c>
      <c r="I2549">
        <v>10</v>
      </c>
      <c r="J2549" s="76" t="s">
        <v>3690</v>
      </c>
      <c r="K2549" s="76" t="s">
        <v>3691</v>
      </c>
      <c r="L2549" s="77">
        <v>46239</v>
      </c>
      <c r="M2549" s="76" t="s">
        <v>296</v>
      </c>
      <c r="N2549" s="76" t="s">
        <v>270</v>
      </c>
      <c r="O2549" s="76" t="s">
        <v>271</v>
      </c>
      <c r="P2549" s="77">
        <v>46239</v>
      </c>
      <c r="Q2549" s="43">
        <f t="shared" si="80"/>
        <v>622</v>
      </c>
      <c r="R2549" s="43">
        <f t="shared" si="81"/>
        <v>640</v>
      </c>
      <c r="S2549" s="41">
        <f>IF($Q2549&lt;Parâmetros!$E$19,$G2549-1,$G2549)</f>
        <v>46239</v>
      </c>
    </row>
    <row r="2550" spans="1:19" ht="15" customHeight="1" x14ac:dyDescent="0.25">
      <c r="A2550" s="79">
        <v>56256</v>
      </c>
      <c r="B2550" s="76" t="s">
        <v>196</v>
      </c>
      <c r="C2550" s="76" t="s">
        <v>712</v>
      </c>
      <c r="D2550" s="77">
        <v>46239</v>
      </c>
      <c r="E2550" s="78">
        <v>0.3</v>
      </c>
      <c r="F2550" s="76" t="s">
        <v>266</v>
      </c>
      <c r="G2550" s="77">
        <v>46239</v>
      </c>
      <c r="H2550">
        <v>40500415</v>
      </c>
      <c r="I2550">
        <v>10</v>
      </c>
      <c r="J2550" s="76" t="s">
        <v>3692</v>
      </c>
      <c r="K2550" s="76" t="s">
        <v>3647</v>
      </c>
      <c r="L2550" s="77">
        <v>46239</v>
      </c>
      <c r="M2550" s="76" t="s">
        <v>296</v>
      </c>
      <c r="N2550" s="76" t="s">
        <v>270</v>
      </c>
      <c r="O2550" s="76" t="s">
        <v>271</v>
      </c>
      <c r="P2550" s="77">
        <v>46239</v>
      </c>
      <c r="Q2550" s="43">
        <f t="shared" si="80"/>
        <v>642</v>
      </c>
      <c r="R2550" s="43">
        <f t="shared" si="81"/>
        <v>660</v>
      </c>
      <c r="S2550" s="41">
        <f>IF($Q2550&lt;Parâmetros!$E$19,$G2550-1,$G2550)</f>
        <v>46239</v>
      </c>
    </row>
    <row r="2551" spans="1:19" ht="15" customHeight="1" x14ac:dyDescent="0.25">
      <c r="A2551" s="79">
        <v>56256</v>
      </c>
      <c r="B2551" s="76" t="s">
        <v>196</v>
      </c>
      <c r="C2551" s="76" t="s">
        <v>712</v>
      </c>
      <c r="D2551" s="77">
        <v>46239</v>
      </c>
      <c r="E2551" s="78">
        <v>0.3</v>
      </c>
      <c r="F2551" s="76" t="s">
        <v>266</v>
      </c>
      <c r="G2551" s="77">
        <v>46239</v>
      </c>
      <c r="H2551">
        <v>40500428</v>
      </c>
      <c r="I2551">
        <v>10</v>
      </c>
      <c r="J2551" s="76" t="s">
        <v>3693</v>
      </c>
      <c r="K2551" s="76" t="s">
        <v>3694</v>
      </c>
      <c r="L2551" s="77">
        <v>46239</v>
      </c>
      <c r="M2551" s="76" t="s">
        <v>296</v>
      </c>
      <c r="N2551" s="76" t="s">
        <v>270</v>
      </c>
      <c r="O2551" s="76" t="s">
        <v>271</v>
      </c>
      <c r="P2551" s="77">
        <v>46239</v>
      </c>
      <c r="Q2551" s="43">
        <f t="shared" si="80"/>
        <v>722</v>
      </c>
      <c r="R2551" s="43">
        <f t="shared" si="81"/>
        <v>740</v>
      </c>
      <c r="S2551" s="41">
        <f>IF($Q2551&lt;Parâmetros!$E$19,$G2551-1,$G2551)</f>
        <v>46239</v>
      </c>
    </row>
    <row r="2552" spans="1:19" ht="15" customHeight="1" x14ac:dyDescent="0.25">
      <c r="A2552" s="79">
        <v>56256</v>
      </c>
      <c r="B2552" s="76" t="s">
        <v>196</v>
      </c>
      <c r="C2552" s="76" t="s">
        <v>712</v>
      </c>
      <c r="D2552" s="77">
        <v>46239</v>
      </c>
      <c r="E2552" s="78">
        <v>0.28999999999999998</v>
      </c>
      <c r="F2552" s="76" t="s">
        <v>266</v>
      </c>
      <c r="G2552" s="77">
        <v>46239</v>
      </c>
      <c r="H2552">
        <v>40500429</v>
      </c>
      <c r="I2552">
        <v>10</v>
      </c>
      <c r="J2552" s="76" t="s">
        <v>3695</v>
      </c>
      <c r="K2552" s="76" t="s">
        <v>3696</v>
      </c>
      <c r="L2552" s="77">
        <v>46239</v>
      </c>
      <c r="M2552" s="76" t="s">
        <v>296</v>
      </c>
      <c r="N2552" s="76" t="s">
        <v>270</v>
      </c>
      <c r="O2552" s="76" t="s">
        <v>271</v>
      </c>
      <c r="P2552" s="77">
        <v>46239</v>
      </c>
      <c r="Q2552" s="43">
        <f t="shared" si="80"/>
        <v>743</v>
      </c>
      <c r="R2552" s="43">
        <f t="shared" si="81"/>
        <v>760</v>
      </c>
      <c r="S2552" s="41">
        <f>IF($Q2552&lt;Parâmetros!$E$19,$G2552-1,$G2552)</f>
        <v>46239</v>
      </c>
    </row>
    <row r="2553" spans="1:19" ht="15" customHeight="1" x14ac:dyDescent="0.25">
      <c r="A2553" s="79">
        <v>56256</v>
      </c>
      <c r="B2553" s="76" t="s">
        <v>196</v>
      </c>
      <c r="C2553" s="76" t="s">
        <v>712</v>
      </c>
      <c r="D2553" s="77">
        <v>46239</v>
      </c>
      <c r="E2553" s="78">
        <v>0.32</v>
      </c>
      <c r="F2553" s="76" t="s">
        <v>266</v>
      </c>
      <c r="G2553" s="77">
        <v>46239</v>
      </c>
      <c r="H2553">
        <v>40500430</v>
      </c>
      <c r="I2553">
        <v>10</v>
      </c>
      <c r="J2553" s="76" t="s">
        <v>937</v>
      </c>
      <c r="K2553" s="76" t="s">
        <v>1498</v>
      </c>
      <c r="L2553" s="77">
        <v>46239</v>
      </c>
      <c r="M2553" s="76" t="s">
        <v>296</v>
      </c>
      <c r="N2553" s="76" t="s">
        <v>270</v>
      </c>
      <c r="O2553" s="76" t="s">
        <v>271</v>
      </c>
      <c r="P2553" s="77">
        <v>46239</v>
      </c>
      <c r="Q2553" s="43">
        <f t="shared" si="80"/>
        <v>761</v>
      </c>
      <c r="R2553" s="43">
        <f t="shared" si="81"/>
        <v>780</v>
      </c>
      <c r="S2553" s="41">
        <f>IF($Q2553&lt;Parâmetros!$E$19,$G2553-1,$G2553)</f>
        <v>46239</v>
      </c>
    </row>
    <row r="2554" spans="1:19" ht="15" customHeight="1" x14ac:dyDescent="0.25">
      <c r="A2554" s="79">
        <v>56256</v>
      </c>
      <c r="B2554" s="76" t="s">
        <v>196</v>
      </c>
      <c r="C2554" s="76" t="s">
        <v>712</v>
      </c>
      <c r="D2554" s="77">
        <v>46239</v>
      </c>
      <c r="E2554" s="78">
        <v>0.27</v>
      </c>
      <c r="F2554" s="76" t="s">
        <v>266</v>
      </c>
      <c r="G2554" s="77">
        <v>46239</v>
      </c>
      <c r="H2554">
        <v>40500431</v>
      </c>
      <c r="I2554">
        <v>10</v>
      </c>
      <c r="J2554" s="76" t="s">
        <v>3697</v>
      </c>
      <c r="K2554" s="76" t="s">
        <v>3698</v>
      </c>
      <c r="L2554" s="77">
        <v>46239</v>
      </c>
      <c r="M2554" s="76" t="s">
        <v>296</v>
      </c>
      <c r="N2554" s="76" t="s">
        <v>270</v>
      </c>
      <c r="O2554" s="76" t="s">
        <v>271</v>
      </c>
      <c r="P2554" s="77">
        <v>46239</v>
      </c>
      <c r="Q2554" s="43">
        <f t="shared" si="80"/>
        <v>783</v>
      </c>
      <c r="R2554" s="43">
        <f t="shared" si="81"/>
        <v>800</v>
      </c>
      <c r="S2554" s="41">
        <f>IF($Q2554&lt;Parâmetros!$E$19,$G2554-1,$G2554)</f>
        <v>46239</v>
      </c>
    </row>
    <row r="2555" spans="1:19" ht="15" customHeight="1" x14ac:dyDescent="0.25">
      <c r="A2555" s="79">
        <v>56256</v>
      </c>
      <c r="B2555" s="76" t="s">
        <v>196</v>
      </c>
      <c r="C2555" s="76" t="s">
        <v>712</v>
      </c>
      <c r="D2555" s="77">
        <v>46239</v>
      </c>
      <c r="E2555" s="78">
        <v>0.28999999999999998</v>
      </c>
      <c r="F2555" s="76" t="s">
        <v>266</v>
      </c>
      <c r="G2555" s="77">
        <v>46239</v>
      </c>
      <c r="H2555">
        <v>40500462</v>
      </c>
      <c r="I2555">
        <v>10</v>
      </c>
      <c r="J2555" s="76" t="s">
        <v>3699</v>
      </c>
      <c r="K2555" s="76" t="s">
        <v>3700</v>
      </c>
      <c r="L2555" s="77">
        <v>46239</v>
      </c>
      <c r="M2555" s="76" t="s">
        <v>296</v>
      </c>
      <c r="N2555" s="76" t="s">
        <v>270</v>
      </c>
      <c r="O2555" s="76" t="s">
        <v>271</v>
      </c>
      <c r="P2555" s="77">
        <v>46239</v>
      </c>
      <c r="Q2555" s="43">
        <f t="shared" si="80"/>
        <v>803</v>
      </c>
      <c r="R2555" s="43">
        <f t="shared" si="81"/>
        <v>820</v>
      </c>
      <c r="S2555" s="41">
        <f>IF($Q2555&lt;Parâmetros!$E$19,$G2555-1,$G2555)</f>
        <v>46239</v>
      </c>
    </row>
    <row r="2556" spans="1:19" ht="15" customHeight="1" x14ac:dyDescent="0.25">
      <c r="A2556" s="79">
        <v>56256</v>
      </c>
      <c r="B2556" s="76" t="s">
        <v>196</v>
      </c>
      <c r="C2556" s="76" t="s">
        <v>712</v>
      </c>
      <c r="D2556" s="77">
        <v>46239</v>
      </c>
      <c r="E2556" s="78">
        <v>0.28999999999999998</v>
      </c>
      <c r="F2556" s="76" t="s">
        <v>266</v>
      </c>
      <c r="G2556" s="77">
        <v>46239</v>
      </c>
      <c r="H2556">
        <v>40500370</v>
      </c>
      <c r="I2556">
        <v>10</v>
      </c>
      <c r="J2556" s="76" t="s">
        <v>3701</v>
      </c>
      <c r="K2556" s="76" t="s">
        <v>3702</v>
      </c>
      <c r="L2556" s="77">
        <v>46239</v>
      </c>
      <c r="M2556" s="76" t="s">
        <v>296</v>
      </c>
      <c r="N2556" s="76" t="s">
        <v>270</v>
      </c>
      <c r="O2556" s="76" t="s">
        <v>271</v>
      </c>
      <c r="P2556" s="77">
        <v>46239</v>
      </c>
      <c r="Q2556" s="43">
        <f t="shared" si="80"/>
        <v>823</v>
      </c>
      <c r="R2556" s="43">
        <f t="shared" si="81"/>
        <v>840</v>
      </c>
      <c r="S2556" s="41">
        <f>IF($Q2556&lt;Parâmetros!$E$19,$G2556-1,$G2556)</f>
        <v>46239</v>
      </c>
    </row>
    <row r="2557" spans="1:19" ht="15" customHeight="1" x14ac:dyDescent="0.25">
      <c r="A2557" s="79">
        <v>56256</v>
      </c>
      <c r="B2557" s="76" t="s">
        <v>196</v>
      </c>
      <c r="C2557" s="76" t="s">
        <v>712</v>
      </c>
      <c r="D2557" s="77">
        <v>46239</v>
      </c>
      <c r="E2557" s="78">
        <v>0.28999999999999998</v>
      </c>
      <c r="F2557" s="76" t="s">
        <v>266</v>
      </c>
      <c r="G2557" s="77">
        <v>46239</v>
      </c>
      <c r="H2557">
        <v>40500371</v>
      </c>
      <c r="I2557">
        <v>10</v>
      </c>
      <c r="J2557" s="76" t="s">
        <v>3703</v>
      </c>
      <c r="K2557" s="76" t="s">
        <v>3704</v>
      </c>
      <c r="L2557" s="77">
        <v>46239</v>
      </c>
      <c r="M2557" s="76" t="s">
        <v>296</v>
      </c>
      <c r="N2557" s="76" t="s">
        <v>270</v>
      </c>
      <c r="O2557" s="76" t="s">
        <v>271</v>
      </c>
      <c r="P2557" s="77">
        <v>46239</v>
      </c>
      <c r="Q2557" s="43">
        <f t="shared" si="80"/>
        <v>842</v>
      </c>
      <c r="R2557" s="43">
        <f t="shared" si="81"/>
        <v>860</v>
      </c>
      <c r="S2557" s="41">
        <f>IF($Q2557&lt;Parâmetros!$E$19,$G2557-1,$G2557)</f>
        <v>46239</v>
      </c>
    </row>
    <row r="2558" spans="1:19" ht="15" customHeight="1" x14ac:dyDescent="0.25">
      <c r="A2558" s="79">
        <v>56256</v>
      </c>
      <c r="B2558" s="76" t="s">
        <v>196</v>
      </c>
      <c r="C2558" s="76" t="s">
        <v>712</v>
      </c>
      <c r="D2558" s="77">
        <v>46239</v>
      </c>
      <c r="E2558" s="78">
        <v>0.3</v>
      </c>
      <c r="F2558" s="76" t="s">
        <v>266</v>
      </c>
      <c r="G2558" s="77">
        <v>46239</v>
      </c>
      <c r="H2558">
        <v>40500372</v>
      </c>
      <c r="I2558">
        <v>10</v>
      </c>
      <c r="J2558" s="76" t="s">
        <v>3705</v>
      </c>
      <c r="K2558" s="76" t="s">
        <v>3706</v>
      </c>
      <c r="L2558" s="77">
        <v>46239</v>
      </c>
      <c r="M2558" s="76" t="s">
        <v>296</v>
      </c>
      <c r="N2558" s="76" t="s">
        <v>270</v>
      </c>
      <c r="O2558" s="76" t="s">
        <v>271</v>
      </c>
      <c r="P2558" s="77">
        <v>46239</v>
      </c>
      <c r="Q2558" s="43">
        <f t="shared" si="80"/>
        <v>862</v>
      </c>
      <c r="R2558" s="43">
        <f t="shared" si="81"/>
        <v>880</v>
      </c>
      <c r="S2558" s="41">
        <f>IF($Q2558&lt;Parâmetros!$E$19,$G2558-1,$G2558)</f>
        <v>46239</v>
      </c>
    </row>
    <row r="2559" spans="1:19" ht="15" customHeight="1" x14ac:dyDescent="0.25">
      <c r="A2559" s="79">
        <v>56256</v>
      </c>
      <c r="B2559" s="76" t="s">
        <v>196</v>
      </c>
      <c r="C2559" s="76" t="s">
        <v>712</v>
      </c>
      <c r="D2559" s="77">
        <v>46239</v>
      </c>
      <c r="E2559" s="78">
        <v>0.32</v>
      </c>
      <c r="F2559" s="76" t="s">
        <v>266</v>
      </c>
      <c r="G2559" s="77">
        <v>46239</v>
      </c>
      <c r="H2559">
        <v>40500373</v>
      </c>
      <c r="I2559">
        <v>10</v>
      </c>
      <c r="J2559" s="76" t="s">
        <v>3707</v>
      </c>
      <c r="K2559" s="76" t="s">
        <v>3708</v>
      </c>
      <c r="L2559" s="77">
        <v>46239</v>
      </c>
      <c r="M2559" s="76" t="s">
        <v>296</v>
      </c>
      <c r="N2559" s="76" t="s">
        <v>270</v>
      </c>
      <c r="O2559" s="76" t="s">
        <v>271</v>
      </c>
      <c r="P2559" s="77">
        <v>46239</v>
      </c>
      <c r="Q2559" s="43">
        <f t="shared" si="80"/>
        <v>881</v>
      </c>
      <c r="R2559" s="43">
        <f t="shared" si="81"/>
        <v>900</v>
      </c>
      <c r="S2559" s="41">
        <f>IF($Q2559&lt;Parâmetros!$E$19,$G2559-1,$G2559)</f>
        <v>46239</v>
      </c>
    </row>
    <row r="2560" spans="1:19" ht="15" customHeight="1" x14ac:dyDescent="0.25">
      <c r="A2560" s="79">
        <v>56256</v>
      </c>
      <c r="B2560" s="76" t="s">
        <v>196</v>
      </c>
      <c r="C2560" s="76" t="s">
        <v>712</v>
      </c>
      <c r="D2560" s="77">
        <v>46239</v>
      </c>
      <c r="E2560" s="78">
        <v>0.3</v>
      </c>
      <c r="F2560" s="76" t="s">
        <v>266</v>
      </c>
      <c r="G2560" s="77">
        <v>46239</v>
      </c>
      <c r="H2560">
        <v>40500374</v>
      </c>
      <c r="I2560">
        <v>10</v>
      </c>
      <c r="J2560" s="76" t="s">
        <v>3709</v>
      </c>
      <c r="K2560" s="76" t="s">
        <v>3710</v>
      </c>
      <c r="L2560" s="77">
        <v>46239</v>
      </c>
      <c r="M2560" s="76" t="s">
        <v>296</v>
      </c>
      <c r="N2560" s="76" t="s">
        <v>270</v>
      </c>
      <c r="O2560" s="76" t="s">
        <v>271</v>
      </c>
      <c r="P2560" s="77">
        <v>46239</v>
      </c>
      <c r="Q2560" s="43">
        <f t="shared" si="80"/>
        <v>902</v>
      </c>
      <c r="R2560" s="43">
        <f t="shared" si="81"/>
        <v>920</v>
      </c>
      <c r="S2560" s="41">
        <f>IF($Q2560&lt;Parâmetros!$E$19,$G2560-1,$G2560)</f>
        <v>46239</v>
      </c>
    </row>
    <row r="2561" spans="1:19" ht="15" customHeight="1" x14ac:dyDescent="0.25">
      <c r="A2561" s="79">
        <v>56256</v>
      </c>
      <c r="B2561" s="76" t="s">
        <v>196</v>
      </c>
      <c r="C2561" s="76" t="s">
        <v>712</v>
      </c>
      <c r="D2561" s="77">
        <v>46248</v>
      </c>
      <c r="E2561" s="78">
        <v>0.28999999999999998</v>
      </c>
      <c r="F2561" s="76" t="s">
        <v>266</v>
      </c>
      <c r="G2561" s="77">
        <v>46239</v>
      </c>
      <c r="H2561">
        <v>40500375</v>
      </c>
      <c r="I2561">
        <v>10</v>
      </c>
      <c r="J2561" s="76" t="s">
        <v>3711</v>
      </c>
      <c r="K2561" s="76" t="s">
        <v>3712</v>
      </c>
      <c r="L2561" s="77">
        <v>46239</v>
      </c>
      <c r="M2561" s="76" t="s">
        <v>296</v>
      </c>
      <c r="N2561" s="76" t="s">
        <v>270</v>
      </c>
      <c r="O2561" s="76" t="s">
        <v>271</v>
      </c>
      <c r="P2561" s="77">
        <v>46248</v>
      </c>
      <c r="Q2561" s="43">
        <f t="shared" si="80"/>
        <v>922</v>
      </c>
      <c r="R2561" s="43">
        <f t="shared" si="81"/>
        <v>940</v>
      </c>
      <c r="S2561" s="41">
        <f>IF($Q2561&lt;Parâmetros!$E$19,$G2561-1,$G2561)</f>
        <v>46239</v>
      </c>
    </row>
    <row r="2562" spans="1:19" ht="15" customHeight="1" x14ac:dyDescent="0.25">
      <c r="A2562" s="79">
        <v>56256</v>
      </c>
      <c r="B2562" s="76" t="s">
        <v>196</v>
      </c>
      <c r="C2562" s="76" t="s">
        <v>712</v>
      </c>
      <c r="D2562" s="77">
        <v>46239</v>
      </c>
      <c r="E2562" s="78">
        <v>0.3</v>
      </c>
      <c r="F2562" s="76" t="s">
        <v>266</v>
      </c>
      <c r="G2562" s="77">
        <v>46239</v>
      </c>
      <c r="H2562">
        <v>40500376</v>
      </c>
      <c r="I2562">
        <v>10</v>
      </c>
      <c r="J2562" s="76" t="s">
        <v>3713</v>
      </c>
      <c r="K2562" s="76" t="s">
        <v>3714</v>
      </c>
      <c r="L2562" s="77">
        <v>46239</v>
      </c>
      <c r="M2562" s="76" t="s">
        <v>296</v>
      </c>
      <c r="N2562" s="76" t="s">
        <v>270</v>
      </c>
      <c r="O2562" s="76" t="s">
        <v>271</v>
      </c>
      <c r="P2562" s="77">
        <v>46239</v>
      </c>
      <c r="Q2562" s="43">
        <f t="shared" si="80"/>
        <v>942</v>
      </c>
      <c r="R2562" s="43">
        <f t="shared" si="81"/>
        <v>960</v>
      </c>
      <c r="S2562" s="41">
        <f>IF($Q2562&lt;Parâmetros!$E$19,$G2562-1,$G2562)</f>
        <v>46239</v>
      </c>
    </row>
    <row r="2563" spans="1:19" ht="15" customHeight="1" x14ac:dyDescent="0.25">
      <c r="A2563" s="79">
        <v>56256</v>
      </c>
      <c r="B2563" s="76" t="s">
        <v>196</v>
      </c>
      <c r="C2563" s="76" t="s">
        <v>712</v>
      </c>
      <c r="D2563" s="77">
        <v>46239</v>
      </c>
      <c r="E2563" s="78">
        <v>0.34</v>
      </c>
      <c r="F2563" s="76" t="s">
        <v>266</v>
      </c>
      <c r="G2563" s="77">
        <v>46239</v>
      </c>
      <c r="H2563">
        <v>40500377</v>
      </c>
      <c r="I2563">
        <v>10</v>
      </c>
      <c r="J2563" s="76" t="s">
        <v>3715</v>
      </c>
      <c r="K2563" s="76" t="s">
        <v>3716</v>
      </c>
      <c r="L2563" s="77">
        <v>46239</v>
      </c>
      <c r="M2563" s="76" t="s">
        <v>296</v>
      </c>
      <c r="N2563" s="76" t="s">
        <v>270</v>
      </c>
      <c r="O2563" s="76" t="s">
        <v>271</v>
      </c>
      <c r="P2563" s="77">
        <v>46239</v>
      </c>
      <c r="Q2563" s="43">
        <f t="shared" si="80"/>
        <v>962</v>
      </c>
      <c r="R2563" s="43">
        <f t="shared" si="81"/>
        <v>982</v>
      </c>
      <c r="S2563" s="41">
        <f>IF($Q2563&lt;Parâmetros!$E$19,$G2563-1,$G2563)</f>
        <v>46239</v>
      </c>
    </row>
    <row r="2564" spans="1:19" ht="15" customHeight="1" x14ac:dyDescent="0.25">
      <c r="A2564" s="79">
        <v>56256</v>
      </c>
      <c r="B2564" s="76" t="s">
        <v>196</v>
      </c>
      <c r="C2564" s="76" t="s">
        <v>712</v>
      </c>
      <c r="D2564" s="77">
        <v>46241</v>
      </c>
      <c r="E2564" s="78">
        <v>0.34</v>
      </c>
      <c r="F2564" s="76" t="s">
        <v>266</v>
      </c>
      <c r="G2564" s="77">
        <v>46240</v>
      </c>
      <c r="H2564">
        <v>40500405</v>
      </c>
      <c r="I2564">
        <v>10</v>
      </c>
      <c r="J2564" s="76" t="s">
        <v>713</v>
      </c>
      <c r="K2564" s="76" t="s">
        <v>3717</v>
      </c>
      <c r="L2564" s="77">
        <v>46240</v>
      </c>
      <c r="M2564" s="76" t="s">
        <v>296</v>
      </c>
      <c r="N2564" s="76" t="s">
        <v>270</v>
      </c>
      <c r="O2564" s="76" t="s">
        <v>271</v>
      </c>
      <c r="P2564" s="77">
        <v>46241</v>
      </c>
      <c r="Q2564" s="43">
        <f t="shared" si="80"/>
        <v>440</v>
      </c>
      <c r="R2564" s="43">
        <f t="shared" si="81"/>
        <v>460</v>
      </c>
      <c r="S2564" s="41">
        <f>IF($Q2564&lt;Parâmetros!$E$19,$G2564-1,$G2564)</f>
        <v>46240</v>
      </c>
    </row>
    <row r="2565" spans="1:19" ht="15" customHeight="1" x14ac:dyDescent="0.25">
      <c r="A2565" s="79">
        <v>56256</v>
      </c>
      <c r="B2565" s="76" t="s">
        <v>196</v>
      </c>
      <c r="C2565" s="76" t="s">
        <v>712</v>
      </c>
      <c r="D2565" s="77">
        <v>46241</v>
      </c>
      <c r="E2565" s="78">
        <v>0.3</v>
      </c>
      <c r="F2565" s="76" t="s">
        <v>266</v>
      </c>
      <c r="G2565" s="77">
        <v>46240</v>
      </c>
      <c r="H2565">
        <v>40500406</v>
      </c>
      <c r="I2565">
        <v>10</v>
      </c>
      <c r="J2565" s="76" t="s">
        <v>3718</v>
      </c>
      <c r="K2565" s="76" t="s">
        <v>3597</v>
      </c>
      <c r="L2565" s="77">
        <v>46240</v>
      </c>
      <c r="M2565" s="76" t="s">
        <v>296</v>
      </c>
      <c r="N2565" s="76" t="s">
        <v>270</v>
      </c>
      <c r="O2565" s="76" t="s">
        <v>271</v>
      </c>
      <c r="P2565" s="77">
        <v>46241</v>
      </c>
      <c r="Q2565" s="43">
        <f t="shared" si="80"/>
        <v>462</v>
      </c>
      <c r="R2565" s="43">
        <f t="shared" si="81"/>
        <v>480</v>
      </c>
      <c r="S2565" s="41">
        <f>IF($Q2565&lt;Parâmetros!$E$19,$G2565-1,$G2565)</f>
        <v>46240</v>
      </c>
    </row>
    <row r="2566" spans="1:19" ht="15" customHeight="1" x14ac:dyDescent="0.25">
      <c r="A2566" s="79">
        <v>56256</v>
      </c>
      <c r="B2566" s="76" t="s">
        <v>196</v>
      </c>
      <c r="C2566" s="76" t="s">
        <v>712</v>
      </c>
      <c r="D2566" s="77">
        <v>46241</v>
      </c>
      <c r="E2566" s="78">
        <v>0.3</v>
      </c>
      <c r="F2566" s="76" t="s">
        <v>266</v>
      </c>
      <c r="G2566" s="77">
        <v>46240</v>
      </c>
      <c r="H2566">
        <v>40500420</v>
      </c>
      <c r="I2566">
        <v>10</v>
      </c>
      <c r="J2566" s="76" t="s">
        <v>3719</v>
      </c>
      <c r="K2566" s="76" t="s">
        <v>3720</v>
      </c>
      <c r="L2566" s="77">
        <v>46240</v>
      </c>
      <c r="M2566" s="76" t="s">
        <v>296</v>
      </c>
      <c r="N2566" s="76" t="s">
        <v>270</v>
      </c>
      <c r="O2566" s="76" t="s">
        <v>271</v>
      </c>
      <c r="P2566" s="77">
        <v>46241</v>
      </c>
      <c r="Q2566" s="43">
        <f t="shared" si="80"/>
        <v>482</v>
      </c>
      <c r="R2566" s="43">
        <f t="shared" si="81"/>
        <v>500</v>
      </c>
      <c r="S2566" s="41">
        <f>IF($Q2566&lt;Parâmetros!$E$19,$G2566-1,$G2566)</f>
        <v>46240</v>
      </c>
    </row>
    <row r="2567" spans="1:19" ht="15" customHeight="1" x14ac:dyDescent="0.25">
      <c r="A2567" s="79">
        <v>56256</v>
      </c>
      <c r="B2567" s="76" t="s">
        <v>196</v>
      </c>
      <c r="C2567" s="76" t="s">
        <v>712</v>
      </c>
      <c r="D2567" s="77">
        <v>46241</v>
      </c>
      <c r="E2567" s="78">
        <v>0.3</v>
      </c>
      <c r="F2567" s="76" t="s">
        <v>266</v>
      </c>
      <c r="G2567" s="77">
        <v>46240</v>
      </c>
      <c r="H2567">
        <v>40500421</v>
      </c>
      <c r="I2567">
        <v>10</v>
      </c>
      <c r="J2567" s="76" t="s">
        <v>3721</v>
      </c>
      <c r="K2567" s="76" t="s">
        <v>3722</v>
      </c>
      <c r="L2567" s="77">
        <v>46240</v>
      </c>
      <c r="M2567" s="76" t="s">
        <v>296</v>
      </c>
      <c r="N2567" s="76" t="s">
        <v>270</v>
      </c>
      <c r="O2567" s="76" t="s">
        <v>271</v>
      </c>
      <c r="P2567" s="77">
        <v>46241</v>
      </c>
      <c r="Q2567" s="43">
        <f t="shared" si="80"/>
        <v>502</v>
      </c>
      <c r="R2567" s="43">
        <f t="shared" si="81"/>
        <v>520</v>
      </c>
      <c r="S2567" s="41">
        <f>IF($Q2567&lt;Parâmetros!$E$19,$G2567-1,$G2567)</f>
        <v>46240</v>
      </c>
    </row>
    <row r="2568" spans="1:19" ht="15" customHeight="1" x14ac:dyDescent="0.25">
      <c r="A2568" s="79">
        <v>56256</v>
      </c>
      <c r="B2568" s="76" t="s">
        <v>196</v>
      </c>
      <c r="C2568" s="76" t="s">
        <v>712</v>
      </c>
      <c r="D2568" s="77">
        <v>46241</v>
      </c>
      <c r="E2568" s="78">
        <v>0.28999999999999998</v>
      </c>
      <c r="F2568" s="76" t="s">
        <v>266</v>
      </c>
      <c r="G2568" s="77">
        <v>46240</v>
      </c>
      <c r="H2568">
        <v>40500422</v>
      </c>
      <c r="I2568">
        <v>10</v>
      </c>
      <c r="J2568" s="76" t="s">
        <v>3723</v>
      </c>
      <c r="K2568" s="76" t="s">
        <v>550</v>
      </c>
      <c r="L2568" s="77">
        <v>46240</v>
      </c>
      <c r="M2568" s="76" t="s">
        <v>296</v>
      </c>
      <c r="N2568" s="76" t="s">
        <v>270</v>
      </c>
      <c r="O2568" s="76" t="s">
        <v>271</v>
      </c>
      <c r="P2568" s="77">
        <v>46241</v>
      </c>
      <c r="Q2568" s="43">
        <f t="shared" si="80"/>
        <v>522</v>
      </c>
      <c r="R2568" s="43">
        <f t="shared" si="81"/>
        <v>540</v>
      </c>
      <c r="S2568" s="41">
        <f>IF($Q2568&lt;Parâmetros!$E$19,$G2568-1,$G2568)</f>
        <v>46240</v>
      </c>
    </row>
    <row r="2569" spans="1:19" ht="15" customHeight="1" x14ac:dyDescent="0.25">
      <c r="A2569" s="79">
        <v>56256</v>
      </c>
      <c r="B2569" s="76" t="s">
        <v>196</v>
      </c>
      <c r="C2569" s="76" t="s">
        <v>712</v>
      </c>
      <c r="D2569" s="77">
        <v>46241</v>
      </c>
      <c r="E2569" s="78">
        <v>0.3</v>
      </c>
      <c r="F2569" s="76" t="s">
        <v>266</v>
      </c>
      <c r="G2569" s="77">
        <v>46240</v>
      </c>
      <c r="H2569">
        <v>40500423</v>
      </c>
      <c r="I2569">
        <v>10</v>
      </c>
      <c r="J2569" s="76" t="s">
        <v>3724</v>
      </c>
      <c r="K2569" s="76" t="s">
        <v>3391</v>
      </c>
      <c r="L2569" s="77">
        <v>46240</v>
      </c>
      <c r="M2569" s="76" t="s">
        <v>296</v>
      </c>
      <c r="N2569" s="76" t="s">
        <v>270</v>
      </c>
      <c r="O2569" s="76" t="s">
        <v>271</v>
      </c>
      <c r="P2569" s="77">
        <v>46241</v>
      </c>
      <c r="Q2569" s="43">
        <f t="shared" si="80"/>
        <v>542</v>
      </c>
      <c r="R2569" s="43">
        <f t="shared" si="81"/>
        <v>560</v>
      </c>
      <c r="S2569" s="41">
        <f>IF($Q2569&lt;Parâmetros!$E$19,$G2569-1,$G2569)</f>
        <v>46240</v>
      </c>
    </row>
    <row r="2570" spans="1:19" ht="15" customHeight="1" x14ac:dyDescent="0.25">
      <c r="A2570" s="79">
        <v>56256</v>
      </c>
      <c r="B2570" s="76" t="s">
        <v>196</v>
      </c>
      <c r="C2570" s="76" t="s">
        <v>712</v>
      </c>
      <c r="D2570" s="77">
        <v>46241</v>
      </c>
      <c r="E2570" s="78">
        <v>0.3</v>
      </c>
      <c r="F2570" s="76" t="s">
        <v>266</v>
      </c>
      <c r="G2570" s="77">
        <v>46240</v>
      </c>
      <c r="H2570">
        <v>40500424</v>
      </c>
      <c r="I2570">
        <v>10</v>
      </c>
      <c r="J2570" s="76" t="s">
        <v>3725</v>
      </c>
      <c r="K2570" s="76" t="s">
        <v>3726</v>
      </c>
      <c r="L2570" s="77">
        <v>46240</v>
      </c>
      <c r="M2570" s="76" t="s">
        <v>296</v>
      </c>
      <c r="N2570" s="76" t="s">
        <v>270</v>
      </c>
      <c r="O2570" s="76" t="s">
        <v>271</v>
      </c>
      <c r="P2570" s="77">
        <v>46241</v>
      </c>
      <c r="Q2570" s="43">
        <f t="shared" si="80"/>
        <v>562</v>
      </c>
      <c r="R2570" s="43">
        <f t="shared" si="81"/>
        <v>580</v>
      </c>
      <c r="S2570" s="41">
        <f>IF($Q2570&lt;Parâmetros!$E$19,$G2570-1,$G2570)</f>
        <v>46240</v>
      </c>
    </row>
    <row r="2571" spans="1:19" ht="15" customHeight="1" x14ac:dyDescent="0.25">
      <c r="A2571" s="79">
        <v>56256</v>
      </c>
      <c r="B2571" s="76" t="s">
        <v>196</v>
      </c>
      <c r="C2571" s="76" t="s">
        <v>712</v>
      </c>
      <c r="D2571" s="77">
        <v>46241</v>
      </c>
      <c r="E2571" s="78">
        <v>0.3</v>
      </c>
      <c r="F2571" s="76" t="s">
        <v>266</v>
      </c>
      <c r="G2571" s="77">
        <v>46240</v>
      </c>
      <c r="H2571">
        <v>40500425</v>
      </c>
      <c r="I2571">
        <v>10</v>
      </c>
      <c r="J2571" s="76" t="s">
        <v>3727</v>
      </c>
      <c r="K2571" s="76" t="s">
        <v>3728</v>
      </c>
      <c r="L2571" s="77">
        <v>46240</v>
      </c>
      <c r="M2571" s="76" t="s">
        <v>296</v>
      </c>
      <c r="N2571" s="76" t="s">
        <v>270</v>
      </c>
      <c r="O2571" s="76" t="s">
        <v>271</v>
      </c>
      <c r="P2571" s="77">
        <v>46241</v>
      </c>
      <c r="Q2571" s="43">
        <f t="shared" si="80"/>
        <v>582</v>
      </c>
      <c r="R2571" s="43">
        <f t="shared" si="81"/>
        <v>600</v>
      </c>
      <c r="S2571" s="41">
        <f>IF($Q2571&lt;Parâmetros!$E$19,$G2571-1,$G2571)</f>
        <v>46240</v>
      </c>
    </row>
    <row r="2572" spans="1:19" ht="15" customHeight="1" x14ac:dyDescent="0.25">
      <c r="A2572" s="79">
        <v>56256</v>
      </c>
      <c r="B2572" s="76" t="s">
        <v>196</v>
      </c>
      <c r="C2572" s="76" t="s">
        <v>712</v>
      </c>
      <c r="D2572" s="77">
        <v>46241</v>
      </c>
      <c r="E2572" s="78">
        <v>0.28999999999999998</v>
      </c>
      <c r="F2572" s="76" t="s">
        <v>266</v>
      </c>
      <c r="G2572" s="77">
        <v>46240</v>
      </c>
      <c r="H2572">
        <v>40500426</v>
      </c>
      <c r="I2572">
        <v>10</v>
      </c>
      <c r="J2572" s="76" t="s">
        <v>3729</v>
      </c>
      <c r="K2572" s="76" t="s">
        <v>3730</v>
      </c>
      <c r="L2572" s="77">
        <v>46240</v>
      </c>
      <c r="M2572" s="76" t="s">
        <v>296</v>
      </c>
      <c r="N2572" s="76" t="s">
        <v>270</v>
      </c>
      <c r="O2572" s="76" t="s">
        <v>271</v>
      </c>
      <c r="P2572" s="77">
        <v>46241</v>
      </c>
      <c r="Q2572" s="43">
        <f t="shared" si="80"/>
        <v>603</v>
      </c>
      <c r="R2572" s="43">
        <f t="shared" si="81"/>
        <v>620</v>
      </c>
      <c r="S2572" s="41">
        <f>IF($Q2572&lt;Parâmetros!$E$19,$G2572-1,$G2572)</f>
        <v>46240</v>
      </c>
    </row>
    <row r="2573" spans="1:19" ht="15" customHeight="1" x14ac:dyDescent="0.25">
      <c r="A2573" s="79">
        <v>56256</v>
      </c>
      <c r="B2573" s="76" t="s">
        <v>196</v>
      </c>
      <c r="C2573" s="76" t="s">
        <v>712</v>
      </c>
      <c r="D2573" s="77">
        <v>46241</v>
      </c>
      <c r="E2573" s="78">
        <v>0.3</v>
      </c>
      <c r="F2573" s="76" t="s">
        <v>266</v>
      </c>
      <c r="G2573" s="77">
        <v>46240</v>
      </c>
      <c r="H2573">
        <v>40500427</v>
      </c>
      <c r="I2573">
        <v>10</v>
      </c>
      <c r="J2573" s="76" t="s">
        <v>3731</v>
      </c>
      <c r="K2573" s="76" t="s">
        <v>3732</v>
      </c>
      <c r="L2573" s="77">
        <v>46240</v>
      </c>
      <c r="M2573" s="76" t="s">
        <v>296</v>
      </c>
      <c r="N2573">
        <v>3011368</v>
      </c>
      <c r="O2573" s="76" t="s">
        <v>271</v>
      </c>
      <c r="P2573" s="77">
        <v>46241</v>
      </c>
      <c r="Q2573" s="43">
        <f t="shared" si="80"/>
        <v>622</v>
      </c>
      <c r="R2573" s="43">
        <f t="shared" si="81"/>
        <v>640</v>
      </c>
      <c r="S2573" s="41">
        <f>IF($Q2573&lt;Parâmetros!$E$19,$G2573-1,$G2573)</f>
        <v>46240</v>
      </c>
    </row>
    <row r="2574" spans="1:19" ht="15" customHeight="1" x14ac:dyDescent="0.25">
      <c r="A2574" s="79">
        <v>56256</v>
      </c>
      <c r="B2574" s="76" t="s">
        <v>196</v>
      </c>
      <c r="C2574" s="76" t="s">
        <v>712</v>
      </c>
      <c r="D2574" s="77">
        <v>46241</v>
      </c>
      <c r="E2574" s="78">
        <v>0.28999999999999998</v>
      </c>
      <c r="F2574" s="76" t="s">
        <v>266</v>
      </c>
      <c r="G2574" s="77">
        <v>46240</v>
      </c>
      <c r="H2574">
        <v>40500378</v>
      </c>
      <c r="I2574">
        <v>10</v>
      </c>
      <c r="J2574" s="76" t="s">
        <v>3733</v>
      </c>
      <c r="K2574" s="76" t="s">
        <v>457</v>
      </c>
      <c r="L2574" s="77">
        <v>46240</v>
      </c>
      <c r="M2574" s="76" t="s">
        <v>296</v>
      </c>
      <c r="N2574" s="76" t="s">
        <v>270</v>
      </c>
      <c r="O2574" s="76" t="s">
        <v>271</v>
      </c>
      <c r="P2574" s="77">
        <v>46241</v>
      </c>
      <c r="Q2574" s="43">
        <f t="shared" si="80"/>
        <v>642</v>
      </c>
      <c r="R2574" s="43">
        <f t="shared" si="81"/>
        <v>660</v>
      </c>
      <c r="S2574" s="41">
        <f>IF($Q2574&lt;Parâmetros!$E$19,$G2574-1,$G2574)</f>
        <v>46240</v>
      </c>
    </row>
    <row r="2575" spans="1:19" ht="15" customHeight="1" x14ac:dyDescent="0.25">
      <c r="A2575" s="79">
        <v>56256</v>
      </c>
      <c r="B2575" s="76" t="s">
        <v>196</v>
      </c>
      <c r="C2575" s="76" t="s">
        <v>712</v>
      </c>
      <c r="D2575" s="77">
        <v>46241</v>
      </c>
      <c r="E2575" s="78">
        <v>0.3</v>
      </c>
      <c r="F2575" s="76" t="s">
        <v>266</v>
      </c>
      <c r="G2575" s="77">
        <v>46240</v>
      </c>
      <c r="H2575">
        <v>40500379</v>
      </c>
      <c r="I2575">
        <v>10</v>
      </c>
      <c r="J2575" s="76" t="s">
        <v>3734</v>
      </c>
      <c r="K2575" s="76" t="s">
        <v>3735</v>
      </c>
      <c r="L2575" s="77">
        <v>46240</v>
      </c>
      <c r="M2575" s="76" t="s">
        <v>296</v>
      </c>
      <c r="N2575" s="76" t="s">
        <v>270</v>
      </c>
      <c r="O2575" s="76" t="s">
        <v>271</v>
      </c>
      <c r="P2575" s="77">
        <v>46241</v>
      </c>
      <c r="Q2575" s="43">
        <f t="shared" si="80"/>
        <v>722</v>
      </c>
      <c r="R2575" s="43">
        <f t="shared" si="81"/>
        <v>740</v>
      </c>
      <c r="S2575" s="41">
        <f>IF($Q2575&lt;Parâmetros!$E$19,$G2575-1,$G2575)</f>
        <v>46240</v>
      </c>
    </row>
    <row r="2576" spans="1:19" ht="15" customHeight="1" x14ac:dyDescent="0.25">
      <c r="A2576" s="79">
        <v>56256</v>
      </c>
      <c r="B2576" s="76" t="s">
        <v>196</v>
      </c>
      <c r="C2576" s="76" t="s">
        <v>712</v>
      </c>
      <c r="D2576" s="77">
        <v>46241</v>
      </c>
      <c r="E2576" s="78">
        <v>0.28999999999999998</v>
      </c>
      <c r="F2576" s="76" t="s">
        <v>266</v>
      </c>
      <c r="G2576" s="77">
        <v>46240</v>
      </c>
      <c r="H2576">
        <v>40500380</v>
      </c>
      <c r="I2576">
        <v>10</v>
      </c>
      <c r="J2576" s="76" t="s">
        <v>3736</v>
      </c>
      <c r="K2576" s="76" t="s">
        <v>1726</v>
      </c>
      <c r="L2576" s="77">
        <v>46240</v>
      </c>
      <c r="M2576" s="76" t="s">
        <v>296</v>
      </c>
      <c r="N2576" s="76" t="s">
        <v>270</v>
      </c>
      <c r="O2576" s="76" t="s">
        <v>271</v>
      </c>
      <c r="P2576" s="77">
        <v>46241</v>
      </c>
      <c r="Q2576" s="43">
        <f t="shared" si="80"/>
        <v>742</v>
      </c>
      <c r="R2576" s="43">
        <f t="shared" si="81"/>
        <v>760</v>
      </c>
      <c r="S2576" s="41">
        <f>IF($Q2576&lt;Parâmetros!$E$19,$G2576-1,$G2576)</f>
        <v>46240</v>
      </c>
    </row>
    <row r="2577" spans="1:19" ht="15" customHeight="1" x14ac:dyDescent="0.25">
      <c r="A2577" s="79">
        <v>56256</v>
      </c>
      <c r="B2577" s="76" t="s">
        <v>196</v>
      </c>
      <c r="C2577" s="76" t="s">
        <v>712</v>
      </c>
      <c r="D2577" s="77">
        <v>46241</v>
      </c>
      <c r="E2577" s="78">
        <v>0.3</v>
      </c>
      <c r="F2577" s="76" t="s">
        <v>266</v>
      </c>
      <c r="G2577" s="77">
        <v>46240</v>
      </c>
      <c r="H2577">
        <v>40500381</v>
      </c>
      <c r="I2577">
        <v>10</v>
      </c>
      <c r="J2577" s="76" t="s">
        <v>3737</v>
      </c>
      <c r="K2577" s="76" t="s">
        <v>3738</v>
      </c>
      <c r="L2577" s="77">
        <v>46240</v>
      </c>
      <c r="M2577" s="76" t="s">
        <v>296</v>
      </c>
      <c r="N2577" s="76" t="s">
        <v>270</v>
      </c>
      <c r="O2577" s="76" t="s">
        <v>271</v>
      </c>
      <c r="P2577" s="77">
        <v>46241</v>
      </c>
      <c r="Q2577" s="43">
        <f t="shared" si="80"/>
        <v>762</v>
      </c>
      <c r="R2577" s="43">
        <f t="shared" si="81"/>
        <v>780</v>
      </c>
      <c r="S2577" s="41">
        <f>IF($Q2577&lt;Parâmetros!$E$19,$G2577-1,$G2577)</f>
        <v>46240</v>
      </c>
    </row>
    <row r="2578" spans="1:19" ht="15" customHeight="1" x14ac:dyDescent="0.25">
      <c r="A2578" s="79">
        <v>56256</v>
      </c>
      <c r="B2578" s="76" t="s">
        <v>196</v>
      </c>
      <c r="C2578" s="76" t="s">
        <v>712</v>
      </c>
      <c r="D2578" s="77">
        <v>46241</v>
      </c>
      <c r="E2578" s="78">
        <v>0.3</v>
      </c>
      <c r="F2578" s="76" t="s">
        <v>266</v>
      </c>
      <c r="G2578" s="77">
        <v>46240</v>
      </c>
      <c r="H2578">
        <v>40500382</v>
      </c>
      <c r="I2578">
        <v>10</v>
      </c>
      <c r="J2578" s="76" t="s">
        <v>3739</v>
      </c>
      <c r="K2578" s="76" t="s">
        <v>3740</v>
      </c>
      <c r="L2578" s="77">
        <v>46240</v>
      </c>
      <c r="M2578" s="76" t="s">
        <v>296</v>
      </c>
      <c r="N2578" s="76" t="s">
        <v>270</v>
      </c>
      <c r="O2578" s="76" t="s">
        <v>271</v>
      </c>
      <c r="P2578" s="77">
        <v>46241</v>
      </c>
      <c r="Q2578" s="43">
        <f t="shared" si="80"/>
        <v>782</v>
      </c>
      <c r="R2578" s="43">
        <f t="shared" si="81"/>
        <v>800</v>
      </c>
      <c r="S2578" s="41">
        <f>IF($Q2578&lt;Parâmetros!$E$19,$G2578-1,$G2578)</f>
        <v>46240</v>
      </c>
    </row>
    <row r="2579" spans="1:19" ht="15" customHeight="1" x14ac:dyDescent="0.25">
      <c r="A2579" s="79">
        <v>56256</v>
      </c>
      <c r="B2579" s="76" t="s">
        <v>196</v>
      </c>
      <c r="C2579" s="76" t="s">
        <v>712</v>
      </c>
      <c r="D2579" s="77">
        <v>46241</v>
      </c>
      <c r="E2579" s="78">
        <v>0.27</v>
      </c>
      <c r="F2579" s="76" t="s">
        <v>266</v>
      </c>
      <c r="G2579" s="77">
        <v>46240</v>
      </c>
      <c r="H2579">
        <v>40500383</v>
      </c>
      <c r="I2579">
        <v>10</v>
      </c>
      <c r="J2579" s="76" t="s">
        <v>3741</v>
      </c>
      <c r="K2579" s="76" t="s">
        <v>3742</v>
      </c>
      <c r="L2579" s="77">
        <v>46240</v>
      </c>
      <c r="M2579" s="76" t="s">
        <v>296</v>
      </c>
      <c r="N2579" s="76" t="s">
        <v>270</v>
      </c>
      <c r="O2579" s="76" t="s">
        <v>271</v>
      </c>
      <c r="P2579" s="77">
        <v>46241</v>
      </c>
      <c r="Q2579" s="43">
        <f t="shared" si="80"/>
        <v>803</v>
      </c>
      <c r="R2579" s="43">
        <f t="shared" si="81"/>
        <v>820</v>
      </c>
      <c r="S2579" s="41">
        <f>IF($Q2579&lt;Parâmetros!$E$19,$G2579-1,$G2579)</f>
        <v>46240</v>
      </c>
    </row>
    <row r="2580" spans="1:19" ht="15" customHeight="1" x14ac:dyDescent="0.25">
      <c r="A2580" s="79">
        <v>56256</v>
      </c>
      <c r="B2580" s="76" t="s">
        <v>196</v>
      </c>
      <c r="C2580" s="76" t="s">
        <v>712</v>
      </c>
      <c r="D2580" s="77">
        <v>46241</v>
      </c>
      <c r="E2580" s="78">
        <v>0.32</v>
      </c>
      <c r="F2580" s="76" t="s">
        <v>266</v>
      </c>
      <c r="G2580" s="77">
        <v>46240</v>
      </c>
      <c r="H2580">
        <v>40500400</v>
      </c>
      <c r="I2580">
        <v>10</v>
      </c>
      <c r="J2580" s="76" t="s">
        <v>3743</v>
      </c>
      <c r="K2580" s="76" t="s">
        <v>870</v>
      </c>
      <c r="L2580" s="77">
        <v>46240</v>
      </c>
      <c r="M2580" s="76" t="s">
        <v>296</v>
      </c>
      <c r="N2580" s="76" t="s">
        <v>270</v>
      </c>
      <c r="O2580" s="76" t="s">
        <v>271</v>
      </c>
      <c r="P2580" s="77">
        <v>46241</v>
      </c>
      <c r="Q2580" s="43">
        <f t="shared" si="80"/>
        <v>821</v>
      </c>
      <c r="R2580" s="43">
        <f t="shared" si="81"/>
        <v>840</v>
      </c>
      <c r="S2580" s="41">
        <f>IF($Q2580&lt;Parâmetros!$E$19,$G2580-1,$G2580)</f>
        <v>46240</v>
      </c>
    </row>
    <row r="2581" spans="1:19" ht="15" customHeight="1" x14ac:dyDescent="0.25">
      <c r="A2581" s="79">
        <v>56256</v>
      </c>
      <c r="B2581" s="76" t="s">
        <v>196</v>
      </c>
      <c r="C2581" s="76" t="s">
        <v>712</v>
      </c>
      <c r="D2581" s="77">
        <v>46241</v>
      </c>
      <c r="E2581" s="78">
        <v>0.25</v>
      </c>
      <c r="F2581" s="76" t="s">
        <v>266</v>
      </c>
      <c r="G2581" s="77">
        <v>46240</v>
      </c>
      <c r="H2581">
        <v>40500401</v>
      </c>
      <c r="I2581">
        <v>10</v>
      </c>
      <c r="J2581" s="76" t="s">
        <v>3744</v>
      </c>
      <c r="K2581" s="76" t="s">
        <v>3745</v>
      </c>
      <c r="L2581" s="77">
        <v>46240</v>
      </c>
      <c r="M2581" s="76" t="s">
        <v>296</v>
      </c>
      <c r="N2581" s="76" t="s">
        <v>270</v>
      </c>
      <c r="O2581" s="76" t="s">
        <v>271</v>
      </c>
      <c r="P2581" s="77">
        <v>46241</v>
      </c>
      <c r="Q2581" s="43">
        <f t="shared" si="80"/>
        <v>845</v>
      </c>
      <c r="R2581" s="43">
        <f t="shared" si="81"/>
        <v>860</v>
      </c>
      <c r="S2581" s="41">
        <f>IF($Q2581&lt;Parâmetros!$E$19,$G2581-1,$G2581)</f>
        <v>46240</v>
      </c>
    </row>
    <row r="2582" spans="1:19" ht="15" customHeight="1" x14ac:dyDescent="0.25">
      <c r="A2582" s="79">
        <v>56256</v>
      </c>
      <c r="B2582" s="76" t="s">
        <v>196</v>
      </c>
      <c r="C2582" s="76" t="s">
        <v>712</v>
      </c>
      <c r="D2582" s="77">
        <v>46241</v>
      </c>
      <c r="E2582" s="78">
        <v>0.3</v>
      </c>
      <c r="F2582" s="76" t="s">
        <v>266</v>
      </c>
      <c r="G2582" s="77">
        <v>46240</v>
      </c>
      <c r="H2582">
        <v>40500402</v>
      </c>
      <c r="I2582">
        <v>10</v>
      </c>
      <c r="J2582" s="76" t="s">
        <v>3746</v>
      </c>
      <c r="K2582" s="76" t="s">
        <v>3747</v>
      </c>
      <c r="L2582" s="77">
        <v>46240</v>
      </c>
      <c r="M2582" s="76" t="s">
        <v>296</v>
      </c>
      <c r="N2582" s="76" t="s">
        <v>270</v>
      </c>
      <c r="O2582" s="76" t="s">
        <v>271</v>
      </c>
      <c r="P2582" s="77">
        <v>46241</v>
      </c>
      <c r="Q2582" s="43">
        <f t="shared" si="80"/>
        <v>862</v>
      </c>
      <c r="R2582" s="43">
        <f t="shared" si="81"/>
        <v>880</v>
      </c>
      <c r="S2582" s="41">
        <f>IF($Q2582&lt;Parâmetros!$E$19,$G2582-1,$G2582)</f>
        <v>46240</v>
      </c>
    </row>
    <row r="2583" spans="1:19" ht="15" customHeight="1" x14ac:dyDescent="0.25">
      <c r="A2583" s="79">
        <v>56256</v>
      </c>
      <c r="B2583" s="76" t="s">
        <v>196</v>
      </c>
      <c r="C2583" s="76" t="s">
        <v>712</v>
      </c>
      <c r="D2583" s="77">
        <v>46241</v>
      </c>
      <c r="E2583" s="78">
        <v>0.3</v>
      </c>
      <c r="F2583" s="76" t="s">
        <v>266</v>
      </c>
      <c r="G2583" s="77">
        <v>46240</v>
      </c>
      <c r="H2583">
        <v>40500403</v>
      </c>
      <c r="I2583">
        <v>10</v>
      </c>
      <c r="J2583" s="76" t="s">
        <v>3748</v>
      </c>
      <c r="K2583" s="76" t="s">
        <v>3749</v>
      </c>
      <c r="L2583" s="77">
        <v>46240</v>
      </c>
      <c r="M2583" s="76" t="s">
        <v>296</v>
      </c>
      <c r="N2583" s="76" t="s">
        <v>270</v>
      </c>
      <c r="O2583" s="76" t="s">
        <v>271</v>
      </c>
      <c r="P2583" s="77">
        <v>46241</v>
      </c>
      <c r="Q2583" s="43">
        <f t="shared" si="80"/>
        <v>882</v>
      </c>
      <c r="R2583" s="43">
        <f t="shared" si="81"/>
        <v>900</v>
      </c>
      <c r="S2583" s="41">
        <f>IF($Q2583&lt;Parâmetros!$E$19,$G2583-1,$G2583)</f>
        <v>46240</v>
      </c>
    </row>
    <row r="2584" spans="1:19" ht="15" customHeight="1" x14ac:dyDescent="0.25">
      <c r="A2584" s="79">
        <v>56256</v>
      </c>
      <c r="B2584" s="76" t="s">
        <v>196</v>
      </c>
      <c r="C2584" s="76" t="s">
        <v>712</v>
      </c>
      <c r="D2584" s="77">
        <v>46241</v>
      </c>
      <c r="E2584" s="78">
        <v>0.21</v>
      </c>
      <c r="F2584" s="76" t="s">
        <v>266</v>
      </c>
      <c r="G2584" s="77">
        <v>46240</v>
      </c>
      <c r="H2584">
        <v>40500404</v>
      </c>
      <c r="I2584">
        <v>10</v>
      </c>
      <c r="J2584" s="76" t="s">
        <v>3750</v>
      </c>
      <c r="K2584" s="76" t="s">
        <v>3751</v>
      </c>
      <c r="L2584" s="77">
        <v>46240</v>
      </c>
      <c r="M2584" s="76" t="s">
        <v>296</v>
      </c>
      <c r="N2584" s="76" t="s">
        <v>270</v>
      </c>
      <c r="O2584" s="76" t="s">
        <v>271</v>
      </c>
      <c r="P2584" s="77">
        <v>46241</v>
      </c>
      <c r="Q2584" s="43">
        <f t="shared" si="80"/>
        <v>903</v>
      </c>
      <c r="R2584" s="43">
        <f t="shared" si="81"/>
        <v>915</v>
      </c>
      <c r="S2584" s="41">
        <f>IF($Q2584&lt;Parâmetros!$E$19,$G2584-1,$G2584)</f>
        <v>46240</v>
      </c>
    </row>
    <row r="2585" spans="1:19" ht="15" customHeight="1" x14ac:dyDescent="0.25">
      <c r="A2585" s="79">
        <v>56256</v>
      </c>
      <c r="B2585" s="76" t="s">
        <v>196</v>
      </c>
      <c r="C2585" s="76" t="s">
        <v>712</v>
      </c>
      <c r="D2585" s="77">
        <v>46241</v>
      </c>
      <c r="E2585" s="78">
        <v>0.22</v>
      </c>
      <c r="F2585" s="76" t="s">
        <v>266</v>
      </c>
      <c r="G2585" s="77">
        <v>46240</v>
      </c>
      <c r="H2585">
        <v>40500407</v>
      </c>
      <c r="I2585">
        <v>10</v>
      </c>
      <c r="J2585" s="76" t="s">
        <v>3752</v>
      </c>
      <c r="K2585" s="76" t="s">
        <v>3753</v>
      </c>
      <c r="L2585" s="77">
        <v>46240</v>
      </c>
      <c r="M2585" s="76" t="s">
        <v>296</v>
      </c>
      <c r="N2585" s="76" t="s">
        <v>270</v>
      </c>
      <c r="O2585" s="76" t="s">
        <v>271</v>
      </c>
      <c r="P2585" s="77">
        <v>46241</v>
      </c>
      <c r="Q2585" s="43">
        <f t="shared" si="80"/>
        <v>917</v>
      </c>
      <c r="R2585" s="43">
        <f t="shared" si="81"/>
        <v>930</v>
      </c>
      <c r="S2585" s="41">
        <f>IF($Q2585&lt;Parâmetros!$E$19,$G2585-1,$G2585)</f>
        <v>46240</v>
      </c>
    </row>
    <row r="2586" spans="1:19" ht="15" customHeight="1" x14ac:dyDescent="0.25">
      <c r="A2586" s="79">
        <v>56256</v>
      </c>
      <c r="B2586" s="76" t="s">
        <v>196</v>
      </c>
      <c r="C2586" s="76" t="s">
        <v>712</v>
      </c>
      <c r="D2586" s="77">
        <v>46241</v>
      </c>
      <c r="E2586" s="78">
        <v>0.22</v>
      </c>
      <c r="F2586" s="76" t="s">
        <v>266</v>
      </c>
      <c r="G2586" s="77">
        <v>46240</v>
      </c>
      <c r="H2586">
        <v>40500408</v>
      </c>
      <c r="I2586">
        <v>10</v>
      </c>
      <c r="J2586" s="76" t="s">
        <v>3754</v>
      </c>
      <c r="K2586" s="76" t="s">
        <v>3755</v>
      </c>
      <c r="L2586" s="77">
        <v>46240</v>
      </c>
      <c r="M2586" s="76" t="s">
        <v>296</v>
      </c>
      <c r="N2586" s="76" t="s">
        <v>270</v>
      </c>
      <c r="O2586" s="76" t="s">
        <v>271</v>
      </c>
      <c r="P2586" s="77">
        <v>46241</v>
      </c>
      <c r="Q2586" s="43">
        <f t="shared" si="80"/>
        <v>932</v>
      </c>
      <c r="R2586" s="43">
        <f t="shared" si="81"/>
        <v>945</v>
      </c>
      <c r="S2586" s="41">
        <f>IF($Q2586&lt;Parâmetros!$E$19,$G2586-1,$G2586)</f>
        <v>46240</v>
      </c>
    </row>
    <row r="2587" spans="1:19" ht="15" customHeight="1" x14ac:dyDescent="0.25">
      <c r="A2587" s="79">
        <v>56256</v>
      </c>
      <c r="B2587" s="76" t="s">
        <v>196</v>
      </c>
      <c r="C2587" s="76" t="s">
        <v>712</v>
      </c>
      <c r="D2587" s="77">
        <v>46241</v>
      </c>
      <c r="E2587" s="78">
        <v>0.22</v>
      </c>
      <c r="F2587" s="76" t="s">
        <v>266</v>
      </c>
      <c r="G2587" s="77">
        <v>46240</v>
      </c>
      <c r="H2587">
        <v>40500409</v>
      </c>
      <c r="I2587">
        <v>10</v>
      </c>
      <c r="J2587" s="76" t="s">
        <v>3756</v>
      </c>
      <c r="K2587" s="76" t="s">
        <v>3757</v>
      </c>
      <c r="L2587" s="77">
        <v>46240</v>
      </c>
      <c r="M2587" s="76" t="s">
        <v>296</v>
      </c>
      <c r="N2587" s="76" t="s">
        <v>270</v>
      </c>
      <c r="O2587" s="76" t="s">
        <v>271</v>
      </c>
      <c r="P2587" s="77">
        <v>46241</v>
      </c>
      <c r="Q2587" s="43">
        <f t="shared" si="80"/>
        <v>947</v>
      </c>
      <c r="R2587" s="43">
        <f t="shared" si="81"/>
        <v>960</v>
      </c>
      <c r="S2587" s="41">
        <f>IF($Q2587&lt;Parâmetros!$E$19,$G2587-1,$G2587)</f>
        <v>46240</v>
      </c>
    </row>
    <row r="2588" spans="1:19" ht="15" customHeight="1" x14ac:dyDescent="0.25">
      <c r="A2588" s="79">
        <v>56256</v>
      </c>
      <c r="B2588" s="76" t="s">
        <v>196</v>
      </c>
      <c r="C2588" s="76" t="s">
        <v>712</v>
      </c>
      <c r="D2588" s="77">
        <v>46241</v>
      </c>
      <c r="E2588" s="78">
        <v>0.14000000000000001</v>
      </c>
      <c r="F2588" s="76" t="s">
        <v>266</v>
      </c>
      <c r="G2588" s="77">
        <v>46240</v>
      </c>
      <c r="H2588">
        <v>40500410</v>
      </c>
      <c r="I2588">
        <v>10</v>
      </c>
      <c r="J2588" s="76" t="s">
        <v>3758</v>
      </c>
      <c r="K2588" s="76" t="s">
        <v>3759</v>
      </c>
      <c r="L2588" s="77">
        <v>46240</v>
      </c>
      <c r="M2588" s="76" t="s">
        <v>296</v>
      </c>
      <c r="N2588" s="76" t="s">
        <v>270</v>
      </c>
      <c r="O2588" s="76" t="s">
        <v>271</v>
      </c>
      <c r="P2588" s="77">
        <v>46241</v>
      </c>
      <c r="Q2588" s="43">
        <f t="shared" si="80"/>
        <v>962</v>
      </c>
      <c r="R2588" s="43">
        <f t="shared" si="81"/>
        <v>970</v>
      </c>
      <c r="S2588" s="41">
        <f>IF($Q2588&lt;Parâmetros!$E$19,$G2588-1,$G2588)</f>
        <v>46240</v>
      </c>
    </row>
    <row r="2589" spans="1:19" ht="15" customHeight="1" x14ac:dyDescent="0.25">
      <c r="A2589" s="79">
        <v>56256</v>
      </c>
      <c r="B2589" s="76" t="s">
        <v>196</v>
      </c>
      <c r="C2589" s="76" t="s">
        <v>712</v>
      </c>
      <c r="D2589" s="77">
        <v>46241</v>
      </c>
      <c r="E2589" s="78">
        <v>0.14000000000000001</v>
      </c>
      <c r="F2589" s="76" t="s">
        <v>266</v>
      </c>
      <c r="G2589" s="77">
        <v>46240</v>
      </c>
      <c r="H2589">
        <v>40500411</v>
      </c>
      <c r="I2589">
        <v>10</v>
      </c>
      <c r="J2589" s="76" t="s">
        <v>3760</v>
      </c>
      <c r="K2589" s="76" t="s">
        <v>3761</v>
      </c>
      <c r="L2589" s="77">
        <v>46240</v>
      </c>
      <c r="M2589" s="76" t="s">
        <v>296</v>
      </c>
      <c r="N2589" s="76" t="s">
        <v>270</v>
      </c>
      <c r="O2589" s="76" t="s">
        <v>271</v>
      </c>
      <c r="P2589" s="77">
        <v>46241</v>
      </c>
      <c r="Q2589" s="43">
        <f t="shared" si="80"/>
        <v>971</v>
      </c>
      <c r="R2589" s="43">
        <f t="shared" si="81"/>
        <v>980</v>
      </c>
      <c r="S2589" s="41">
        <f>IF($Q2589&lt;Parâmetros!$E$19,$G2589-1,$G2589)</f>
        <v>46240</v>
      </c>
    </row>
    <row r="2590" spans="1:19" ht="15" customHeight="1" x14ac:dyDescent="0.25">
      <c r="A2590" s="79">
        <v>56256</v>
      </c>
      <c r="B2590" s="76" t="s">
        <v>196</v>
      </c>
      <c r="C2590" s="76" t="s">
        <v>712</v>
      </c>
      <c r="D2590" s="77">
        <v>46242</v>
      </c>
      <c r="E2590" s="78">
        <v>0.34</v>
      </c>
      <c r="F2590" s="76" t="s">
        <v>266</v>
      </c>
      <c r="G2590" s="77">
        <v>46241</v>
      </c>
      <c r="H2590">
        <v>40500396</v>
      </c>
      <c r="I2590">
        <v>10</v>
      </c>
      <c r="J2590" s="76" t="s">
        <v>3762</v>
      </c>
      <c r="K2590" s="76" t="s">
        <v>3763</v>
      </c>
      <c r="L2590" s="77">
        <v>46241</v>
      </c>
      <c r="M2590" s="76" t="s">
        <v>296</v>
      </c>
      <c r="N2590" s="76" t="s">
        <v>270</v>
      </c>
      <c r="O2590" s="76" t="s">
        <v>271</v>
      </c>
      <c r="P2590" s="77">
        <v>46242</v>
      </c>
      <c r="Q2590" s="43">
        <f t="shared" ref="Q2590:Q2653" si="82">IFERROR(VALUE(LEFT($J2590,2))*60+VALUE(MID($J2590,4,2)),9999)</f>
        <v>440</v>
      </c>
      <c r="R2590" s="43">
        <f t="shared" ref="R2590:R2653" si="83">IFERROR(VALUE(LEFT($K2590,2))*60+VALUE(MID($K2590,4,2)),"")</f>
        <v>460</v>
      </c>
      <c r="S2590" s="41">
        <f>IF($Q2590&lt;Parâmetros!$E$19,$G2590-1,$G2590)</f>
        <v>46241</v>
      </c>
    </row>
    <row r="2591" spans="1:19" ht="15" customHeight="1" x14ac:dyDescent="0.25">
      <c r="A2591" s="79">
        <v>56256</v>
      </c>
      <c r="B2591" s="76" t="s">
        <v>196</v>
      </c>
      <c r="C2591" s="76" t="s">
        <v>712</v>
      </c>
      <c r="D2591" s="77">
        <v>46242</v>
      </c>
      <c r="E2591" s="78">
        <v>0.32</v>
      </c>
      <c r="F2591" s="76" t="s">
        <v>266</v>
      </c>
      <c r="G2591" s="77">
        <v>46241</v>
      </c>
      <c r="H2591">
        <v>40500395</v>
      </c>
      <c r="I2591">
        <v>10</v>
      </c>
      <c r="J2591" s="76" t="s">
        <v>3764</v>
      </c>
      <c r="K2591" s="76" t="s">
        <v>3765</v>
      </c>
      <c r="L2591" s="77">
        <v>46241</v>
      </c>
      <c r="M2591" s="76" t="s">
        <v>296</v>
      </c>
      <c r="N2591" s="76" t="s">
        <v>270</v>
      </c>
      <c r="O2591" s="76" t="s">
        <v>271</v>
      </c>
      <c r="P2591" s="77">
        <v>46242</v>
      </c>
      <c r="Q2591" s="43">
        <f t="shared" si="82"/>
        <v>461</v>
      </c>
      <c r="R2591" s="43">
        <f t="shared" si="83"/>
        <v>480</v>
      </c>
      <c r="S2591" s="41">
        <f>IF($Q2591&lt;Parâmetros!$E$19,$G2591-1,$G2591)</f>
        <v>46241</v>
      </c>
    </row>
    <row r="2592" spans="1:19" ht="15" customHeight="1" x14ac:dyDescent="0.25">
      <c r="A2592" s="79">
        <v>56256</v>
      </c>
      <c r="B2592" s="76" t="s">
        <v>196</v>
      </c>
      <c r="C2592" s="76" t="s">
        <v>712</v>
      </c>
      <c r="D2592" s="77">
        <v>46242</v>
      </c>
      <c r="E2592" s="78">
        <v>0.28999999999999998</v>
      </c>
      <c r="F2592" s="76" t="s">
        <v>266</v>
      </c>
      <c r="G2592" s="77">
        <v>46241</v>
      </c>
      <c r="H2592">
        <v>40500394</v>
      </c>
      <c r="I2592">
        <v>10</v>
      </c>
      <c r="J2592" s="76" t="s">
        <v>3766</v>
      </c>
      <c r="K2592" s="76" t="s">
        <v>3767</v>
      </c>
      <c r="L2592" s="77">
        <v>46241</v>
      </c>
      <c r="M2592" s="76" t="s">
        <v>296</v>
      </c>
      <c r="N2592" s="76" t="s">
        <v>270</v>
      </c>
      <c r="O2592" s="76" t="s">
        <v>271</v>
      </c>
      <c r="P2592" s="77">
        <v>46242</v>
      </c>
      <c r="Q2592" s="43">
        <f t="shared" si="82"/>
        <v>483</v>
      </c>
      <c r="R2592" s="43">
        <f t="shared" si="83"/>
        <v>500</v>
      </c>
      <c r="S2592" s="41">
        <f>IF($Q2592&lt;Parâmetros!$E$19,$G2592-1,$G2592)</f>
        <v>46241</v>
      </c>
    </row>
    <row r="2593" spans="1:19" ht="15" customHeight="1" x14ac:dyDescent="0.25">
      <c r="A2593" s="79">
        <v>56256</v>
      </c>
      <c r="B2593" s="76" t="s">
        <v>196</v>
      </c>
      <c r="C2593" s="76" t="s">
        <v>712</v>
      </c>
      <c r="D2593" s="77">
        <v>46242</v>
      </c>
      <c r="E2593" s="78">
        <v>0.28999999999999998</v>
      </c>
      <c r="F2593" s="76" t="s">
        <v>266</v>
      </c>
      <c r="G2593" s="77">
        <v>46241</v>
      </c>
      <c r="H2593">
        <v>40500393</v>
      </c>
      <c r="I2593">
        <v>10</v>
      </c>
      <c r="J2593" s="76" t="s">
        <v>3768</v>
      </c>
      <c r="K2593" s="76" t="s">
        <v>3769</v>
      </c>
      <c r="L2593" s="77">
        <v>46241</v>
      </c>
      <c r="M2593" s="76" t="s">
        <v>296</v>
      </c>
      <c r="N2593" s="76" t="s">
        <v>270</v>
      </c>
      <c r="O2593" s="76" t="s">
        <v>271</v>
      </c>
      <c r="P2593" s="77">
        <v>46242</v>
      </c>
      <c r="Q2593" s="43">
        <f t="shared" si="82"/>
        <v>503</v>
      </c>
      <c r="R2593" s="43">
        <f t="shared" si="83"/>
        <v>520</v>
      </c>
      <c r="S2593" s="41">
        <f>IF($Q2593&lt;Parâmetros!$E$19,$G2593-1,$G2593)</f>
        <v>46241</v>
      </c>
    </row>
    <row r="2594" spans="1:19" ht="15" customHeight="1" x14ac:dyDescent="0.25">
      <c r="A2594" s="79">
        <v>56256</v>
      </c>
      <c r="B2594" s="76" t="s">
        <v>196</v>
      </c>
      <c r="C2594" s="76" t="s">
        <v>712</v>
      </c>
      <c r="D2594" s="77">
        <v>46242</v>
      </c>
      <c r="E2594" s="78">
        <v>0.3</v>
      </c>
      <c r="F2594" s="76" t="s">
        <v>266</v>
      </c>
      <c r="G2594" s="77">
        <v>46241</v>
      </c>
      <c r="H2594">
        <v>40500392</v>
      </c>
      <c r="I2594">
        <v>10</v>
      </c>
      <c r="J2594" s="76" t="s">
        <v>3770</v>
      </c>
      <c r="K2594" s="76" t="s">
        <v>3771</v>
      </c>
      <c r="L2594" s="77">
        <v>46241</v>
      </c>
      <c r="M2594" s="76" t="s">
        <v>296</v>
      </c>
      <c r="N2594" s="76" t="s">
        <v>270</v>
      </c>
      <c r="O2594" s="76" t="s">
        <v>271</v>
      </c>
      <c r="P2594" s="77">
        <v>46242</v>
      </c>
      <c r="Q2594" s="43">
        <f t="shared" si="82"/>
        <v>522</v>
      </c>
      <c r="R2594" s="43">
        <f t="shared" si="83"/>
        <v>540</v>
      </c>
      <c r="S2594" s="41">
        <f>IF($Q2594&lt;Parâmetros!$E$19,$G2594-1,$G2594)</f>
        <v>46241</v>
      </c>
    </row>
    <row r="2595" spans="1:19" ht="15" customHeight="1" x14ac:dyDescent="0.25">
      <c r="A2595" s="79">
        <v>56256</v>
      </c>
      <c r="B2595" s="76" t="s">
        <v>196</v>
      </c>
      <c r="C2595" s="76" t="s">
        <v>712</v>
      </c>
      <c r="D2595" s="77">
        <v>46242</v>
      </c>
      <c r="E2595" s="78">
        <v>0.28999999999999998</v>
      </c>
      <c r="F2595" s="76" t="s">
        <v>266</v>
      </c>
      <c r="G2595" s="77">
        <v>46241</v>
      </c>
      <c r="H2595">
        <v>40500391</v>
      </c>
      <c r="I2595">
        <v>10</v>
      </c>
      <c r="J2595" s="76" t="s">
        <v>3772</v>
      </c>
      <c r="K2595" s="76" t="s">
        <v>3773</v>
      </c>
      <c r="L2595" s="77">
        <v>46241</v>
      </c>
      <c r="M2595" s="76" t="s">
        <v>296</v>
      </c>
      <c r="N2595" s="76" t="s">
        <v>270</v>
      </c>
      <c r="O2595" s="76" t="s">
        <v>271</v>
      </c>
      <c r="P2595" s="77">
        <v>46242</v>
      </c>
      <c r="Q2595" s="43">
        <f t="shared" si="82"/>
        <v>543</v>
      </c>
      <c r="R2595" s="43">
        <f t="shared" si="83"/>
        <v>560</v>
      </c>
      <c r="S2595" s="41">
        <f>IF($Q2595&lt;Parâmetros!$E$19,$G2595-1,$G2595)</f>
        <v>46241</v>
      </c>
    </row>
    <row r="2596" spans="1:19" ht="15" customHeight="1" x14ac:dyDescent="0.25">
      <c r="A2596" s="79">
        <v>56256</v>
      </c>
      <c r="B2596" s="76" t="s">
        <v>196</v>
      </c>
      <c r="C2596" s="76" t="s">
        <v>712</v>
      </c>
      <c r="D2596" s="77">
        <v>46242</v>
      </c>
      <c r="E2596" s="78">
        <v>0.3</v>
      </c>
      <c r="F2596" s="76" t="s">
        <v>266</v>
      </c>
      <c r="G2596" s="77">
        <v>46241</v>
      </c>
      <c r="H2596">
        <v>40500390</v>
      </c>
      <c r="I2596">
        <v>10</v>
      </c>
      <c r="J2596" s="76" t="s">
        <v>3774</v>
      </c>
      <c r="K2596" s="76" t="s">
        <v>3775</v>
      </c>
      <c r="L2596" s="77">
        <v>46241</v>
      </c>
      <c r="M2596" s="76" t="s">
        <v>296</v>
      </c>
      <c r="N2596" s="76" t="s">
        <v>270</v>
      </c>
      <c r="O2596" s="76" t="s">
        <v>271</v>
      </c>
      <c r="P2596" s="77">
        <v>46242</v>
      </c>
      <c r="Q2596" s="43">
        <f t="shared" si="82"/>
        <v>562</v>
      </c>
      <c r="R2596" s="43">
        <f t="shared" si="83"/>
        <v>580</v>
      </c>
      <c r="S2596" s="41">
        <f>IF($Q2596&lt;Parâmetros!$E$19,$G2596-1,$G2596)</f>
        <v>46241</v>
      </c>
    </row>
    <row r="2597" spans="1:19" ht="15" customHeight="1" x14ac:dyDescent="0.25">
      <c r="A2597" s="79">
        <v>56256</v>
      </c>
      <c r="B2597" s="76" t="s">
        <v>196</v>
      </c>
      <c r="C2597" s="76" t="s">
        <v>712</v>
      </c>
      <c r="D2597" s="77">
        <v>46242</v>
      </c>
      <c r="E2597" s="78">
        <v>0.3</v>
      </c>
      <c r="F2597" s="76" t="s">
        <v>266</v>
      </c>
      <c r="G2597" s="77">
        <v>46241</v>
      </c>
      <c r="H2597">
        <v>40500389</v>
      </c>
      <c r="I2597">
        <v>10</v>
      </c>
      <c r="J2597" s="76" t="s">
        <v>2998</v>
      </c>
      <c r="K2597" s="76" t="s">
        <v>2999</v>
      </c>
      <c r="L2597" s="77">
        <v>46241</v>
      </c>
      <c r="M2597" s="76" t="s">
        <v>296</v>
      </c>
      <c r="N2597" s="76" t="s">
        <v>270</v>
      </c>
      <c r="O2597" s="76" t="s">
        <v>271</v>
      </c>
      <c r="P2597" s="77">
        <v>46242</v>
      </c>
      <c r="Q2597" s="43">
        <f t="shared" si="82"/>
        <v>582</v>
      </c>
      <c r="R2597" s="43">
        <f t="shared" si="83"/>
        <v>600</v>
      </c>
      <c r="S2597" s="41">
        <f>IF($Q2597&lt;Parâmetros!$E$19,$G2597-1,$G2597)</f>
        <v>46241</v>
      </c>
    </row>
    <row r="2598" spans="1:19" ht="15" customHeight="1" x14ac:dyDescent="0.25">
      <c r="A2598" s="79">
        <v>56256</v>
      </c>
      <c r="B2598" s="76" t="s">
        <v>196</v>
      </c>
      <c r="C2598" s="76" t="s">
        <v>712</v>
      </c>
      <c r="D2598" s="77">
        <v>46242</v>
      </c>
      <c r="E2598" s="78">
        <v>0.28999999999999998</v>
      </c>
      <c r="F2598" s="76" t="s">
        <v>266</v>
      </c>
      <c r="G2598" s="77">
        <v>46241</v>
      </c>
      <c r="H2598">
        <v>40500388</v>
      </c>
      <c r="I2598">
        <v>10</v>
      </c>
      <c r="J2598" s="76" t="s">
        <v>3776</v>
      </c>
      <c r="K2598" s="76" t="s">
        <v>3777</v>
      </c>
      <c r="L2598" s="77">
        <v>46241</v>
      </c>
      <c r="M2598" s="76" t="s">
        <v>296</v>
      </c>
      <c r="N2598" s="76" t="s">
        <v>270</v>
      </c>
      <c r="O2598" s="76" t="s">
        <v>271</v>
      </c>
      <c r="P2598" s="77">
        <v>46242</v>
      </c>
      <c r="Q2598" s="43">
        <f t="shared" si="82"/>
        <v>603</v>
      </c>
      <c r="R2598" s="43">
        <f t="shared" si="83"/>
        <v>620</v>
      </c>
      <c r="S2598" s="41">
        <f>IF($Q2598&lt;Parâmetros!$E$19,$G2598-1,$G2598)</f>
        <v>46241</v>
      </c>
    </row>
    <row r="2599" spans="1:19" ht="15" customHeight="1" x14ac:dyDescent="0.25">
      <c r="A2599" s="79">
        <v>56256</v>
      </c>
      <c r="B2599" s="76" t="s">
        <v>196</v>
      </c>
      <c r="C2599" s="76" t="s">
        <v>712</v>
      </c>
      <c r="D2599" s="77">
        <v>46242</v>
      </c>
      <c r="E2599" s="78">
        <v>24.29</v>
      </c>
      <c r="F2599" s="76" t="s">
        <v>266</v>
      </c>
      <c r="G2599" s="77">
        <v>46241</v>
      </c>
      <c r="H2599">
        <v>40500387</v>
      </c>
      <c r="I2599">
        <v>10</v>
      </c>
      <c r="J2599" s="76" t="s">
        <v>3778</v>
      </c>
      <c r="K2599" s="76" t="s">
        <v>3732</v>
      </c>
      <c r="L2599" s="77">
        <v>46242</v>
      </c>
      <c r="M2599" s="76" t="s">
        <v>296</v>
      </c>
      <c r="N2599" s="76" t="s">
        <v>270</v>
      </c>
      <c r="O2599" s="76" t="s">
        <v>271</v>
      </c>
      <c r="P2599" s="77">
        <v>46242</v>
      </c>
      <c r="Q2599" s="43">
        <f t="shared" si="82"/>
        <v>623</v>
      </c>
      <c r="R2599" s="43">
        <f t="shared" si="83"/>
        <v>640</v>
      </c>
      <c r="S2599" s="41">
        <f>IF($Q2599&lt;Parâmetros!$E$19,$G2599-1,$G2599)</f>
        <v>46241</v>
      </c>
    </row>
    <row r="2600" spans="1:19" ht="15" customHeight="1" x14ac:dyDescent="0.25">
      <c r="A2600" s="79">
        <v>56256</v>
      </c>
      <c r="B2600" s="76" t="s">
        <v>196</v>
      </c>
      <c r="C2600" s="76" t="s">
        <v>712</v>
      </c>
      <c r="D2600" s="77">
        <v>46242</v>
      </c>
      <c r="E2600" s="78">
        <v>-24.29</v>
      </c>
      <c r="F2600" s="76" t="s">
        <v>266</v>
      </c>
      <c r="G2600" s="77">
        <v>46241</v>
      </c>
      <c r="H2600">
        <v>40500387</v>
      </c>
      <c r="I2600">
        <v>10</v>
      </c>
      <c r="J2600" s="76" t="s">
        <v>3778</v>
      </c>
      <c r="K2600" s="76" t="s">
        <v>3732</v>
      </c>
      <c r="L2600" s="77">
        <v>46242</v>
      </c>
      <c r="M2600" s="76" t="s">
        <v>296</v>
      </c>
      <c r="N2600" s="76" t="s">
        <v>270</v>
      </c>
      <c r="O2600" s="76" t="s">
        <v>271</v>
      </c>
      <c r="P2600" s="77">
        <v>46242</v>
      </c>
      <c r="Q2600" s="43">
        <f t="shared" si="82"/>
        <v>623</v>
      </c>
      <c r="R2600" s="43">
        <f t="shared" si="83"/>
        <v>640</v>
      </c>
      <c r="S2600" s="41">
        <f>IF($Q2600&lt;Parâmetros!$E$19,$G2600-1,$G2600)</f>
        <v>46241</v>
      </c>
    </row>
    <row r="2601" spans="1:19" ht="15" customHeight="1" x14ac:dyDescent="0.25">
      <c r="A2601" s="79">
        <v>56256</v>
      </c>
      <c r="B2601" s="76" t="s">
        <v>196</v>
      </c>
      <c r="C2601" s="76" t="s">
        <v>712</v>
      </c>
      <c r="D2601" s="77">
        <v>46242</v>
      </c>
      <c r="E2601" s="78">
        <v>0.28999999999999998</v>
      </c>
      <c r="F2601" s="76" t="s">
        <v>266</v>
      </c>
      <c r="G2601" s="77">
        <v>46241</v>
      </c>
      <c r="H2601">
        <v>40500386</v>
      </c>
      <c r="I2601">
        <v>10</v>
      </c>
      <c r="J2601" s="76" t="s">
        <v>3733</v>
      </c>
      <c r="K2601" s="76" t="s">
        <v>553</v>
      </c>
      <c r="L2601" s="77">
        <v>46241</v>
      </c>
      <c r="M2601" s="76" t="s">
        <v>296</v>
      </c>
      <c r="N2601" s="76" t="s">
        <v>270</v>
      </c>
      <c r="O2601" s="76" t="s">
        <v>271</v>
      </c>
      <c r="P2601" s="77">
        <v>46242</v>
      </c>
      <c r="Q2601" s="43">
        <f t="shared" si="82"/>
        <v>642</v>
      </c>
      <c r="R2601" s="43">
        <f t="shared" si="83"/>
        <v>660</v>
      </c>
      <c r="S2601" s="41">
        <f>IF($Q2601&lt;Parâmetros!$E$19,$G2601-1,$G2601)</f>
        <v>46241</v>
      </c>
    </row>
    <row r="2602" spans="1:19" ht="15" customHeight="1" x14ac:dyDescent="0.25">
      <c r="A2602" s="79">
        <v>56256</v>
      </c>
      <c r="B2602" s="76" t="s">
        <v>196</v>
      </c>
      <c r="C2602" s="76" t="s">
        <v>712</v>
      </c>
      <c r="D2602" s="77">
        <v>46242</v>
      </c>
      <c r="E2602" s="78">
        <v>0.27</v>
      </c>
      <c r="F2602" s="76" t="s">
        <v>266</v>
      </c>
      <c r="G2602" s="77">
        <v>46241</v>
      </c>
      <c r="H2602">
        <v>40500385</v>
      </c>
      <c r="I2602">
        <v>10</v>
      </c>
      <c r="J2602" s="76" t="s">
        <v>3779</v>
      </c>
      <c r="K2602" s="76" t="s">
        <v>3780</v>
      </c>
      <c r="L2602" s="77">
        <v>46241</v>
      </c>
      <c r="M2602" s="76" t="s">
        <v>296</v>
      </c>
      <c r="N2602" s="76" t="s">
        <v>270</v>
      </c>
      <c r="O2602" s="76" t="s">
        <v>271</v>
      </c>
      <c r="P2602" s="77">
        <v>46242</v>
      </c>
      <c r="Q2602" s="43">
        <f t="shared" si="82"/>
        <v>724</v>
      </c>
      <c r="R2602" s="43">
        <f t="shared" si="83"/>
        <v>740</v>
      </c>
      <c r="S2602" s="41">
        <f>IF($Q2602&lt;Parâmetros!$E$19,$G2602-1,$G2602)</f>
        <v>46241</v>
      </c>
    </row>
    <row r="2603" spans="1:19" ht="15" customHeight="1" x14ac:dyDescent="0.25">
      <c r="A2603" s="79">
        <v>56256</v>
      </c>
      <c r="B2603" s="76" t="s">
        <v>196</v>
      </c>
      <c r="C2603" s="76" t="s">
        <v>712</v>
      </c>
      <c r="D2603" s="77">
        <v>46242</v>
      </c>
      <c r="E2603" s="78">
        <v>0.28999999999999998</v>
      </c>
      <c r="F2603" s="76" t="s">
        <v>266</v>
      </c>
      <c r="G2603" s="77">
        <v>46241</v>
      </c>
      <c r="H2603">
        <v>40500384</v>
      </c>
      <c r="I2603">
        <v>10</v>
      </c>
      <c r="J2603" s="76" t="s">
        <v>3781</v>
      </c>
      <c r="K2603" s="76" t="s">
        <v>3782</v>
      </c>
      <c r="L2603" s="77">
        <v>46241</v>
      </c>
      <c r="M2603" s="76" t="s">
        <v>296</v>
      </c>
      <c r="N2603" s="76" t="s">
        <v>270</v>
      </c>
      <c r="O2603" s="76" t="s">
        <v>271</v>
      </c>
      <c r="P2603" s="77">
        <v>46242</v>
      </c>
      <c r="Q2603" s="43">
        <f t="shared" si="82"/>
        <v>743</v>
      </c>
      <c r="R2603" s="43">
        <f t="shared" si="83"/>
        <v>760</v>
      </c>
      <c r="S2603" s="41">
        <f>IF($Q2603&lt;Parâmetros!$E$19,$G2603-1,$G2603)</f>
        <v>46241</v>
      </c>
    </row>
    <row r="2604" spans="1:19" ht="15" customHeight="1" x14ac:dyDescent="0.25">
      <c r="A2604" s="79">
        <v>56256</v>
      </c>
      <c r="B2604" s="76" t="s">
        <v>196</v>
      </c>
      <c r="C2604" s="76" t="s">
        <v>712</v>
      </c>
      <c r="D2604" s="77">
        <v>46242</v>
      </c>
      <c r="E2604" s="78">
        <v>0.3</v>
      </c>
      <c r="F2604" s="76" t="s">
        <v>266</v>
      </c>
      <c r="G2604" s="77">
        <v>46241</v>
      </c>
      <c r="H2604">
        <v>40500253</v>
      </c>
      <c r="I2604">
        <v>10</v>
      </c>
      <c r="J2604" s="76" t="s">
        <v>3783</v>
      </c>
      <c r="K2604" s="76" t="s">
        <v>3784</v>
      </c>
      <c r="L2604" s="77">
        <v>46241</v>
      </c>
      <c r="M2604" s="76" t="s">
        <v>296</v>
      </c>
      <c r="N2604" s="76" t="s">
        <v>270</v>
      </c>
      <c r="O2604" s="76" t="s">
        <v>271</v>
      </c>
      <c r="P2604" s="77">
        <v>46242</v>
      </c>
      <c r="Q2604" s="43">
        <f t="shared" si="82"/>
        <v>762</v>
      </c>
      <c r="R2604" s="43">
        <f t="shared" si="83"/>
        <v>780</v>
      </c>
      <c r="S2604" s="41">
        <f>IF($Q2604&lt;Parâmetros!$E$19,$G2604-1,$G2604)</f>
        <v>46241</v>
      </c>
    </row>
    <row r="2605" spans="1:19" ht="15" customHeight="1" x14ac:dyDescent="0.25">
      <c r="A2605" s="79">
        <v>56256</v>
      </c>
      <c r="B2605" s="76" t="s">
        <v>196</v>
      </c>
      <c r="C2605" s="76" t="s">
        <v>712</v>
      </c>
      <c r="D2605" s="77">
        <v>46242</v>
      </c>
      <c r="E2605" s="78">
        <v>0.28999999999999998</v>
      </c>
      <c r="F2605" s="76" t="s">
        <v>266</v>
      </c>
      <c r="G2605" s="77">
        <v>46241</v>
      </c>
      <c r="H2605">
        <v>40500419</v>
      </c>
      <c r="I2605">
        <v>10</v>
      </c>
      <c r="J2605" s="76" t="s">
        <v>3785</v>
      </c>
      <c r="K2605" s="76" t="s">
        <v>3786</v>
      </c>
      <c r="L2605" s="77">
        <v>46241</v>
      </c>
      <c r="M2605" s="76" t="s">
        <v>296</v>
      </c>
      <c r="N2605" s="76" t="s">
        <v>270</v>
      </c>
      <c r="O2605" s="76" t="s">
        <v>271</v>
      </c>
      <c r="P2605" s="77">
        <v>46242</v>
      </c>
      <c r="Q2605" s="43">
        <f t="shared" si="82"/>
        <v>783</v>
      </c>
      <c r="R2605" s="43">
        <f t="shared" si="83"/>
        <v>800</v>
      </c>
      <c r="S2605" s="41">
        <f>IF($Q2605&lt;Parâmetros!$E$19,$G2605-1,$G2605)</f>
        <v>46241</v>
      </c>
    </row>
    <row r="2606" spans="1:19" ht="15" customHeight="1" x14ac:dyDescent="0.25">
      <c r="A2606" s="79">
        <v>56256</v>
      </c>
      <c r="B2606" s="76" t="s">
        <v>196</v>
      </c>
      <c r="C2606" s="76" t="s">
        <v>712</v>
      </c>
      <c r="D2606" s="77">
        <v>46242</v>
      </c>
      <c r="E2606" s="78">
        <v>0.28000000000000003</v>
      </c>
      <c r="F2606" s="76" t="s">
        <v>266</v>
      </c>
      <c r="G2606" s="77">
        <v>46241</v>
      </c>
      <c r="H2606">
        <v>40500418</v>
      </c>
      <c r="I2606">
        <v>10</v>
      </c>
      <c r="J2606" s="76" t="s">
        <v>3787</v>
      </c>
      <c r="K2606" s="76" t="s">
        <v>3788</v>
      </c>
      <c r="L2606" s="77">
        <v>46241</v>
      </c>
      <c r="M2606" s="76" t="s">
        <v>296</v>
      </c>
      <c r="N2606" s="76" t="s">
        <v>270</v>
      </c>
      <c r="O2606" s="76" t="s">
        <v>271</v>
      </c>
      <c r="P2606" s="77">
        <v>46242</v>
      </c>
      <c r="Q2606" s="43">
        <f t="shared" si="82"/>
        <v>803</v>
      </c>
      <c r="R2606" s="43">
        <f t="shared" si="83"/>
        <v>820</v>
      </c>
      <c r="S2606" s="41">
        <f>IF($Q2606&lt;Parâmetros!$E$19,$G2606-1,$G2606)</f>
        <v>46241</v>
      </c>
    </row>
    <row r="2607" spans="1:19" ht="15" customHeight="1" x14ac:dyDescent="0.25">
      <c r="A2607" s="79">
        <v>56256</v>
      </c>
      <c r="B2607" s="76" t="s">
        <v>196</v>
      </c>
      <c r="C2607" s="76" t="s">
        <v>712</v>
      </c>
      <c r="D2607" s="77">
        <v>46242</v>
      </c>
      <c r="E2607" s="78">
        <v>0.32</v>
      </c>
      <c r="F2607" s="76" t="s">
        <v>266</v>
      </c>
      <c r="G2607" s="77">
        <v>46241</v>
      </c>
      <c r="H2607">
        <v>40500412</v>
      </c>
      <c r="I2607">
        <v>10</v>
      </c>
      <c r="J2607" s="76" t="s">
        <v>1543</v>
      </c>
      <c r="K2607" s="76" t="s">
        <v>3789</v>
      </c>
      <c r="L2607" s="77">
        <v>46241</v>
      </c>
      <c r="M2607" s="76" t="s">
        <v>296</v>
      </c>
      <c r="N2607" s="76" t="s">
        <v>270</v>
      </c>
      <c r="O2607" s="76" t="s">
        <v>271</v>
      </c>
      <c r="P2607" s="77">
        <v>46242</v>
      </c>
      <c r="Q2607" s="43">
        <f t="shared" si="82"/>
        <v>821</v>
      </c>
      <c r="R2607" s="43">
        <f t="shared" si="83"/>
        <v>840</v>
      </c>
      <c r="S2607" s="41">
        <f>IF($Q2607&lt;Parâmetros!$E$19,$G2607-1,$G2607)</f>
        <v>46241</v>
      </c>
    </row>
    <row r="2608" spans="1:19" ht="15" customHeight="1" x14ac:dyDescent="0.25">
      <c r="A2608" s="79">
        <v>56256</v>
      </c>
      <c r="B2608" s="76" t="s">
        <v>196</v>
      </c>
      <c r="C2608" s="76" t="s">
        <v>712</v>
      </c>
      <c r="D2608" s="77">
        <v>46242</v>
      </c>
      <c r="E2608" s="78">
        <v>0.28999999999999998</v>
      </c>
      <c r="F2608" s="76" t="s">
        <v>266</v>
      </c>
      <c r="G2608" s="77">
        <v>46241</v>
      </c>
      <c r="H2608">
        <v>40500476</v>
      </c>
      <c r="I2608">
        <v>10</v>
      </c>
      <c r="J2608" s="76" t="s">
        <v>3790</v>
      </c>
      <c r="K2608" s="76" t="s">
        <v>3791</v>
      </c>
      <c r="L2608" s="77">
        <v>46241</v>
      </c>
      <c r="M2608" s="76" t="s">
        <v>296</v>
      </c>
      <c r="N2608" s="76" t="s">
        <v>270</v>
      </c>
      <c r="O2608" s="76" t="s">
        <v>271</v>
      </c>
      <c r="P2608" s="77">
        <v>46242</v>
      </c>
      <c r="Q2608" s="43">
        <f t="shared" si="82"/>
        <v>843</v>
      </c>
      <c r="R2608" s="43">
        <f t="shared" si="83"/>
        <v>860</v>
      </c>
      <c r="S2608" s="41">
        <f>IF($Q2608&lt;Parâmetros!$E$19,$G2608-1,$G2608)</f>
        <v>46241</v>
      </c>
    </row>
    <row r="2609" spans="1:19" ht="15" customHeight="1" x14ac:dyDescent="0.25">
      <c r="A2609" s="79">
        <v>56256</v>
      </c>
      <c r="B2609" s="76" t="s">
        <v>196</v>
      </c>
      <c r="C2609" s="76" t="s">
        <v>712</v>
      </c>
      <c r="D2609" s="77">
        <v>46242</v>
      </c>
      <c r="E2609" s="78">
        <v>0.15</v>
      </c>
      <c r="F2609" s="76" t="s">
        <v>266</v>
      </c>
      <c r="G2609" s="77">
        <v>46241</v>
      </c>
      <c r="H2609">
        <v>40500289</v>
      </c>
      <c r="I2609">
        <v>10</v>
      </c>
      <c r="J2609" s="76" t="s">
        <v>3792</v>
      </c>
      <c r="K2609" s="76" t="s">
        <v>3793</v>
      </c>
      <c r="L2609" s="77">
        <v>46241</v>
      </c>
      <c r="M2609" s="76" t="s">
        <v>296</v>
      </c>
      <c r="N2609" s="76" t="s">
        <v>270</v>
      </c>
      <c r="O2609" s="76" t="s">
        <v>271</v>
      </c>
      <c r="P2609" s="77">
        <v>46242</v>
      </c>
      <c r="Q2609" s="43">
        <f t="shared" si="82"/>
        <v>861</v>
      </c>
      <c r="R2609" s="43">
        <f t="shared" si="83"/>
        <v>870</v>
      </c>
      <c r="S2609" s="41">
        <f>IF($Q2609&lt;Parâmetros!$E$19,$G2609-1,$G2609)</f>
        <v>46241</v>
      </c>
    </row>
    <row r="2610" spans="1:19" ht="15" customHeight="1" x14ac:dyDescent="0.25">
      <c r="A2610" s="79">
        <v>56256</v>
      </c>
      <c r="B2610" s="76" t="s">
        <v>196</v>
      </c>
      <c r="C2610" s="76" t="s">
        <v>712</v>
      </c>
      <c r="D2610" s="77">
        <v>46242</v>
      </c>
      <c r="E2610" s="78">
        <v>0.22</v>
      </c>
      <c r="F2610" s="76" t="s">
        <v>266</v>
      </c>
      <c r="G2610" s="77">
        <v>46241</v>
      </c>
      <c r="H2610">
        <v>40500288</v>
      </c>
      <c r="I2610">
        <v>10</v>
      </c>
      <c r="J2610" s="76" t="s">
        <v>3794</v>
      </c>
      <c r="K2610" s="76" t="s">
        <v>3795</v>
      </c>
      <c r="L2610" s="77">
        <v>46241</v>
      </c>
      <c r="M2610" s="76" t="s">
        <v>296</v>
      </c>
      <c r="N2610" s="76" t="s">
        <v>270</v>
      </c>
      <c r="O2610" s="76" t="s">
        <v>271</v>
      </c>
      <c r="P2610" s="77">
        <v>46242</v>
      </c>
      <c r="Q2610" s="43">
        <f t="shared" si="82"/>
        <v>872</v>
      </c>
      <c r="R2610" s="43">
        <f t="shared" si="83"/>
        <v>885</v>
      </c>
      <c r="S2610" s="41">
        <f>IF($Q2610&lt;Parâmetros!$E$19,$G2610-1,$G2610)</f>
        <v>46241</v>
      </c>
    </row>
    <row r="2611" spans="1:19" ht="15" customHeight="1" x14ac:dyDescent="0.25">
      <c r="A2611" s="79">
        <v>56256</v>
      </c>
      <c r="B2611" s="76" t="s">
        <v>196</v>
      </c>
      <c r="C2611" s="76" t="s">
        <v>712</v>
      </c>
      <c r="D2611" s="77">
        <v>46242</v>
      </c>
      <c r="E2611" s="78">
        <v>0.2</v>
      </c>
      <c r="F2611" s="76" t="s">
        <v>266</v>
      </c>
      <c r="G2611" s="77">
        <v>46241</v>
      </c>
      <c r="H2611">
        <v>40500287</v>
      </c>
      <c r="I2611">
        <v>10</v>
      </c>
      <c r="J2611" s="76" t="s">
        <v>3796</v>
      </c>
      <c r="K2611" s="76" t="s">
        <v>3797</v>
      </c>
      <c r="L2611" s="77">
        <v>46241</v>
      </c>
      <c r="M2611" s="76" t="s">
        <v>296</v>
      </c>
      <c r="N2611" s="76" t="s">
        <v>270</v>
      </c>
      <c r="O2611" s="76" t="s">
        <v>271</v>
      </c>
      <c r="P2611" s="77">
        <v>46242</v>
      </c>
      <c r="Q2611" s="43">
        <f t="shared" si="82"/>
        <v>887</v>
      </c>
      <c r="R2611" s="43">
        <f t="shared" si="83"/>
        <v>900</v>
      </c>
      <c r="S2611" s="41">
        <f>IF($Q2611&lt;Parâmetros!$E$19,$G2611-1,$G2611)</f>
        <v>46241</v>
      </c>
    </row>
    <row r="2612" spans="1:19" ht="15" customHeight="1" x14ac:dyDescent="0.25">
      <c r="A2612" s="79">
        <v>56256</v>
      </c>
      <c r="B2612" s="76" t="s">
        <v>196</v>
      </c>
      <c r="C2612" s="76" t="s">
        <v>712</v>
      </c>
      <c r="D2612" s="77">
        <v>46242</v>
      </c>
      <c r="E2612" s="78">
        <v>0.22</v>
      </c>
      <c r="F2612" s="76" t="s">
        <v>266</v>
      </c>
      <c r="G2612" s="77">
        <v>46241</v>
      </c>
      <c r="H2612">
        <v>40500285</v>
      </c>
      <c r="I2612">
        <v>10</v>
      </c>
      <c r="J2612" s="76" t="s">
        <v>3798</v>
      </c>
      <c r="K2612" s="76" t="s">
        <v>3799</v>
      </c>
      <c r="L2612" s="77">
        <v>46241</v>
      </c>
      <c r="M2612" s="76" t="s">
        <v>296</v>
      </c>
      <c r="N2612" s="76" t="s">
        <v>270</v>
      </c>
      <c r="O2612" s="76" t="s">
        <v>271</v>
      </c>
      <c r="P2612" s="77">
        <v>46242</v>
      </c>
      <c r="Q2612" s="43">
        <f t="shared" si="82"/>
        <v>901</v>
      </c>
      <c r="R2612" s="43">
        <f t="shared" si="83"/>
        <v>915</v>
      </c>
      <c r="S2612" s="41">
        <f>IF($Q2612&lt;Parâmetros!$E$19,$G2612-1,$G2612)</f>
        <v>46241</v>
      </c>
    </row>
    <row r="2613" spans="1:19" ht="15" customHeight="1" x14ac:dyDescent="0.25">
      <c r="A2613" s="79">
        <v>56256</v>
      </c>
      <c r="B2613" s="76" t="s">
        <v>196</v>
      </c>
      <c r="C2613" s="76" t="s">
        <v>712</v>
      </c>
      <c r="D2613" s="77">
        <v>46242</v>
      </c>
      <c r="E2613" s="78">
        <v>0.24</v>
      </c>
      <c r="F2613" s="76" t="s">
        <v>266</v>
      </c>
      <c r="G2613" s="77">
        <v>46241</v>
      </c>
      <c r="H2613">
        <v>40500284</v>
      </c>
      <c r="I2613">
        <v>10</v>
      </c>
      <c r="J2613" s="76" t="s">
        <v>3800</v>
      </c>
      <c r="K2613" s="76" t="s">
        <v>3801</v>
      </c>
      <c r="L2613" s="77">
        <v>46241</v>
      </c>
      <c r="M2613" s="76" t="s">
        <v>296</v>
      </c>
      <c r="N2613" s="76" t="s">
        <v>270</v>
      </c>
      <c r="O2613" s="76" t="s">
        <v>271</v>
      </c>
      <c r="P2613" s="77">
        <v>46242</v>
      </c>
      <c r="Q2613" s="43">
        <f t="shared" si="82"/>
        <v>916</v>
      </c>
      <c r="R2613" s="43">
        <f t="shared" si="83"/>
        <v>930</v>
      </c>
      <c r="S2613" s="41">
        <f>IF($Q2613&lt;Parâmetros!$E$19,$G2613-1,$G2613)</f>
        <v>46241</v>
      </c>
    </row>
    <row r="2614" spans="1:19" ht="15" customHeight="1" x14ac:dyDescent="0.25">
      <c r="A2614" s="79">
        <v>56256</v>
      </c>
      <c r="B2614" s="76" t="s">
        <v>196</v>
      </c>
      <c r="C2614" s="76" t="s">
        <v>712</v>
      </c>
      <c r="D2614" s="77">
        <v>46242</v>
      </c>
      <c r="E2614" s="78">
        <v>0.22</v>
      </c>
      <c r="F2614" s="76" t="s">
        <v>266</v>
      </c>
      <c r="G2614" s="77">
        <v>46241</v>
      </c>
      <c r="H2614">
        <v>40500283</v>
      </c>
      <c r="I2614">
        <v>10</v>
      </c>
      <c r="J2614" s="76" t="s">
        <v>3802</v>
      </c>
      <c r="K2614" s="76" t="s">
        <v>3803</v>
      </c>
      <c r="L2614" s="77">
        <v>46241</v>
      </c>
      <c r="M2614" s="76" t="s">
        <v>296</v>
      </c>
      <c r="N2614" s="76" t="s">
        <v>270</v>
      </c>
      <c r="O2614" s="76" t="s">
        <v>271</v>
      </c>
      <c r="P2614" s="77">
        <v>46242</v>
      </c>
      <c r="Q2614" s="43">
        <f t="shared" si="82"/>
        <v>932</v>
      </c>
      <c r="R2614" s="43">
        <f t="shared" si="83"/>
        <v>945</v>
      </c>
      <c r="S2614" s="41">
        <f>IF($Q2614&lt;Parâmetros!$E$19,$G2614-1,$G2614)</f>
        <v>46241</v>
      </c>
    </row>
    <row r="2615" spans="1:19" ht="15" customHeight="1" x14ac:dyDescent="0.25">
      <c r="A2615" s="79">
        <v>56256</v>
      </c>
      <c r="B2615" s="76" t="s">
        <v>196</v>
      </c>
      <c r="C2615" s="76" t="s">
        <v>712</v>
      </c>
      <c r="D2615" s="77">
        <v>46242</v>
      </c>
      <c r="E2615" s="78">
        <v>0.24</v>
      </c>
      <c r="F2615" s="76" t="s">
        <v>266</v>
      </c>
      <c r="G2615" s="77">
        <v>46241</v>
      </c>
      <c r="H2615">
        <v>40500282</v>
      </c>
      <c r="I2615">
        <v>10</v>
      </c>
      <c r="J2615" s="76" t="s">
        <v>3804</v>
      </c>
      <c r="K2615" s="76" t="s">
        <v>3805</v>
      </c>
      <c r="L2615" s="77">
        <v>46241</v>
      </c>
      <c r="M2615" s="76" t="s">
        <v>296</v>
      </c>
      <c r="N2615" s="76" t="s">
        <v>270</v>
      </c>
      <c r="O2615" s="76" t="s">
        <v>271</v>
      </c>
      <c r="P2615" s="77">
        <v>46242</v>
      </c>
      <c r="Q2615" s="43">
        <f t="shared" si="82"/>
        <v>946</v>
      </c>
      <c r="R2615" s="43">
        <f t="shared" si="83"/>
        <v>960</v>
      </c>
      <c r="S2615" s="41">
        <f>IF($Q2615&lt;Parâmetros!$E$19,$G2615-1,$G2615)</f>
        <v>46241</v>
      </c>
    </row>
    <row r="2616" spans="1:19" ht="15" customHeight="1" x14ac:dyDescent="0.25">
      <c r="A2616" s="79">
        <v>56256</v>
      </c>
      <c r="B2616" s="76" t="s">
        <v>196</v>
      </c>
      <c r="C2616" s="76" t="s">
        <v>712</v>
      </c>
      <c r="D2616" s="77">
        <v>46242</v>
      </c>
      <c r="E2616" s="78">
        <v>0.12</v>
      </c>
      <c r="F2616" s="76" t="s">
        <v>266</v>
      </c>
      <c r="G2616" s="77">
        <v>46241</v>
      </c>
      <c r="H2616">
        <v>40500279</v>
      </c>
      <c r="I2616">
        <v>10</v>
      </c>
      <c r="J2616" s="76" t="s">
        <v>3806</v>
      </c>
      <c r="K2616" s="76" t="s">
        <v>3807</v>
      </c>
      <c r="L2616" s="77">
        <v>46241</v>
      </c>
      <c r="M2616" s="76" t="s">
        <v>296</v>
      </c>
      <c r="N2616" s="76" t="s">
        <v>270</v>
      </c>
      <c r="O2616" s="76" t="s">
        <v>271</v>
      </c>
      <c r="P2616" s="77">
        <v>46242</v>
      </c>
      <c r="Q2616" s="43">
        <f t="shared" si="82"/>
        <v>962</v>
      </c>
      <c r="R2616" s="43">
        <f t="shared" si="83"/>
        <v>969</v>
      </c>
      <c r="S2616" s="41">
        <f>IF($Q2616&lt;Parâmetros!$E$19,$G2616-1,$G2616)</f>
        <v>46241</v>
      </c>
    </row>
    <row r="2617" spans="1:19" ht="15" customHeight="1" x14ac:dyDescent="0.25">
      <c r="A2617" s="79">
        <v>56256</v>
      </c>
      <c r="B2617" s="76" t="s">
        <v>196</v>
      </c>
      <c r="C2617" s="76" t="s">
        <v>712</v>
      </c>
      <c r="D2617" s="77">
        <v>46242</v>
      </c>
      <c r="E2617" s="78">
        <v>0.1</v>
      </c>
      <c r="F2617" s="76" t="s">
        <v>266</v>
      </c>
      <c r="G2617" s="77">
        <v>46241</v>
      </c>
      <c r="H2617">
        <v>40500280</v>
      </c>
      <c r="I2617">
        <v>10</v>
      </c>
      <c r="J2617" s="76" t="s">
        <v>3808</v>
      </c>
      <c r="K2617" s="76" t="s">
        <v>3809</v>
      </c>
      <c r="L2617" s="77">
        <v>46241</v>
      </c>
      <c r="M2617" s="76" t="s">
        <v>296</v>
      </c>
      <c r="N2617" s="76" t="s">
        <v>270</v>
      </c>
      <c r="O2617" s="76" t="s">
        <v>271</v>
      </c>
      <c r="P2617" s="77">
        <v>46242</v>
      </c>
      <c r="Q2617" s="43">
        <f t="shared" si="82"/>
        <v>970</v>
      </c>
      <c r="R2617" s="43">
        <f t="shared" si="83"/>
        <v>976</v>
      </c>
      <c r="S2617" s="41">
        <f>IF($Q2617&lt;Parâmetros!$E$19,$G2617-1,$G2617)</f>
        <v>46241</v>
      </c>
    </row>
    <row r="2618" spans="1:19" ht="15" customHeight="1" x14ac:dyDescent="0.25">
      <c r="A2618" s="79">
        <v>56256</v>
      </c>
      <c r="B2618" s="76" t="s">
        <v>196</v>
      </c>
      <c r="C2618" s="76" t="s">
        <v>712</v>
      </c>
      <c r="D2618" s="77">
        <v>46242</v>
      </c>
      <c r="E2618" s="78">
        <v>0.19</v>
      </c>
      <c r="F2618" s="76" t="s">
        <v>266</v>
      </c>
      <c r="G2618" s="77">
        <v>46241</v>
      </c>
      <c r="H2618">
        <v>40500281</v>
      </c>
      <c r="I2618">
        <v>10</v>
      </c>
      <c r="J2618" s="76" t="s">
        <v>3810</v>
      </c>
      <c r="K2618" s="76" t="s">
        <v>3811</v>
      </c>
      <c r="L2618" s="77">
        <v>46241</v>
      </c>
      <c r="M2618" s="76" t="s">
        <v>296</v>
      </c>
      <c r="N2618" s="76" t="s">
        <v>270</v>
      </c>
      <c r="O2618" s="76" t="s">
        <v>271</v>
      </c>
      <c r="P2618" s="77">
        <v>46242</v>
      </c>
      <c r="Q2618" s="43">
        <f t="shared" si="82"/>
        <v>978</v>
      </c>
      <c r="R2618" s="43">
        <f t="shared" si="83"/>
        <v>990</v>
      </c>
      <c r="S2618" s="41">
        <f>IF($Q2618&lt;Parâmetros!$E$19,$G2618-1,$G2618)</f>
        <v>46241</v>
      </c>
    </row>
    <row r="2619" spans="1:19" ht="15" customHeight="1" x14ac:dyDescent="0.25">
      <c r="A2619" s="79">
        <v>56256</v>
      </c>
      <c r="B2619" s="76" t="s">
        <v>196</v>
      </c>
      <c r="C2619" s="76" t="s">
        <v>712</v>
      </c>
      <c r="D2619" s="77">
        <v>46242</v>
      </c>
      <c r="E2619" s="78">
        <v>0.67</v>
      </c>
      <c r="F2619" s="76" t="s">
        <v>266</v>
      </c>
      <c r="G2619" s="77">
        <v>46242</v>
      </c>
      <c r="H2619">
        <v>40500468</v>
      </c>
      <c r="I2619">
        <v>10</v>
      </c>
      <c r="J2619" s="76" t="s">
        <v>1380</v>
      </c>
      <c r="K2619" s="76" t="s">
        <v>3812</v>
      </c>
      <c r="L2619" s="77">
        <v>46242</v>
      </c>
      <c r="M2619" s="76" t="s">
        <v>296</v>
      </c>
      <c r="N2619" s="76" t="s">
        <v>270</v>
      </c>
      <c r="O2619" s="76" t="s">
        <v>271</v>
      </c>
      <c r="P2619" s="77">
        <v>46242</v>
      </c>
      <c r="Q2619" s="43">
        <f t="shared" si="82"/>
        <v>440</v>
      </c>
      <c r="R2619" s="43">
        <f t="shared" si="83"/>
        <v>480</v>
      </c>
      <c r="S2619" s="41">
        <f>IF($Q2619&lt;Parâmetros!$E$19,$G2619-1,$G2619)</f>
        <v>46242</v>
      </c>
    </row>
    <row r="2620" spans="1:19" ht="15" customHeight="1" x14ac:dyDescent="0.25">
      <c r="A2620" s="79">
        <v>56256</v>
      </c>
      <c r="B2620" s="76" t="s">
        <v>196</v>
      </c>
      <c r="C2620" s="76" t="s">
        <v>712</v>
      </c>
      <c r="D2620" s="77">
        <v>46242</v>
      </c>
      <c r="E2620" s="78">
        <v>0.62</v>
      </c>
      <c r="F2620" s="76" t="s">
        <v>266</v>
      </c>
      <c r="G2620" s="77">
        <v>46242</v>
      </c>
      <c r="H2620">
        <v>40500469</v>
      </c>
      <c r="I2620">
        <v>10</v>
      </c>
      <c r="J2620" s="76" t="s">
        <v>3813</v>
      </c>
      <c r="K2620" s="76" t="s">
        <v>3814</v>
      </c>
      <c r="L2620" s="77">
        <v>46242</v>
      </c>
      <c r="M2620" s="76" t="s">
        <v>296</v>
      </c>
      <c r="N2620" s="76" t="s">
        <v>270</v>
      </c>
      <c r="O2620" s="76" t="s">
        <v>271</v>
      </c>
      <c r="P2620" s="77">
        <v>46242</v>
      </c>
      <c r="Q2620" s="43">
        <f t="shared" si="82"/>
        <v>483</v>
      </c>
      <c r="R2620" s="43">
        <f t="shared" si="83"/>
        <v>520</v>
      </c>
      <c r="S2620" s="41">
        <f>IF($Q2620&lt;Parâmetros!$E$19,$G2620-1,$G2620)</f>
        <v>46242</v>
      </c>
    </row>
    <row r="2621" spans="1:19" ht="15" customHeight="1" x14ac:dyDescent="0.25">
      <c r="A2621" s="79">
        <v>56256</v>
      </c>
      <c r="B2621" s="76" t="s">
        <v>196</v>
      </c>
      <c r="C2621" s="76" t="s">
        <v>712</v>
      </c>
      <c r="D2621" s="77">
        <v>46242</v>
      </c>
      <c r="E2621" s="78">
        <v>0.47</v>
      </c>
      <c r="F2621" s="76" t="s">
        <v>266</v>
      </c>
      <c r="G2621" s="77">
        <v>46242</v>
      </c>
      <c r="H2621">
        <v>40500467</v>
      </c>
      <c r="I2621">
        <v>10</v>
      </c>
      <c r="J2621" s="76" t="s">
        <v>3815</v>
      </c>
      <c r="K2621" s="76" t="s">
        <v>3816</v>
      </c>
      <c r="L2621" s="77">
        <v>46242</v>
      </c>
      <c r="M2621" s="76" t="s">
        <v>296</v>
      </c>
      <c r="N2621" s="76" t="s">
        <v>270</v>
      </c>
      <c r="O2621" s="76" t="s">
        <v>271</v>
      </c>
      <c r="P2621" s="77">
        <v>46242</v>
      </c>
      <c r="Q2621" s="43">
        <f t="shared" si="82"/>
        <v>522</v>
      </c>
      <c r="R2621" s="43">
        <f t="shared" si="83"/>
        <v>550</v>
      </c>
      <c r="S2621" s="41">
        <f>IF($Q2621&lt;Parâmetros!$E$19,$G2621-1,$G2621)</f>
        <v>46242</v>
      </c>
    </row>
    <row r="2622" spans="1:19" ht="15" customHeight="1" x14ac:dyDescent="0.25">
      <c r="A2622" s="79">
        <v>56256</v>
      </c>
      <c r="B2622" s="76" t="s">
        <v>196</v>
      </c>
      <c r="C2622" s="76" t="s">
        <v>712</v>
      </c>
      <c r="D2622" s="77">
        <v>46242</v>
      </c>
      <c r="E2622" s="78">
        <v>0.47</v>
      </c>
      <c r="F2622" s="76" t="s">
        <v>266</v>
      </c>
      <c r="G2622" s="77">
        <v>46242</v>
      </c>
      <c r="H2622">
        <v>40500479</v>
      </c>
      <c r="I2622">
        <v>10</v>
      </c>
      <c r="J2622" s="76" t="s">
        <v>3817</v>
      </c>
      <c r="K2622" s="76" t="s">
        <v>3818</v>
      </c>
      <c r="L2622" s="77">
        <v>46242</v>
      </c>
      <c r="M2622" s="76" t="s">
        <v>296</v>
      </c>
      <c r="N2622" s="76" t="s">
        <v>270</v>
      </c>
      <c r="O2622" s="76" t="s">
        <v>271</v>
      </c>
      <c r="P2622" s="77">
        <v>46242</v>
      </c>
      <c r="Q2622" s="43">
        <f t="shared" si="82"/>
        <v>582</v>
      </c>
      <c r="R2622" s="43">
        <f t="shared" si="83"/>
        <v>610</v>
      </c>
      <c r="S2622" s="41">
        <f>IF($Q2622&lt;Parâmetros!$E$19,$G2622-1,$G2622)</f>
        <v>46242</v>
      </c>
    </row>
    <row r="2623" spans="1:19" ht="15" customHeight="1" x14ac:dyDescent="0.25">
      <c r="A2623" s="79">
        <v>56256</v>
      </c>
      <c r="B2623" s="76" t="s">
        <v>196</v>
      </c>
      <c r="C2623" s="76" t="s">
        <v>712</v>
      </c>
      <c r="D2623" s="77">
        <v>46242</v>
      </c>
      <c r="E2623" s="78">
        <v>0.56999999999999995</v>
      </c>
      <c r="F2623" s="76" t="s">
        <v>266</v>
      </c>
      <c r="G2623" s="77">
        <v>46242</v>
      </c>
      <c r="H2623">
        <v>40500466</v>
      </c>
      <c r="I2623">
        <v>10</v>
      </c>
      <c r="J2623" s="76" t="s">
        <v>3819</v>
      </c>
      <c r="K2623" s="76" t="s">
        <v>3820</v>
      </c>
      <c r="L2623" s="77">
        <v>46242</v>
      </c>
      <c r="M2623" s="76" t="s">
        <v>296</v>
      </c>
      <c r="N2623" s="76" t="s">
        <v>270</v>
      </c>
      <c r="O2623" s="76" t="s">
        <v>271</v>
      </c>
      <c r="P2623" s="77">
        <v>46242</v>
      </c>
      <c r="Q2623" s="43">
        <f t="shared" si="82"/>
        <v>611</v>
      </c>
      <c r="R2623" s="43">
        <f t="shared" si="83"/>
        <v>645</v>
      </c>
      <c r="S2623" s="41">
        <f>IF($Q2623&lt;Parâmetros!$E$19,$G2623-1,$G2623)</f>
        <v>46242</v>
      </c>
    </row>
    <row r="2624" spans="1:19" ht="15" customHeight="1" x14ac:dyDescent="0.25">
      <c r="A2624" s="79">
        <v>56256</v>
      </c>
      <c r="B2624" s="76" t="s">
        <v>196</v>
      </c>
      <c r="C2624" s="76" t="s">
        <v>712</v>
      </c>
      <c r="D2624" s="77">
        <v>46242</v>
      </c>
      <c r="E2624" s="78">
        <v>0.47</v>
      </c>
      <c r="F2624" s="76" t="s">
        <v>266</v>
      </c>
      <c r="G2624" s="77">
        <v>46242</v>
      </c>
      <c r="H2624">
        <v>40500472</v>
      </c>
      <c r="I2624">
        <v>10</v>
      </c>
      <c r="J2624" s="76" t="s">
        <v>3821</v>
      </c>
      <c r="K2624" s="76" t="s">
        <v>3822</v>
      </c>
      <c r="L2624" s="77">
        <v>46242</v>
      </c>
      <c r="M2624" s="76" t="s">
        <v>296</v>
      </c>
      <c r="N2624" s="76" t="s">
        <v>270</v>
      </c>
      <c r="O2624" s="76" t="s">
        <v>271</v>
      </c>
      <c r="P2624" s="77">
        <v>46242</v>
      </c>
      <c r="Q2624" s="43">
        <f t="shared" si="82"/>
        <v>647</v>
      </c>
      <c r="R2624" s="43">
        <f t="shared" si="83"/>
        <v>675</v>
      </c>
      <c r="S2624" s="41">
        <f>IF($Q2624&lt;Parâmetros!$E$19,$G2624-1,$G2624)</f>
        <v>46242</v>
      </c>
    </row>
    <row r="2625" spans="1:19" ht="15" customHeight="1" x14ac:dyDescent="0.25">
      <c r="A2625" s="79">
        <v>56256</v>
      </c>
      <c r="B2625" s="76" t="s">
        <v>196</v>
      </c>
      <c r="C2625" s="76" t="s">
        <v>712</v>
      </c>
      <c r="D2625" s="77">
        <v>46242</v>
      </c>
      <c r="E2625" s="78">
        <v>1.22</v>
      </c>
      <c r="F2625" s="76" t="s">
        <v>266</v>
      </c>
      <c r="G2625" s="77">
        <v>46242</v>
      </c>
      <c r="H2625">
        <v>40500263</v>
      </c>
      <c r="I2625">
        <v>10</v>
      </c>
      <c r="J2625" s="76" t="s">
        <v>3823</v>
      </c>
      <c r="K2625" s="76" t="s">
        <v>3609</v>
      </c>
      <c r="L2625" s="77">
        <v>46242</v>
      </c>
      <c r="M2625" s="76" t="s">
        <v>767</v>
      </c>
      <c r="N2625" s="76" t="s">
        <v>270</v>
      </c>
      <c r="O2625" s="76" t="s">
        <v>271</v>
      </c>
      <c r="P2625" s="77">
        <v>46242</v>
      </c>
      <c r="Q2625" s="43">
        <f t="shared" si="82"/>
        <v>676</v>
      </c>
      <c r="R2625" s="43">
        <f t="shared" si="83"/>
        <v>750</v>
      </c>
      <c r="S2625" s="41">
        <f>IF($Q2625&lt;Parâmetros!$E$19,$G2625-1,$G2625)</f>
        <v>46242</v>
      </c>
    </row>
    <row r="2626" spans="1:19" ht="15" customHeight="1" x14ac:dyDescent="0.25">
      <c r="A2626" s="79">
        <v>56256</v>
      </c>
      <c r="B2626" s="76" t="s">
        <v>196</v>
      </c>
      <c r="C2626" s="76" t="s">
        <v>712</v>
      </c>
      <c r="D2626" s="77">
        <v>46242</v>
      </c>
      <c r="E2626" s="78">
        <v>1.47</v>
      </c>
      <c r="F2626" s="76" t="s">
        <v>266</v>
      </c>
      <c r="G2626" s="77">
        <v>46242</v>
      </c>
      <c r="H2626">
        <v>40500251</v>
      </c>
      <c r="I2626">
        <v>10</v>
      </c>
      <c r="J2626" s="76" t="s">
        <v>3824</v>
      </c>
      <c r="K2626" s="76" t="s">
        <v>3825</v>
      </c>
      <c r="L2626" s="77">
        <v>46242</v>
      </c>
      <c r="M2626" s="76" t="s">
        <v>767</v>
      </c>
      <c r="N2626" s="76" t="s">
        <v>270</v>
      </c>
      <c r="O2626" s="76" t="s">
        <v>271</v>
      </c>
      <c r="P2626" s="77">
        <v>46242</v>
      </c>
      <c r="Q2626" s="43">
        <f t="shared" si="82"/>
        <v>812</v>
      </c>
      <c r="R2626" s="43">
        <f t="shared" si="83"/>
        <v>900</v>
      </c>
      <c r="S2626" s="41">
        <f>IF($Q2626&lt;Parâmetros!$E$19,$G2626-1,$G2626)</f>
        <v>46242</v>
      </c>
    </row>
    <row r="2627" spans="1:19" ht="15" customHeight="1" x14ac:dyDescent="0.25">
      <c r="A2627" s="79">
        <v>56256</v>
      </c>
      <c r="B2627" s="76" t="s">
        <v>196</v>
      </c>
      <c r="C2627" s="76" t="s">
        <v>712</v>
      </c>
      <c r="D2627" s="77">
        <v>46245</v>
      </c>
      <c r="E2627" s="78">
        <v>0.67</v>
      </c>
      <c r="F2627" s="76" t="s">
        <v>266</v>
      </c>
      <c r="G2627" s="77">
        <v>46244</v>
      </c>
      <c r="H2627">
        <v>40502387</v>
      </c>
      <c r="I2627">
        <v>10</v>
      </c>
      <c r="J2627" s="76" t="s">
        <v>2126</v>
      </c>
      <c r="K2627" s="76" t="s">
        <v>3826</v>
      </c>
      <c r="L2627" s="77">
        <v>46244</v>
      </c>
      <c r="M2627" s="76" t="s">
        <v>296</v>
      </c>
      <c r="N2627" s="76" t="s">
        <v>270</v>
      </c>
      <c r="O2627" s="76" t="s">
        <v>271</v>
      </c>
      <c r="P2627" s="77">
        <v>46245</v>
      </c>
      <c r="Q2627" s="43">
        <f t="shared" si="82"/>
        <v>440</v>
      </c>
      <c r="R2627" s="43">
        <f t="shared" si="83"/>
        <v>480</v>
      </c>
      <c r="S2627" s="41">
        <f>IF($Q2627&lt;Parâmetros!$E$19,$G2627-1,$G2627)</f>
        <v>46244</v>
      </c>
    </row>
    <row r="2628" spans="1:19" ht="15" customHeight="1" x14ac:dyDescent="0.25">
      <c r="A2628" s="79">
        <v>56256</v>
      </c>
      <c r="B2628" s="76" t="s">
        <v>196</v>
      </c>
      <c r="C2628" s="76" t="s">
        <v>712</v>
      </c>
      <c r="D2628" s="77">
        <v>46245</v>
      </c>
      <c r="E2628" s="78">
        <v>0.45</v>
      </c>
      <c r="F2628" s="76" t="s">
        <v>266</v>
      </c>
      <c r="G2628" s="77">
        <v>46244</v>
      </c>
      <c r="H2628">
        <v>40502388</v>
      </c>
      <c r="I2628">
        <v>10</v>
      </c>
      <c r="J2628" s="76" t="s">
        <v>3827</v>
      </c>
      <c r="K2628" s="76" t="s">
        <v>3828</v>
      </c>
      <c r="L2628" s="77">
        <v>46244</v>
      </c>
      <c r="M2628" s="76" t="s">
        <v>296</v>
      </c>
      <c r="N2628" s="76" t="s">
        <v>270</v>
      </c>
      <c r="O2628" s="76" t="s">
        <v>271</v>
      </c>
      <c r="P2628" s="77">
        <v>46245</v>
      </c>
      <c r="Q2628" s="43">
        <f t="shared" si="82"/>
        <v>483</v>
      </c>
      <c r="R2628" s="43">
        <f t="shared" si="83"/>
        <v>510</v>
      </c>
      <c r="S2628" s="41">
        <f>IF($Q2628&lt;Parâmetros!$E$19,$G2628-1,$G2628)</f>
        <v>46244</v>
      </c>
    </row>
    <row r="2629" spans="1:19" ht="15" customHeight="1" x14ac:dyDescent="0.25">
      <c r="A2629" s="79">
        <v>56256</v>
      </c>
      <c r="B2629" s="76" t="s">
        <v>196</v>
      </c>
      <c r="C2629" s="76" t="s">
        <v>712</v>
      </c>
      <c r="D2629" s="77">
        <v>46245</v>
      </c>
      <c r="E2629" s="78">
        <v>0.47</v>
      </c>
      <c r="F2629" s="76" t="s">
        <v>266</v>
      </c>
      <c r="G2629" s="77">
        <v>46244</v>
      </c>
      <c r="H2629">
        <v>40502389</v>
      </c>
      <c r="I2629">
        <v>10</v>
      </c>
      <c r="J2629" s="76" t="s">
        <v>3829</v>
      </c>
      <c r="K2629" s="76" t="s">
        <v>3830</v>
      </c>
      <c r="L2629" s="77">
        <v>46244</v>
      </c>
      <c r="M2629" s="76" t="s">
        <v>296</v>
      </c>
      <c r="N2629" s="76" t="s">
        <v>270</v>
      </c>
      <c r="O2629" s="76" t="s">
        <v>271</v>
      </c>
      <c r="P2629" s="77">
        <v>46245</v>
      </c>
      <c r="Q2629" s="43">
        <f t="shared" si="82"/>
        <v>512</v>
      </c>
      <c r="R2629" s="43">
        <f t="shared" si="83"/>
        <v>540</v>
      </c>
      <c r="S2629" s="41">
        <f>IF($Q2629&lt;Parâmetros!$E$19,$G2629-1,$G2629)</f>
        <v>46244</v>
      </c>
    </row>
    <row r="2630" spans="1:19" ht="15" customHeight="1" x14ac:dyDescent="0.25">
      <c r="A2630" s="79">
        <v>56256</v>
      </c>
      <c r="B2630" s="76" t="s">
        <v>196</v>
      </c>
      <c r="C2630" s="76" t="s">
        <v>712</v>
      </c>
      <c r="D2630" s="77">
        <v>46245</v>
      </c>
      <c r="E2630" s="78">
        <v>0.45</v>
      </c>
      <c r="F2630" s="76" t="s">
        <v>266</v>
      </c>
      <c r="G2630" s="77">
        <v>46244</v>
      </c>
      <c r="H2630">
        <v>40502390</v>
      </c>
      <c r="I2630">
        <v>10</v>
      </c>
      <c r="J2630" s="76" t="s">
        <v>3831</v>
      </c>
      <c r="K2630" s="76" t="s">
        <v>3832</v>
      </c>
      <c r="L2630" s="77">
        <v>46244</v>
      </c>
      <c r="M2630" s="76" t="s">
        <v>296</v>
      </c>
      <c r="N2630" s="76" t="s">
        <v>270</v>
      </c>
      <c r="O2630" s="76" t="s">
        <v>271</v>
      </c>
      <c r="P2630" s="77">
        <v>46245</v>
      </c>
      <c r="Q2630" s="43">
        <f t="shared" si="82"/>
        <v>543</v>
      </c>
      <c r="R2630" s="43">
        <f t="shared" si="83"/>
        <v>570</v>
      </c>
      <c r="S2630" s="41">
        <f>IF($Q2630&lt;Parâmetros!$E$19,$G2630-1,$G2630)</f>
        <v>46244</v>
      </c>
    </row>
    <row r="2631" spans="1:19" ht="15" customHeight="1" x14ac:dyDescent="0.25">
      <c r="A2631" s="79">
        <v>56256</v>
      </c>
      <c r="B2631" s="76" t="s">
        <v>196</v>
      </c>
      <c r="C2631" s="76" t="s">
        <v>712</v>
      </c>
      <c r="D2631" s="77">
        <v>46245</v>
      </c>
      <c r="E2631" s="78">
        <v>0.46</v>
      </c>
      <c r="F2631" s="76" t="s">
        <v>266</v>
      </c>
      <c r="G2631" s="77">
        <v>46244</v>
      </c>
      <c r="H2631">
        <v>40502466</v>
      </c>
      <c r="I2631">
        <v>10</v>
      </c>
      <c r="J2631" s="76" t="s">
        <v>2276</v>
      </c>
      <c r="K2631" s="76" t="s">
        <v>3079</v>
      </c>
      <c r="L2631" s="77">
        <v>46244</v>
      </c>
      <c r="M2631" s="76" t="s">
        <v>296</v>
      </c>
      <c r="N2631" s="76" t="s">
        <v>270</v>
      </c>
      <c r="O2631" s="76" t="s">
        <v>271</v>
      </c>
      <c r="P2631" s="77">
        <v>46245</v>
      </c>
      <c r="Q2631" s="43">
        <f t="shared" si="82"/>
        <v>572</v>
      </c>
      <c r="R2631" s="43">
        <f t="shared" si="83"/>
        <v>600</v>
      </c>
      <c r="S2631" s="41">
        <f>IF($Q2631&lt;Parâmetros!$E$19,$G2631-1,$G2631)</f>
        <v>46244</v>
      </c>
    </row>
    <row r="2632" spans="1:19" ht="15" customHeight="1" x14ac:dyDescent="0.25">
      <c r="A2632" s="79">
        <v>56256</v>
      </c>
      <c r="B2632" s="76" t="s">
        <v>196</v>
      </c>
      <c r="C2632" s="76" t="s">
        <v>712</v>
      </c>
      <c r="D2632" s="77">
        <v>46245</v>
      </c>
      <c r="E2632" s="78">
        <v>0.45</v>
      </c>
      <c r="F2632" s="76" t="s">
        <v>266</v>
      </c>
      <c r="G2632" s="77">
        <v>46244</v>
      </c>
      <c r="H2632">
        <v>40502477</v>
      </c>
      <c r="I2632">
        <v>10</v>
      </c>
      <c r="J2632" s="76" t="s">
        <v>3833</v>
      </c>
      <c r="K2632" s="76" t="s">
        <v>3834</v>
      </c>
      <c r="L2632" s="77">
        <v>46244</v>
      </c>
      <c r="M2632" s="76" t="s">
        <v>296</v>
      </c>
      <c r="N2632" s="76" t="s">
        <v>270</v>
      </c>
      <c r="O2632" s="76" t="s">
        <v>271</v>
      </c>
      <c r="P2632" s="77">
        <v>46245</v>
      </c>
      <c r="Q2632" s="43">
        <f t="shared" si="82"/>
        <v>603</v>
      </c>
      <c r="R2632" s="43">
        <f t="shared" si="83"/>
        <v>630</v>
      </c>
      <c r="S2632" s="41">
        <f>IF($Q2632&lt;Parâmetros!$E$19,$G2632-1,$G2632)</f>
        <v>46244</v>
      </c>
    </row>
    <row r="2633" spans="1:19" ht="15" customHeight="1" x14ac:dyDescent="0.25">
      <c r="A2633" s="79">
        <v>56256</v>
      </c>
      <c r="B2633" s="76" t="s">
        <v>196</v>
      </c>
      <c r="C2633" s="76" t="s">
        <v>712</v>
      </c>
      <c r="D2633" s="77">
        <v>46245</v>
      </c>
      <c r="E2633" s="78">
        <v>0.47</v>
      </c>
      <c r="F2633" s="76" t="s">
        <v>266</v>
      </c>
      <c r="G2633" s="77">
        <v>46244</v>
      </c>
      <c r="H2633">
        <v>40502484</v>
      </c>
      <c r="I2633">
        <v>10</v>
      </c>
      <c r="J2633" s="76" t="s">
        <v>3835</v>
      </c>
      <c r="K2633" s="76" t="s">
        <v>3836</v>
      </c>
      <c r="L2633" s="77">
        <v>46244</v>
      </c>
      <c r="M2633" s="76" t="s">
        <v>296</v>
      </c>
      <c r="N2633" s="76" t="s">
        <v>270</v>
      </c>
      <c r="O2633" s="76" t="s">
        <v>271</v>
      </c>
      <c r="P2633" s="77">
        <v>46245</v>
      </c>
      <c r="Q2633" s="43">
        <f t="shared" si="82"/>
        <v>632</v>
      </c>
      <c r="R2633" s="43">
        <f t="shared" si="83"/>
        <v>660</v>
      </c>
      <c r="S2633" s="41">
        <f>IF($Q2633&lt;Parâmetros!$E$19,$G2633-1,$G2633)</f>
        <v>46244</v>
      </c>
    </row>
    <row r="2634" spans="1:19" ht="15" customHeight="1" x14ac:dyDescent="0.25">
      <c r="A2634" s="79">
        <v>56256</v>
      </c>
      <c r="B2634" s="76" t="s">
        <v>196</v>
      </c>
      <c r="C2634" s="76" t="s">
        <v>712</v>
      </c>
      <c r="D2634" s="77">
        <v>46245</v>
      </c>
      <c r="E2634" s="78">
        <v>1.42</v>
      </c>
      <c r="F2634" s="76" t="s">
        <v>266</v>
      </c>
      <c r="G2634" s="77">
        <v>46244</v>
      </c>
      <c r="H2634">
        <v>40502391</v>
      </c>
      <c r="I2634">
        <v>10</v>
      </c>
      <c r="J2634" s="76" t="s">
        <v>3837</v>
      </c>
      <c r="K2634" s="76" t="s">
        <v>3838</v>
      </c>
      <c r="L2634" s="77">
        <v>46244</v>
      </c>
      <c r="M2634" s="76" t="s">
        <v>296</v>
      </c>
      <c r="N2634" s="76" t="s">
        <v>270</v>
      </c>
      <c r="O2634" s="76" t="s">
        <v>271</v>
      </c>
      <c r="P2634" s="77">
        <v>46245</v>
      </c>
      <c r="Q2634" s="43">
        <f t="shared" si="82"/>
        <v>725</v>
      </c>
      <c r="R2634" s="43">
        <f t="shared" si="83"/>
        <v>810</v>
      </c>
      <c r="S2634" s="41">
        <f>IF($Q2634&lt;Parâmetros!$E$19,$G2634-1,$G2634)</f>
        <v>46244</v>
      </c>
    </row>
    <row r="2635" spans="1:19" ht="15" customHeight="1" x14ac:dyDescent="0.25">
      <c r="A2635" s="79">
        <v>56256</v>
      </c>
      <c r="B2635" s="76" t="s">
        <v>196</v>
      </c>
      <c r="C2635" s="76" t="s">
        <v>772</v>
      </c>
      <c r="D2635" s="77">
        <v>46245</v>
      </c>
      <c r="E2635" s="78">
        <v>2.7</v>
      </c>
      <c r="F2635" s="76" t="s">
        <v>266</v>
      </c>
      <c r="G2635" s="77">
        <v>46244</v>
      </c>
      <c r="H2635">
        <v>40503072</v>
      </c>
      <c r="I2635">
        <v>10</v>
      </c>
      <c r="J2635" s="76" t="s">
        <v>3839</v>
      </c>
      <c r="K2635" s="76" t="s">
        <v>3840</v>
      </c>
      <c r="L2635" s="77">
        <v>46244</v>
      </c>
      <c r="M2635" s="76" t="s">
        <v>269</v>
      </c>
      <c r="N2635" s="76" t="s">
        <v>270</v>
      </c>
      <c r="O2635" s="76" t="s">
        <v>271</v>
      </c>
      <c r="P2635" s="77">
        <v>46245</v>
      </c>
      <c r="Q2635" s="43">
        <f t="shared" si="82"/>
        <v>813</v>
      </c>
      <c r="R2635" s="43">
        <f t="shared" si="83"/>
        <v>975</v>
      </c>
      <c r="S2635" s="41">
        <f>IF($Q2635&lt;Parâmetros!$E$19,$G2635-1,$G2635)</f>
        <v>46244</v>
      </c>
    </row>
    <row r="2636" spans="1:19" ht="15" customHeight="1" x14ac:dyDescent="0.25">
      <c r="A2636" s="79">
        <v>56256</v>
      </c>
      <c r="B2636" s="76" t="s">
        <v>196</v>
      </c>
      <c r="C2636" s="76" t="s">
        <v>712</v>
      </c>
      <c r="D2636" s="77">
        <v>46245</v>
      </c>
      <c r="E2636" s="78">
        <v>0.67</v>
      </c>
      <c r="F2636" s="76" t="s">
        <v>266</v>
      </c>
      <c r="G2636" s="77">
        <v>46245</v>
      </c>
      <c r="H2636">
        <v>40500417</v>
      </c>
      <c r="I2636">
        <v>10</v>
      </c>
      <c r="J2636" s="76" t="s">
        <v>3841</v>
      </c>
      <c r="K2636" s="76" t="s">
        <v>1567</v>
      </c>
      <c r="L2636" s="77">
        <v>46245</v>
      </c>
      <c r="M2636" s="76" t="s">
        <v>296</v>
      </c>
      <c r="N2636" s="76" t="s">
        <v>270</v>
      </c>
      <c r="O2636" s="76" t="s">
        <v>271</v>
      </c>
      <c r="P2636" s="77">
        <v>46245</v>
      </c>
      <c r="Q2636" s="43">
        <f t="shared" si="82"/>
        <v>440</v>
      </c>
      <c r="R2636" s="43">
        <f t="shared" si="83"/>
        <v>480</v>
      </c>
      <c r="S2636" s="41">
        <f>IF($Q2636&lt;Parâmetros!$E$19,$G2636-1,$G2636)</f>
        <v>46245</v>
      </c>
    </row>
    <row r="2637" spans="1:19" ht="15" customHeight="1" x14ac:dyDescent="0.25">
      <c r="A2637" s="79">
        <v>56256</v>
      </c>
      <c r="B2637" s="76" t="s">
        <v>196</v>
      </c>
      <c r="C2637" s="76" t="s">
        <v>712</v>
      </c>
      <c r="D2637" s="77">
        <v>46245</v>
      </c>
      <c r="E2637" s="78">
        <v>0.45</v>
      </c>
      <c r="F2637" s="76" t="s">
        <v>266</v>
      </c>
      <c r="G2637" s="77">
        <v>46245</v>
      </c>
      <c r="H2637">
        <v>40500416</v>
      </c>
      <c r="I2637">
        <v>10</v>
      </c>
      <c r="J2637" s="76" t="s">
        <v>3842</v>
      </c>
      <c r="K2637" s="76" t="s">
        <v>3843</v>
      </c>
      <c r="L2637" s="77">
        <v>46245</v>
      </c>
      <c r="M2637" s="76" t="s">
        <v>296</v>
      </c>
      <c r="N2637" s="76" t="s">
        <v>270</v>
      </c>
      <c r="O2637" s="76" t="s">
        <v>271</v>
      </c>
      <c r="P2637" s="77">
        <v>46245</v>
      </c>
      <c r="Q2637" s="43">
        <f t="shared" si="82"/>
        <v>482</v>
      </c>
      <c r="R2637" s="43">
        <f t="shared" si="83"/>
        <v>510</v>
      </c>
      <c r="S2637" s="41">
        <f>IF($Q2637&lt;Parâmetros!$E$19,$G2637-1,$G2637)</f>
        <v>46245</v>
      </c>
    </row>
    <row r="2638" spans="1:19" ht="15" customHeight="1" x14ac:dyDescent="0.25">
      <c r="A2638" s="79">
        <v>56256</v>
      </c>
      <c r="B2638" s="76" t="s">
        <v>196</v>
      </c>
      <c r="C2638" s="76" t="s">
        <v>712</v>
      </c>
      <c r="D2638" s="77">
        <v>46245</v>
      </c>
      <c r="E2638" s="78">
        <v>0.3</v>
      </c>
      <c r="F2638" s="76" t="s">
        <v>266</v>
      </c>
      <c r="G2638" s="77">
        <v>46245</v>
      </c>
      <c r="H2638">
        <v>40500399</v>
      </c>
      <c r="I2638">
        <v>10</v>
      </c>
      <c r="J2638" s="76" t="s">
        <v>3844</v>
      </c>
      <c r="K2638" s="76" t="s">
        <v>3845</v>
      </c>
      <c r="L2638" s="77">
        <v>46245</v>
      </c>
      <c r="M2638" s="76" t="s">
        <v>296</v>
      </c>
      <c r="N2638" s="76" t="s">
        <v>270</v>
      </c>
      <c r="O2638" s="76" t="s">
        <v>271</v>
      </c>
      <c r="P2638" s="77">
        <v>46245</v>
      </c>
      <c r="Q2638" s="43">
        <f t="shared" si="82"/>
        <v>512</v>
      </c>
      <c r="R2638" s="43">
        <f t="shared" si="83"/>
        <v>530</v>
      </c>
      <c r="S2638" s="41">
        <f>IF($Q2638&lt;Parâmetros!$E$19,$G2638-1,$G2638)</f>
        <v>46245</v>
      </c>
    </row>
    <row r="2639" spans="1:19" ht="15" customHeight="1" x14ac:dyDescent="0.25">
      <c r="A2639" s="79">
        <v>56256</v>
      </c>
      <c r="B2639" s="76" t="s">
        <v>196</v>
      </c>
      <c r="C2639" s="76" t="s">
        <v>712</v>
      </c>
      <c r="D2639" s="77">
        <v>46245</v>
      </c>
      <c r="E2639" s="78">
        <v>0.28999999999999998</v>
      </c>
      <c r="F2639" s="76" t="s">
        <v>266</v>
      </c>
      <c r="G2639" s="77">
        <v>46245</v>
      </c>
      <c r="H2639">
        <v>40500398</v>
      </c>
      <c r="I2639">
        <v>10</v>
      </c>
      <c r="J2639" s="76" t="s">
        <v>3846</v>
      </c>
      <c r="K2639" s="76" t="s">
        <v>3847</v>
      </c>
      <c r="L2639" s="77">
        <v>46245</v>
      </c>
      <c r="M2639" s="76" t="s">
        <v>296</v>
      </c>
      <c r="N2639" s="76" t="s">
        <v>270</v>
      </c>
      <c r="O2639" s="76" t="s">
        <v>271</v>
      </c>
      <c r="P2639" s="77">
        <v>46245</v>
      </c>
      <c r="Q2639" s="43">
        <f t="shared" si="82"/>
        <v>533</v>
      </c>
      <c r="R2639" s="43">
        <f t="shared" si="83"/>
        <v>550</v>
      </c>
      <c r="S2639" s="41">
        <f>IF($Q2639&lt;Parâmetros!$E$19,$G2639-1,$G2639)</f>
        <v>46245</v>
      </c>
    </row>
    <row r="2640" spans="1:19" ht="15" customHeight="1" x14ac:dyDescent="0.25">
      <c r="A2640" s="79">
        <v>56256</v>
      </c>
      <c r="B2640" s="76" t="s">
        <v>196</v>
      </c>
      <c r="C2640" s="76" t="s">
        <v>712</v>
      </c>
      <c r="D2640" s="77">
        <v>46245</v>
      </c>
      <c r="E2640" s="78">
        <v>0.28999999999999998</v>
      </c>
      <c r="F2640" s="76" t="s">
        <v>266</v>
      </c>
      <c r="G2640" s="77">
        <v>46245</v>
      </c>
      <c r="H2640">
        <v>40500397</v>
      </c>
      <c r="I2640">
        <v>10</v>
      </c>
      <c r="J2640" s="76" t="s">
        <v>3848</v>
      </c>
      <c r="K2640" s="76" t="s">
        <v>2952</v>
      </c>
      <c r="L2640" s="77">
        <v>46245</v>
      </c>
      <c r="M2640" s="76" t="s">
        <v>296</v>
      </c>
      <c r="N2640" s="76" t="s">
        <v>270</v>
      </c>
      <c r="O2640" s="76" t="s">
        <v>271</v>
      </c>
      <c r="P2640" s="77">
        <v>46245</v>
      </c>
      <c r="Q2640" s="43">
        <f t="shared" si="82"/>
        <v>553</v>
      </c>
      <c r="R2640" s="43">
        <f t="shared" si="83"/>
        <v>570</v>
      </c>
      <c r="S2640" s="41">
        <f>IF($Q2640&lt;Parâmetros!$E$19,$G2640-1,$G2640)</f>
        <v>46245</v>
      </c>
    </row>
    <row r="2641" spans="1:19" ht="15" customHeight="1" x14ac:dyDescent="0.25">
      <c r="A2641" s="79">
        <v>56256</v>
      </c>
      <c r="B2641" s="76" t="s">
        <v>196</v>
      </c>
      <c r="C2641" s="76" t="s">
        <v>712</v>
      </c>
      <c r="D2641" s="77">
        <v>46245</v>
      </c>
      <c r="E2641" s="78">
        <v>0.28999999999999998</v>
      </c>
      <c r="F2641" s="76" t="s">
        <v>266</v>
      </c>
      <c r="G2641" s="77">
        <v>46245</v>
      </c>
      <c r="H2641">
        <v>40502486</v>
      </c>
      <c r="I2641">
        <v>10</v>
      </c>
      <c r="J2641" s="76" t="s">
        <v>3849</v>
      </c>
      <c r="K2641" s="76" t="s">
        <v>3850</v>
      </c>
      <c r="L2641" s="77">
        <v>46245</v>
      </c>
      <c r="M2641" s="76" t="s">
        <v>296</v>
      </c>
      <c r="N2641" s="76" t="s">
        <v>270</v>
      </c>
      <c r="O2641" s="76" t="s">
        <v>271</v>
      </c>
      <c r="P2641" s="77">
        <v>46245</v>
      </c>
      <c r="Q2641" s="43">
        <f t="shared" si="82"/>
        <v>573</v>
      </c>
      <c r="R2641" s="43">
        <f t="shared" si="83"/>
        <v>590</v>
      </c>
      <c r="S2641" s="41">
        <f>IF($Q2641&lt;Parâmetros!$E$19,$G2641-1,$G2641)</f>
        <v>46245</v>
      </c>
    </row>
    <row r="2642" spans="1:19" ht="15" customHeight="1" x14ac:dyDescent="0.25">
      <c r="A2642" s="79">
        <v>56256</v>
      </c>
      <c r="B2642" s="76" t="s">
        <v>196</v>
      </c>
      <c r="C2642" s="76" t="s">
        <v>712</v>
      </c>
      <c r="D2642" s="77">
        <v>46245</v>
      </c>
      <c r="E2642" s="78">
        <v>0.27</v>
      </c>
      <c r="F2642" s="76" t="s">
        <v>266</v>
      </c>
      <c r="G2642" s="77">
        <v>46245</v>
      </c>
      <c r="H2642">
        <v>40502398</v>
      </c>
      <c r="I2642">
        <v>10</v>
      </c>
      <c r="J2642" s="76" t="s">
        <v>3851</v>
      </c>
      <c r="K2642" s="76" t="s">
        <v>3852</v>
      </c>
      <c r="L2642" s="77">
        <v>46245</v>
      </c>
      <c r="M2642" s="76" t="s">
        <v>296</v>
      </c>
      <c r="N2642" s="76" t="s">
        <v>270</v>
      </c>
      <c r="O2642" s="76" t="s">
        <v>271</v>
      </c>
      <c r="P2642" s="77">
        <v>46245</v>
      </c>
      <c r="Q2642" s="43">
        <f t="shared" si="82"/>
        <v>594</v>
      </c>
      <c r="R2642" s="43">
        <f t="shared" si="83"/>
        <v>610</v>
      </c>
      <c r="S2642" s="41">
        <f>IF($Q2642&lt;Parâmetros!$E$19,$G2642-1,$G2642)</f>
        <v>46245</v>
      </c>
    </row>
    <row r="2643" spans="1:19" ht="15" customHeight="1" x14ac:dyDescent="0.25">
      <c r="A2643" s="79">
        <v>56256</v>
      </c>
      <c r="B2643" s="76" t="s">
        <v>196</v>
      </c>
      <c r="C2643" s="76" t="s">
        <v>712</v>
      </c>
      <c r="D2643" s="77">
        <v>46245</v>
      </c>
      <c r="E2643" s="78">
        <v>0.3</v>
      </c>
      <c r="F2643" s="76" t="s">
        <v>266</v>
      </c>
      <c r="G2643" s="77">
        <v>46245</v>
      </c>
      <c r="H2643">
        <v>40502397</v>
      </c>
      <c r="I2643">
        <v>10</v>
      </c>
      <c r="J2643" s="76" t="s">
        <v>3853</v>
      </c>
      <c r="K2643" s="76" t="s">
        <v>3854</v>
      </c>
      <c r="L2643" s="77">
        <v>46245</v>
      </c>
      <c r="M2643" s="76" t="s">
        <v>296</v>
      </c>
      <c r="N2643" s="76" t="s">
        <v>270</v>
      </c>
      <c r="O2643" s="76" t="s">
        <v>271</v>
      </c>
      <c r="P2643" s="77">
        <v>46245</v>
      </c>
      <c r="Q2643" s="43">
        <f t="shared" si="82"/>
        <v>612</v>
      </c>
      <c r="R2643" s="43">
        <f t="shared" si="83"/>
        <v>630</v>
      </c>
      <c r="S2643" s="41">
        <f>IF($Q2643&lt;Parâmetros!$E$19,$G2643-1,$G2643)</f>
        <v>46245</v>
      </c>
    </row>
    <row r="2644" spans="1:19" ht="15" customHeight="1" x14ac:dyDescent="0.25">
      <c r="A2644" s="79">
        <v>56256</v>
      </c>
      <c r="B2644" s="76" t="s">
        <v>196</v>
      </c>
      <c r="C2644" s="76" t="s">
        <v>712</v>
      </c>
      <c r="D2644" s="77">
        <v>46245</v>
      </c>
      <c r="E2644" s="78">
        <v>0.3</v>
      </c>
      <c r="F2644" s="76" t="s">
        <v>266</v>
      </c>
      <c r="G2644" s="77">
        <v>46245</v>
      </c>
      <c r="H2644">
        <v>40502396</v>
      </c>
      <c r="I2644">
        <v>10</v>
      </c>
      <c r="J2644" s="76" t="s">
        <v>3855</v>
      </c>
      <c r="K2644" s="76" t="s">
        <v>3856</v>
      </c>
      <c r="L2644" s="77">
        <v>46245</v>
      </c>
      <c r="M2644" s="76" t="s">
        <v>296</v>
      </c>
      <c r="N2644" s="76" t="s">
        <v>270</v>
      </c>
      <c r="O2644" s="76" t="s">
        <v>271</v>
      </c>
      <c r="P2644" s="77">
        <v>46245</v>
      </c>
      <c r="Q2644" s="43">
        <f t="shared" si="82"/>
        <v>632</v>
      </c>
      <c r="R2644" s="43">
        <f t="shared" si="83"/>
        <v>650</v>
      </c>
      <c r="S2644" s="41">
        <f>IF($Q2644&lt;Parâmetros!$E$19,$G2644-1,$G2644)</f>
        <v>46245</v>
      </c>
    </row>
    <row r="2645" spans="1:19" ht="15" customHeight="1" x14ac:dyDescent="0.25">
      <c r="A2645" s="79">
        <v>56256</v>
      </c>
      <c r="B2645" s="76" t="s">
        <v>196</v>
      </c>
      <c r="C2645" s="76" t="s">
        <v>712</v>
      </c>
      <c r="D2645" s="77">
        <v>46245</v>
      </c>
      <c r="E2645" s="78">
        <v>0.28999999999999998</v>
      </c>
      <c r="F2645" s="76" t="s">
        <v>266</v>
      </c>
      <c r="G2645" s="77">
        <v>46245</v>
      </c>
      <c r="H2645">
        <v>40502395</v>
      </c>
      <c r="I2645">
        <v>10</v>
      </c>
      <c r="J2645" s="76" t="s">
        <v>3857</v>
      </c>
      <c r="K2645" s="76" t="s">
        <v>3858</v>
      </c>
      <c r="L2645" s="77">
        <v>46245</v>
      </c>
      <c r="M2645" s="76" t="s">
        <v>296</v>
      </c>
      <c r="N2645" s="76" t="s">
        <v>270</v>
      </c>
      <c r="O2645" s="76" t="s">
        <v>271</v>
      </c>
      <c r="P2645" s="77">
        <v>46245</v>
      </c>
      <c r="Q2645" s="43">
        <f t="shared" si="82"/>
        <v>652</v>
      </c>
      <c r="R2645" s="43">
        <f t="shared" si="83"/>
        <v>670</v>
      </c>
      <c r="S2645" s="41">
        <f>IF($Q2645&lt;Parâmetros!$E$19,$G2645-1,$G2645)</f>
        <v>46245</v>
      </c>
    </row>
    <row r="2646" spans="1:19" ht="15" customHeight="1" x14ac:dyDescent="0.25">
      <c r="A2646" s="79">
        <v>56256</v>
      </c>
      <c r="B2646" s="76" t="s">
        <v>196</v>
      </c>
      <c r="C2646" s="76" t="s">
        <v>712</v>
      </c>
      <c r="D2646" s="77">
        <v>46245</v>
      </c>
      <c r="E2646" s="78">
        <v>0.3</v>
      </c>
      <c r="F2646" s="76" t="s">
        <v>266</v>
      </c>
      <c r="G2646" s="77">
        <v>46245</v>
      </c>
      <c r="H2646">
        <v>40502394</v>
      </c>
      <c r="I2646">
        <v>10</v>
      </c>
      <c r="J2646" s="76" t="s">
        <v>3859</v>
      </c>
      <c r="K2646" s="76" t="s">
        <v>3860</v>
      </c>
      <c r="L2646" s="77">
        <v>46245</v>
      </c>
      <c r="M2646" s="76" t="s">
        <v>296</v>
      </c>
      <c r="N2646" s="76" t="s">
        <v>270</v>
      </c>
      <c r="O2646" s="76" t="s">
        <v>271</v>
      </c>
      <c r="P2646" s="77">
        <v>46245</v>
      </c>
      <c r="Q2646" s="43">
        <f t="shared" si="82"/>
        <v>672</v>
      </c>
      <c r="R2646" s="43">
        <f t="shared" si="83"/>
        <v>690</v>
      </c>
      <c r="S2646" s="41">
        <f>IF($Q2646&lt;Parâmetros!$E$19,$G2646-1,$G2646)</f>
        <v>46245</v>
      </c>
    </row>
    <row r="2647" spans="1:19" ht="15" customHeight="1" x14ac:dyDescent="0.25">
      <c r="A2647" s="79">
        <v>56256</v>
      </c>
      <c r="B2647" s="76" t="s">
        <v>196</v>
      </c>
      <c r="C2647" s="76" t="s">
        <v>712</v>
      </c>
      <c r="D2647" s="77">
        <v>46245</v>
      </c>
      <c r="E2647" s="78">
        <v>0.47</v>
      </c>
      <c r="F2647" s="76" t="s">
        <v>266</v>
      </c>
      <c r="G2647" s="77">
        <v>46245</v>
      </c>
      <c r="H2647">
        <v>40502386</v>
      </c>
      <c r="I2647">
        <v>10</v>
      </c>
      <c r="J2647" s="76" t="s">
        <v>3861</v>
      </c>
      <c r="K2647" s="76" t="s">
        <v>3862</v>
      </c>
      <c r="L2647" s="77">
        <v>46245</v>
      </c>
      <c r="M2647" s="76" t="s">
        <v>296</v>
      </c>
      <c r="N2647" s="76" t="s">
        <v>270</v>
      </c>
      <c r="O2647" s="76" t="s">
        <v>271</v>
      </c>
      <c r="P2647" s="77">
        <v>46245</v>
      </c>
      <c r="Q2647" s="43">
        <f t="shared" si="82"/>
        <v>752</v>
      </c>
      <c r="R2647" s="43">
        <f t="shared" si="83"/>
        <v>780</v>
      </c>
      <c r="S2647" s="41">
        <f>IF($Q2647&lt;Parâmetros!$E$19,$G2647-1,$G2647)</f>
        <v>46245</v>
      </c>
    </row>
    <row r="2648" spans="1:19" ht="15" customHeight="1" x14ac:dyDescent="0.25">
      <c r="A2648" s="79">
        <v>56256</v>
      </c>
      <c r="B2648" s="76" t="s">
        <v>196</v>
      </c>
      <c r="C2648" s="76" t="s">
        <v>712</v>
      </c>
      <c r="D2648" s="77">
        <v>46245</v>
      </c>
      <c r="E2648" s="78">
        <v>1.44</v>
      </c>
      <c r="F2648" s="76" t="s">
        <v>266</v>
      </c>
      <c r="G2648" s="77">
        <v>46245</v>
      </c>
      <c r="H2648">
        <v>40503415</v>
      </c>
      <c r="I2648">
        <v>10</v>
      </c>
      <c r="J2648" s="76" t="s">
        <v>3863</v>
      </c>
      <c r="K2648" s="76" t="s">
        <v>3864</v>
      </c>
      <c r="L2648" s="77">
        <v>46245</v>
      </c>
      <c r="M2648" s="76" t="s">
        <v>269</v>
      </c>
      <c r="N2648">
        <v>3004396</v>
      </c>
      <c r="O2648" s="76" t="s">
        <v>271</v>
      </c>
      <c r="P2648" s="77">
        <v>46245</v>
      </c>
      <c r="Q2648" s="43">
        <f t="shared" si="82"/>
        <v>784</v>
      </c>
      <c r="R2648" s="43">
        <f t="shared" si="83"/>
        <v>870</v>
      </c>
      <c r="S2648" s="41">
        <f>IF($Q2648&lt;Parâmetros!$E$19,$G2648-1,$G2648)</f>
        <v>46245</v>
      </c>
    </row>
    <row r="2649" spans="1:19" ht="15" customHeight="1" x14ac:dyDescent="0.25">
      <c r="A2649" s="79">
        <v>56256</v>
      </c>
      <c r="B2649" s="76" t="s">
        <v>196</v>
      </c>
      <c r="C2649" s="76" t="s">
        <v>712</v>
      </c>
      <c r="D2649" s="77">
        <v>46245</v>
      </c>
      <c r="E2649" s="78">
        <v>1.62</v>
      </c>
      <c r="F2649" s="76" t="s">
        <v>266</v>
      </c>
      <c r="G2649" s="77">
        <v>46245</v>
      </c>
      <c r="H2649">
        <v>40503416</v>
      </c>
      <c r="I2649">
        <v>10</v>
      </c>
      <c r="J2649" s="76" t="s">
        <v>3865</v>
      </c>
      <c r="K2649" s="76" t="s">
        <v>3866</v>
      </c>
      <c r="L2649" s="77">
        <v>46245</v>
      </c>
      <c r="M2649" s="76" t="s">
        <v>269</v>
      </c>
      <c r="N2649" s="76" t="s">
        <v>270</v>
      </c>
      <c r="O2649" s="76" t="s">
        <v>271</v>
      </c>
      <c r="P2649" s="77">
        <v>46245</v>
      </c>
      <c r="Q2649" s="43">
        <f t="shared" si="82"/>
        <v>873</v>
      </c>
      <c r="R2649" s="43">
        <f t="shared" si="83"/>
        <v>970</v>
      </c>
      <c r="S2649" s="41">
        <f>IF($Q2649&lt;Parâmetros!$E$19,$G2649-1,$G2649)</f>
        <v>46245</v>
      </c>
    </row>
    <row r="2650" spans="1:19" ht="15" customHeight="1" x14ac:dyDescent="0.25">
      <c r="A2650" s="79">
        <v>56256</v>
      </c>
      <c r="B2650" s="76" t="s">
        <v>196</v>
      </c>
      <c r="C2650" s="76" t="s">
        <v>712</v>
      </c>
      <c r="D2650" s="77">
        <v>46246</v>
      </c>
      <c r="E2650" s="78">
        <v>0.84</v>
      </c>
      <c r="F2650" s="76" t="s">
        <v>266</v>
      </c>
      <c r="G2650" s="77">
        <v>46246</v>
      </c>
      <c r="H2650">
        <v>40502478</v>
      </c>
      <c r="I2650">
        <v>10</v>
      </c>
      <c r="J2650" s="76" t="s">
        <v>3867</v>
      </c>
      <c r="K2650" s="76" t="s">
        <v>3868</v>
      </c>
      <c r="L2650" s="77">
        <v>46246</v>
      </c>
      <c r="M2650" s="76" t="s">
        <v>296</v>
      </c>
      <c r="N2650" s="76" t="s">
        <v>270</v>
      </c>
      <c r="O2650" s="76" t="s">
        <v>271</v>
      </c>
      <c r="P2650" s="77">
        <v>46246</v>
      </c>
      <c r="Q2650" s="43">
        <f t="shared" si="82"/>
        <v>440</v>
      </c>
      <c r="R2650" s="43">
        <f t="shared" si="83"/>
        <v>490</v>
      </c>
      <c r="S2650" s="41">
        <f>IF($Q2650&lt;Parâmetros!$E$19,$G2650-1,$G2650)</f>
        <v>46246</v>
      </c>
    </row>
    <row r="2651" spans="1:19" ht="15" customHeight="1" x14ac:dyDescent="0.25">
      <c r="A2651" s="79">
        <v>56256</v>
      </c>
      <c r="B2651" s="76" t="s">
        <v>196</v>
      </c>
      <c r="C2651" s="76" t="s">
        <v>712</v>
      </c>
      <c r="D2651" s="77">
        <v>46246</v>
      </c>
      <c r="E2651" s="78">
        <v>0.8</v>
      </c>
      <c r="F2651" s="76" t="s">
        <v>266</v>
      </c>
      <c r="G2651" s="77">
        <v>46246</v>
      </c>
      <c r="H2651">
        <v>40502479</v>
      </c>
      <c r="I2651">
        <v>10</v>
      </c>
      <c r="J2651" s="76" t="s">
        <v>3869</v>
      </c>
      <c r="K2651" s="76" t="s">
        <v>1362</v>
      </c>
      <c r="L2651" s="77">
        <v>46246</v>
      </c>
      <c r="M2651" s="76" t="s">
        <v>296</v>
      </c>
      <c r="N2651" s="76" t="s">
        <v>270</v>
      </c>
      <c r="O2651" s="76" t="s">
        <v>271</v>
      </c>
      <c r="P2651" s="77">
        <v>46246</v>
      </c>
      <c r="Q2651" s="43">
        <f t="shared" si="82"/>
        <v>492</v>
      </c>
      <c r="R2651" s="43">
        <f t="shared" si="83"/>
        <v>540</v>
      </c>
      <c r="S2651" s="41">
        <f>IF($Q2651&lt;Parâmetros!$E$19,$G2651-1,$G2651)</f>
        <v>46246</v>
      </c>
    </row>
    <row r="2652" spans="1:19" ht="15" customHeight="1" x14ac:dyDescent="0.25">
      <c r="A2652" s="79">
        <v>56256</v>
      </c>
      <c r="B2652" s="76" t="s">
        <v>196</v>
      </c>
      <c r="C2652" s="76" t="s">
        <v>712</v>
      </c>
      <c r="D2652" s="77">
        <v>46246</v>
      </c>
      <c r="E2652" s="78">
        <v>0.77</v>
      </c>
      <c r="F2652" s="76" t="s">
        <v>266</v>
      </c>
      <c r="G2652" s="77">
        <v>46246</v>
      </c>
      <c r="H2652">
        <v>40502480</v>
      </c>
      <c r="I2652">
        <v>10</v>
      </c>
      <c r="J2652" s="76" t="s">
        <v>3870</v>
      </c>
      <c r="K2652" s="76" t="s">
        <v>3871</v>
      </c>
      <c r="L2652" s="77">
        <v>46246</v>
      </c>
      <c r="M2652" s="76" t="s">
        <v>296</v>
      </c>
      <c r="N2652" s="76" t="s">
        <v>270</v>
      </c>
      <c r="O2652" s="76" t="s">
        <v>271</v>
      </c>
      <c r="P2652" s="77">
        <v>46246</v>
      </c>
      <c r="Q2652" s="43">
        <f t="shared" si="82"/>
        <v>543</v>
      </c>
      <c r="R2652" s="43">
        <f t="shared" si="83"/>
        <v>590</v>
      </c>
      <c r="S2652" s="41">
        <f>IF($Q2652&lt;Parâmetros!$E$19,$G2652-1,$G2652)</f>
        <v>46246</v>
      </c>
    </row>
    <row r="2653" spans="1:19" ht="15" customHeight="1" x14ac:dyDescent="0.25">
      <c r="A2653" s="79">
        <v>56256</v>
      </c>
      <c r="B2653" s="76" t="s">
        <v>196</v>
      </c>
      <c r="C2653" s="76" t="s">
        <v>712</v>
      </c>
      <c r="D2653" s="77">
        <v>46246</v>
      </c>
      <c r="E2653" s="78">
        <v>0.8</v>
      </c>
      <c r="F2653" s="76" t="s">
        <v>266</v>
      </c>
      <c r="G2653" s="77">
        <v>46246</v>
      </c>
      <c r="H2653">
        <v>40502485</v>
      </c>
      <c r="I2653">
        <v>10</v>
      </c>
      <c r="J2653" s="76" t="s">
        <v>3872</v>
      </c>
      <c r="K2653" s="76" t="s">
        <v>3873</v>
      </c>
      <c r="L2653" s="77">
        <v>46246</v>
      </c>
      <c r="M2653" s="76" t="s">
        <v>296</v>
      </c>
      <c r="N2653" s="76" t="s">
        <v>270</v>
      </c>
      <c r="O2653" s="76" t="s">
        <v>271</v>
      </c>
      <c r="P2653" s="77">
        <v>46246</v>
      </c>
      <c r="Q2653" s="43">
        <f t="shared" si="82"/>
        <v>592</v>
      </c>
      <c r="R2653" s="43">
        <f t="shared" si="83"/>
        <v>640</v>
      </c>
      <c r="S2653" s="41">
        <f>IF($Q2653&lt;Parâmetros!$E$19,$G2653-1,$G2653)</f>
        <v>46246</v>
      </c>
    </row>
    <row r="2654" spans="1:19" ht="15" customHeight="1" x14ac:dyDescent="0.25">
      <c r="A2654" s="79">
        <v>56256</v>
      </c>
      <c r="B2654" s="76" t="s">
        <v>196</v>
      </c>
      <c r="C2654" s="76" t="s">
        <v>712</v>
      </c>
      <c r="D2654" s="77">
        <v>46246</v>
      </c>
      <c r="E2654" s="78">
        <v>0.3</v>
      </c>
      <c r="F2654" s="76" t="s">
        <v>266</v>
      </c>
      <c r="G2654" s="77">
        <v>46246</v>
      </c>
      <c r="H2654">
        <v>40502442</v>
      </c>
      <c r="I2654">
        <v>10</v>
      </c>
      <c r="J2654" s="76" t="s">
        <v>3874</v>
      </c>
      <c r="K2654" s="76" t="s">
        <v>536</v>
      </c>
      <c r="L2654" s="77">
        <v>46246</v>
      </c>
      <c r="M2654" s="76" t="s">
        <v>296</v>
      </c>
      <c r="N2654" s="76" t="s">
        <v>270</v>
      </c>
      <c r="O2654" s="76" t="s">
        <v>271</v>
      </c>
      <c r="P2654" s="77">
        <v>46246</v>
      </c>
      <c r="Q2654" s="43">
        <f t="shared" ref="Q2654:Q2717" si="84">IFERROR(VALUE(LEFT($J2654,2))*60+VALUE(MID($J2654,4,2)),9999)</f>
        <v>642</v>
      </c>
      <c r="R2654" s="43">
        <f t="shared" ref="R2654:R2717" si="85">IFERROR(VALUE(LEFT($K2654,2))*60+VALUE(MID($K2654,4,2)),"")</f>
        <v>660</v>
      </c>
      <c r="S2654" s="41">
        <f>IF($Q2654&lt;Parâmetros!$E$19,$G2654-1,$G2654)</f>
        <v>46246</v>
      </c>
    </row>
    <row r="2655" spans="1:19" ht="15" customHeight="1" x14ac:dyDescent="0.25">
      <c r="A2655" s="79">
        <v>56256</v>
      </c>
      <c r="B2655" s="76" t="s">
        <v>196</v>
      </c>
      <c r="C2655" s="76" t="s">
        <v>712</v>
      </c>
      <c r="D2655" s="77">
        <v>46246</v>
      </c>
      <c r="E2655" s="78">
        <v>0.45</v>
      </c>
      <c r="F2655" s="76" t="s">
        <v>266</v>
      </c>
      <c r="G2655" s="77">
        <v>46246</v>
      </c>
      <c r="H2655">
        <v>40502441</v>
      </c>
      <c r="I2655">
        <v>10</v>
      </c>
      <c r="J2655" s="76" t="s">
        <v>3875</v>
      </c>
      <c r="K2655" s="76" t="s">
        <v>3876</v>
      </c>
      <c r="L2655" s="77">
        <v>46246</v>
      </c>
      <c r="M2655" s="76" t="s">
        <v>296</v>
      </c>
      <c r="N2655" s="76" t="s">
        <v>270</v>
      </c>
      <c r="O2655" s="76" t="s">
        <v>271</v>
      </c>
      <c r="P2655" s="77">
        <v>46246</v>
      </c>
      <c r="Q2655" s="43">
        <f t="shared" si="84"/>
        <v>663</v>
      </c>
      <c r="R2655" s="43">
        <f t="shared" si="85"/>
        <v>690</v>
      </c>
      <c r="S2655" s="41">
        <f>IF($Q2655&lt;Parâmetros!$E$19,$G2655-1,$G2655)</f>
        <v>46246</v>
      </c>
    </row>
    <row r="2656" spans="1:19" ht="15" customHeight="1" x14ac:dyDescent="0.25">
      <c r="A2656" s="79">
        <v>56256</v>
      </c>
      <c r="B2656" s="76" t="s">
        <v>196</v>
      </c>
      <c r="C2656" s="76" t="s">
        <v>712</v>
      </c>
      <c r="D2656" s="77">
        <v>46246</v>
      </c>
      <c r="E2656" s="78">
        <v>0.8</v>
      </c>
      <c r="F2656" s="76" t="s">
        <v>266</v>
      </c>
      <c r="G2656" s="77">
        <v>46246</v>
      </c>
      <c r="H2656">
        <v>40502445</v>
      </c>
      <c r="I2656">
        <v>10</v>
      </c>
      <c r="J2656" s="76" t="s">
        <v>3877</v>
      </c>
      <c r="K2656" s="76" t="s">
        <v>3786</v>
      </c>
      <c r="L2656" s="77">
        <v>46246</v>
      </c>
      <c r="M2656" s="76" t="s">
        <v>296</v>
      </c>
      <c r="N2656" s="76" t="s">
        <v>270</v>
      </c>
      <c r="O2656" s="76" t="s">
        <v>271</v>
      </c>
      <c r="P2656" s="77">
        <v>46246</v>
      </c>
      <c r="Q2656" s="43">
        <f t="shared" si="84"/>
        <v>752</v>
      </c>
      <c r="R2656" s="43">
        <f t="shared" si="85"/>
        <v>800</v>
      </c>
      <c r="S2656" s="41">
        <f>IF($Q2656&lt;Parâmetros!$E$19,$G2656-1,$G2656)</f>
        <v>46246</v>
      </c>
    </row>
    <row r="2657" spans="1:19" ht="15" customHeight="1" x14ac:dyDescent="0.25">
      <c r="A2657" s="79">
        <v>56256</v>
      </c>
      <c r="B2657" s="76" t="s">
        <v>196</v>
      </c>
      <c r="C2657" s="76" t="s">
        <v>712</v>
      </c>
      <c r="D2657" s="77">
        <v>46246</v>
      </c>
      <c r="E2657" s="78">
        <v>0.8</v>
      </c>
      <c r="F2657" s="76" t="s">
        <v>266</v>
      </c>
      <c r="G2657" s="77">
        <v>46246</v>
      </c>
      <c r="H2657">
        <v>40502481</v>
      </c>
      <c r="I2657">
        <v>10</v>
      </c>
      <c r="J2657" s="76" t="s">
        <v>3878</v>
      </c>
      <c r="K2657" s="76" t="s">
        <v>3879</v>
      </c>
      <c r="L2657" s="77">
        <v>46246</v>
      </c>
      <c r="M2657" s="76" t="s">
        <v>296</v>
      </c>
      <c r="N2657" s="76" t="s">
        <v>270</v>
      </c>
      <c r="O2657" s="76" t="s">
        <v>271</v>
      </c>
      <c r="P2657" s="77">
        <v>46246</v>
      </c>
      <c r="Q2657" s="43">
        <f t="shared" si="84"/>
        <v>802</v>
      </c>
      <c r="R2657" s="43">
        <f t="shared" si="85"/>
        <v>850</v>
      </c>
      <c r="S2657" s="41">
        <f>IF($Q2657&lt;Parâmetros!$E$19,$G2657-1,$G2657)</f>
        <v>46246</v>
      </c>
    </row>
    <row r="2658" spans="1:19" ht="15" customHeight="1" x14ac:dyDescent="0.25">
      <c r="A2658" s="79">
        <v>56256</v>
      </c>
      <c r="B2658" s="76" t="s">
        <v>196</v>
      </c>
      <c r="C2658" s="76" t="s">
        <v>712</v>
      </c>
      <c r="D2658" s="77">
        <v>46246</v>
      </c>
      <c r="E2658" s="78">
        <v>0.97</v>
      </c>
      <c r="F2658" s="76" t="s">
        <v>266</v>
      </c>
      <c r="G2658" s="77">
        <v>46246</v>
      </c>
      <c r="H2658">
        <v>40502482</v>
      </c>
      <c r="I2658">
        <v>10</v>
      </c>
      <c r="J2658" s="76" t="s">
        <v>3880</v>
      </c>
      <c r="K2658" s="76" t="s">
        <v>3881</v>
      </c>
      <c r="L2658" s="77">
        <v>46246</v>
      </c>
      <c r="M2658" s="76" t="s">
        <v>296</v>
      </c>
      <c r="N2658" s="76" t="s">
        <v>270</v>
      </c>
      <c r="O2658" s="76" t="s">
        <v>271</v>
      </c>
      <c r="P2658" s="77">
        <v>46246</v>
      </c>
      <c r="Q2658" s="43">
        <f t="shared" si="84"/>
        <v>851</v>
      </c>
      <c r="R2658" s="43">
        <f t="shared" si="85"/>
        <v>910</v>
      </c>
      <c r="S2658" s="41">
        <f>IF($Q2658&lt;Parâmetros!$E$19,$G2658-1,$G2658)</f>
        <v>46246</v>
      </c>
    </row>
    <row r="2659" spans="1:19" ht="15" customHeight="1" x14ac:dyDescent="0.25">
      <c r="A2659" s="79">
        <v>56256</v>
      </c>
      <c r="B2659" s="76" t="s">
        <v>196</v>
      </c>
      <c r="C2659" s="76" t="s">
        <v>712</v>
      </c>
      <c r="D2659" s="77">
        <v>46246</v>
      </c>
      <c r="E2659" s="78">
        <v>1.02</v>
      </c>
      <c r="F2659" s="76" t="s">
        <v>266</v>
      </c>
      <c r="G2659" s="77">
        <v>46246</v>
      </c>
      <c r="H2659">
        <v>40502491</v>
      </c>
      <c r="I2659">
        <v>10</v>
      </c>
      <c r="J2659" s="76" t="s">
        <v>3882</v>
      </c>
      <c r="K2659" s="76" t="s">
        <v>2407</v>
      </c>
      <c r="L2659" s="77">
        <v>46246</v>
      </c>
      <c r="M2659" s="76" t="s">
        <v>296</v>
      </c>
      <c r="N2659" s="76" t="s">
        <v>270</v>
      </c>
      <c r="O2659" s="76" t="s">
        <v>271</v>
      </c>
      <c r="P2659" s="77">
        <v>46246</v>
      </c>
      <c r="Q2659" s="43">
        <f t="shared" si="84"/>
        <v>913</v>
      </c>
      <c r="R2659" s="43">
        <f t="shared" si="85"/>
        <v>975</v>
      </c>
      <c r="S2659" s="41">
        <f>IF($Q2659&lt;Parâmetros!$E$19,$G2659-1,$G2659)</f>
        <v>46246</v>
      </c>
    </row>
    <row r="2660" spans="1:19" ht="15" customHeight="1" x14ac:dyDescent="0.25">
      <c r="A2660" s="79">
        <v>56256</v>
      </c>
      <c r="B2660" s="76" t="s">
        <v>196</v>
      </c>
      <c r="C2660" s="76" t="s">
        <v>712</v>
      </c>
      <c r="D2660" s="77">
        <v>46247</v>
      </c>
      <c r="E2660" s="78">
        <v>1.65</v>
      </c>
      <c r="F2660" s="76" t="s">
        <v>266</v>
      </c>
      <c r="G2660" s="77">
        <v>46247</v>
      </c>
      <c r="H2660">
        <v>40502470</v>
      </c>
      <c r="I2660">
        <v>10</v>
      </c>
      <c r="J2660" s="76" t="s">
        <v>3883</v>
      </c>
      <c r="K2660" s="76" t="s">
        <v>3830</v>
      </c>
      <c r="L2660" s="77">
        <v>46247</v>
      </c>
      <c r="M2660" s="76" t="s">
        <v>296</v>
      </c>
      <c r="N2660" s="76" t="s">
        <v>270</v>
      </c>
      <c r="O2660" s="76" t="s">
        <v>271</v>
      </c>
      <c r="P2660" s="77">
        <v>46247</v>
      </c>
      <c r="Q2660" s="43">
        <f t="shared" si="84"/>
        <v>440</v>
      </c>
      <c r="R2660" s="43">
        <f t="shared" si="85"/>
        <v>540</v>
      </c>
      <c r="S2660" s="41">
        <f>IF($Q2660&lt;Parâmetros!$E$19,$G2660-1,$G2660)</f>
        <v>46247</v>
      </c>
    </row>
    <row r="2661" spans="1:19" ht="15" customHeight="1" x14ac:dyDescent="0.25">
      <c r="A2661" s="79">
        <v>56256</v>
      </c>
      <c r="B2661" s="76" t="s">
        <v>196</v>
      </c>
      <c r="C2661" s="76" t="s">
        <v>712</v>
      </c>
      <c r="D2661" s="77">
        <v>46247</v>
      </c>
      <c r="E2661" s="78">
        <v>0.64</v>
      </c>
      <c r="F2661" s="76" t="s">
        <v>266</v>
      </c>
      <c r="G2661" s="77">
        <v>46247</v>
      </c>
      <c r="H2661">
        <v>40502475</v>
      </c>
      <c r="I2661">
        <v>10</v>
      </c>
      <c r="J2661" s="76" t="s">
        <v>3884</v>
      </c>
      <c r="K2661" s="76" t="s">
        <v>3885</v>
      </c>
      <c r="L2661" s="77">
        <v>46247</v>
      </c>
      <c r="M2661" s="76" t="s">
        <v>296</v>
      </c>
      <c r="N2661" s="76" t="s">
        <v>270</v>
      </c>
      <c r="O2661" s="76" t="s">
        <v>271</v>
      </c>
      <c r="P2661" s="77">
        <v>46247</v>
      </c>
      <c r="Q2661" s="43">
        <f t="shared" si="84"/>
        <v>572</v>
      </c>
      <c r="R2661" s="43">
        <f t="shared" si="85"/>
        <v>610</v>
      </c>
      <c r="S2661" s="41">
        <f>IF($Q2661&lt;Parâmetros!$E$19,$G2661-1,$G2661)</f>
        <v>46247</v>
      </c>
    </row>
    <row r="2662" spans="1:19" ht="15" customHeight="1" x14ac:dyDescent="0.25">
      <c r="A2662" s="79">
        <v>56256</v>
      </c>
      <c r="B2662" s="76" t="s">
        <v>196</v>
      </c>
      <c r="C2662" s="76" t="s">
        <v>712</v>
      </c>
      <c r="D2662" s="77">
        <v>46247</v>
      </c>
      <c r="E2662" s="78">
        <v>1.3</v>
      </c>
      <c r="F2662" s="76" t="s">
        <v>266</v>
      </c>
      <c r="G2662" s="77">
        <v>46247</v>
      </c>
      <c r="H2662">
        <v>40502490</v>
      </c>
      <c r="I2662">
        <v>10</v>
      </c>
      <c r="J2662" s="76" t="s">
        <v>3886</v>
      </c>
      <c r="K2662" s="76" t="s">
        <v>2162</v>
      </c>
      <c r="L2662" s="77">
        <v>46247</v>
      </c>
      <c r="M2662" s="76" t="s">
        <v>296</v>
      </c>
      <c r="N2662" s="76" t="s">
        <v>270</v>
      </c>
      <c r="O2662" s="76" t="s">
        <v>271</v>
      </c>
      <c r="P2662" s="77">
        <v>46247</v>
      </c>
      <c r="Q2662" s="43">
        <f t="shared" si="84"/>
        <v>612</v>
      </c>
      <c r="R2662" s="43">
        <f t="shared" si="85"/>
        <v>690</v>
      </c>
      <c r="S2662" s="41">
        <f>IF($Q2662&lt;Parâmetros!$E$19,$G2662-1,$G2662)</f>
        <v>46247</v>
      </c>
    </row>
    <row r="2663" spans="1:19" ht="15" customHeight="1" x14ac:dyDescent="0.25">
      <c r="A2663" s="79">
        <v>56256</v>
      </c>
      <c r="B2663" s="76" t="s">
        <v>196</v>
      </c>
      <c r="C2663" s="76" t="s">
        <v>712</v>
      </c>
      <c r="D2663" s="77">
        <v>46247</v>
      </c>
      <c r="E2663" s="78">
        <v>0.97</v>
      </c>
      <c r="F2663" s="76" t="s">
        <v>266</v>
      </c>
      <c r="G2663" s="77">
        <v>46247</v>
      </c>
      <c r="H2663">
        <v>40502449</v>
      </c>
      <c r="I2663">
        <v>10</v>
      </c>
      <c r="J2663" s="76" t="s">
        <v>3861</v>
      </c>
      <c r="K2663" s="76" t="s">
        <v>3887</v>
      </c>
      <c r="L2663" s="77">
        <v>46247</v>
      </c>
      <c r="M2663" s="76" t="s">
        <v>296</v>
      </c>
      <c r="N2663" s="76" t="s">
        <v>270</v>
      </c>
      <c r="O2663" s="76" t="s">
        <v>271</v>
      </c>
      <c r="P2663" s="77">
        <v>46247</v>
      </c>
      <c r="Q2663" s="43">
        <f t="shared" si="84"/>
        <v>752</v>
      </c>
      <c r="R2663" s="43">
        <f t="shared" si="85"/>
        <v>810</v>
      </c>
      <c r="S2663" s="41">
        <f>IF($Q2663&lt;Parâmetros!$E$19,$G2663-1,$G2663)</f>
        <v>46247</v>
      </c>
    </row>
    <row r="2664" spans="1:19" ht="15" customHeight="1" x14ac:dyDescent="0.25">
      <c r="A2664" s="79">
        <v>56256</v>
      </c>
      <c r="B2664" s="76" t="s">
        <v>196</v>
      </c>
      <c r="C2664" s="76" t="s">
        <v>712</v>
      </c>
      <c r="D2664" s="77">
        <v>46247</v>
      </c>
      <c r="E2664" s="78">
        <v>0.97</v>
      </c>
      <c r="F2664" s="76" t="s">
        <v>266</v>
      </c>
      <c r="G2664" s="77">
        <v>46247</v>
      </c>
      <c r="H2664">
        <v>40502448</v>
      </c>
      <c r="I2664">
        <v>10</v>
      </c>
      <c r="J2664" s="76" t="s">
        <v>3888</v>
      </c>
      <c r="K2664" s="76" t="s">
        <v>3889</v>
      </c>
      <c r="L2664" s="77">
        <v>46247</v>
      </c>
      <c r="M2664" s="76" t="s">
        <v>296</v>
      </c>
      <c r="N2664" s="76" t="s">
        <v>270</v>
      </c>
      <c r="O2664" s="76" t="s">
        <v>271</v>
      </c>
      <c r="P2664" s="77">
        <v>46247</v>
      </c>
      <c r="Q2664" s="43">
        <f t="shared" si="84"/>
        <v>812</v>
      </c>
      <c r="R2664" s="43">
        <f t="shared" si="85"/>
        <v>870</v>
      </c>
      <c r="S2664" s="41">
        <f>IF($Q2664&lt;Parâmetros!$E$19,$G2664-1,$G2664)</f>
        <v>46247</v>
      </c>
    </row>
    <row r="2665" spans="1:19" ht="15" customHeight="1" x14ac:dyDescent="0.25">
      <c r="A2665" s="79">
        <v>56256</v>
      </c>
      <c r="B2665" s="76" t="s">
        <v>196</v>
      </c>
      <c r="C2665" s="76" t="s">
        <v>712</v>
      </c>
      <c r="D2665" s="77">
        <v>46247</v>
      </c>
      <c r="E2665" s="78">
        <v>0.95</v>
      </c>
      <c r="F2665" s="76" t="s">
        <v>266</v>
      </c>
      <c r="G2665" s="77">
        <v>46247</v>
      </c>
      <c r="H2665">
        <v>40502447</v>
      </c>
      <c r="I2665">
        <v>10</v>
      </c>
      <c r="J2665" s="76" t="s">
        <v>3890</v>
      </c>
      <c r="K2665" s="76" t="s">
        <v>1440</v>
      </c>
      <c r="L2665" s="77">
        <v>46247</v>
      </c>
      <c r="M2665" s="76" t="s">
        <v>296</v>
      </c>
      <c r="N2665" s="76" t="s">
        <v>270</v>
      </c>
      <c r="O2665" s="76" t="s">
        <v>271</v>
      </c>
      <c r="P2665" s="77">
        <v>46247</v>
      </c>
      <c r="Q2665" s="43">
        <f t="shared" si="84"/>
        <v>873</v>
      </c>
      <c r="R2665" s="43">
        <f t="shared" si="85"/>
        <v>930</v>
      </c>
      <c r="S2665" s="41">
        <f>IF($Q2665&lt;Parâmetros!$E$19,$G2665-1,$G2665)</f>
        <v>46247</v>
      </c>
    </row>
    <row r="2666" spans="1:19" ht="15" customHeight="1" x14ac:dyDescent="0.25">
      <c r="A2666" s="79">
        <v>56256</v>
      </c>
      <c r="B2666" s="76" t="s">
        <v>196</v>
      </c>
      <c r="C2666" s="76" t="s">
        <v>712</v>
      </c>
      <c r="D2666" s="77">
        <v>46247</v>
      </c>
      <c r="E2666" s="78">
        <v>0.7</v>
      </c>
      <c r="F2666" s="76" t="s">
        <v>266</v>
      </c>
      <c r="G2666" s="77">
        <v>46247</v>
      </c>
      <c r="H2666">
        <v>40502446</v>
      </c>
      <c r="I2666">
        <v>10</v>
      </c>
      <c r="J2666" s="76" t="s">
        <v>3891</v>
      </c>
      <c r="K2666" s="76" t="s">
        <v>3892</v>
      </c>
      <c r="L2666" s="77">
        <v>46247</v>
      </c>
      <c r="M2666" s="76" t="s">
        <v>296</v>
      </c>
      <c r="N2666" s="76" t="s">
        <v>270</v>
      </c>
      <c r="O2666" s="76" t="s">
        <v>271</v>
      </c>
      <c r="P2666" s="77">
        <v>46247</v>
      </c>
      <c r="Q2666" s="43">
        <f t="shared" si="84"/>
        <v>933</v>
      </c>
      <c r="R2666" s="43">
        <f t="shared" si="85"/>
        <v>976</v>
      </c>
      <c r="S2666" s="41">
        <f>IF($Q2666&lt;Parâmetros!$E$19,$G2666-1,$G2666)</f>
        <v>46247</v>
      </c>
    </row>
    <row r="2667" spans="1:19" ht="15" customHeight="1" x14ac:dyDescent="0.25">
      <c r="A2667" s="79">
        <v>56256</v>
      </c>
      <c r="B2667" s="76" t="s">
        <v>196</v>
      </c>
      <c r="C2667" s="76" t="s">
        <v>712</v>
      </c>
      <c r="D2667" s="77">
        <v>46248</v>
      </c>
      <c r="E2667" s="78">
        <v>0.99</v>
      </c>
      <c r="F2667" s="76" t="s">
        <v>266</v>
      </c>
      <c r="G2667" s="77">
        <v>46248</v>
      </c>
      <c r="H2667">
        <v>40502493</v>
      </c>
      <c r="I2667">
        <v>10</v>
      </c>
      <c r="J2667" s="76" t="s">
        <v>3893</v>
      </c>
      <c r="K2667" s="76" t="s">
        <v>3894</v>
      </c>
      <c r="L2667" s="77">
        <v>46248</v>
      </c>
      <c r="M2667" s="76" t="s">
        <v>296</v>
      </c>
      <c r="N2667" s="76" t="s">
        <v>270</v>
      </c>
      <c r="O2667" s="76" t="s">
        <v>271</v>
      </c>
      <c r="P2667" s="77">
        <v>46248</v>
      </c>
      <c r="Q2667" s="43">
        <f t="shared" si="84"/>
        <v>440</v>
      </c>
      <c r="R2667" s="43">
        <f t="shared" si="85"/>
        <v>500</v>
      </c>
      <c r="S2667" s="41">
        <f>IF($Q2667&lt;Parâmetros!$E$19,$G2667-1,$G2667)</f>
        <v>46248</v>
      </c>
    </row>
    <row r="2668" spans="1:19" ht="15" customHeight="1" x14ac:dyDescent="0.25">
      <c r="A2668" s="79">
        <v>56256</v>
      </c>
      <c r="B2668" s="76" t="s">
        <v>196</v>
      </c>
      <c r="C2668" s="76" t="s">
        <v>712</v>
      </c>
      <c r="D2668" s="77">
        <v>46248</v>
      </c>
      <c r="E2668" s="78">
        <v>0.8</v>
      </c>
      <c r="F2668" s="76" t="s">
        <v>266</v>
      </c>
      <c r="G2668" s="77">
        <v>46248</v>
      </c>
      <c r="H2668">
        <v>40502488</v>
      </c>
      <c r="I2668">
        <v>10</v>
      </c>
      <c r="J2668" s="76" t="s">
        <v>3895</v>
      </c>
      <c r="K2668" s="76" t="s">
        <v>3896</v>
      </c>
      <c r="L2668" s="77">
        <v>46248</v>
      </c>
      <c r="M2668" s="76" t="s">
        <v>296</v>
      </c>
      <c r="N2668" s="76" t="s">
        <v>270</v>
      </c>
      <c r="O2668" s="76" t="s">
        <v>271</v>
      </c>
      <c r="P2668" s="77">
        <v>46248</v>
      </c>
      <c r="Q2668" s="43">
        <f t="shared" si="84"/>
        <v>502</v>
      </c>
      <c r="R2668" s="43">
        <f t="shared" si="85"/>
        <v>550</v>
      </c>
      <c r="S2668" s="41">
        <f>IF($Q2668&lt;Parâmetros!$E$19,$G2668-1,$G2668)</f>
        <v>46248</v>
      </c>
    </row>
    <row r="2669" spans="1:19" ht="15" customHeight="1" x14ac:dyDescent="0.25">
      <c r="A2669" s="79">
        <v>56256</v>
      </c>
      <c r="B2669" s="76" t="s">
        <v>196</v>
      </c>
      <c r="C2669" s="76" t="s">
        <v>712</v>
      </c>
      <c r="D2669" s="77">
        <v>46248</v>
      </c>
      <c r="E2669" s="78">
        <v>0.82</v>
      </c>
      <c r="F2669" s="76" t="s">
        <v>266</v>
      </c>
      <c r="G2669" s="77">
        <v>46248</v>
      </c>
      <c r="H2669">
        <v>40502487</v>
      </c>
      <c r="I2669">
        <v>10</v>
      </c>
      <c r="J2669" s="76" t="s">
        <v>3897</v>
      </c>
      <c r="K2669" s="76" t="s">
        <v>3898</v>
      </c>
      <c r="L2669" s="77">
        <v>46248</v>
      </c>
      <c r="M2669" s="76" t="s">
        <v>296</v>
      </c>
      <c r="N2669" s="76" t="s">
        <v>270</v>
      </c>
      <c r="O2669" s="76" t="s">
        <v>271</v>
      </c>
      <c r="P2669" s="77">
        <v>46248</v>
      </c>
      <c r="Q2669" s="43">
        <f t="shared" si="84"/>
        <v>551</v>
      </c>
      <c r="R2669" s="43">
        <f t="shared" si="85"/>
        <v>600</v>
      </c>
      <c r="S2669" s="41">
        <f>IF($Q2669&lt;Parâmetros!$E$19,$G2669-1,$G2669)</f>
        <v>46248</v>
      </c>
    </row>
    <row r="2670" spans="1:19" ht="15" customHeight="1" x14ac:dyDescent="0.25">
      <c r="A2670" s="79">
        <v>56256</v>
      </c>
      <c r="B2670" s="76" t="s">
        <v>196</v>
      </c>
      <c r="C2670" s="76" t="s">
        <v>712</v>
      </c>
      <c r="D2670" s="77">
        <v>46248</v>
      </c>
      <c r="E2670" s="78">
        <v>0.28000000000000003</v>
      </c>
      <c r="F2670" s="76" t="s">
        <v>266</v>
      </c>
      <c r="G2670" s="77">
        <v>46248</v>
      </c>
      <c r="H2670">
        <v>40502401</v>
      </c>
      <c r="I2670">
        <v>10</v>
      </c>
      <c r="J2670" s="76" t="s">
        <v>3899</v>
      </c>
      <c r="K2670" s="76" t="s">
        <v>3900</v>
      </c>
      <c r="L2670" s="77">
        <v>46248</v>
      </c>
      <c r="M2670" s="76" t="s">
        <v>296</v>
      </c>
      <c r="N2670" s="76" t="s">
        <v>270</v>
      </c>
      <c r="O2670" s="76" t="s">
        <v>271</v>
      </c>
      <c r="P2670" s="77">
        <v>46248</v>
      </c>
      <c r="Q2670" s="43">
        <f t="shared" si="84"/>
        <v>603</v>
      </c>
      <c r="R2670" s="43">
        <f t="shared" si="85"/>
        <v>620</v>
      </c>
      <c r="S2670" s="41">
        <f>IF($Q2670&lt;Parâmetros!$E$19,$G2670-1,$G2670)</f>
        <v>46248</v>
      </c>
    </row>
    <row r="2671" spans="1:19" ht="15" customHeight="1" x14ac:dyDescent="0.25">
      <c r="A2671" s="79">
        <v>56256</v>
      </c>
      <c r="B2671" s="76" t="s">
        <v>196</v>
      </c>
      <c r="C2671" s="76" t="s">
        <v>712</v>
      </c>
      <c r="D2671" s="77">
        <v>46248</v>
      </c>
      <c r="E2671" s="78">
        <v>0.3</v>
      </c>
      <c r="F2671" s="76" t="s">
        <v>266</v>
      </c>
      <c r="G2671" s="77">
        <v>46248</v>
      </c>
      <c r="H2671">
        <v>40502402</v>
      </c>
      <c r="I2671">
        <v>10</v>
      </c>
      <c r="J2671" s="76" t="s">
        <v>3901</v>
      </c>
      <c r="K2671" s="76" t="s">
        <v>3902</v>
      </c>
      <c r="L2671" s="77">
        <v>46248</v>
      </c>
      <c r="M2671" s="76" t="s">
        <v>296</v>
      </c>
      <c r="N2671" s="76" t="s">
        <v>270</v>
      </c>
      <c r="O2671" s="76" t="s">
        <v>271</v>
      </c>
      <c r="P2671" s="77">
        <v>46248</v>
      </c>
      <c r="Q2671" s="43">
        <f t="shared" si="84"/>
        <v>622</v>
      </c>
      <c r="R2671" s="43">
        <f t="shared" si="85"/>
        <v>640</v>
      </c>
      <c r="S2671" s="41">
        <f>IF($Q2671&lt;Parâmetros!$E$19,$G2671-1,$G2671)</f>
        <v>46248</v>
      </c>
    </row>
    <row r="2672" spans="1:19" ht="15" customHeight="1" x14ac:dyDescent="0.25">
      <c r="A2672" s="79">
        <v>56256</v>
      </c>
      <c r="B2672" s="76" t="s">
        <v>196</v>
      </c>
      <c r="C2672" s="76" t="s">
        <v>712</v>
      </c>
      <c r="D2672" s="77">
        <v>46248</v>
      </c>
      <c r="E2672" s="78">
        <v>0.3</v>
      </c>
      <c r="F2672" s="76" t="s">
        <v>266</v>
      </c>
      <c r="G2672" s="77">
        <v>46248</v>
      </c>
      <c r="H2672">
        <v>40502400</v>
      </c>
      <c r="I2672">
        <v>10</v>
      </c>
      <c r="J2672" s="76" t="s">
        <v>3903</v>
      </c>
      <c r="K2672" s="76" t="s">
        <v>2124</v>
      </c>
      <c r="L2672" s="77">
        <v>46248</v>
      </c>
      <c r="M2672" s="76" t="s">
        <v>296</v>
      </c>
      <c r="N2672" s="76" t="s">
        <v>270</v>
      </c>
      <c r="O2672" s="76" t="s">
        <v>271</v>
      </c>
      <c r="P2672" s="77">
        <v>46248</v>
      </c>
      <c r="Q2672" s="43">
        <f t="shared" si="84"/>
        <v>642</v>
      </c>
      <c r="R2672" s="43">
        <f t="shared" si="85"/>
        <v>660</v>
      </c>
      <c r="S2672" s="41">
        <f>IF($Q2672&lt;Parâmetros!$E$19,$G2672-1,$G2672)</f>
        <v>46248</v>
      </c>
    </row>
    <row r="2673" spans="1:19" ht="15" customHeight="1" x14ac:dyDescent="0.25">
      <c r="A2673" s="79">
        <v>56256</v>
      </c>
      <c r="B2673" s="76" t="s">
        <v>196</v>
      </c>
      <c r="C2673" s="76" t="s">
        <v>712</v>
      </c>
      <c r="D2673" s="77">
        <v>46248</v>
      </c>
      <c r="E2673" s="78">
        <v>0.39</v>
      </c>
      <c r="F2673" s="76" t="s">
        <v>266</v>
      </c>
      <c r="G2673" s="77">
        <v>46248</v>
      </c>
      <c r="H2673">
        <v>40502399</v>
      </c>
      <c r="I2673">
        <v>10</v>
      </c>
      <c r="J2673" s="76" t="s">
        <v>2232</v>
      </c>
      <c r="K2673" s="76" t="s">
        <v>3904</v>
      </c>
      <c r="L2673" s="77">
        <v>46248</v>
      </c>
      <c r="M2673" s="76" t="s">
        <v>296</v>
      </c>
      <c r="N2673" s="76" t="s">
        <v>270</v>
      </c>
      <c r="O2673" s="76" t="s">
        <v>271</v>
      </c>
      <c r="P2673" s="77">
        <v>46248</v>
      </c>
      <c r="Q2673" s="43">
        <f t="shared" si="84"/>
        <v>727</v>
      </c>
      <c r="R2673" s="43">
        <f t="shared" si="85"/>
        <v>750</v>
      </c>
      <c r="S2673" s="41">
        <f>IF($Q2673&lt;Parâmetros!$E$19,$G2673-1,$G2673)</f>
        <v>46248</v>
      </c>
    </row>
    <row r="2674" spans="1:19" ht="15" customHeight="1" x14ac:dyDescent="0.25">
      <c r="A2674" s="79">
        <v>56256</v>
      </c>
      <c r="B2674" s="76" t="s">
        <v>196</v>
      </c>
      <c r="C2674" s="76" t="s">
        <v>712</v>
      </c>
      <c r="D2674" s="77">
        <v>46248</v>
      </c>
      <c r="E2674" s="78">
        <v>0.47</v>
      </c>
      <c r="F2674" s="76" t="s">
        <v>266</v>
      </c>
      <c r="G2674" s="77">
        <v>46248</v>
      </c>
      <c r="H2674">
        <v>40500375</v>
      </c>
      <c r="I2674">
        <v>10</v>
      </c>
      <c r="J2674" s="76" t="s">
        <v>3905</v>
      </c>
      <c r="K2674" s="76" t="s">
        <v>3906</v>
      </c>
      <c r="L2674" s="77">
        <v>46248</v>
      </c>
      <c r="M2674" s="76" t="s">
        <v>296</v>
      </c>
      <c r="N2674" s="76" t="s">
        <v>270</v>
      </c>
      <c r="O2674" s="76" t="s">
        <v>271</v>
      </c>
      <c r="P2674" s="77">
        <v>46248</v>
      </c>
      <c r="Q2674" s="43">
        <f t="shared" si="84"/>
        <v>752</v>
      </c>
      <c r="R2674" s="43">
        <f t="shared" si="85"/>
        <v>780</v>
      </c>
      <c r="S2674" s="41">
        <f>IF($Q2674&lt;Parâmetros!$E$19,$G2674-1,$G2674)</f>
        <v>46248</v>
      </c>
    </row>
    <row r="2675" spans="1:19" ht="15" customHeight="1" x14ac:dyDescent="0.25">
      <c r="A2675" s="79">
        <v>56256</v>
      </c>
      <c r="B2675" s="76" t="s">
        <v>196</v>
      </c>
      <c r="C2675" s="76" t="s">
        <v>712</v>
      </c>
      <c r="D2675" s="77">
        <v>46248</v>
      </c>
      <c r="E2675" s="78">
        <v>0.42</v>
      </c>
      <c r="F2675" s="76" t="s">
        <v>266</v>
      </c>
      <c r="G2675" s="77">
        <v>46248</v>
      </c>
      <c r="H2675">
        <v>40500387</v>
      </c>
      <c r="I2675">
        <v>10</v>
      </c>
      <c r="J2675" s="76" t="s">
        <v>3907</v>
      </c>
      <c r="K2675" s="76" t="s">
        <v>3908</v>
      </c>
      <c r="L2675" s="77">
        <v>46248</v>
      </c>
      <c r="M2675" s="76" t="s">
        <v>296</v>
      </c>
      <c r="N2675" s="76" t="s">
        <v>270</v>
      </c>
      <c r="O2675" s="76" t="s">
        <v>271</v>
      </c>
      <c r="P2675" s="77">
        <v>46248</v>
      </c>
      <c r="Q2675" s="43">
        <f t="shared" si="84"/>
        <v>785</v>
      </c>
      <c r="R2675" s="43">
        <f t="shared" si="85"/>
        <v>810</v>
      </c>
      <c r="S2675" s="41">
        <f>IF($Q2675&lt;Parâmetros!$E$19,$G2675-1,$G2675)</f>
        <v>46248</v>
      </c>
    </row>
    <row r="2676" spans="1:19" ht="15" customHeight="1" x14ac:dyDescent="0.25">
      <c r="A2676" s="79">
        <v>56256</v>
      </c>
      <c r="B2676" s="76" t="s">
        <v>196</v>
      </c>
      <c r="C2676" s="76" t="s">
        <v>712</v>
      </c>
      <c r="D2676" s="77">
        <v>46248</v>
      </c>
      <c r="E2676" s="78">
        <v>0.77</v>
      </c>
      <c r="F2676" s="76" t="s">
        <v>266</v>
      </c>
      <c r="G2676" s="77">
        <v>46248</v>
      </c>
      <c r="H2676">
        <v>40502444</v>
      </c>
      <c r="I2676">
        <v>10</v>
      </c>
      <c r="J2676" s="76" t="s">
        <v>3909</v>
      </c>
      <c r="K2676" s="76" t="s">
        <v>3910</v>
      </c>
      <c r="L2676" s="77">
        <v>46248</v>
      </c>
      <c r="M2676" s="76" t="s">
        <v>296</v>
      </c>
      <c r="N2676" s="76" t="s">
        <v>270</v>
      </c>
      <c r="O2676" s="76" t="s">
        <v>271</v>
      </c>
      <c r="P2676" s="77">
        <v>46248</v>
      </c>
      <c r="Q2676" s="43">
        <f t="shared" si="84"/>
        <v>813</v>
      </c>
      <c r="R2676" s="43">
        <f t="shared" si="85"/>
        <v>860</v>
      </c>
      <c r="S2676" s="41">
        <f>IF($Q2676&lt;Parâmetros!$E$19,$G2676-1,$G2676)</f>
        <v>46248</v>
      </c>
    </row>
    <row r="2677" spans="1:19" ht="15" customHeight="1" x14ac:dyDescent="0.25">
      <c r="A2677" s="79">
        <v>56256</v>
      </c>
      <c r="B2677" s="76" t="s">
        <v>196</v>
      </c>
      <c r="C2677" s="76" t="s">
        <v>712</v>
      </c>
      <c r="D2677" s="77">
        <v>46248</v>
      </c>
      <c r="E2677" s="78">
        <v>1.77</v>
      </c>
      <c r="F2677" s="76" t="s">
        <v>266</v>
      </c>
      <c r="G2677" s="77">
        <v>46248</v>
      </c>
      <c r="H2677">
        <v>40502407</v>
      </c>
      <c r="I2677">
        <v>10</v>
      </c>
      <c r="J2677" s="76" t="s">
        <v>3911</v>
      </c>
      <c r="K2677" s="76" t="s">
        <v>3912</v>
      </c>
      <c r="L2677" s="77">
        <v>46248</v>
      </c>
      <c r="M2677" s="76" t="s">
        <v>296</v>
      </c>
      <c r="N2677" s="76" t="s">
        <v>270</v>
      </c>
      <c r="O2677" s="76" t="s">
        <v>271</v>
      </c>
      <c r="P2677" s="77">
        <v>46248</v>
      </c>
      <c r="Q2677" s="43">
        <f t="shared" si="84"/>
        <v>865</v>
      </c>
      <c r="R2677" s="43">
        <f t="shared" si="85"/>
        <v>971</v>
      </c>
      <c r="S2677" s="41">
        <f>IF($Q2677&lt;Parâmetros!$E$19,$G2677-1,$G2677)</f>
        <v>46248</v>
      </c>
    </row>
    <row r="2678" spans="1:19" ht="15" customHeight="1" x14ac:dyDescent="0.25">
      <c r="A2678" s="79">
        <v>56256</v>
      </c>
      <c r="B2678" s="76" t="s">
        <v>196</v>
      </c>
      <c r="C2678" s="76" t="s">
        <v>712</v>
      </c>
      <c r="D2678" s="77">
        <v>46249</v>
      </c>
      <c r="E2678" s="78">
        <v>0.77</v>
      </c>
      <c r="F2678" s="76" t="s">
        <v>266</v>
      </c>
      <c r="G2678" s="77">
        <v>46249</v>
      </c>
      <c r="H2678">
        <v>40502443</v>
      </c>
      <c r="I2678">
        <v>10</v>
      </c>
      <c r="J2678" s="76" t="s">
        <v>3913</v>
      </c>
      <c r="K2678" s="76" t="s">
        <v>3914</v>
      </c>
      <c r="L2678" s="77">
        <v>46249</v>
      </c>
      <c r="M2678" s="76" t="s">
        <v>296</v>
      </c>
      <c r="N2678" s="76" t="s">
        <v>270</v>
      </c>
      <c r="O2678" s="76" t="s">
        <v>271</v>
      </c>
      <c r="P2678" s="77">
        <v>46249</v>
      </c>
      <c r="Q2678" s="43">
        <f t="shared" si="84"/>
        <v>444</v>
      </c>
      <c r="R2678" s="43">
        <f t="shared" si="85"/>
        <v>490</v>
      </c>
      <c r="S2678" s="41">
        <f>IF($Q2678&lt;Parâmetros!$E$19,$G2678-1,$G2678)</f>
        <v>46249</v>
      </c>
    </row>
    <row r="2679" spans="1:19" ht="15" customHeight="1" x14ac:dyDescent="0.25">
      <c r="A2679" s="79">
        <v>56256</v>
      </c>
      <c r="B2679" s="76" t="s">
        <v>196</v>
      </c>
      <c r="C2679" s="76" t="s">
        <v>712</v>
      </c>
      <c r="D2679" s="77">
        <v>46249</v>
      </c>
      <c r="E2679" s="78">
        <v>1.95</v>
      </c>
      <c r="F2679" s="76" t="s">
        <v>266</v>
      </c>
      <c r="G2679" s="77">
        <v>46249</v>
      </c>
      <c r="H2679">
        <v>40502384</v>
      </c>
      <c r="I2679">
        <v>10</v>
      </c>
      <c r="J2679" s="76" t="s">
        <v>3915</v>
      </c>
      <c r="K2679" s="76" t="s">
        <v>1475</v>
      </c>
      <c r="L2679" s="77">
        <v>46249</v>
      </c>
      <c r="M2679" s="76" t="s">
        <v>767</v>
      </c>
      <c r="N2679" s="76" t="s">
        <v>270</v>
      </c>
      <c r="O2679" s="76" t="s">
        <v>271</v>
      </c>
      <c r="P2679" s="77">
        <v>46249</v>
      </c>
      <c r="Q2679" s="43">
        <f t="shared" si="84"/>
        <v>572</v>
      </c>
      <c r="R2679" s="43">
        <f t="shared" si="85"/>
        <v>690</v>
      </c>
      <c r="S2679" s="41">
        <f>IF($Q2679&lt;Parâmetros!$E$19,$G2679-1,$G2679)</f>
        <v>46249</v>
      </c>
    </row>
    <row r="2680" spans="1:19" ht="15" customHeight="1" x14ac:dyDescent="0.25">
      <c r="A2680" s="79">
        <v>56256</v>
      </c>
      <c r="B2680" s="76" t="s">
        <v>196</v>
      </c>
      <c r="C2680" s="76" t="s">
        <v>712</v>
      </c>
      <c r="D2680" s="77">
        <v>46249</v>
      </c>
      <c r="E2680" s="78">
        <v>0.98</v>
      </c>
      <c r="F2680" s="76" t="s">
        <v>266</v>
      </c>
      <c r="G2680" s="77">
        <v>46249</v>
      </c>
      <c r="H2680">
        <v>40502384</v>
      </c>
      <c r="I2680">
        <v>10</v>
      </c>
      <c r="J2680" s="76" t="s">
        <v>3916</v>
      </c>
      <c r="K2680" s="76" t="s">
        <v>3749</v>
      </c>
      <c r="L2680" s="77">
        <v>46249</v>
      </c>
      <c r="M2680" s="76" t="s">
        <v>767</v>
      </c>
      <c r="N2680" s="76" t="s">
        <v>270</v>
      </c>
      <c r="O2680" s="76" t="s">
        <v>271</v>
      </c>
      <c r="P2680" s="77">
        <v>46249</v>
      </c>
      <c r="Q2680" s="43">
        <f t="shared" si="84"/>
        <v>841</v>
      </c>
      <c r="R2680" s="43">
        <f t="shared" si="85"/>
        <v>900</v>
      </c>
      <c r="S2680" s="41">
        <f>IF($Q2680&lt;Parâmetros!$E$19,$G2680-1,$G2680)</f>
        <v>46249</v>
      </c>
    </row>
    <row r="2681" spans="1:19" ht="15" customHeight="1" x14ac:dyDescent="0.25">
      <c r="A2681" s="79">
        <v>56256</v>
      </c>
      <c r="B2681" s="76" t="s">
        <v>196</v>
      </c>
      <c r="C2681" s="76" t="s">
        <v>712</v>
      </c>
      <c r="D2681" s="77">
        <v>46251</v>
      </c>
      <c r="E2681" s="78">
        <v>0.67</v>
      </c>
      <c r="F2681" s="76" t="s">
        <v>266</v>
      </c>
      <c r="G2681" s="77">
        <v>46251</v>
      </c>
      <c r="H2681">
        <v>40504583</v>
      </c>
      <c r="I2681">
        <v>10</v>
      </c>
      <c r="J2681" s="76" t="s">
        <v>3917</v>
      </c>
      <c r="K2681" s="76" t="s">
        <v>3918</v>
      </c>
      <c r="L2681" s="77">
        <v>46251</v>
      </c>
      <c r="M2681" s="76" t="s">
        <v>296</v>
      </c>
      <c r="N2681" s="76" t="s">
        <v>270</v>
      </c>
      <c r="O2681" s="76" t="s">
        <v>271</v>
      </c>
      <c r="P2681" s="77">
        <v>46251</v>
      </c>
      <c r="Q2681" s="43">
        <f t="shared" si="84"/>
        <v>440</v>
      </c>
      <c r="R2681" s="43">
        <f t="shared" si="85"/>
        <v>480</v>
      </c>
      <c r="S2681" s="41">
        <f>IF($Q2681&lt;Parâmetros!$E$19,$G2681-1,$G2681)</f>
        <v>46251</v>
      </c>
    </row>
    <row r="2682" spans="1:19" ht="15" customHeight="1" x14ac:dyDescent="0.25">
      <c r="A2682" s="79">
        <v>56256</v>
      </c>
      <c r="B2682" s="76" t="s">
        <v>196</v>
      </c>
      <c r="C2682" s="76" t="s">
        <v>712</v>
      </c>
      <c r="D2682" s="77">
        <v>46251</v>
      </c>
      <c r="E2682" s="78">
        <v>0.47</v>
      </c>
      <c r="F2682" s="76" t="s">
        <v>266</v>
      </c>
      <c r="G2682" s="77">
        <v>46251</v>
      </c>
      <c r="H2682">
        <v>40504584</v>
      </c>
      <c r="I2682">
        <v>10</v>
      </c>
      <c r="J2682" s="76" t="s">
        <v>3919</v>
      </c>
      <c r="K2682" s="76" t="s">
        <v>3920</v>
      </c>
      <c r="L2682" s="77">
        <v>46251</v>
      </c>
      <c r="M2682" s="76" t="s">
        <v>296</v>
      </c>
      <c r="N2682" s="76" t="s">
        <v>270</v>
      </c>
      <c r="O2682" s="76" t="s">
        <v>271</v>
      </c>
      <c r="P2682" s="77">
        <v>46251</v>
      </c>
      <c r="Q2682" s="43">
        <f t="shared" si="84"/>
        <v>482</v>
      </c>
      <c r="R2682" s="43">
        <f t="shared" si="85"/>
        <v>510</v>
      </c>
      <c r="S2682" s="41">
        <f>IF($Q2682&lt;Parâmetros!$E$19,$G2682-1,$G2682)</f>
        <v>46251</v>
      </c>
    </row>
    <row r="2683" spans="1:19" ht="15" customHeight="1" x14ac:dyDescent="0.25">
      <c r="A2683" s="79">
        <v>56256</v>
      </c>
      <c r="B2683" s="76" t="s">
        <v>196</v>
      </c>
      <c r="C2683" s="76" t="s">
        <v>712</v>
      </c>
      <c r="D2683" s="77">
        <v>46251</v>
      </c>
      <c r="E2683" s="78">
        <v>0.47</v>
      </c>
      <c r="F2683" s="76" t="s">
        <v>266</v>
      </c>
      <c r="G2683" s="77">
        <v>46251</v>
      </c>
      <c r="H2683">
        <v>40504585</v>
      </c>
      <c r="I2683">
        <v>10</v>
      </c>
      <c r="J2683" s="76" t="s">
        <v>3921</v>
      </c>
      <c r="K2683" s="76" t="s">
        <v>3922</v>
      </c>
      <c r="L2683" s="77">
        <v>46251</v>
      </c>
      <c r="M2683" s="76" t="s">
        <v>296</v>
      </c>
      <c r="N2683" s="76" t="s">
        <v>270</v>
      </c>
      <c r="O2683" s="76" t="s">
        <v>271</v>
      </c>
      <c r="P2683" s="77">
        <v>46251</v>
      </c>
      <c r="Q2683" s="43">
        <f t="shared" si="84"/>
        <v>512</v>
      </c>
      <c r="R2683" s="43">
        <f t="shared" si="85"/>
        <v>540</v>
      </c>
      <c r="S2683" s="41">
        <f>IF($Q2683&lt;Parâmetros!$E$19,$G2683-1,$G2683)</f>
        <v>46251</v>
      </c>
    </row>
    <row r="2684" spans="1:19" ht="15" customHeight="1" x14ac:dyDescent="0.25">
      <c r="A2684" s="79">
        <v>56256</v>
      </c>
      <c r="B2684" s="76" t="s">
        <v>196</v>
      </c>
      <c r="C2684" s="76" t="s">
        <v>712</v>
      </c>
      <c r="D2684" s="77">
        <v>46251</v>
      </c>
      <c r="E2684" s="78">
        <v>0.47</v>
      </c>
      <c r="F2684" s="76" t="s">
        <v>266</v>
      </c>
      <c r="G2684" s="77">
        <v>46251</v>
      </c>
      <c r="H2684">
        <v>40504587</v>
      </c>
      <c r="I2684">
        <v>10</v>
      </c>
      <c r="J2684" s="76" t="s">
        <v>3923</v>
      </c>
      <c r="K2684" s="76" t="s">
        <v>3924</v>
      </c>
      <c r="L2684" s="77">
        <v>46251</v>
      </c>
      <c r="M2684" s="76" t="s">
        <v>296</v>
      </c>
      <c r="N2684" s="76" t="s">
        <v>270</v>
      </c>
      <c r="O2684" s="76" t="s">
        <v>271</v>
      </c>
      <c r="P2684" s="77">
        <v>46251</v>
      </c>
      <c r="Q2684" s="43">
        <f t="shared" si="84"/>
        <v>542</v>
      </c>
      <c r="R2684" s="43">
        <f t="shared" si="85"/>
        <v>570</v>
      </c>
      <c r="S2684" s="41">
        <f>IF($Q2684&lt;Parâmetros!$E$19,$G2684-1,$G2684)</f>
        <v>46251</v>
      </c>
    </row>
    <row r="2685" spans="1:19" ht="15" customHeight="1" x14ac:dyDescent="0.25">
      <c r="A2685" s="79">
        <v>56256</v>
      </c>
      <c r="B2685" s="76" t="s">
        <v>196</v>
      </c>
      <c r="C2685" s="76" t="s">
        <v>712</v>
      </c>
      <c r="D2685" s="77">
        <v>46251</v>
      </c>
      <c r="E2685" s="78">
        <v>0.3</v>
      </c>
      <c r="F2685" s="76" t="s">
        <v>266</v>
      </c>
      <c r="G2685" s="77">
        <v>46251</v>
      </c>
      <c r="H2685">
        <v>40504666</v>
      </c>
      <c r="I2685">
        <v>10</v>
      </c>
      <c r="J2685" s="76" t="s">
        <v>3925</v>
      </c>
      <c r="K2685" s="76" t="s">
        <v>3926</v>
      </c>
      <c r="L2685" s="77">
        <v>46251</v>
      </c>
      <c r="M2685" s="76" t="s">
        <v>296</v>
      </c>
      <c r="N2685" s="76" t="s">
        <v>270</v>
      </c>
      <c r="O2685" s="76" t="s">
        <v>271</v>
      </c>
      <c r="P2685" s="77">
        <v>46251</v>
      </c>
      <c r="Q2685" s="43">
        <f t="shared" si="84"/>
        <v>572</v>
      </c>
      <c r="R2685" s="43">
        <f t="shared" si="85"/>
        <v>590</v>
      </c>
      <c r="S2685" s="41">
        <f>IF($Q2685&lt;Parâmetros!$E$19,$G2685-1,$G2685)</f>
        <v>46251</v>
      </c>
    </row>
    <row r="2686" spans="1:19" ht="15" customHeight="1" x14ac:dyDescent="0.25">
      <c r="A2686" s="79">
        <v>56256</v>
      </c>
      <c r="B2686" s="76" t="s">
        <v>196</v>
      </c>
      <c r="C2686" s="76" t="s">
        <v>712</v>
      </c>
      <c r="D2686" s="77">
        <v>46251</v>
      </c>
      <c r="E2686" s="78">
        <v>0.39</v>
      </c>
      <c r="F2686" s="76" t="s">
        <v>266</v>
      </c>
      <c r="G2686" s="77">
        <v>46251</v>
      </c>
      <c r="H2686">
        <v>40504667</v>
      </c>
      <c r="I2686">
        <v>10</v>
      </c>
      <c r="J2686" s="76" t="s">
        <v>3927</v>
      </c>
      <c r="K2686" s="76" t="s">
        <v>3928</v>
      </c>
      <c r="L2686" s="77">
        <v>46251</v>
      </c>
      <c r="M2686" s="76" t="s">
        <v>296</v>
      </c>
      <c r="N2686" s="76" t="s">
        <v>270</v>
      </c>
      <c r="O2686" s="76" t="s">
        <v>271</v>
      </c>
      <c r="P2686" s="77">
        <v>46251</v>
      </c>
      <c r="Q2686" s="43">
        <f t="shared" si="84"/>
        <v>592</v>
      </c>
      <c r="R2686" s="43">
        <f t="shared" si="85"/>
        <v>615</v>
      </c>
      <c r="S2686" s="41">
        <f>IF($Q2686&lt;Parâmetros!$E$19,$G2686-1,$G2686)</f>
        <v>46251</v>
      </c>
    </row>
    <row r="2687" spans="1:19" ht="15" customHeight="1" x14ac:dyDescent="0.25">
      <c r="A2687" s="79">
        <v>56256</v>
      </c>
      <c r="B2687" s="76" t="s">
        <v>196</v>
      </c>
      <c r="C2687" s="76" t="s">
        <v>712</v>
      </c>
      <c r="D2687" s="77">
        <v>46251</v>
      </c>
      <c r="E2687" s="78">
        <v>0.28999999999999998</v>
      </c>
      <c r="F2687" s="76" t="s">
        <v>266</v>
      </c>
      <c r="G2687" s="77">
        <v>46251</v>
      </c>
      <c r="H2687">
        <v>40504668</v>
      </c>
      <c r="I2687">
        <v>10</v>
      </c>
      <c r="J2687" s="76" t="s">
        <v>3929</v>
      </c>
      <c r="K2687" s="76" t="s">
        <v>3930</v>
      </c>
      <c r="L2687" s="77">
        <v>46251</v>
      </c>
      <c r="M2687" s="76" t="s">
        <v>296</v>
      </c>
      <c r="N2687" s="76" t="s">
        <v>270</v>
      </c>
      <c r="O2687" s="76" t="s">
        <v>271</v>
      </c>
      <c r="P2687" s="77">
        <v>46251</v>
      </c>
      <c r="Q2687" s="43">
        <f t="shared" si="84"/>
        <v>617</v>
      </c>
      <c r="R2687" s="43">
        <f t="shared" si="85"/>
        <v>635</v>
      </c>
      <c r="S2687" s="41">
        <f>IF($Q2687&lt;Parâmetros!$E$19,$G2687-1,$G2687)</f>
        <v>46251</v>
      </c>
    </row>
    <row r="2688" spans="1:19" ht="15" customHeight="1" x14ac:dyDescent="0.25">
      <c r="A2688" s="79">
        <v>56256</v>
      </c>
      <c r="B2688" s="76" t="s">
        <v>196</v>
      </c>
      <c r="C2688" s="76" t="s">
        <v>712</v>
      </c>
      <c r="D2688" s="77">
        <v>46251</v>
      </c>
      <c r="E2688" s="78">
        <v>0.39</v>
      </c>
      <c r="F2688" s="76" t="s">
        <v>266</v>
      </c>
      <c r="G2688" s="77">
        <v>46251</v>
      </c>
      <c r="H2688">
        <v>40504669</v>
      </c>
      <c r="I2688">
        <v>10</v>
      </c>
      <c r="J2688" s="76" t="s">
        <v>3931</v>
      </c>
      <c r="K2688" s="76" t="s">
        <v>3932</v>
      </c>
      <c r="L2688" s="77">
        <v>46251</v>
      </c>
      <c r="M2688" s="76" t="s">
        <v>296</v>
      </c>
      <c r="N2688" s="76" t="s">
        <v>270</v>
      </c>
      <c r="O2688" s="76" t="s">
        <v>271</v>
      </c>
      <c r="P2688" s="77">
        <v>46251</v>
      </c>
      <c r="Q2688" s="43">
        <f t="shared" si="84"/>
        <v>637</v>
      </c>
      <c r="R2688" s="43">
        <f t="shared" si="85"/>
        <v>660</v>
      </c>
      <c r="S2688" s="41">
        <f>IF($Q2688&lt;Parâmetros!$E$19,$G2688-1,$G2688)</f>
        <v>46251</v>
      </c>
    </row>
    <row r="2689" spans="1:19" ht="15" customHeight="1" x14ac:dyDescent="0.25">
      <c r="A2689" s="79">
        <v>56256</v>
      </c>
      <c r="B2689" s="76" t="s">
        <v>196</v>
      </c>
      <c r="C2689" s="76" t="s">
        <v>712</v>
      </c>
      <c r="D2689" s="77">
        <v>46251</v>
      </c>
      <c r="E2689" s="78">
        <v>0.72</v>
      </c>
      <c r="F2689" s="76" t="s">
        <v>266</v>
      </c>
      <c r="G2689" s="77">
        <v>46251</v>
      </c>
      <c r="H2689">
        <v>40504639</v>
      </c>
      <c r="I2689">
        <v>10</v>
      </c>
      <c r="J2689" s="76" t="s">
        <v>3933</v>
      </c>
      <c r="K2689" s="76" t="s">
        <v>3934</v>
      </c>
      <c r="L2689" s="77">
        <v>46251</v>
      </c>
      <c r="M2689" s="76" t="s">
        <v>296</v>
      </c>
      <c r="N2689">
        <v>3011103</v>
      </c>
      <c r="O2689" s="76" t="s">
        <v>271</v>
      </c>
      <c r="P2689" s="77">
        <v>46251</v>
      </c>
      <c r="Q2689" s="43">
        <f t="shared" si="84"/>
        <v>726</v>
      </c>
      <c r="R2689" s="43">
        <f t="shared" si="85"/>
        <v>770</v>
      </c>
      <c r="S2689" s="41">
        <f>IF($Q2689&lt;Parâmetros!$E$19,$G2689-1,$G2689)</f>
        <v>46251</v>
      </c>
    </row>
    <row r="2690" spans="1:19" ht="15" customHeight="1" x14ac:dyDescent="0.25">
      <c r="A2690" s="79">
        <v>56256</v>
      </c>
      <c r="B2690" s="76" t="s">
        <v>196</v>
      </c>
      <c r="C2690" s="76" t="s">
        <v>712</v>
      </c>
      <c r="D2690" s="77">
        <v>46251</v>
      </c>
      <c r="E2690" s="78">
        <v>0.64</v>
      </c>
      <c r="F2690" s="76" t="s">
        <v>266</v>
      </c>
      <c r="G2690" s="77">
        <v>46251</v>
      </c>
      <c r="H2690">
        <v>40504641</v>
      </c>
      <c r="I2690">
        <v>10</v>
      </c>
      <c r="J2690" s="76" t="s">
        <v>3935</v>
      </c>
      <c r="K2690" s="76" t="s">
        <v>3936</v>
      </c>
      <c r="L2690" s="77">
        <v>46251</v>
      </c>
      <c r="M2690" s="76" t="s">
        <v>296</v>
      </c>
      <c r="N2690">
        <v>3011533</v>
      </c>
      <c r="O2690" s="76" t="s">
        <v>271</v>
      </c>
      <c r="P2690" s="77">
        <v>46251</v>
      </c>
      <c r="Q2690" s="43">
        <f t="shared" si="84"/>
        <v>772</v>
      </c>
      <c r="R2690" s="43">
        <f t="shared" si="85"/>
        <v>810</v>
      </c>
      <c r="S2690" s="41">
        <f>IF($Q2690&lt;Parâmetros!$E$19,$G2690-1,$G2690)</f>
        <v>46251</v>
      </c>
    </row>
    <row r="2691" spans="1:19" ht="15" customHeight="1" x14ac:dyDescent="0.25">
      <c r="A2691" s="79">
        <v>56256</v>
      </c>
      <c r="B2691" s="76" t="s">
        <v>196</v>
      </c>
      <c r="C2691" s="76" t="s">
        <v>712</v>
      </c>
      <c r="D2691" s="77">
        <v>46251</v>
      </c>
      <c r="E2691" s="78">
        <v>0.64</v>
      </c>
      <c r="F2691" s="76" t="s">
        <v>266</v>
      </c>
      <c r="G2691" s="77">
        <v>46251</v>
      </c>
      <c r="H2691">
        <v>40504642</v>
      </c>
      <c r="I2691">
        <v>10</v>
      </c>
      <c r="J2691" s="76" t="s">
        <v>3937</v>
      </c>
      <c r="K2691" s="76" t="s">
        <v>3938</v>
      </c>
      <c r="L2691" s="77">
        <v>46251</v>
      </c>
      <c r="M2691" s="76" t="s">
        <v>296</v>
      </c>
      <c r="N2691" s="76" t="s">
        <v>270</v>
      </c>
      <c r="O2691" s="76" t="s">
        <v>271</v>
      </c>
      <c r="P2691" s="77">
        <v>46251</v>
      </c>
      <c r="Q2691" s="43">
        <f t="shared" si="84"/>
        <v>812</v>
      </c>
      <c r="R2691" s="43">
        <f t="shared" si="85"/>
        <v>850</v>
      </c>
      <c r="S2691" s="41">
        <f>IF($Q2691&lt;Parâmetros!$E$19,$G2691-1,$G2691)</f>
        <v>46251</v>
      </c>
    </row>
    <row r="2692" spans="1:19" ht="15" customHeight="1" x14ac:dyDescent="0.25">
      <c r="A2692" s="79">
        <v>56256</v>
      </c>
      <c r="B2692" s="76" t="s">
        <v>196</v>
      </c>
      <c r="C2692" s="76" t="s">
        <v>712</v>
      </c>
      <c r="D2692" s="77">
        <v>46251</v>
      </c>
      <c r="E2692" s="78">
        <v>0.82</v>
      </c>
      <c r="F2692" s="76" t="s">
        <v>266</v>
      </c>
      <c r="G2692" s="77">
        <v>46251</v>
      </c>
      <c r="H2692">
        <v>40504644</v>
      </c>
      <c r="I2692">
        <v>10</v>
      </c>
      <c r="J2692" s="76" t="s">
        <v>3939</v>
      </c>
      <c r="K2692" s="76" t="s">
        <v>3940</v>
      </c>
      <c r="L2692" s="77">
        <v>46251</v>
      </c>
      <c r="M2692" s="76" t="s">
        <v>296</v>
      </c>
      <c r="N2692">
        <v>3007158</v>
      </c>
      <c r="O2692" s="76" t="s">
        <v>271</v>
      </c>
      <c r="P2692" s="77">
        <v>46251</v>
      </c>
      <c r="Q2692" s="43">
        <f t="shared" si="84"/>
        <v>851</v>
      </c>
      <c r="R2692" s="43">
        <f t="shared" si="85"/>
        <v>900</v>
      </c>
      <c r="S2692" s="41">
        <f>IF($Q2692&lt;Parâmetros!$E$19,$G2692-1,$G2692)</f>
        <v>46251</v>
      </c>
    </row>
    <row r="2693" spans="1:19" ht="15" customHeight="1" x14ac:dyDescent="0.25">
      <c r="A2693" s="79">
        <v>56327</v>
      </c>
      <c r="B2693" s="76" t="s">
        <v>206</v>
      </c>
      <c r="C2693" s="76" t="s">
        <v>265</v>
      </c>
      <c r="D2693" s="77">
        <v>46237</v>
      </c>
      <c r="E2693" s="78">
        <v>4</v>
      </c>
      <c r="F2693" s="76" t="s">
        <v>266</v>
      </c>
      <c r="G2693" s="77">
        <v>46236</v>
      </c>
      <c r="H2693">
        <v>40500759</v>
      </c>
      <c r="I2693">
        <v>10</v>
      </c>
      <c r="J2693" s="76" t="s">
        <v>3941</v>
      </c>
      <c r="K2693" s="76" t="s">
        <v>3942</v>
      </c>
      <c r="L2693" s="77">
        <v>46237</v>
      </c>
      <c r="M2693" s="76" t="s">
        <v>269</v>
      </c>
      <c r="N2693" s="76" t="s">
        <v>270</v>
      </c>
      <c r="O2693" s="76" t="s">
        <v>271</v>
      </c>
      <c r="P2693" s="77">
        <v>46237</v>
      </c>
      <c r="Q2693" s="43">
        <f t="shared" si="84"/>
        <v>1420</v>
      </c>
      <c r="R2693" s="43">
        <f t="shared" si="85"/>
        <v>220</v>
      </c>
      <c r="S2693" s="41">
        <f>IF($Q2693&lt;Parâmetros!$E$19,$G2693-1,$G2693)</f>
        <v>46236</v>
      </c>
    </row>
    <row r="2694" spans="1:19" ht="15" customHeight="1" x14ac:dyDescent="0.25">
      <c r="A2694" s="79">
        <v>56327</v>
      </c>
      <c r="B2694" s="76" t="s">
        <v>206</v>
      </c>
      <c r="C2694" s="76" t="s">
        <v>265</v>
      </c>
      <c r="D2694" s="77">
        <v>46237</v>
      </c>
      <c r="E2694" s="78">
        <v>2.08</v>
      </c>
      <c r="F2694" s="76" t="s">
        <v>266</v>
      </c>
      <c r="G2694" s="77">
        <v>46237</v>
      </c>
      <c r="H2694">
        <v>40500740</v>
      </c>
      <c r="I2694">
        <v>10</v>
      </c>
      <c r="J2694" s="76" t="s">
        <v>3943</v>
      </c>
      <c r="K2694" s="76" t="s">
        <v>3944</v>
      </c>
      <c r="L2694" s="77">
        <v>46237</v>
      </c>
      <c r="M2694" s="76" t="s">
        <v>269</v>
      </c>
      <c r="N2694" s="76" t="s">
        <v>270</v>
      </c>
      <c r="O2694" s="76" t="s">
        <v>271</v>
      </c>
      <c r="P2694" s="77">
        <v>46237</v>
      </c>
      <c r="Q2694" s="43">
        <f t="shared" si="84"/>
        <v>290</v>
      </c>
      <c r="R2694" s="43">
        <f t="shared" si="85"/>
        <v>415</v>
      </c>
      <c r="S2694" s="41">
        <f>IF($Q2694&lt;Parâmetros!$E$19,$G2694-1,$G2694)</f>
        <v>46236</v>
      </c>
    </row>
    <row r="2695" spans="1:19" ht="15" customHeight="1" x14ac:dyDescent="0.25">
      <c r="A2695" s="79">
        <v>56327</v>
      </c>
      <c r="B2695" s="76" t="s">
        <v>206</v>
      </c>
      <c r="C2695" s="76" t="s">
        <v>265</v>
      </c>
      <c r="D2695" s="77">
        <v>46238</v>
      </c>
      <c r="E2695" s="78">
        <v>3.41</v>
      </c>
      <c r="F2695" s="76" t="s">
        <v>266</v>
      </c>
      <c r="G2695" s="77">
        <v>46237</v>
      </c>
      <c r="H2695">
        <v>40501000</v>
      </c>
      <c r="I2695">
        <v>10</v>
      </c>
      <c r="J2695" s="76" t="s">
        <v>3945</v>
      </c>
      <c r="K2695" s="76" t="s">
        <v>3946</v>
      </c>
      <c r="L2695" s="77">
        <v>46238</v>
      </c>
      <c r="M2695" s="76" t="s">
        <v>269</v>
      </c>
      <c r="N2695" s="76" t="s">
        <v>270</v>
      </c>
      <c r="O2695" s="76" t="s">
        <v>271</v>
      </c>
      <c r="P2695" s="77">
        <v>46238</v>
      </c>
      <c r="Q2695" s="43">
        <f t="shared" si="84"/>
        <v>1418</v>
      </c>
      <c r="R2695" s="43">
        <f t="shared" si="85"/>
        <v>183</v>
      </c>
      <c r="S2695" s="41">
        <f>IF($Q2695&lt;Parâmetros!$E$19,$G2695-1,$G2695)</f>
        <v>46237</v>
      </c>
    </row>
    <row r="2696" spans="1:19" ht="15" customHeight="1" x14ac:dyDescent="0.25">
      <c r="A2696" s="79">
        <v>56327</v>
      </c>
      <c r="B2696" s="76" t="s">
        <v>206</v>
      </c>
      <c r="C2696" s="76" t="s">
        <v>265</v>
      </c>
      <c r="D2696" s="77">
        <v>46238</v>
      </c>
      <c r="E2696" s="78">
        <v>1.3</v>
      </c>
      <c r="F2696" s="76" t="s">
        <v>266</v>
      </c>
      <c r="G2696" s="77">
        <v>46238</v>
      </c>
      <c r="H2696">
        <v>40501073</v>
      </c>
      <c r="I2696">
        <v>10</v>
      </c>
      <c r="J2696" s="76" t="s">
        <v>3947</v>
      </c>
      <c r="K2696" s="76" t="s">
        <v>3948</v>
      </c>
      <c r="L2696" s="77">
        <v>46238</v>
      </c>
      <c r="M2696" s="76" t="s">
        <v>269</v>
      </c>
      <c r="N2696" s="76" t="s">
        <v>270</v>
      </c>
      <c r="O2696" s="76" t="s">
        <v>271</v>
      </c>
      <c r="P2696" s="77">
        <v>46238</v>
      </c>
      <c r="Q2696" s="43">
        <f t="shared" si="84"/>
        <v>252</v>
      </c>
      <c r="R2696" s="43">
        <f t="shared" si="85"/>
        <v>330</v>
      </c>
      <c r="S2696" s="41">
        <f>IF($Q2696&lt;Parâmetros!$E$19,$G2696-1,$G2696)</f>
        <v>46237</v>
      </c>
    </row>
    <row r="2697" spans="1:19" ht="15" customHeight="1" x14ac:dyDescent="0.25">
      <c r="A2697" s="79">
        <v>56327</v>
      </c>
      <c r="B2697" s="76" t="s">
        <v>206</v>
      </c>
      <c r="C2697" s="76" t="s">
        <v>265</v>
      </c>
      <c r="D2697" s="77">
        <v>46238</v>
      </c>
      <c r="E2697" s="78">
        <v>1.34</v>
      </c>
      <c r="F2697" s="76" t="s">
        <v>266</v>
      </c>
      <c r="G2697" s="77">
        <v>46238</v>
      </c>
      <c r="H2697">
        <v>40501070</v>
      </c>
      <c r="I2697">
        <v>10</v>
      </c>
      <c r="J2697" s="76" t="s">
        <v>3949</v>
      </c>
      <c r="K2697" s="76" t="s">
        <v>3950</v>
      </c>
      <c r="L2697" s="77">
        <v>46238</v>
      </c>
      <c r="M2697" s="76" t="s">
        <v>269</v>
      </c>
      <c r="N2697" s="76" t="s">
        <v>270</v>
      </c>
      <c r="O2697" s="76" t="s">
        <v>271</v>
      </c>
      <c r="P2697" s="77">
        <v>46238</v>
      </c>
      <c r="Q2697" s="43">
        <f t="shared" si="84"/>
        <v>336</v>
      </c>
      <c r="R2697" s="43">
        <f t="shared" si="85"/>
        <v>416</v>
      </c>
      <c r="S2697" s="41">
        <f>IF($Q2697&lt;Parâmetros!$E$19,$G2697-1,$G2697)</f>
        <v>46237</v>
      </c>
    </row>
    <row r="2698" spans="1:19" ht="15" customHeight="1" x14ac:dyDescent="0.25">
      <c r="A2698" s="79">
        <v>56327</v>
      </c>
      <c r="B2698" s="76" t="s">
        <v>206</v>
      </c>
      <c r="C2698" s="76" t="s">
        <v>265</v>
      </c>
      <c r="D2698" s="77">
        <v>46239</v>
      </c>
      <c r="E2698" s="78">
        <v>1.86</v>
      </c>
      <c r="F2698" s="76" t="s">
        <v>266</v>
      </c>
      <c r="G2698" s="77">
        <v>46238</v>
      </c>
      <c r="H2698">
        <v>40501004</v>
      </c>
      <c r="I2698">
        <v>10</v>
      </c>
      <c r="J2698" s="76" t="s">
        <v>3951</v>
      </c>
      <c r="K2698" s="76" t="s">
        <v>3137</v>
      </c>
      <c r="L2698" s="77">
        <v>46239</v>
      </c>
      <c r="M2698" s="76" t="s">
        <v>269</v>
      </c>
      <c r="N2698" s="76" t="s">
        <v>270</v>
      </c>
      <c r="O2698" s="76" t="s">
        <v>271</v>
      </c>
      <c r="P2698" s="77">
        <v>46239</v>
      </c>
      <c r="Q2698" s="43">
        <f t="shared" si="84"/>
        <v>1420</v>
      </c>
      <c r="R2698" s="43">
        <f t="shared" si="85"/>
        <v>91</v>
      </c>
      <c r="S2698" s="41">
        <f>IF($Q2698&lt;Parâmetros!$E$19,$G2698-1,$G2698)</f>
        <v>46238</v>
      </c>
    </row>
    <row r="2699" spans="1:19" ht="15" customHeight="1" x14ac:dyDescent="0.25">
      <c r="A2699" s="79">
        <v>56327</v>
      </c>
      <c r="B2699" s="76" t="s">
        <v>206</v>
      </c>
      <c r="C2699" s="76" t="s">
        <v>265</v>
      </c>
      <c r="D2699" s="77">
        <v>46239</v>
      </c>
      <c r="E2699" s="78">
        <v>2.0099999999999998</v>
      </c>
      <c r="F2699" s="76" t="s">
        <v>266</v>
      </c>
      <c r="G2699" s="77">
        <v>46239</v>
      </c>
      <c r="H2699">
        <v>40501327</v>
      </c>
      <c r="I2699">
        <v>10</v>
      </c>
      <c r="J2699" s="76" t="s">
        <v>2814</v>
      </c>
      <c r="K2699" s="76" t="s">
        <v>3952</v>
      </c>
      <c r="L2699" s="77">
        <v>46239</v>
      </c>
      <c r="M2699" s="76" t="s">
        <v>269</v>
      </c>
      <c r="N2699" s="76" t="s">
        <v>270</v>
      </c>
      <c r="O2699" s="76" t="s">
        <v>271</v>
      </c>
      <c r="P2699" s="77">
        <v>46239</v>
      </c>
      <c r="Q2699" s="43">
        <f t="shared" si="84"/>
        <v>100</v>
      </c>
      <c r="R2699" s="43">
        <f t="shared" si="85"/>
        <v>220</v>
      </c>
      <c r="S2699" s="41">
        <f>IF($Q2699&lt;Parâmetros!$E$19,$G2699-1,$G2699)</f>
        <v>46238</v>
      </c>
    </row>
    <row r="2700" spans="1:19" ht="15" customHeight="1" x14ac:dyDescent="0.25">
      <c r="A2700" s="79">
        <v>56327</v>
      </c>
      <c r="B2700" s="76" t="s">
        <v>206</v>
      </c>
      <c r="C2700" s="76" t="s">
        <v>265</v>
      </c>
      <c r="D2700" s="77">
        <v>46239</v>
      </c>
      <c r="E2700" s="78">
        <v>1.1000000000000001</v>
      </c>
      <c r="F2700" s="76" t="s">
        <v>266</v>
      </c>
      <c r="G2700" s="77">
        <v>46239</v>
      </c>
      <c r="H2700">
        <v>40501328</v>
      </c>
      <c r="I2700">
        <v>10</v>
      </c>
      <c r="J2700" s="76" t="s">
        <v>3953</v>
      </c>
      <c r="K2700" s="76" t="s">
        <v>3954</v>
      </c>
      <c r="L2700" s="77">
        <v>46239</v>
      </c>
      <c r="M2700" s="76" t="s">
        <v>269</v>
      </c>
      <c r="N2700" s="76" t="s">
        <v>270</v>
      </c>
      <c r="O2700" s="76" t="s">
        <v>271</v>
      </c>
      <c r="P2700" s="77">
        <v>46239</v>
      </c>
      <c r="Q2700" s="43">
        <f t="shared" si="84"/>
        <v>224</v>
      </c>
      <c r="R2700" s="43">
        <f t="shared" si="85"/>
        <v>290</v>
      </c>
      <c r="S2700" s="41">
        <f>IF($Q2700&lt;Parâmetros!$E$19,$G2700-1,$G2700)</f>
        <v>46238</v>
      </c>
    </row>
    <row r="2701" spans="1:19" ht="15" customHeight="1" x14ac:dyDescent="0.25">
      <c r="A2701" s="79">
        <v>56327</v>
      </c>
      <c r="B2701" s="76" t="s">
        <v>206</v>
      </c>
      <c r="C2701" s="76" t="s">
        <v>265</v>
      </c>
      <c r="D2701" s="77">
        <v>46239</v>
      </c>
      <c r="E2701" s="78">
        <v>1.1399999999999999</v>
      </c>
      <c r="F2701" s="76" t="s">
        <v>266</v>
      </c>
      <c r="G2701" s="77">
        <v>46239</v>
      </c>
      <c r="H2701">
        <v>40497272</v>
      </c>
      <c r="I2701">
        <v>10</v>
      </c>
      <c r="J2701" s="76" t="s">
        <v>3955</v>
      </c>
      <c r="K2701" s="76" t="s">
        <v>3956</v>
      </c>
      <c r="L2701" s="77">
        <v>46239</v>
      </c>
      <c r="M2701" s="76" t="s">
        <v>269</v>
      </c>
      <c r="N2701" s="76" t="s">
        <v>270</v>
      </c>
      <c r="O2701" s="76" t="s">
        <v>271</v>
      </c>
      <c r="P2701" s="77">
        <v>46239</v>
      </c>
      <c r="Q2701" s="43">
        <f t="shared" si="84"/>
        <v>345</v>
      </c>
      <c r="R2701" s="43">
        <f t="shared" si="85"/>
        <v>413</v>
      </c>
      <c r="S2701" s="41">
        <f>IF($Q2701&lt;Parâmetros!$E$19,$G2701-1,$G2701)</f>
        <v>46238</v>
      </c>
    </row>
    <row r="2702" spans="1:19" ht="15" customHeight="1" x14ac:dyDescent="0.25">
      <c r="A2702" s="79">
        <v>56327</v>
      </c>
      <c r="B2702" s="76" t="s">
        <v>206</v>
      </c>
      <c r="C2702" s="76" t="s">
        <v>265</v>
      </c>
      <c r="D2702" s="77">
        <v>46241</v>
      </c>
      <c r="E2702" s="78">
        <v>1.07</v>
      </c>
      <c r="F2702" s="76" t="s">
        <v>266</v>
      </c>
      <c r="G2702" s="77">
        <v>46241</v>
      </c>
      <c r="H2702">
        <v>40497109</v>
      </c>
      <c r="I2702">
        <v>10</v>
      </c>
      <c r="J2702" s="76" t="s">
        <v>3957</v>
      </c>
      <c r="K2702" s="76" t="s">
        <v>3958</v>
      </c>
      <c r="L2702" s="77">
        <v>46241</v>
      </c>
      <c r="M2702" s="76" t="s">
        <v>296</v>
      </c>
      <c r="N2702" s="76" t="s">
        <v>270</v>
      </c>
      <c r="O2702" s="76" t="s">
        <v>271</v>
      </c>
      <c r="P2702" s="77">
        <v>46241</v>
      </c>
      <c r="Q2702" s="43">
        <f t="shared" si="84"/>
        <v>145</v>
      </c>
      <c r="R2702" s="43">
        <f t="shared" si="85"/>
        <v>210</v>
      </c>
      <c r="S2702" s="41">
        <f>IF($Q2702&lt;Parâmetros!$E$19,$G2702-1,$G2702)</f>
        <v>46240</v>
      </c>
    </row>
    <row r="2703" spans="1:19" ht="15" customHeight="1" x14ac:dyDescent="0.25">
      <c r="A2703" s="79">
        <v>56327</v>
      </c>
      <c r="B2703" s="76" t="s">
        <v>206</v>
      </c>
      <c r="C2703" s="76" t="s">
        <v>265</v>
      </c>
      <c r="D2703" s="77">
        <v>46241</v>
      </c>
      <c r="E2703" s="78">
        <v>0.98</v>
      </c>
      <c r="F2703" s="76" t="s">
        <v>266</v>
      </c>
      <c r="G2703" s="77">
        <v>46241</v>
      </c>
      <c r="H2703">
        <v>40497108</v>
      </c>
      <c r="I2703">
        <v>10</v>
      </c>
      <c r="J2703" s="76" t="s">
        <v>3959</v>
      </c>
      <c r="K2703" s="76" t="s">
        <v>3960</v>
      </c>
      <c r="L2703" s="77">
        <v>46241</v>
      </c>
      <c r="M2703" s="76" t="s">
        <v>296</v>
      </c>
      <c r="N2703" s="76" t="s">
        <v>270</v>
      </c>
      <c r="O2703" s="76" t="s">
        <v>271</v>
      </c>
      <c r="P2703" s="77">
        <v>46241</v>
      </c>
      <c r="Q2703" s="43">
        <f t="shared" si="84"/>
        <v>280</v>
      </c>
      <c r="R2703" s="43">
        <f t="shared" si="85"/>
        <v>339</v>
      </c>
      <c r="S2703" s="41">
        <f>IF($Q2703&lt;Parâmetros!$E$19,$G2703-1,$G2703)</f>
        <v>46240</v>
      </c>
    </row>
    <row r="2704" spans="1:19" ht="15" customHeight="1" x14ac:dyDescent="0.25">
      <c r="A2704" s="79">
        <v>56327</v>
      </c>
      <c r="B2704" s="76" t="s">
        <v>206</v>
      </c>
      <c r="C2704" s="76" t="s">
        <v>265</v>
      </c>
      <c r="D2704" s="77">
        <v>46241</v>
      </c>
      <c r="E2704" s="78">
        <v>1.07</v>
      </c>
      <c r="F2704" s="76" t="s">
        <v>266</v>
      </c>
      <c r="G2704" s="77">
        <v>46241</v>
      </c>
      <c r="H2704">
        <v>40497107</v>
      </c>
      <c r="I2704">
        <v>10</v>
      </c>
      <c r="J2704" s="76" t="s">
        <v>3961</v>
      </c>
      <c r="K2704" s="76" t="s">
        <v>3962</v>
      </c>
      <c r="L2704" s="77">
        <v>46241</v>
      </c>
      <c r="M2704" s="76" t="s">
        <v>296</v>
      </c>
      <c r="N2704" s="76" t="s">
        <v>270</v>
      </c>
      <c r="O2704" s="76" t="s">
        <v>271</v>
      </c>
      <c r="P2704" s="77">
        <v>46241</v>
      </c>
      <c r="Q2704" s="43">
        <f t="shared" si="84"/>
        <v>344</v>
      </c>
      <c r="R2704" s="43">
        <f t="shared" si="85"/>
        <v>409</v>
      </c>
      <c r="S2704" s="41">
        <f>IF($Q2704&lt;Parâmetros!$E$19,$G2704-1,$G2704)</f>
        <v>46240</v>
      </c>
    </row>
    <row r="2705" spans="1:19" ht="15" customHeight="1" x14ac:dyDescent="0.25">
      <c r="A2705" s="79">
        <v>56327</v>
      </c>
      <c r="B2705" s="76" t="s">
        <v>206</v>
      </c>
      <c r="C2705" s="76" t="s">
        <v>265</v>
      </c>
      <c r="D2705" s="77">
        <v>46242</v>
      </c>
      <c r="E2705" s="78">
        <v>1.83</v>
      </c>
      <c r="F2705" s="76" t="s">
        <v>266</v>
      </c>
      <c r="G2705" s="77">
        <v>46241</v>
      </c>
      <c r="H2705">
        <v>40497106</v>
      </c>
      <c r="I2705">
        <v>10</v>
      </c>
      <c r="J2705" s="76" t="s">
        <v>3963</v>
      </c>
      <c r="K2705" s="76" t="s">
        <v>1695</v>
      </c>
      <c r="L2705" s="77">
        <v>46242</v>
      </c>
      <c r="M2705" s="76" t="s">
        <v>296</v>
      </c>
      <c r="N2705" s="76" t="s">
        <v>270</v>
      </c>
      <c r="O2705" s="76" t="s">
        <v>271</v>
      </c>
      <c r="P2705" s="77">
        <v>46242</v>
      </c>
      <c r="Q2705" s="43">
        <f t="shared" si="84"/>
        <v>1420</v>
      </c>
      <c r="R2705" s="43">
        <f t="shared" si="85"/>
        <v>90</v>
      </c>
      <c r="S2705" s="41">
        <f>IF($Q2705&lt;Parâmetros!$E$19,$G2705-1,$G2705)</f>
        <v>46241</v>
      </c>
    </row>
    <row r="2706" spans="1:19" ht="15" customHeight="1" x14ac:dyDescent="0.25">
      <c r="A2706" s="79">
        <v>56327</v>
      </c>
      <c r="B2706" s="76" t="s">
        <v>206</v>
      </c>
      <c r="C2706" s="76" t="s">
        <v>265</v>
      </c>
      <c r="D2706" s="77">
        <v>46242</v>
      </c>
      <c r="E2706" s="78">
        <v>1.67</v>
      </c>
      <c r="F2706" s="76" t="s">
        <v>266</v>
      </c>
      <c r="G2706" s="77">
        <v>46242</v>
      </c>
      <c r="H2706">
        <v>40497105</v>
      </c>
      <c r="I2706">
        <v>10</v>
      </c>
      <c r="J2706" s="76" t="s">
        <v>3964</v>
      </c>
      <c r="K2706" s="76" t="s">
        <v>3965</v>
      </c>
      <c r="L2706" s="77">
        <v>46242</v>
      </c>
      <c r="M2706" s="76" t="s">
        <v>296</v>
      </c>
      <c r="N2706" s="76" t="s">
        <v>270</v>
      </c>
      <c r="O2706" s="76" t="s">
        <v>271</v>
      </c>
      <c r="P2706" s="77">
        <v>46242</v>
      </c>
      <c r="Q2706" s="43">
        <f t="shared" si="84"/>
        <v>95</v>
      </c>
      <c r="R2706" s="43">
        <f t="shared" si="85"/>
        <v>195</v>
      </c>
      <c r="S2706" s="41">
        <f>IF($Q2706&lt;Parâmetros!$E$19,$G2706-1,$G2706)</f>
        <v>46241</v>
      </c>
    </row>
    <row r="2707" spans="1:19" ht="15" customHeight="1" x14ac:dyDescent="0.25">
      <c r="A2707" s="79">
        <v>56327</v>
      </c>
      <c r="B2707" s="76" t="s">
        <v>206</v>
      </c>
      <c r="C2707" s="76" t="s">
        <v>265</v>
      </c>
      <c r="D2707" s="77">
        <v>46242</v>
      </c>
      <c r="E2707" s="78">
        <v>1.25</v>
      </c>
      <c r="F2707" s="76" t="s">
        <v>266</v>
      </c>
      <c r="G2707" s="77">
        <v>46242</v>
      </c>
      <c r="H2707">
        <v>40497104</v>
      </c>
      <c r="I2707">
        <v>10</v>
      </c>
      <c r="J2707" s="76" t="s">
        <v>1218</v>
      </c>
      <c r="K2707" s="76" t="s">
        <v>3966</v>
      </c>
      <c r="L2707" s="77">
        <v>46242</v>
      </c>
      <c r="M2707" s="76" t="s">
        <v>296</v>
      </c>
      <c r="N2707" s="76" t="s">
        <v>270</v>
      </c>
      <c r="O2707" s="76" t="s">
        <v>271</v>
      </c>
      <c r="P2707" s="77">
        <v>46242</v>
      </c>
      <c r="Q2707" s="43">
        <f t="shared" si="84"/>
        <v>270</v>
      </c>
      <c r="R2707" s="43">
        <f t="shared" si="85"/>
        <v>345</v>
      </c>
      <c r="S2707" s="41">
        <f>IF($Q2707&lt;Parâmetros!$E$19,$G2707-1,$G2707)</f>
        <v>46241</v>
      </c>
    </row>
    <row r="2708" spans="1:19" ht="15" customHeight="1" x14ac:dyDescent="0.25">
      <c r="A2708" s="79">
        <v>56327</v>
      </c>
      <c r="B2708" s="76" t="s">
        <v>206</v>
      </c>
      <c r="C2708" s="76" t="s">
        <v>265</v>
      </c>
      <c r="D2708" s="77">
        <v>46242</v>
      </c>
      <c r="E2708" s="78">
        <v>1.22</v>
      </c>
      <c r="F2708" s="76" t="s">
        <v>266</v>
      </c>
      <c r="G2708" s="77">
        <v>46242</v>
      </c>
      <c r="H2708">
        <v>40497081</v>
      </c>
      <c r="I2708">
        <v>10</v>
      </c>
      <c r="J2708" s="76" t="s">
        <v>3967</v>
      </c>
      <c r="K2708" s="76" t="s">
        <v>3968</v>
      </c>
      <c r="L2708" s="77">
        <v>46242</v>
      </c>
      <c r="M2708" s="76" t="s">
        <v>296</v>
      </c>
      <c r="N2708" s="76" t="s">
        <v>270</v>
      </c>
      <c r="O2708" s="76" t="s">
        <v>271</v>
      </c>
      <c r="P2708" s="77">
        <v>46242</v>
      </c>
      <c r="Q2708" s="43">
        <f t="shared" si="84"/>
        <v>346</v>
      </c>
      <c r="R2708" s="43">
        <f t="shared" si="85"/>
        <v>419</v>
      </c>
      <c r="S2708" s="41">
        <f>IF($Q2708&lt;Parâmetros!$E$19,$G2708-1,$G2708)</f>
        <v>46241</v>
      </c>
    </row>
    <row r="2709" spans="1:19" ht="15" customHeight="1" x14ac:dyDescent="0.25">
      <c r="A2709" s="79">
        <v>56327</v>
      </c>
      <c r="B2709" s="76" t="s">
        <v>206</v>
      </c>
      <c r="C2709" s="76" t="s">
        <v>265</v>
      </c>
      <c r="D2709" s="77">
        <v>46243</v>
      </c>
      <c r="E2709" s="78">
        <v>1.95</v>
      </c>
      <c r="F2709" s="76" t="s">
        <v>266</v>
      </c>
      <c r="G2709" s="77">
        <v>46242</v>
      </c>
      <c r="H2709">
        <v>40497080</v>
      </c>
      <c r="I2709">
        <v>10</v>
      </c>
      <c r="J2709" s="76" t="s">
        <v>3969</v>
      </c>
      <c r="K2709" s="76" t="s">
        <v>3970</v>
      </c>
      <c r="L2709" s="77">
        <v>46243</v>
      </c>
      <c r="M2709" s="76" t="s">
        <v>296</v>
      </c>
      <c r="N2709" s="76" t="s">
        <v>270</v>
      </c>
      <c r="O2709" s="76" t="s">
        <v>271</v>
      </c>
      <c r="P2709" s="77">
        <v>46243</v>
      </c>
      <c r="Q2709" s="43">
        <f t="shared" si="84"/>
        <v>1426</v>
      </c>
      <c r="R2709" s="43">
        <f t="shared" si="85"/>
        <v>103</v>
      </c>
      <c r="S2709" s="41">
        <f>IF($Q2709&lt;Parâmetros!$E$19,$G2709-1,$G2709)</f>
        <v>46242</v>
      </c>
    </row>
    <row r="2710" spans="1:19" ht="15" customHeight="1" x14ac:dyDescent="0.25">
      <c r="A2710" s="79">
        <v>56327</v>
      </c>
      <c r="B2710" s="76" t="s">
        <v>206</v>
      </c>
      <c r="C2710" s="76" t="s">
        <v>265</v>
      </c>
      <c r="D2710" s="77">
        <v>46243</v>
      </c>
      <c r="E2710" s="78">
        <v>0.01</v>
      </c>
      <c r="F2710" s="76" t="s">
        <v>266</v>
      </c>
      <c r="G2710" s="77">
        <v>46243</v>
      </c>
      <c r="H2710">
        <v>40502508</v>
      </c>
      <c r="I2710">
        <v>10</v>
      </c>
      <c r="J2710" s="76" t="s">
        <v>3971</v>
      </c>
      <c r="K2710" s="76" t="s">
        <v>3972</v>
      </c>
      <c r="L2710" s="77">
        <v>46243</v>
      </c>
      <c r="M2710" s="76" t="s">
        <v>269</v>
      </c>
      <c r="N2710">
        <v>3009639</v>
      </c>
      <c r="O2710" s="76" t="s">
        <v>271</v>
      </c>
      <c r="P2710" s="77">
        <v>46243</v>
      </c>
      <c r="Q2710" s="43">
        <f t="shared" si="84"/>
        <v>106</v>
      </c>
      <c r="R2710" s="43">
        <f t="shared" si="85"/>
        <v>107</v>
      </c>
      <c r="S2710" s="41">
        <f>IF($Q2710&lt;Parâmetros!$E$19,$G2710-1,$G2710)</f>
        <v>46242</v>
      </c>
    </row>
    <row r="2711" spans="1:19" ht="15" customHeight="1" x14ac:dyDescent="0.25">
      <c r="A2711" s="79">
        <v>56327</v>
      </c>
      <c r="B2711" s="76" t="s">
        <v>206</v>
      </c>
      <c r="C2711" s="76" t="s">
        <v>265</v>
      </c>
      <c r="D2711" s="77">
        <v>46243</v>
      </c>
      <c r="E2711" s="78">
        <v>1.97</v>
      </c>
      <c r="F2711" s="76" t="s">
        <v>266</v>
      </c>
      <c r="G2711" s="77">
        <v>46243</v>
      </c>
      <c r="H2711">
        <v>40502508</v>
      </c>
      <c r="I2711">
        <v>10</v>
      </c>
      <c r="J2711" s="76" t="s">
        <v>3973</v>
      </c>
      <c r="K2711" s="76" t="s">
        <v>3974</v>
      </c>
      <c r="L2711" s="77">
        <v>46243</v>
      </c>
      <c r="M2711" s="76" t="s">
        <v>269</v>
      </c>
      <c r="N2711">
        <v>3009639</v>
      </c>
      <c r="O2711" s="76" t="s">
        <v>271</v>
      </c>
      <c r="P2711" s="77">
        <v>46243</v>
      </c>
      <c r="Q2711" s="43">
        <f t="shared" si="84"/>
        <v>107</v>
      </c>
      <c r="R2711" s="43">
        <f t="shared" si="85"/>
        <v>225</v>
      </c>
      <c r="S2711" s="41">
        <f>IF($Q2711&lt;Parâmetros!$E$19,$G2711-1,$G2711)</f>
        <v>46242</v>
      </c>
    </row>
    <row r="2712" spans="1:19" ht="15" customHeight="1" x14ac:dyDescent="0.25">
      <c r="A2712" s="79">
        <v>56327</v>
      </c>
      <c r="B2712" s="76" t="s">
        <v>206</v>
      </c>
      <c r="C2712" s="76" t="s">
        <v>265</v>
      </c>
      <c r="D2712" s="77">
        <v>46243</v>
      </c>
      <c r="E2712" s="78">
        <v>1.89</v>
      </c>
      <c r="F2712" s="76" t="s">
        <v>266</v>
      </c>
      <c r="G2712" s="77">
        <v>46243</v>
      </c>
      <c r="H2712">
        <v>40502510</v>
      </c>
      <c r="I2712">
        <v>10</v>
      </c>
      <c r="J2712" s="76" t="s">
        <v>3975</v>
      </c>
      <c r="K2712" s="76" t="s">
        <v>3976</v>
      </c>
      <c r="L2712" s="77">
        <v>46243</v>
      </c>
      <c r="M2712" s="76" t="s">
        <v>269</v>
      </c>
      <c r="N2712" s="76" t="s">
        <v>270</v>
      </c>
      <c r="O2712" s="76" t="s">
        <v>271</v>
      </c>
      <c r="P2712" s="77">
        <v>46243</v>
      </c>
      <c r="Q2712" s="43">
        <f t="shared" si="84"/>
        <v>303</v>
      </c>
      <c r="R2712" s="43">
        <f t="shared" si="85"/>
        <v>417</v>
      </c>
      <c r="S2712" s="41">
        <f>IF($Q2712&lt;Parâmetros!$E$19,$G2712-1,$G2712)</f>
        <v>46242</v>
      </c>
    </row>
    <row r="2713" spans="1:19" ht="15" customHeight="1" x14ac:dyDescent="0.25">
      <c r="A2713" s="79">
        <v>56327</v>
      </c>
      <c r="B2713" s="76" t="s">
        <v>206</v>
      </c>
      <c r="C2713" s="76" t="s">
        <v>265</v>
      </c>
      <c r="D2713" s="77">
        <v>46244</v>
      </c>
      <c r="E2713" s="78">
        <v>2.37</v>
      </c>
      <c r="F2713" s="76" t="s">
        <v>266</v>
      </c>
      <c r="G2713" s="77">
        <v>46243</v>
      </c>
      <c r="H2713">
        <v>40497079</v>
      </c>
      <c r="I2713">
        <v>10</v>
      </c>
      <c r="J2713" s="76" t="s">
        <v>3977</v>
      </c>
      <c r="K2713" s="76" t="s">
        <v>3978</v>
      </c>
      <c r="L2713" s="77">
        <v>46244</v>
      </c>
      <c r="M2713" s="76" t="s">
        <v>296</v>
      </c>
      <c r="N2713" s="76" t="s">
        <v>270</v>
      </c>
      <c r="O2713" s="76" t="s">
        <v>271</v>
      </c>
      <c r="P2713" s="77">
        <v>46244</v>
      </c>
      <c r="Q2713" s="43">
        <f t="shared" si="84"/>
        <v>1412</v>
      </c>
      <c r="R2713" s="43">
        <f t="shared" si="85"/>
        <v>114</v>
      </c>
      <c r="S2713" s="41">
        <f>IF($Q2713&lt;Parâmetros!$E$19,$G2713-1,$G2713)</f>
        <v>46243</v>
      </c>
    </row>
    <row r="2714" spans="1:19" ht="15" customHeight="1" x14ac:dyDescent="0.25">
      <c r="A2714" s="79">
        <v>56327</v>
      </c>
      <c r="B2714" s="76" t="s">
        <v>206</v>
      </c>
      <c r="C2714" s="76" t="s">
        <v>265</v>
      </c>
      <c r="D2714" s="77">
        <v>46244</v>
      </c>
      <c r="E2714" s="78">
        <v>1.53</v>
      </c>
      <c r="F2714" s="76" t="s">
        <v>266</v>
      </c>
      <c r="G2714" s="77">
        <v>46244</v>
      </c>
      <c r="H2714">
        <v>40497002</v>
      </c>
      <c r="I2714">
        <v>10</v>
      </c>
      <c r="J2714" s="76" t="s">
        <v>3979</v>
      </c>
      <c r="K2714" s="76" t="s">
        <v>3980</v>
      </c>
      <c r="L2714" s="77">
        <v>46244</v>
      </c>
      <c r="M2714" s="76" t="s">
        <v>296</v>
      </c>
      <c r="N2714">
        <v>3009096</v>
      </c>
      <c r="O2714" s="76" t="s">
        <v>271</v>
      </c>
      <c r="P2714" s="77">
        <v>46244</v>
      </c>
      <c r="Q2714" s="43">
        <f t="shared" si="84"/>
        <v>118</v>
      </c>
      <c r="R2714" s="43">
        <f t="shared" si="85"/>
        <v>210</v>
      </c>
      <c r="S2714" s="41">
        <f>IF($Q2714&lt;Parâmetros!$E$19,$G2714-1,$G2714)</f>
        <v>46243</v>
      </c>
    </row>
    <row r="2715" spans="1:19" ht="15" customHeight="1" x14ac:dyDescent="0.25">
      <c r="A2715" s="79">
        <v>56327</v>
      </c>
      <c r="B2715" s="76" t="s">
        <v>206</v>
      </c>
      <c r="C2715" s="76" t="s">
        <v>265</v>
      </c>
      <c r="D2715" s="77">
        <v>46244</v>
      </c>
      <c r="E2715" s="78">
        <v>1.04</v>
      </c>
      <c r="F2715" s="76" t="s">
        <v>266</v>
      </c>
      <c r="G2715" s="77">
        <v>46244</v>
      </c>
      <c r="H2715">
        <v>40496998</v>
      </c>
      <c r="I2715">
        <v>10</v>
      </c>
      <c r="J2715" s="76" t="s">
        <v>3981</v>
      </c>
      <c r="K2715" s="76" t="s">
        <v>3982</v>
      </c>
      <c r="L2715" s="77">
        <v>46244</v>
      </c>
      <c r="M2715" s="76" t="s">
        <v>296</v>
      </c>
      <c r="N2715">
        <v>3009581</v>
      </c>
      <c r="O2715" s="76" t="s">
        <v>271</v>
      </c>
      <c r="P2715" s="77">
        <v>46244</v>
      </c>
      <c r="Q2715" s="43">
        <f t="shared" si="84"/>
        <v>270</v>
      </c>
      <c r="R2715" s="43">
        <f t="shared" si="85"/>
        <v>332</v>
      </c>
      <c r="S2715" s="41">
        <f>IF($Q2715&lt;Parâmetros!$E$19,$G2715-1,$G2715)</f>
        <v>46243</v>
      </c>
    </row>
    <row r="2716" spans="1:19" ht="15" customHeight="1" x14ac:dyDescent="0.25">
      <c r="A2716" s="79">
        <v>56327</v>
      </c>
      <c r="B2716" s="76" t="s">
        <v>206</v>
      </c>
      <c r="C2716" s="76" t="s">
        <v>265</v>
      </c>
      <c r="D2716" s="77">
        <v>46244</v>
      </c>
      <c r="E2716" s="78">
        <v>0.68</v>
      </c>
      <c r="F2716" s="76" t="s">
        <v>266</v>
      </c>
      <c r="G2716" s="77">
        <v>46244</v>
      </c>
      <c r="H2716">
        <v>40496996</v>
      </c>
      <c r="I2716">
        <v>10</v>
      </c>
      <c r="J2716" s="76" t="s">
        <v>3983</v>
      </c>
      <c r="K2716" s="76" t="s">
        <v>3984</v>
      </c>
      <c r="L2716" s="77">
        <v>46244</v>
      </c>
      <c r="M2716" s="76" t="s">
        <v>296</v>
      </c>
      <c r="N2716" s="76" t="s">
        <v>270</v>
      </c>
      <c r="O2716" s="76" t="s">
        <v>271</v>
      </c>
      <c r="P2716" s="77">
        <v>46244</v>
      </c>
      <c r="Q2716" s="43">
        <f t="shared" si="84"/>
        <v>332</v>
      </c>
      <c r="R2716" s="43">
        <f t="shared" si="85"/>
        <v>373</v>
      </c>
      <c r="S2716" s="41">
        <f>IF($Q2716&lt;Parâmetros!$E$19,$G2716-1,$G2716)</f>
        <v>46243</v>
      </c>
    </row>
    <row r="2717" spans="1:19" ht="15" customHeight="1" x14ac:dyDescent="0.25">
      <c r="A2717" s="79">
        <v>56327</v>
      </c>
      <c r="B2717" s="76" t="s">
        <v>206</v>
      </c>
      <c r="C2717" s="76" t="s">
        <v>265</v>
      </c>
      <c r="D2717" s="77">
        <v>46244</v>
      </c>
      <c r="E2717" s="78">
        <v>0.68</v>
      </c>
      <c r="F2717" s="76" t="s">
        <v>266</v>
      </c>
      <c r="G2717" s="77">
        <v>46244</v>
      </c>
      <c r="H2717">
        <v>40496997</v>
      </c>
      <c r="I2717">
        <v>10</v>
      </c>
      <c r="J2717" s="76" t="s">
        <v>3985</v>
      </c>
      <c r="K2717" s="76" t="s">
        <v>3986</v>
      </c>
      <c r="L2717" s="77">
        <v>46244</v>
      </c>
      <c r="M2717" s="76" t="s">
        <v>296</v>
      </c>
      <c r="N2717" s="76" t="s">
        <v>270</v>
      </c>
      <c r="O2717" s="76" t="s">
        <v>271</v>
      </c>
      <c r="P2717" s="77">
        <v>46244</v>
      </c>
      <c r="Q2717" s="43">
        <f t="shared" si="84"/>
        <v>375</v>
      </c>
      <c r="R2717" s="43">
        <f t="shared" si="85"/>
        <v>415</v>
      </c>
      <c r="S2717" s="41">
        <f>IF($Q2717&lt;Parâmetros!$E$19,$G2717-1,$G2717)</f>
        <v>46243</v>
      </c>
    </row>
    <row r="2718" spans="1:19" ht="15" customHeight="1" x14ac:dyDescent="0.25">
      <c r="A2718" s="79">
        <v>56327</v>
      </c>
      <c r="B2718" s="76" t="s">
        <v>206</v>
      </c>
      <c r="C2718" s="76" t="s">
        <v>265</v>
      </c>
      <c r="D2718" s="77">
        <v>46245</v>
      </c>
      <c r="E2718" s="78">
        <v>2.0499999999999998</v>
      </c>
      <c r="F2718" s="76" t="s">
        <v>266</v>
      </c>
      <c r="G2718" s="77">
        <v>46244</v>
      </c>
      <c r="H2718">
        <v>40497135</v>
      </c>
      <c r="I2718">
        <v>10</v>
      </c>
      <c r="J2718" s="76" t="s">
        <v>3987</v>
      </c>
      <c r="K2718" s="76" t="s">
        <v>3988</v>
      </c>
      <c r="L2718" s="77">
        <v>46245</v>
      </c>
      <c r="M2718" s="76" t="s">
        <v>296</v>
      </c>
      <c r="N2718">
        <v>3009012</v>
      </c>
      <c r="O2718" s="76" t="s">
        <v>271</v>
      </c>
      <c r="P2718" s="77">
        <v>46245</v>
      </c>
      <c r="Q2718" s="43">
        <f t="shared" ref="Q2718:Q2781" si="86">IFERROR(VALUE(LEFT($J2718,2))*60+VALUE(MID($J2718,4,2)),9999)</f>
        <v>1428</v>
      </c>
      <c r="R2718" s="43">
        <f t="shared" ref="R2718:R2781" si="87">IFERROR(VALUE(LEFT($K2718,2))*60+VALUE(MID($K2718,4,2)),"")</f>
        <v>111</v>
      </c>
      <c r="S2718" s="41">
        <f>IF($Q2718&lt;Parâmetros!$E$19,$G2718-1,$G2718)</f>
        <v>46244</v>
      </c>
    </row>
    <row r="2719" spans="1:19" ht="15" customHeight="1" x14ac:dyDescent="0.25">
      <c r="A2719" s="79">
        <v>56327</v>
      </c>
      <c r="B2719" s="76" t="s">
        <v>206</v>
      </c>
      <c r="C2719" s="76" t="s">
        <v>265</v>
      </c>
      <c r="D2719" s="77">
        <v>46245</v>
      </c>
      <c r="E2719" s="78">
        <v>0.71</v>
      </c>
      <c r="F2719" s="76" t="s">
        <v>266</v>
      </c>
      <c r="G2719" s="77">
        <v>46245</v>
      </c>
      <c r="H2719">
        <v>40503125</v>
      </c>
      <c r="I2719">
        <v>10</v>
      </c>
      <c r="J2719" s="76" t="s">
        <v>3989</v>
      </c>
      <c r="K2719" s="76" t="s">
        <v>3990</v>
      </c>
      <c r="L2719" s="77">
        <v>46245</v>
      </c>
      <c r="M2719" s="76" t="s">
        <v>269</v>
      </c>
      <c r="N2719" s="76" t="s">
        <v>270</v>
      </c>
      <c r="O2719" s="76" t="s">
        <v>271</v>
      </c>
      <c r="P2719" s="77">
        <v>46245</v>
      </c>
      <c r="Q2719" s="43">
        <f t="shared" si="86"/>
        <v>115</v>
      </c>
      <c r="R2719" s="43">
        <f t="shared" si="87"/>
        <v>158</v>
      </c>
      <c r="S2719" s="41">
        <f>IF($Q2719&lt;Parâmetros!$E$19,$G2719-1,$G2719)</f>
        <v>46244</v>
      </c>
    </row>
    <row r="2720" spans="1:19" ht="15" customHeight="1" x14ac:dyDescent="0.25">
      <c r="A2720" s="79">
        <v>56327</v>
      </c>
      <c r="B2720" s="76" t="s">
        <v>206</v>
      </c>
      <c r="C2720" s="76" t="s">
        <v>265</v>
      </c>
      <c r="D2720" s="77">
        <v>46245</v>
      </c>
      <c r="E2720" s="78">
        <v>0.99</v>
      </c>
      <c r="F2720" s="76" t="s">
        <v>266</v>
      </c>
      <c r="G2720" s="77">
        <v>46245</v>
      </c>
      <c r="H2720">
        <v>40503126</v>
      </c>
      <c r="I2720">
        <v>10</v>
      </c>
      <c r="J2720" s="76" t="s">
        <v>3991</v>
      </c>
      <c r="K2720" s="76" t="s">
        <v>3992</v>
      </c>
      <c r="L2720" s="77">
        <v>46245</v>
      </c>
      <c r="M2720" s="76" t="s">
        <v>269</v>
      </c>
      <c r="N2720" s="76" t="s">
        <v>270</v>
      </c>
      <c r="O2720" s="76" t="s">
        <v>271</v>
      </c>
      <c r="P2720" s="77">
        <v>46245</v>
      </c>
      <c r="Q2720" s="43">
        <f t="shared" si="86"/>
        <v>160</v>
      </c>
      <c r="R2720" s="43">
        <f t="shared" si="87"/>
        <v>219</v>
      </c>
      <c r="S2720" s="41">
        <f>IF($Q2720&lt;Parâmetros!$E$19,$G2720-1,$G2720)</f>
        <v>46244</v>
      </c>
    </row>
    <row r="2721" spans="1:19" ht="15" customHeight="1" x14ac:dyDescent="0.25">
      <c r="A2721" s="79">
        <v>56327</v>
      </c>
      <c r="B2721" s="76" t="s">
        <v>206</v>
      </c>
      <c r="C2721" s="76" t="s">
        <v>265</v>
      </c>
      <c r="D2721" s="77">
        <v>46245</v>
      </c>
      <c r="E2721" s="78">
        <v>1.1200000000000001</v>
      </c>
      <c r="F2721" s="76" t="s">
        <v>266</v>
      </c>
      <c r="G2721" s="77">
        <v>46245</v>
      </c>
      <c r="H2721">
        <v>40503127</v>
      </c>
      <c r="I2721">
        <v>10</v>
      </c>
      <c r="J2721" s="76" t="s">
        <v>3993</v>
      </c>
      <c r="K2721" s="76" t="s">
        <v>3994</v>
      </c>
      <c r="L2721" s="77">
        <v>46245</v>
      </c>
      <c r="M2721" s="76" t="s">
        <v>269</v>
      </c>
      <c r="N2721" s="76" t="s">
        <v>270</v>
      </c>
      <c r="O2721" s="76" t="s">
        <v>271</v>
      </c>
      <c r="P2721" s="77">
        <v>46245</v>
      </c>
      <c r="Q2721" s="43">
        <f t="shared" si="86"/>
        <v>273</v>
      </c>
      <c r="R2721" s="43">
        <f t="shared" si="87"/>
        <v>340</v>
      </c>
      <c r="S2721" s="41">
        <f>IF($Q2721&lt;Parâmetros!$E$19,$G2721-1,$G2721)</f>
        <v>46244</v>
      </c>
    </row>
    <row r="2722" spans="1:19" ht="15" customHeight="1" x14ac:dyDescent="0.25">
      <c r="A2722" s="79">
        <v>56327</v>
      </c>
      <c r="B2722" s="76" t="s">
        <v>206</v>
      </c>
      <c r="C2722" s="76" t="s">
        <v>265</v>
      </c>
      <c r="D2722" s="77">
        <v>46245</v>
      </c>
      <c r="E2722" s="78">
        <v>1.08</v>
      </c>
      <c r="F2722" s="76" t="s">
        <v>266</v>
      </c>
      <c r="G2722" s="77">
        <v>46245</v>
      </c>
      <c r="H2722">
        <v>40497136</v>
      </c>
      <c r="I2722">
        <v>10</v>
      </c>
      <c r="J2722" s="76" t="s">
        <v>3995</v>
      </c>
      <c r="K2722" s="76" t="s">
        <v>3996</v>
      </c>
      <c r="L2722" s="77">
        <v>46245</v>
      </c>
      <c r="M2722" s="76" t="s">
        <v>296</v>
      </c>
      <c r="N2722">
        <v>3007100</v>
      </c>
      <c r="O2722" s="76" t="s">
        <v>271</v>
      </c>
      <c r="P2722" s="77">
        <v>46245</v>
      </c>
      <c r="Q2722" s="43">
        <f t="shared" si="86"/>
        <v>344</v>
      </c>
      <c r="R2722" s="43">
        <f t="shared" si="87"/>
        <v>409</v>
      </c>
      <c r="S2722" s="41">
        <f>IF($Q2722&lt;Parâmetros!$E$19,$G2722-1,$G2722)</f>
        <v>46244</v>
      </c>
    </row>
    <row r="2723" spans="1:19" ht="15" customHeight="1" x14ac:dyDescent="0.25">
      <c r="A2723" s="79">
        <v>56327</v>
      </c>
      <c r="B2723" s="76" t="s">
        <v>206</v>
      </c>
      <c r="C2723" s="76" t="s">
        <v>265</v>
      </c>
      <c r="D2723" s="77">
        <v>46247</v>
      </c>
      <c r="E2723" s="78">
        <v>7.54</v>
      </c>
      <c r="F2723" s="76" t="s">
        <v>266</v>
      </c>
      <c r="G2723" s="77">
        <v>46246</v>
      </c>
      <c r="H2723">
        <v>40503687</v>
      </c>
      <c r="I2723">
        <v>10</v>
      </c>
      <c r="J2723" s="76" t="s">
        <v>1654</v>
      </c>
      <c r="K2723" s="76" t="s">
        <v>1655</v>
      </c>
      <c r="L2723" s="77">
        <v>46247</v>
      </c>
      <c r="M2723" s="76" t="s">
        <v>269</v>
      </c>
      <c r="N2723">
        <v>3007175</v>
      </c>
      <c r="O2723" s="76" t="s">
        <v>271</v>
      </c>
      <c r="P2723" s="77">
        <v>46247</v>
      </c>
      <c r="Q2723" s="43">
        <f t="shared" si="86"/>
        <v>1420</v>
      </c>
      <c r="R2723" s="43">
        <f t="shared" si="87"/>
        <v>432</v>
      </c>
      <c r="S2723" s="41">
        <f>IF($Q2723&lt;Parâmetros!$E$19,$G2723-1,$G2723)</f>
        <v>46246</v>
      </c>
    </row>
    <row r="2724" spans="1:19" ht="15" customHeight="1" x14ac:dyDescent="0.25">
      <c r="A2724" s="79">
        <v>56327</v>
      </c>
      <c r="B2724" s="76" t="s">
        <v>206</v>
      </c>
      <c r="C2724" s="76" t="s">
        <v>265</v>
      </c>
      <c r="D2724" s="77">
        <v>46248</v>
      </c>
      <c r="E2724" s="78">
        <v>1.27</v>
      </c>
      <c r="F2724" s="76" t="s">
        <v>266</v>
      </c>
      <c r="G2724" s="77">
        <v>46247</v>
      </c>
      <c r="H2724">
        <v>40497137</v>
      </c>
      <c r="I2724">
        <v>10</v>
      </c>
      <c r="J2724" s="76" t="s">
        <v>3997</v>
      </c>
      <c r="K2724" s="76" t="s">
        <v>1151</v>
      </c>
      <c r="L2724" s="77">
        <v>46248</v>
      </c>
      <c r="M2724" s="76" t="s">
        <v>296</v>
      </c>
      <c r="N2724">
        <v>3008969</v>
      </c>
      <c r="O2724" s="76" t="s">
        <v>271</v>
      </c>
      <c r="P2724" s="77">
        <v>46248</v>
      </c>
      <c r="Q2724" s="43">
        <f t="shared" si="86"/>
        <v>1425</v>
      </c>
      <c r="R2724" s="43">
        <f t="shared" si="87"/>
        <v>61</v>
      </c>
      <c r="S2724" s="41">
        <f>IF($Q2724&lt;Parâmetros!$E$19,$G2724-1,$G2724)</f>
        <v>46247</v>
      </c>
    </row>
    <row r="2725" spans="1:19" ht="15" customHeight="1" x14ac:dyDescent="0.25">
      <c r="A2725" s="79">
        <v>56327</v>
      </c>
      <c r="B2725" s="76" t="s">
        <v>206</v>
      </c>
      <c r="C2725" s="76" t="s">
        <v>265</v>
      </c>
      <c r="D2725" s="77">
        <v>46248</v>
      </c>
      <c r="E2725" s="78">
        <v>1.68</v>
      </c>
      <c r="F2725" s="76" t="s">
        <v>266</v>
      </c>
      <c r="G2725" s="77">
        <v>46248</v>
      </c>
      <c r="H2725">
        <v>40497138</v>
      </c>
      <c r="I2725">
        <v>10</v>
      </c>
      <c r="J2725" s="76" t="s">
        <v>3998</v>
      </c>
      <c r="K2725" s="76" t="s">
        <v>3999</v>
      </c>
      <c r="L2725" s="77">
        <v>46248</v>
      </c>
      <c r="M2725" s="76" t="s">
        <v>296</v>
      </c>
      <c r="N2725">
        <v>3008970</v>
      </c>
      <c r="O2725" s="76" t="s">
        <v>271</v>
      </c>
      <c r="P2725" s="77">
        <v>46248</v>
      </c>
      <c r="Q2725" s="43">
        <f t="shared" si="86"/>
        <v>62</v>
      </c>
      <c r="R2725" s="43">
        <f t="shared" si="87"/>
        <v>163</v>
      </c>
      <c r="S2725" s="41">
        <f>IF($Q2725&lt;Parâmetros!$E$19,$G2725-1,$G2725)</f>
        <v>46247</v>
      </c>
    </row>
    <row r="2726" spans="1:19" ht="15" customHeight="1" x14ac:dyDescent="0.25">
      <c r="A2726" s="79">
        <v>56327</v>
      </c>
      <c r="B2726" s="76" t="s">
        <v>206</v>
      </c>
      <c r="C2726" s="76" t="s">
        <v>265</v>
      </c>
      <c r="D2726" s="77">
        <v>46248</v>
      </c>
      <c r="E2726" s="78">
        <v>1.85</v>
      </c>
      <c r="F2726" s="76" t="s">
        <v>266</v>
      </c>
      <c r="G2726" s="77">
        <v>46248</v>
      </c>
      <c r="H2726">
        <v>40497139</v>
      </c>
      <c r="I2726">
        <v>10</v>
      </c>
      <c r="J2726" s="76" t="s">
        <v>4000</v>
      </c>
      <c r="K2726" s="76" t="s">
        <v>4001</v>
      </c>
      <c r="L2726" s="77">
        <v>46248</v>
      </c>
      <c r="M2726" s="76" t="s">
        <v>296</v>
      </c>
      <c r="N2726">
        <v>3008971</v>
      </c>
      <c r="O2726" s="76" t="s">
        <v>271</v>
      </c>
      <c r="P2726" s="77">
        <v>46248</v>
      </c>
      <c r="Q2726" s="43">
        <f t="shared" si="86"/>
        <v>164</v>
      </c>
      <c r="R2726" s="43">
        <f t="shared" si="87"/>
        <v>276</v>
      </c>
      <c r="S2726" s="41">
        <f>IF($Q2726&lt;Parâmetros!$E$19,$G2726-1,$G2726)</f>
        <v>46247</v>
      </c>
    </row>
    <row r="2727" spans="1:19" ht="15" customHeight="1" x14ac:dyDescent="0.25">
      <c r="A2727" s="79">
        <v>56327</v>
      </c>
      <c r="B2727" s="76" t="s">
        <v>206</v>
      </c>
      <c r="C2727" s="76" t="s">
        <v>265</v>
      </c>
      <c r="D2727" s="77">
        <v>46248</v>
      </c>
      <c r="E2727" s="78">
        <v>0.93</v>
      </c>
      <c r="F2727" s="76" t="s">
        <v>266</v>
      </c>
      <c r="G2727" s="77">
        <v>46248</v>
      </c>
      <c r="H2727">
        <v>40504244</v>
      </c>
      <c r="I2727">
        <v>10</v>
      </c>
      <c r="J2727" s="76" t="s">
        <v>4002</v>
      </c>
      <c r="K2727" s="76" t="s">
        <v>4003</v>
      </c>
      <c r="L2727" s="77">
        <v>46248</v>
      </c>
      <c r="M2727" s="76" t="s">
        <v>269</v>
      </c>
      <c r="N2727" s="76" t="s">
        <v>270</v>
      </c>
      <c r="O2727" s="76" t="s">
        <v>271</v>
      </c>
      <c r="P2727" s="77">
        <v>46248</v>
      </c>
      <c r="Q2727" s="43">
        <f t="shared" si="86"/>
        <v>363</v>
      </c>
      <c r="R2727" s="43">
        <f t="shared" si="87"/>
        <v>418</v>
      </c>
      <c r="S2727" s="41">
        <f>IF($Q2727&lt;Parâmetros!$E$19,$G2727-1,$G2727)</f>
        <v>46247</v>
      </c>
    </row>
    <row r="2728" spans="1:19" ht="15" customHeight="1" x14ac:dyDescent="0.25">
      <c r="A2728" s="79">
        <v>56327</v>
      </c>
      <c r="B2728" s="76" t="s">
        <v>206</v>
      </c>
      <c r="C2728" s="76" t="s">
        <v>265</v>
      </c>
      <c r="D2728" s="77">
        <v>46249</v>
      </c>
      <c r="E2728" s="78">
        <v>2.14</v>
      </c>
      <c r="F2728" s="76" t="s">
        <v>266</v>
      </c>
      <c r="G2728" s="77">
        <v>46248</v>
      </c>
      <c r="H2728">
        <v>40497140</v>
      </c>
      <c r="I2728">
        <v>10</v>
      </c>
      <c r="J2728" s="76" t="s">
        <v>4004</v>
      </c>
      <c r="K2728" s="76" t="s">
        <v>4005</v>
      </c>
      <c r="L2728" s="77">
        <v>46249</v>
      </c>
      <c r="M2728" s="76" t="s">
        <v>296</v>
      </c>
      <c r="N2728">
        <v>3008972</v>
      </c>
      <c r="O2728" s="76" t="s">
        <v>271</v>
      </c>
      <c r="P2728" s="77">
        <v>46249</v>
      </c>
      <c r="Q2728" s="43">
        <f t="shared" si="86"/>
        <v>1417</v>
      </c>
      <c r="R2728" s="43">
        <f t="shared" si="87"/>
        <v>106</v>
      </c>
      <c r="S2728" s="41">
        <f>IF($Q2728&lt;Parâmetros!$E$19,$G2728-1,$G2728)</f>
        <v>46248</v>
      </c>
    </row>
    <row r="2729" spans="1:19" ht="15" customHeight="1" x14ac:dyDescent="0.25">
      <c r="A2729" s="79">
        <v>56327</v>
      </c>
      <c r="B2729" s="76" t="s">
        <v>206</v>
      </c>
      <c r="C2729" s="76" t="s">
        <v>265</v>
      </c>
      <c r="D2729" s="77">
        <v>46249</v>
      </c>
      <c r="E2729" s="78">
        <v>3.57</v>
      </c>
      <c r="F2729" s="76" t="s">
        <v>266</v>
      </c>
      <c r="G2729" s="77">
        <v>46249</v>
      </c>
      <c r="H2729">
        <v>40504307</v>
      </c>
      <c r="I2729">
        <v>10</v>
      </c>
      <c r="J2729" s="76" t="s">
        <v>4006</v>
      </c>
      <c r="K2729" s="76" t="s">
        <v>4007</v>
      </c>
      <c r="L2729" s="77">
        <v>46249</v>
      </c>
      <c r="M2729" s="76" t="s">
        <v>269</v>
      </c>
      <c r="N2729" s="76" t="s">
        <v>270</v>
      </c>
      <c r="O2729" s="76" t="s">
        <v>271</v>
      </c>
      <c r="P2729" s="77">
        <v>46249</v>
      </c>
      <c r="Q2729" s="43">
        <f t="shared" si="86"/>
        <v>109</v>
      </c>
      <c r="R2729" s="43">
        <f t="shared" si="87"/>
        <v>323</v>
      </c>
      <c r="S2729" s="41">
        <f>IF($Q2729&lt;Parâmetros!$E$19,$G2729-1,$G2729)</f>
        <v>46248</v>
      </c>
    </row>
    <row r="2730" spans="1:19" ht="15" customHeight="1" x14ac:dyDescent="0.25">
      <c r="A2730" s="79">
        <v>56327</v>
      </c>
      <c r="B2730" s="76" t="s">
        <v>206</v>
      </c>
      <c r="C2730" s="76" t="s">
        <v>265</v>
      </c>
      <c r="D2730" s="77">
        <v>46249</v>
      </c>
      <c r="E2730" s="78">
        <v>1.58</v>
      </c>
      <c r="F2730" s="76" t="s">
        <v>266</v>
      </c>
      <c r="G2730" s="77">
        <v>46249</v>
      </c>
      <c r="H2730">
        <v>40497171</v>
      </c>
      <c r="I2730">
        <v>10</v>
      </c>
      <c r="J2730" s="76" t="s">
        <v>4008</v>
      </c>
      <c r="K2730" s="76" t="s">
        <v>4009</v>
      </c>
      <c r="L2730" s="77">
        <v>46249</v>
      </c>
      <c r="M2730" s="76" t="s">
        <v>296</v>
      </c>
      <c r="N2730">
        <v>3011182</v>
      </c>
      <c r="O2730" s="76" t="s">
        <v>271</v>
      </c>
      <c r="P2730" s="77">
        <v>46249</v>
      </c>
      <c r="Q2730" s="43">
        <f t="shared" si="86"/>
        <v>327</v>
      </c>
      <c r="R2730" s="43">
        <f t="shared" si="87"/>
        <v>422</v>
      </c>
      <c r="S2730" s="41">
        <f>IF($Q2730&lt;Parâmetros!$E$19,$G2730-1,$G2730)</f>
        <v>46248</v>
      </c>
    </row>
    <row r="2731" spans="1:19" ht="15" customHeight="1" x14ac:dyDescent="0.25">
      <c r="A2731" s="79">
        <v>56327</v>
      </c>
      <c r="B2731" s="76" t="s">
        <v>206</v>
      </c>
      <c r="C2731" s="76" t="s">
        <v>265</v>
      </c>
      <c r="D2731" s="77">
        <v>46250</v>
      </c>
      <c r="E2731" s="78">
        <v>2.2799999999999998</v>
      </c>
      <c r="F2731" s="76" t="s">
        <v>266</v>
      </c>
      <c r="G2731" s="77">
        <v>46249</v>
      </c>
      <c r="H2731">
        <v>40504775</v>
      </c>
      <c r="I2731">
        <v>10</v>
      </c>
      <c r="J2731" s="76" t="s">
        <v>4010</v>
      </c>
      <c r="K2731" s="76" t="s">
        <v>4011</v>
      </c>
      <c r="L2731" s="77">
        <v>46250</v>
      </c>
      <c r="M2731" s="76" t="s">
        <v>269</v>
      </c>
      <c r="N2731" s="76" t="s">
        <v>270</v>
      </c>
      <c r="O2731" s="76" t="s">
        <v>271</v>
      </c>
      <c r="P2731" s="77">
        <v>46250</v>
      </c>
      <c r="Q2731" s="43">
        <f t="shared" si="86"/>
        <v>1425</v>
      </c>
      <c r="R2731" s="43">
        <f t="shared" si="87"/>
        <v>122</v>
      </c>
      <c r="S2731" s="41">
        <f>IF($Q2731&lt;Parâmetros!$E$19,$G2731-1,$G2731)</f>
        <v>46249</v>
      </c>
    </row>
    <row r="2732" spans="1:19" ht="15" customHeight="1" x14ac:dyDescent="0.25">
      <c r="A2732" s="79">
        <v>56327</v>
      </c>
      <c r="B2732" s="76" t="s">
        <v>206</v>
      </c>
      <c r="C2732" s="76" t="s">
        <v>265</v>
      </c>
      <c r="D2732" s="77">
        <v>46250</v>
      </c>
      <c r="E2732" s="78">
        <v>1.1200000000000001</v>
      </c>
      <c r="F2732" s="76" t="s">
        <v>266</v>
      </c>
      <c r="G2732" s="77">
        <v>46250</v>
      </c>
      <c r="H2732">
        <v>40505003</v>
      </c>
      <c r="I2732">
        <v>10</v>
      </c>
      <c r="J2732" s="76" t="s">
        <v>4012</v>
      </c>
      <c r="K2732" s="76" t="s">
        <v>4013</v>
      </c>
      <c r="L2732" s="77">
        <v>46250</v>
      </c>
      <c r="M2732" s="76" t="s">
        <v>269</v>
      </c>
      <c r="N2732" s="76" t="s">
        <v>270</v>
      </c>
      <c r="O2732" s="76" t="s">
        <v>271</v>
      </c>
      <c r="P2732" s="77">
        <v>46250</v>
      </c>
      <c r="Q2732" s="43">
        <f t="shared" si="86"/>
        <v>126</v>
      </c>
      <c r="R2732" s="43">
        <f t="shared" si="87"/>
        <v>194</v>
      </c>
      <c r="S2732" s="41">
        <f>IF($Q2732&lt;Parâmetros!$E$19,$G2732-1,$G2732)</f>
        <v>46249</v>
      </c>
    </row>
    <row r="2733" spans="1:19" ht="15" customHeight="1" x14ac:dyDescent="0.25">
      <c r="A2733" s="79">
        <v>56327</v>
      </c>
      <c r="B2733" s="76" t="s">
        <v>206</v>
      </c>
      <c r="C2733" s="76" t="s">
        <v>265</v>
      </c>
      <c r="D2733" s="77">
        <v>46250</v>
      </c>
      <c r="E2733" s="78">
        <v>1.72</v>
      </c>
      <c r="F2733" s="76" t="s">
        <v>266</v>
      </c>
      <c r="G2733" s="77">
        <v>46250</v>
      </c>
      <c r="H2733">
        <v>40497173</v>
      </c>
      <c r="I2733">
        <v>10</v>
      </c>
      <c r="J2733" s="76" t="s">
        <v>4014</v>
      </c>
      <c r="K2733" s="76" t="s">
        <v>4015</v>
      </c>
      <c r="L2733" s="77">
        <v>46250</v>
      </c>
      <c r="M2733" s="76" t="s">
        <v>296</v>
      </c>
      <c r="N2733" s="76" t="s">
        <v>270</v>
      </c>
      <c r="O2733" s="76" t="s">
        <v>271</v>
      </c>
      <c r="P2733" s="77">
        <v>46250</v>
      </c>
      <c r="Q2733" s="43">
        <f t="shared" si="86"/>
        <v>255</v>
      </c>
      <c r="R2733" s="43">
        <f t="shared" si="87"/>
        <v>359</v>
      </c>
      <c r="S2733" s="41">
        <f>IF($Q2733&lt;Parâmetros!$E$19,$G2733-1,$G2733)</f>
        <v>46249</v>
      </c>
    </row>
    <row r="2734" spans="1:19" ht="15" customHeight="1" x14ac:dyDescent="0.25">
      <c r="A2734" s="79">
        <v>56327</v>
      </c>
      <c r="B2734" s="76" t="s">
        <v>206</v>
      </c>
      <c r="C2734" s="76" t="s">
        <v>265</v>
      </c>
      <c r="D2734" s="77">
        <v>46250</v>
      </c>
      <c r="E2734" s="78">
        <v>0.79</v>
      </c>
      <c r="F2734" s="76" t="s">
        <v>266</v>
      </c>
      <c r="G2734" s="77">
        <v>46250</v>
      </c>
      <c r="H2734">
        <v>40497174</v>
      </c>
      <c r="I2734">
        <v>10</v>
      </c>
      <c r="J2734" s="76" t="s">
        <v>4016</v>
      </c>
      <c r="K2734" s="76" t="s">
        <v>4017</v>
      </c>
      <c r="L2734" s="77">
        <v>46250</v>
      </c>
      <c r="M2734" s="76" t="s">
        <v>296</v>
      </c>
      <c r="N2734">
        <v>3012705</v>
      </c>
      <c r="O2734" s="76" t="s">
        <v>271</v>
      </c>
      <c r="P2734" s="77">
        <v>46250</v>
      </c>
      <c r="Q2734" s="43">
        <f t="shared" si="86"/>
        <v>368</v>
      </c>
      <c r="R2734" s="43">
        <f t="shared" si="87"/>
        <v>416</v>
      </c>
      <c r="S2734" s="41">
        <f>IF($Q2734&lt;Parâmetros!$E$19,$G2734-1,$G2734)</f>
        <v>46249</v>
      </c>
    </row>
    <row r="2735" spans="1:19" ht="15" customHeight="1" x14ac:dyDescent="0.25">
      <c r="A2735" s="79">
        <v>56327</v>
      </c>
      <c r="B2735" s="76" t="s">
        <v>206</v>
      </c>
      <c r="C2735" s="76" t="s">
        <v>265</v>
      </c>
      <c r="D2735" s="77">
        <v>46251</v>
      </c>
      <c r="E2735" s="78">
        <v>2.2599999999999998</v>
      </c>
      <c r="F2735" s="76" t="s">
        <v>266</v>
      </c>
      <c r="G2735" s="77">
        <v>46251</v>
      </c>
      <c r="H2735">
        <v>40504776</v>
      </c>
      <c r="I2735">
        <v>10</v>
      </c>
      <c r="J2735" s="76" t="s">
        <v>4018</v>
      </c>
      <c r="K2735" s="76" t="s">
        <v>4019</v>
      </c>
      <c r="L2735" s="77">
        <v>46251</v>
      </c>
      <c r="M2735" s="76" t="s">
        <v>269</v>
      </c>
      <c r="N2735" s="76" t="s">
        <v>270</v>
      </c>
      <c r="O2735" s="76" t="s">
        <v>271</v>
      </c>
      <c r="P2735" s="77">
        <v>46251</v>
      </c>
      <c r="Q2735" s="43">
        <f t="shared" si="86"/>
        <v>59</v>
      </c>
      <c r="R2735" s="43">
        <f t="shared" si="87"/>
        <v>195</v>
      </c>
      <c r="S2735" s="41">
        <f>IF($Q2735&lt;Parâmetros!$E$19,$G2735-1,$G2735)</f>
        <v>46250</v>
      </c>
    </row>
    <row r="2736" spans="1:19" ht="15" customHeight="1" x14ac:dyDescent="0.25">
      <c r="A2736" s="79">
        <v>56327</v>
      </c>
      <c r="B2736" s="76" t="s">
        <v>206</v>
      </c>
      <c r="C2736" s="76" t="s">
        <v>265</v>
      </c>
      <c r="D2736" s="77">
        <v>46251</v>
      </c>
      <c r="E2736" s="78">
        <v>0.73</v>
      </c>
      <c r="F2736" s="76" t="s">
        <v>266</v>
      </c>
      <c r="G2736" s="77">
        <v>46251</v>
      </c>
      <c r="H2736">
        <v>40505037</v>
      </c>
      <c r="I2736">
        <v>10</v>
      </c>
      <c r="J2736" s="76" t="s">
        <v>4020</v>
      </c>
      <c r="K2736" s="76" t="s">
        <v>4021</v>
      </c>
      <c r="L2736" s="77">
        <v>46251</v>
      </c>
      <c r="M2736" s="76" t="s">
        <v>269</v>
      </c>
      <c r="N2736">
        <v>3009096</v>
      </c>
      <c r="O2736" s="76" t="s">
        <v>271</v>
      </c>
      <c r="P2736" s="77">
        <v>46251</v>
      </c>
      <c r="Q2736" s="43">
        <f t="shared" si="86"/>
        <v>227</v>
      </c>
      <c r="R2736" s="43">
        <f t="shared" si="87"/>
        <v>271</v>
      </c>
      <c r="S2736" s="41">
        <f>IF($Q2736&lt;Parâmetros!$E$19,$G2736-1,$G2736)</f>
        <v>46250</v>
      </c>
    </row>
    <row r="2737" spans="1:19" ht="15" customHeight="1" x14ac:dyDescent="0.25">
      <c r="A2737" s="79">
        <v>56327</v>
      </c>
      <c r="B2737" s="76" t="s">
        <v>206</v>
      </c>
      <c r="C2737" s="76" t="s">
        <v>265</v>
      </c>
      <c r="D2737" s="77">
        <v>46251</v>
      </c>
      <c r="E2737" s="78">
        <v>1.49</v>
      </c>
      <c r="F2737" s="76" t="s">
        <v>266</v>
      </c>
      <c r="G2737" s="77">
        <v>46251</v>
      </c>
      <c r="H2737">
        <v>40505034</v>
      </c>
      <c r="I2737">
        <v>10</v>
      </c>
      <c r="J2737" s="76" t="s">
        <v>4022</v>
      </c>
      <c r="K2737" s="76" t="s">
        <v>4023</v>
      </c>
      <c r="L2737" s="77">
        <v>46251</v>
      </c>
      <c r="M2737" s="76" t="s">
        <v>269</v>
      </c>
      <c r="N2737" s="76" t="s">
        <v>270</v>
      </c>
      <c r="O2737" s="76" t="s">
        <v>271</v>
      </c>
      <c r="P2737" s="77">
        <v>46251</v>
      </c>
      <c r="Q2737" s="43">
        <f t="shared" si="86"/>
        <v>273</v>
      </c>
      <c r="R2737" s="43">
        <f t="shared" si="87"/>
        <v>363</v>
      </c>
      <c r="S2737" s="41">
        <f>IF($Q2737&lt;Parâmetros!$E$19,$G2737-1,$G2737)</f>
        <v>46250</v>
      </c>
    </row>
    <row r="2738" spans="1:19" ht="15" customHeight="1" x14ac:dyDescent="0.25">
      <c r="A2738" s="79">
        <v>56327</v>
      </c>
      <c r="B2738" s="76" t="s">
        <v>206</v>
      </c>
      <c r="C2738" s="76" t="s">
        <v>265</v>
      </c>
      <c r="D2738" s="77">
        <v>46251</v>
      </c>
      <c r="E2738" s="78">
        <v>0.83</v>
      </c>
      <c r="F2738" s="76" t="s">
        <v>266</v>
      </c>
      <c r="G2738" s="77">
        <v>46251</v>
      </c>
      <c r="H2738">
        <v>40505035</v>
      </c>
      <c r="I2738">
        <v>10</v>
      </c>
      <c r="J2738" s="76" t="s">
        <v>4024</v>
      </c>
      <c r="K2738" s="76" t="s">
        <v>4025</v>
      </c>
      <c r="L2738" s="77">
        <v>46251</v>
      </c>
      <c r="M2738" s="76" t="s">
        <v>269</v>
      </c>
      <c r="N2738" s="76" t="s">
        <v>270</v>
      </c>
      <c r="O2738" s="76" t="s">
        <v>271</v>
      </c>
      <c r="P2738" s="77">
        <v>46251</v>
      </c>
      <c r="Q2738" s="43">
        <f t="shared" si="86"/>
        <v>364</v>
      </c>
      <c r="R2738" s="43">
        <f t="shared" si="87"/>
        <v>414</v>
      </c>
      <c r="S2738" s="41">
        <f>IF($Q2738&lt;Parâmetros!$E$19,$G2738-1,$G2738)</f>
        <v>46250</v>
      </c>
    </row>
    <row r="2739" spans="1:19" ht="15" customHeight="1" x14ac:dyDescent="0.25">
      <c r="A2739" s="79">
        <v>56327</v>
      </c>
      <c r="B2739" s="76" t="s">
        <v>206</v>
      </c>
      <c r="C2739" s="76" t="s">
        <v>265</v>
      </c>
      <c r="D2739" s="77">
        <v>46253</v>
      </c>
      <c r="E2739" s="78">
        <v>1.81</v>
      </c>
      <c r="F2739" s="76" t="s">
        <v>266</v>
      </c>
      <c r="G2739" s="77">
        <v>46252</v>
      </c>
      <c r="H2739">
        <v>40497216</v>
      </c>
      <c r="I2739">
        <v>10</v>
      </c>
      <c r="J2739" s="76" t="s">
        <v>4460</v>
      </c>
      <c r="K2739" s="76" t="s">
        <v>4461</v>
      </c>
      <c r="L2739" s="77">
        <v>46253</v>
      </c>
      <c r="M2739" s="76" t="s">
        <v>296</v>
      </c>
      <c r="N2739">
        <v>3010577</v>
      </c>
      <c r="O2739" s="76" t="s">
        <v>271</v>
      </c>
      <c r="P2739" s="77">
        <v>46253</v>
      </c>
      <c r="Q2739" s="43">
        <f t="shared" si="86"/>
        <v>1425</v>
      </c>
      <c r="R2739" s="43">
        <f t="shared" si="87"/>
        <v>94</v>
      </c>
      <c r="S2739" s="41">
        <f>IF($Q2739&lt;Parâmetros!$E$19,$G2739-1,$G2739)</f>
        <v>46252</v>
      </c>
    </row>
    <row r="2740" spans="1:19" ht="15" customHeight="1" x14ac:dyDescent="0.25">
      <c r="A2740" s="79">
        <v>56327</v>
      </c>
      <c r="B2740" s="76" t="s">
        <v>206</v>
      </c>
      <c r="C2740" s="76" t="s">
        <v>265</v>
      </c>
      <c r="D2740" s="77">
        <v>46253</v>
      </c>
      <c r="E2740" s="78">
        <v>1.66</v>
      </c>
      <c r="F2740" s="76" t="s">
        <v>266</v>
      </c>
      <c r="G2740" s="77">
        <v>46253</v>
      </c>
      <c r="H2740">
        <v>40503678</v>
      </c>
      <c r="I2740">
        <v>20</v>
      </c>
      <c r="J2740" s="76" t="s">
        <v>4462</v>
      </c>
      <c r="K2740" s="76" t="s">
        <v>4463</v>
      </c>
      <c r="L2740" s="77">
        <v>46253</v>
      </c>
      <c r="M2740" s="76" t="s">
        <v>269</v>
      </c>
      <c r="N2740" s="76" t="s">
        <v>270</v>
      </c>
      <c r="O2740" s="76" t="s">
        <v>271</v>
      </c>
      <c r="P2740" s="77">
        <v>46253</v>
      </c>
      <c r="Q2740" s="43">
        <f t="shared" si="86"/>
        <v>100</v>
      </c>
      <c r="R2740" s="43">
        <f t="shared" si="87"/>
        <v>200</v>
      </c>
      <c r="S2740" s="41">
        <f>IF($Q2740&lt;Parâmetros!$E$19,$G2740-1,$G2740)</f>
        <v>46252</v>
      </c>
    </row>
    <row r="2741" spans="1:19" ht="15" customHeight="1" x14ac:dyDescent="0.25">
      <c r="A2741" s="79">
        <v>56327</v>
      </c>
      <c r="B2741" s="76" t="s">
        <v>206</v>
      </c>
      <c r="C2741" s="76" t="s">
        <v>265</v>
      </c>
      <c r="D2741" s="77">
        <v>46253</v>
      </c>
      <c r="E2741" s="78">
        <v>1.22</v>
      </c>
      <c r="F2741" s="76" t="s">
        <v>266</v>
      </c>
      <c r="G2741" s="77">
        <v>46253</v>
      </c>
      <c r="H2741">
        <v>40497195</v>
      </c>
      <c r="I2741">
        <v>10</v>
      </c>
      <c r="J2741" s="76" t="s">
        <v>4464</v>
      </c>
      <c r="K2741" s="76" t="s">
        <v>4465</v>
      </c>
      <c r="L2741" s="77">
        <v>46253</v>
      </c>
      <c r="M2741" s="76" t="s">
        <v>296</v>
      </c>
      <c r="N2741">
        <v>3012621</v>
      </c>
      <c r="O2741" s="76" t="s">
        <v>271</v>
      </c>
      <c r="P2741" s="77">
        <v>46253</v>
      </c>
      <c r="Q2741" s="43">
        <f t="shared" si="86"/>
        <v>201</v>
      </c>
      <c r="R2741" s="43">
        <f t="shared" si="87"/>
        <v>274</v>
      </c>
      <c r="S2741" s="41">
        <f>IF($Q2741&lt;Parâmetros!$E$19,$G2741-1,$G2741)</f>
        <v>46252</v>
      </c>
    </row>
    <row r="2742" spans="1:19" ht="15" customHeight="1" x14ac:dyDescent="0.25">
      <c r="A2742" s="79">
        <v>56327</v>
      </c>
      <c r="B2742" s="76" t="s">
        <v>206</v>
      </c>
      <c r="C2742" s="76" t="s">
        <v>265</v>
      </c>
      <c r="D2742" s="77">
        <v>46253</v>
      </c>
      <c r="E2742" s="78">
        <v>1.52</v>
      </c>
      <c r="F2742" s="76" t="s">
        <v>266</v>
      </c>
      <c r="G2742" s="77">
        <v>46253</v>
      </c>
      <c r="H2742">
        <v>40474413</v>
      </c>
      <c r="I2742">
        <v>20</v>
      </c>
      <c r="J2742" s="76" t="s">
        <v>4466</v>
      </c>
      <c r="K2742" s="76" t="s">
        <v>4467</v>
      </c>
      <c r="L2742" s="77">
        <v>46253</v>
      </c>
      <c r="M2742" s="76" t="s">
        <v>269</v>
      </c>
      <c r="N2742" s="76" t="s">
        <v>270</v>
      </c>
      <c r="O2742" s="76" t="s">
        <v>271</v>
      </c>
      <c r="P2742" s="77">
        <v>46253</v>
      </c>
      <c r="Q2742" s="43">
        <f t="shared" si="86"/>
        <v>258</v>
      </c>
      <c r="R2742" s="43">
        <f t="shared" si="87"/>
        <v>349</v>
      </c>
      <c r="S2742" s="41">
        <f>IF($Q2742&lt;Parâmetros!$E$19,$G2742-1,$G2742)</f>
        <v>46252</v>
      </c>
    </row>
    <row r="2743" spans="1:19" ht="15" customHeight="1" x14ac:dyDescent="0.25">
      <c r="A2743" s="79">
        <v>56327</v>
      </c>
      <c r="B2743" s="76" t="s">
        <v>206</v>
      </c>
      <c r="C2743" s="76" t="s">
        <v>265</v>
      </c>
      <c r="D2743" s="77">
        <v>46253</v>
      </c>
      <c r="E2743" s="78">
        <v>0.94</v>
      </c>
      <c r="F2743" s="76" t="s">
        <v>266</v>
      </c>
      <c r="G2743" s="77">
        <v>46253</v>
      </c>
      <c r="H2743">
        <v>40474890</v>
      </c>
      <c r="I2743">
        <v>20</v>
      </c>
      <c r="J2743" s="76" t="s">
        <v>4468</v>
      </c>
      <c r="K2743" s="76" t="s">
        <v>3608</v>
      </c>
      <c r="L2743" s="77">
        <v>46253</v>
      </c>
      <c r="M2743" s="76" t="s">
        <v>269</v>
      </c>
      <c r="N2743" s="76" t="s">
        <v>270</v>
      </c>
      <c r="O2743" s="76" t="s">
        <v>271</v>
      </c>
      <c r="P2743" s="77">
        <v>46253</v>
      </c>
      <c r="Q2743" s="43">
        <f t="shared" si="86"/>
        <v>365</v>
      </c>
      <c r="R2743" s="43">
        <f t="shared" si="87"/>
        <v>421</v>
      </c>
      <c r="S2743" s="41">
        <f>IF($Q2743&lt;Parâmetros!$E$19,$G2743-1,$G2743)</f>
        <v>46252</v>
      </c>
    </row>
    <row r="2744" spans="1:19" ht="15" customHeight="1" x14ac:dyDescent="0.25">
      <c r="A2744" s="79">
        <v>56377</v>
      </c>
      <c r="B2744" s="76" t="s">
        <v>230</v>
      </c>
      <c r="C2744" s="76" t="s">
        <v>335</v>
      </c>
      <c r="D2744" s="77">
        <v>46237</v>
      </c>
      <c r="E2744" s="78">
        <v>5</v>
      </c>
      <c r="F2744" s="76" t="s">
        <v>266</v>
      </c>
      <c r="G2744" s="77">
        <v>46235</v>
      </c>
      <c r="H2744">
        <v>40494778</v>
      </c>
      <c r="I2744">
        <v>20</v>
      </c>
      <c r="J2744" s="76" t="s">
        <v>529</v>
      </c>
      <c r="K2744" s="76" t="s">
        <v>4026</v>
      </c>
      <c r="L2744" s="77">
        <v>46235</v>
      </c>
      <c r="M2744" s="76" t="s">
        <v>269</v>
      </c>
      <c r="N2744" s="76" t="s">
        <v>270</v>
      </c>
      <c r="O2744" s="76" t="s">
        <v>271</v>
      </c>
      <c r="P2744" s="77">
        <v>46237</v>
      </c>
      <c r="Q2744" s="43">
        <f t="shared" si="86"/>
        <v>420</v>
      </c>
      <c r="R2744" s="43">
        <f t="shared" si="87"/>
        <v>720</v>
      </c>
      <c r="S2744" s="41">
        <f>IF($Q2744&lt;Parâmetros!$E$19,$G2744-1,$G2744)</f>
        <v>46235</v>
      </c>
    </row>
    <row r="2745" spans="1:19" ht="15" customHeight="1" x14ac:dyDescent="0.25">
      <c r="A2745" s="79">
        <v>56377</v>
      </c>
      <c r="B2745" s="76" t="s">
        <v>230</v>
      </c>
      <c r="C2745" s="76" t="s">
        <v>335</v>
      </c>
      <c r="D2745" s="77">
        <v>46237</v>
      </c>
      <c r="E2745" s="78">
        <v>2.4900000000000002</v>
      </c>
      <c r="F2745" s="76" t="s">
        <v>266</v>
      </c>
      <c r="G2745" s="77">
        <v>46235</v>
      </c>
      <c r="H2745">
        <v>40494778</v>
      </c>
      <c r="I2745">
        <v>20</v>
      </c>
      <c r="J2745" s="76" t="s">
        <v>4027</v>
      </c>
      <c r="K2745" s="76" t="s">
        <v>4028</v>
      </c>
      <c r="L2745" s="77">
        <v>46235</v>
      </c>
      <c r="M2745" s="76" t="s">
        <v>269</v>
      </c>
      <c r="N2745" s="76" t="s">
        <v>270</v>
      </c>
      <c r="O2745" s="76" t="s">
        <v>271</v>
      </c>
      <c r="P2745" s="77">
        <v>46237</v>
      </c>
      <c r="Q2745" s="43">
        <f t="shared" si="86"/>
        <v>780</v>
      </c>
      <c r="R2745" s="43">
        <f t="shared" si="87"/>
        <v>929</v>
      </c>
      <c r="S2745" s="41">
        <f>IF($Q2745&lt;Parâmetros!$E$19,$G2745-1,$G2745)</f>
        <v>46235</v>
      </c>
    </row>
    <row r="2746" spans="1:19" ht="15" customHeight="1" x14ac:dyDescent="0.25">
      <c r="A2746" s="79">
        <v>56377</v>
      </c>
      <c r="B2746" s="76" t="s">
        <v>230</v>
      </c>
      <c r="C2746" s="76" t="s">
        <v>335</v>
      </c>
      <c r="D2746" s="77">
        <v>46238</v>
      </c>
      <c r="E2746" s="78">
        <v>5</v>
      </c>
      <c r="F2746" s="76" t="s">
        <v>266</v>
      </c>
      <c r="G2746" s="77">
        <v>46237</v>
      </c>
      <c r="H2746">
        <v>40493431</v>
      </c>
      <c r="I2746">
        <v>20</v>
      </c>
      <c r="J2746" s="76" t="s">
        <v>4029</v>
      </c>
      <c r="K2746" s="76" t="s">
        <v>4030</v>
      </c>
      <c r="L2746" s="77">
        <v>46237</v>
      </c>
      <c r="M2746" s="76" t="s">
        <v>269</v>
      </c>
      <c r="N2746" s="76" t="s">
        <v>270</v>
      </c>
      <c r="O2746" s="76" t="s">
        <v>271</v>
      </c>
      <c r="P2746" s="77">
        <v>46238</v>
      </c>
      <c r="Q2746" s="43">
        <f t="shared" si="86"/>
        <v>420</v>
      </c>
      <c r="R2746" s="43">
        <f t="shared" si="87"/>
        <v>720</v>
      </c>
      <c r="S2746" s="41">
        <f>IF($Q2746&lt;Parâmetros!$E$19,$G2746-1,$G2746)</f>
        <v>46237</v>
      </c>
    </row>
    <row r="2747" spans="1:19" ht="15" customHeight="1" x14ac:dyDescent="0.25">
      <c r="A2747" s="79">
        <v>56377</v>
      </c>
      <c r="B2747" s="76" t="s">
        <v>230</v>
      </c>
      <c r="C2747" s="76" t="s">
        <v>335</v>
      </c>
      <c r="D2747" s="77">
        <v>46238</v>
      </c>
      <c r="E2747" s="78">
        <v>3.77</v>
      </c>
      <c r="F2747" s="76" t="s">
        <v>266</v>
      </c>
      <c r="G2747" s="77">
        <v>46237</v>
      </c>
      <c r="H2747">
        <v>40501294</v>
      </c>
      <c r="I2747">
        <v>20</v>
      </c>
      <c r="J2747" s="76" t="s">
        <v>4031</v>
      </c>
      <c r="K2747" s="76" t="s">
        <v>4032</v>
      </c>
      <c r="L2747" s="77">
        <v>46237</v>
      </c>
      <c r="M2747" s="76" t="s">
        <v>269</v>
      </c>
      <c r="N2747" s="76" t="s">
        <v>270</v>
      </c>
      <c r="O2747" s="76" t="s">
        <v>271</v>
      </c>
      <c r="P2747" s="77">
        <v>46238</v>
      </c>
      <c r="Q2747" s="43">
        <f t="shared" si="86"/>
        <v>780</v>
      </c>
      <c r="R2747" s="43">
        <f t="shared" si="87"/>
        <v>1007</v>
      </c>
      <c r="S2747" s="41">
        <f>IF($Q2747&lt;Parâmetros!$E$19,$G2747-1,$G2747)</f>
        <v>46237</v>
      </c>
    </row>
    <row r="2748" spans="1:19" ht="15" customHeight="1" x14ac:dyDescent="0.25">
      <c r="A2748" s="79">
        <v>56377</v>
      </c>
      <c r="B2748" s="76" t="s">
        <v>230</v>
      </c>
      <c r="C2748" s="76" t="s">
        <v>335</v>
      </c>
      <c r="D2748" s="77">
        <v>46240</v>
      </c>
      <c r="E2748" s="78">
        <v>5</v>
      </c>
      <c r="F2748" s="76" t="s">
        <v>266</v>
      </c>
      <c r="G2748" s="77">
        <v>46238</v>
      </c>
      <c r="H2748">
        <v>40480325</v>
      </c>
      <c r="I2748">
        <v>40</v>
      </c>
      <c r="J2748" s="76" t="s">
        <v>4033</v>
      </c>
      <c r="K2748" s="76" t="s">
        <v>4034</v>
      </c>
      <c r="L2748" s="77">
        <v>46238</v>
      </c>
      <c r="M2748" s="76" t="s">
        <v>269</v>
      </c>
      <c r="N2748" s="76" t="s">
        <v>270</v>
      </c>
      <c r="O2748" s="76" t="s">
        <v>271</v>
      </c>
      <c r="P2748" s="77">
        <v>46240</v>
      </c>
      <c r="Q2748" s="43">
        <f t="shared" si="86"/>
        <v>420</v>
      </c>
      <c r="R2748" s="43">
        <f t="shared" si="87"/>
        <v>720</v>
      </c>
      <c r="S2748" s="41">
        <f>IF($Q2748&lt;Parâmetros!$E$19,$G2748-1,$G2748)</f>
        <v>46238</v>
      </c>
    </row>
    <row r="2749" spans="1:19" ht="15" customHeight="1" x14ac:dyDescent="0.25">
      <c r="A2749" s="79">
        <v>56377</v>
      </c>
      <c r="B2749" s="76" t="s">
        <v>230</v>
      </c>
      <c r="C2749" s="76" t="s">
        <v>335</v>
      </c>
      <c r="D2749" s="77">
        <v>46240</v>
      </c>
      <c r="E2749" s="78">
        <v>3.79</v>
      </c>
      <c r="F2749" s="76" t="s">
        <v>266</v>
      </c>
      <c r="G2749" s="77">
        <v>46238</v>
      </c>
      <c r="H2749">
        <v>40480325</v>
      </c>
      <c r="I2749">
        <v>10</v>
      </c>
      <c r="J2749" s="76" t="s">
        <v>3862</v>
      </c>
      <c r="K2749" s="76" t="s">
        <v>4035</v>
      </c>
      <c r="L2749" s="77">
        <v>46238</v>
      </c>
      <c r="M2749" s="76" t="s">
        <v>269</v>
      </c>
      <c r="N2749" s="76" t="s">
        <v>270</v>
      </c>
      <c r="O2749" s="76" t="s">
        <v>271</v>
      </c>
      <c r="P2749" s="77">
        <v>46240</v>
      </c>
      <c r="Q2749" s="43">
        <f t="shared" si="86"/>
        <v>780</v>
      </c>
      <c r="R2749" s="43">
        <f t="shared" si="87"/>
        <v>1008</v>
      </c>
      <c r="S2749" s="41">
        <f>IF($Q2749&lt;Parâmetros!$E$19,$G2749-1,$G2749)</f>
        <v>46238</v>
      </c>
    </row>
    <row r="2750" spans="1:19" ht="15" customHeight="1" x14ac:dyDescent="0.25">
      <c r="A2750" s="79">
        <v>56377</v>
      </c>
      <c r="B2750" s="76" t="s">
        <v>230</v>
      </c>
      <c r="C2750" s="76" t="s">
        <v>335</v>
      </c>
      <c r="D2750" s="77">
        <v>46240</v>
      </c>
      <c r="E2750" s="78">
        <v>5</v>
      </c>
      <c r="F2750" s="76" t="s">
        <v>266</v>
      </c>
      <c r="G2750" s="77">
        <v>46239</v>
      </c>
      <c r="H2750">
        <v>40494778</v>
      </c>
      <c r="I2750">
        <v>30</v>
      </c>
      <c r="J2750" s="76" t="s">
        <v>540</v>
      </c>
      <c r="K2750" s="76" t="s">
        <v>4036</v>
      </c>
      <c r="L2750" s="77">
        <v>46239</v>
      </c>
      <c r="M2750" s="76" t="s">
        <v>269</v>
      </c>
      <c r="N2750" s="76" t="s">
        <v>270</v>
      </c>
      <c r="O2750" s="76" t="s">
        <v>271</v>
      </c>
      <c r="P2750" s="77">
        <v>46240</v>
      </c>
      <c r="Q2750" s="43">
        <f t="shared" si="86"/>
        <v>420</v>
      </c>
      <c r="R2750" s="43">
        <f t="shared" si="87"/>
        <v>720</v>
      </c>
      <c r="S2750" s="41">
        <f>IF($Q2750&lt;Parâmetros!$E$19,$G2750-1,$G2750)</f>
        <v>46239</v>
      </c>
    </row>
    <row r="2751" spans="1:19" ht="15" customHeight="1" x14ac:dyDescent="0.25">
      <c r="A2751" s="79">
        <v>56377</v>
      </c>
      <c r="B2751" s="76" t="s">
        <v>230</v>
      </c>
      <c r="C2751" s="76" t="s">
        <v>335</v>
      </c>
      <c r="D2751" s="77">
        <v>46240</v>
      </c>
      <c r="E2751" s="78">
        <v>3.79</v>
      </c>
      <c r="F2751" s="76" t="s">
        <v>266</v>
      </c>
      <c r="G2751" s="77">
        <v>46239</v>
      </c>
      <c r="H2751">
        <v>40494778</v>
      </c>
      <c r="I2751">
        <v>30</v>
      </c>
      <c r="J2751" s="76" t="s">
        <v>4037</v>
      </c>
      <c r="K2751" s="76" t="s">
        <v>4038</v>
      </c>
      <c r="L2751" s="77">
        <v>46239</v>
      </c>
      <c r="M2751" s="76" t="s">
        <v>269</v>
      </c>
      <c r="N2751" s="76" t="s">
        <v>270</v>
      </c>
      <c r="O2751" s="76" t="s">
        <v>271</v>
      </c>
      <c r="P2751" s="77">
        <v>46240</v>
      </c>
      <c r="Q2751" s="43">
        <f t="shared" si="86"/>
        <v>780</v>
      </c>
      <c r="R2751" s="43">
        <f t="shared" si="87"/>
        <v>1008</v>
      </c>
      <c r="S2751" s="41">
        <f>IF($Q2751&lt;Parâmetros!$E$19,$G2751-1,$G2751)</f>
        <v>46239</v>
      </c>
    </row>
    <row r="2752" spans="1:19" ht="15" customHeight="1" x14ac:dyDescent="0.25">
      <c r="A2752" s="79">
        <v>56377</v>
      </c>
      <c r="B2752" s="76" t="s">
        <v>230</v>
      </c>
      <c r="C2752" s="76" t="s">
        <v>335</v>
      </c>
      <c r="D2752" s="77">
        <v>46240</v>
      </c>
      <c r="E2752" s="78">
        <v>5</v>
      </c>
      <c r="F2752" s="76" t="s">
        <v>266</v>
      </c>
      <c r="G2752" s="77">
        <v>46240</v>
      </c>
      <c r="H2752">
        <v>40494709</v>
      </c>
      <c r="I2752">
        <v>10</v>
      </c>
      <c r="J2752" s="76" t="s">
        <v>2743</v>
      </c>
      <c r="K2752" s="76" t="s">
        <v>4039</v>
      </c>
      <c r="L2752" s="77">
        <v>46240</v>
      </c>
      <c r="M2752" s="76" t="s">
        <v>296</v>
      </c>
      <c r="N2752" s="76" t="s">
        <v>270</v>
      </c>
      <c r="O2752" s="76" t="s">
        <v>271</v>
      </c>
      <c r="P2752" s="77">
        <v>46240</v>
      </c>
      <c r="Q2752" s="43">
        <f t="shared" si="86"/>
        <v>420</v>
      </c>
      <c r="R2752" s="43">
        <f t="shared" si="87"/>
        <v>720</v>
      </c>
      <c r="S2752" s="41">
        <f>IF($Q2752&lt;Parâmetros!$E$19,$G2752-1,$G2752)</f>
        <v>46240</v>
      </c>
    </row>
    <row r="2753" spans="1:19" ht="15" customHeight="1" x14ac:dyDescent="0.25">
      <c r="A2753" s="79">
        <v>56377</v>
      </c>
      <c r="B2753" s="76" t="s">
        <v>230</v>
      </c>
      <c r="C2753" s="76" t="s">
        <v>335</v>
      </c>
      <c r="D2753" s="77">
        <v>46242</v>
      </c>
      <c r="E2753" s="78">
        <v>3.75</v>
      </c>
      <c r="F2753" s="76" t="s">
        <v>266</v>
      </c>
      <c r="G2753" s="77">
        <v>46240</v>
      </c>
      <c r="H2753">
        <v>40480325</v>
      </c>
      <c r="I2753">
        <v>30</v>
      </c>
      <c r="J2753" s="76" t="s">
        <v>4037</v>
      </c>
      <c r="K2753" s="76" t="s">
        <v>4040</v>
      </c>
      <c r="L2753" s="77">
        <v>46240</v>
      </c>
      <c r="M2753" s="76" t="s">
        <v>269</v>
      </c>
      <c r="N2753" s="76" t="s">
        <v>270</v>
      </c>
      <c r="O2753" s="76" t="s">
        <v>271</v>
      </c>
      <c r="P2753" s="77">
        <v>46242</v>
      </c>
      <c r="Q2753" s="43">
        <f t="shared" si="86"/>
        <v>780</v>
      </c>
      <c r="R2753" s="43">
        <f t="shared" si="87"/>
        <v>1006</v>
      </c>
      <c r="S2753" s="41">
        <f>IF($Q2753&lt;Parâmetros!$E$19,$G2753-1,$G2753)</f>
        <v>46240</v>
      </c>
    </row>
    <row r="2754" spans="1:19" ht="15" customHeight="1" x14ac:dyDescent="0.25">
      <c r="A2754" s="79">
        <v>56377</v>
      </c>
      <c r="B2754" s="76" t="s">
        <v>230</v>
      </c>
      <c r="C2754" s="76" t="s">
        <v>335</v>
      </c>
      <c r="D2754" s="77">
        <v>46242</v>
      </c>
      <c r="E2754" s="78">
        <v>5</v>
      </c>
      <c r="F2754" s="76" t="s">
        <v>266</v>
      </c>
      <c r="G2754" s="77">
        <v>46241</v>
      </c>
      <c r="H2754">
        <v>40494778</v>
      </c>
      <c r="I2754">
        <v>20</v>
      </c>
      <c r="J2754" s="76" t="s">
        <v>4029</v>
      </c>
      <c r="K2754" s="76" t="s">
        <v>4041</v>
      </c>
      <c r="L2754" s="77">
        <v>46241</v>
      </c>
      <c r="M2754" s="76" t="s">
        <v>269</v>
      </c>
      <c r="N2754" s="76" t="s">
        <v>270</v>
      </c>
      <c r="O2754" s="76" t="s">
        <v>271</v>
      </c>
      <c r="P2754" s="77">
        <v>46242</v>
      </c>
      <c r="Q2754" s="43">
        <f t="shared" si="86"/>
        <v>420</v>
      </c>
      <c r="R2754" s="43">
        <f t="shared" si="87"/>
        <v>720</v>
      </c>
      <c r="S2754" s="41">
        <f>IF($Q2754&lt;Parâmetros!$E$19,$G2754-1,$G2754)</f>
        <v>46241</v>
      </c>
    </row>
    <row r="2755" spans="1:19" ht="15" customHeight="1" x14ac:dyDescent="0.25">
      <c r="A2755" s="79">
        <v>56377</v>
      </c>
      <c r="B2755" s="76" t="s">
        <v>230</v>
      </c>
      <c r="C2755" s="76" t="s">
        <v>335</v>
      </c>
      <c r="D2755" s="77">
        <v>46242</v>
      </c>
      <c r="E2755" s="78">
        <v>3.75</v>
      </c>
      <c r="F2755" s="76" t="s">
        <v>266</v>
      </c>
      <c r="G2755" s="77">
        <v>46241</v>
      </c>
      <c r="H2755">
        <v>40494709</v>
      </c>
      <c r="I2755">
        <v>10</v>
      </c>
      <c r="J2755" s="76" t="s">
        <v>2195</v>
      </c>
      <c r="K2755" s="76" t="s">
        <v>4042</v>
      </c>
      <c r="L2755" s="77">
        <v>46241</v>
      </c>
      <c r="M2755" s="76" t="s">
        <v>296</v>
      </c>
      <c r="N2755" s="76" t="s">
        <v>270</v>
      </c>
      <c r="O2755" s="76" t="s">
        <v>271</v>
      </c>
      <c r="P2755" s="77">
        <v>46242</v>
      </c>
      <c r="Q2755" s="43">
        <f t="shared" si="86"/>
        <v>780</v>
      </c>
      <c r="R2755" s="43">
        <f t="shared" si="87"/>
        <v>1005</v>
      </c>
      <c r="S2755" s="41">
        <f>IF($Q2755&lt;Parâmetros!$E$19,$G2755-1,$G2755)</f>
        <v>46241</v>
      </c>
    </row>
    <row r="2756" spans="1:19" ht="15" customHeight="1" x14ac:dyDescent="0.25">
      <c r="A2756" s="79">
        <v>56377</v>
      </c>
      <c r="B2756" s="76" t="s">
        <v>230</v>
      </c>
      <c r="C2756" s="76" t="s">
        <v>335</v>
      </c>
      <c r="D2756" s="77">
        <v>46242</v>
      </c>
      <c r="E2756" s="78">
        <v>3.67</v>
      </c>
      <c r="F2756" s="76" t="s">
        <v>266</v>
      </c>
      <c r="G2756" s="77">
        <v>46242</v>
      </c>
      <c r="H2756">
        <v>40494709</v>
      </c>
      <c r="I2756">
        <v>10</v>
      </c>
      <c r="J2756" s="76" t="s">
        <v>4043</v>
      </c>
      <c r="K2756" s="76" t="s">
        <v>4044</v>
      </c>
      <c r="L2756" s="77">
        <v>46242</v>
      </c>
      <c r="M2756" s="76" t="s">
        <v>296</v>
      </c>
      <c r="N2756" s="76" t="s">
        <v>270</v>
      </c>
      <c r="O2756" s="76" t="s">
        <v>271</v>
      </c>
      <c r="P2756" s="77">
        <v>46242</v>
      </c>
      <c r="Q2756" s="43">
        <f t="shared" si="86"/>
        <v>420</v>
      </c>
      <c r="R2756" s="43">
        <f t="shared" si="87"/>
        <v>640</v>
      </c>
      <c r="S2756" s="41">
        <f>IF($Q2756&lt;Parâmetros!$E$19,$G2756-1,$G2756)</f>
        <v>46242</v>
      </c>
    </row>
    <row r="2757" spans="1:19" ht="15" customHeight="1" x14ac:dyDescent="0.25">
      <c r="A2757" s="79">
        <v>56377</v>
      </c>
      <c r="B2757" s="76" t="s">
        <v>230</v>
      </c>
      <c r="C2757" s="76" t="s">
        <v>335</v>
      </c>
      <c r="D2757" s="77">
        <v>46248</v>
      </c>
      <c r="E2757" s="78">
        <v>4</v>
      </c>
      <c r="F2757" s="76" t="s">
        <v>266</v>
      </c>
      <c r="G2757" s="77">
        <v>46244</v>
      </c>
      <c r="H2757">
        <v>40503674</v>
      </c>
      <c r="I2757">
        <v>10</v>
      </c>
      <c r="J2757" s="76" t="s">
        <v>1971</v>
      </c>
      <c r="K2757" s="76" t="s">
        <v>4045</v>
      </c>
      <c r="L2757" s="77">
        <v>46244</v>
      </c>
      <c r="M2757" s="76" t="s">
        <v>269</v>
      </c>
      <c r="N2757" s="76" t="s">
        <v>270</v>
      </c>
      <c r="O2757" s="76" t="s">
        <v>271</v>
      </c>
      <c r="P2757" s="77">
        <v>46248</v>
      </c>
      <c r="Q2757" s="43">
        <f t="shared" si="86"/>
        <v>420</v>
      </c>
      <c r="R2757" s="43">
        <f t="shared" si="87"/>
        <v>660</v>
      </c>
      <c r="S2757" s="41">
        <f>IF($Q2757&lt;Parâmetros!$E$19,$G2757-1,$G2757)</f>
        <v>46244</v>
      </c>
    </row>
    <row r="2758" spans="1:19" ht="15" customHeight="1" x14ac:dyDescent="0.25">
      <c r="A2758" s="79">
        <v>56377</v>
      </c>
      <c r="B2758" s="76" t="s">
        <v>230</v>
      </c>
      <c r="C2758" s="76" t="s">
        <v>335</v>
      </c>
      <c r="D2758" s="77">
        <v>46248</v>
      </c>
      <c r="E2758" s="78">
        <v>4.82</v>
      </c>
      <c r="F2758" s="76" t="s">
        <v>266</v>
      </c>
      <c r="G2758" s="77">
        <v>46244</v>
      </c>
      <c r="H2758">
        <v>40503674</v>
      </c>
      <c r="I2758">
        <v>10</v>
      </c>
      <c r="J2758" s="76" t="s">
        <v>3010</v>
      </c>
      <c r="K2758" s="76" t="s">
        <v>4046</v>
      </c>
      <c r="L2758" s="77">
        <v>46244</v>
      </c>
      <c r="M2758" s="76" t="s">
        <v>269</v>
      </c>
      <c r="N2758" s="76" t="s">
        <v>270</v>
      </c>
      <c r="O2758" s="76" t="s">
        <v>271</v>
      </c>
      <c r="P2758" s="77">
        <v>46248</v>
      </c>
      <c r="Q2758" s="43">
        <f t="shared" si="86"/>
        <v>720</v>
      </c>
      <c r="R2758" s="43">
        <f t="shared" si="87"/>
        <v>1009</v>
      </c>
      <c r="S2758" s="41">
        <f>IF($Q2758&lt;Parâmetros!$E$19,$G2758-1,$G2758)</f>
        <v>46244</v>
      </c>
    </row>
    <row r="2759" spans="1:19" ht="15" customHeight="1" x14ac:dyDescent="0.25">
      <c r="A2759" s="79">
        <v>56377</v>
      </c>
      <c r="B2759" s="76" t="s">
        <v>230</v>
      </c>
      <c r="C2759" s="76" t="s">
        <v>335</v>
      </c>
      <c r="D2759" s="77">
        <v>46248</v>
      </c>
      <c r="E2759" s="78">
        <v>5</v>
      </c>
      <c r="F2759" s="76" t="s">
        <v>266</v>
      </c>
      <c r="G2759" s="77">
        <v>46245</v>
      </c>
      <c r="H2759">
        <v>40494778</v>
      </c>
      <c r="I2759">
        <v>20</v>
      </c>
      <c r="J2759" s="76" t="s">
        <v>4047</v>
      </c>
      <c r="K2759" s="76" t="s">
        <v>4036</v>
      </c>
      <c r="L2759" s="77">
        <v>46245</v>
      </c>
      <c r="M2759" s="76" t="s">
        <v>269</v>
      </c>
      <c r="N2759" s="76" t="s">
        <v>270</v>
      </c>
      <c r="O2759" s="76" t="s">
        <v>271</v>
      </c>
      <c r="P2759" s="77">
        <v>46248</v>
      </c>
      <c r="Q2759" s="43">
        <f t="shared" si="86"/>
        <v>420</v>
      </c>
      <c r="R2759" s="43">
        <f t="shared" si="87"/>
        <v>720</v>
      </c>
      <c r="S2759" s="41">
        <f>IF($Q2759&lt;Parâmetros!$E$19,$G2759-1,$G2759)</f>
        <v>46245</v>
      </c>
    </row>
    <row r="2760" spans="1:19" ht="15" customHeight="1" x14ac:dyDescent="0.25">
      <c r="A2760" s="79">
        <v>56377</v>
      </c>
      <c r="B2760" s="76" t="s">
        <v>230</v>
      </c>
      <c r="C2760" s="76" t="s">
        <v>335</v>
      </c>
      <c r="D2760" s="77">
        <v>46248</v>
      </c>
      <c r="E2760" s="78">
        <v>3.79</v>
      </c>
      <c r="F2760" s="76" t="s">
        <v>266</v>
      </c>
      <c r="G2760" s="77">
        <v>46245</v>
      </c>
      <c r="H2760">
        <v>40494778</v>
      </c>
      <c r="I2760">
        <v>20</v>
      </c>
      <c r="J2760" s="76" t="s">
        <v>546</v>
      </c>
      <c r="K2760" s="76" t="s">
        <v>4048</v>
      </c>
      <c r="L2760" s="77">
        <v>46245</v>
      </c>
      <c r="M2760" s="76" t="s">
        <v>269</v>
      </c>
      <c r="N2760" s="76" t="s">
        <v>270</v>
      </c>
      <c r="O2760" s="76" t="s">
        <v>271</v>
      </c>
      <c r="P2760" s="77">
        <v>46248</v>
      </c>
      <c r="Q2760" s="43">
        <f t="shared" si="86"/>
        <v>780</v>
      </c>
      <c r="R2760" s="43">
        <f t="shared" si="87"/>
        <v>1007</v>
      </c>
      <c r="S2760" s="41">
        <f>IF($Q2760&lt;Parâmetros!$E$19,$G2760-1,$G2760)</f>
        <v>46245</v>
      </c>
    </row>
    <row r="2761" spans="1:19" ht="15" customHeight="1" x14ac:dyDescent="0.25">
      <c r="A2761" s="79">
        <v>56377</v>
      </c>
      <c r="B2761" s="76" t="s">
        <v>230</v>
      </c>
      <c r="C2761" s="76" t="s">
        <v>335</v>
      </c>
      <c r="D2761" s="77">
        <v>46248</v>
      </c>
      <c r="E2761" s="78">
        <v>5</v>
      </c>
      <c r="F2761" s="76" t="s">
        <v>266</v>
      </c>
      <c r="G2761" s="77">
        <v>46246</v>
      </c>
      <c r="H2761">
        <v>40503674</v>
      </c>
      <c r="I2761">
        <v>10</v>
      </c>
      <c r="J2761" s="76" t="s">
        <v>4047</v>
      </c>
      <c r="K2761" s="76" t="s">
        <v>4049</v>
      </c>
      <c r="L2761" s="77">
        <v>46246</v>
      </c>
      <c r="M2761" s="76" t="s">
        <v>269</v>
      </c>
      <c r="N2761" s="76" t="s">
        <v>270</v>
      </c>
      <c r="O2761" s="76" t="s">
        <v>271</v>
      </c>
      <c r="P2761" s="77">
        <v>46248</v>
      </c>
      <c r="Q2761" s="43">
        <f t="shared" si="86"/>
        <v>420</v>
      </c>
      <c r="R2761" s="43">
        <f t="shared" si="87"/>
        <v>720</v>
      </c>
      <c r="S2761" s="41">
        <f>IF($Q2761&lt;Parâmetros!$E$19,$G2761-1,$G2761)</f>
        <v>46246</v>
      </c>
    </row>
    <row r="2762" spans="1:19" ht="15" customHeight="1" x14ac:dyDescent="0.25">
      <c r="A2762" s="79">
        <v>56377</v>
      </c>
      <c r="B2762" s="76" t="s">
        <v>230</v>
      </c>
      <c r="C2762" s="76" t="s">
        <v>335</v>
      </c>
      <c r="D2762" s="77">
        <v>46248</v>
      </c>
      <c r="E2762" s="78">
        <v>3.8</v>
      </c>
      <c r="F2762" s="76" t="s">
        <v>266</v>
      </c>
      <c r="G2762" s="77">
        <v>46246</v>
      </c>
      <c r="H2762">
        <v>40494778</v>
      </c>
      <c r="I2762">
        <v>20</v>
      </c>
      <c r="J2762" s="76" t="s">
        <v>4050</v>
      </c>
      <c r="K2762" s="76" t="s">
        <v>4051</v>
      </c>
      <c r="L2762" s="77">
        <v>46246</v>
      </c>
      <c r="M2762" s="76" t="s">
        <v>269</v>
      </c>
      <c r="N2762" s="76" t="s">
        <v>270</v>
      </c>
      <c r="O2762" s="76" t="s">
        <v>271</v>
      </c>
      <c r="P2762" s="77">
        <v>46248</v>
      </c>
      <c r="Q2762" s="43">
        <f t="shared" si="86"/>
        <v>780</v>
      </c>
      <c r="R2762" s="43">
        <f t="shared" si="87"/>
        <v>1008</v>
      </c>
      <c r="S2762" s="41">
        <f>IF($Q2762&lt;Parâmetros!$E$19,$G2762-1,$G2762)</f>
        <v>46246</v>
      </c>
    </row>
    <row r="2763" spans="1:19" ht="15" customHeight="1" x14ac:dyDescent="0.25">
      <c r="A2763" s="79">
        <v>56377</v>
      </c>
      <c r="B2763" s="76" t="s">
        <v>230</v>
      </c>
      <c r="C2763" s="76" t="s">
        <v>335</v>
      </c>
      <c r="D2763" s="77">
        <v>46251</v>
      </c>
      <c r="E2763" s="78">
        <v>5</v>
      </c>
      <c r="F2763" s="76" t="s">
        <v>266</v>
      </c>
      <c r="G2763" s="77">
        <v>46247</v>
      </c>
      <c r="H2763">
        <v>40494778</v>
      </c>
      <c r="I2763">
        <v>20</v>
      </c>
      <c r="J2763" s="76" t="s">
        <v>1971</v>
      </c>
      <c r="K2763" s="76" t="s">
        <v>4052</v>
      </c>
      <c r="L2763" s="77">
        <v>46247</v>
      </c>
      <c r="M2763" s="76" t="s">
        <v>269</v>
      </c>
      <c r="N2763" s="76" t="s">
        <v>270</v>
      </c>
      <c r="O2763" s="76" t="s">
        <v>271</v>
      </c>
      <c r="P2763" s="77">
        <v>46251</v>
      </c>
      <c r="Q2763" s="43">
        <f t="shared" si="86"/>
        <v>420</v>
      </c>
      <c r="R2763" s="43">
        <f t="shared" si="87"/>
        <v>720</v>
      </c>
      <c r="S2763" s="41">
        <f>IF($Q2763&lt;Parâmetros!$E$19,$G2763-1,$G2763)</f>
        <v>46247</v>
      </c>
    </row>
    <row r="2764" spans="1:19" ht="15" customHeight="1" x14ac:dyDescent="0.25">
      <c r="A2764" s="79">
        <v>56377</v>
      </c>
      <c r="B2764" s="76" t="s">
        <v>230</v>
      </c>
      <c r="C2764" s="76" t="s">
        <v>335</v>
      </c>
      <c r="D2764" s="77">
        <v>46251</v>
      </c>
      <c r="E2764" s="78">
        <v>3.82</v>
      </c>
      <c r="F2764" s="76" t="s">
        <v>266</v>
      </c>
      <c r="G2764" s="77">
        <v>46247</v>
      </c>
      <c r="H2764">
        <v>40494778</v>
      </c>
      <c r="I2764">
        <v>20</v>
      </c>
      <c r="J2764" s="76" t="s">
        <v>514</v>
      </c>
      <c r="K2764" s="76" t="s">
        <v>4053</v>
      </c>
      <c r="L2764" s="77">
        <v>46247</v>
      </c>
      <c r="M2764" s="76" t="s">
        <v>269</v>
      </c>
      <c r="N2764" s="76" t="s">
        <v>270</v>
      </c>
      <c r="O2764" s="76" t="s">
        <v>271</v>
      </c>
      <c r="P2764" s="77">
        <v>46251</v>
      </c>
      <c r="Q2764" s="43">
        <f t="shared" si="86"/>
        <v>780</v>
      </c>
      <c r="R2764" s="43">
        <f t="shared" si="87"/>
        <v>1009</v>
      </c>
      <c r="S2764" s="41">
        <f>IF($Q2764&lt;Parâmetros!$E$19,$G2764-1,$G2764)</f>
        <v>46247</v>
      </c>
    </row>
    <row r="2765" spans="1:19" ht="15" customHeight="1" x14ac:dyDescent="0.25">
      <c r="A2765" s="79">
        <v>56377</v>
      </c>
      <c r="B2765" s="76" t="s">
        <v>230</v>
      </c>
      <c r="C2765" s="76" t="s">
        <v>335</v>
      </c>
      <c r="D2765" s="77">
        <v>46251</v>
      </c>
      <c r="E2765" s="78">
        <v>4.99</v>
      </c>
      <c r="F2765" s="76" t="s">
        <v>266</v>
      </c>
      <c r="G2765" s="77">
        <v>46248</v>
      </c>
      <c r="H2765">
        <v>40494778</v>
      </c>
      <c r="I2765">
        <v>20</v>
      </c>
      <c r="J2765" s="76" t="s">
        <v>4054</v>
      </c>
      <c r="K2765" s="76" t="s">
        <v>4052</v>
      </c>
      <c r="L2765" s="77">
        <v>46248</v>
      </c>
      <c r="M2765" s="76" t="s">
        <v>269</v>
      </c>
      <c r="N2765" s="76" t="s">
        <v>270</v>
      </c>
      <c r="O2765" s="76" t="s">
        <v>271</v>
      </c>
      <c r="P2765" s="77">
        <v>46251</v>
      </c>
      <c r="Q2765" s="43">
        <f t="shared" si="86"/>
        <v>420</v>
      </c>
      <c r="R2765" s="43">
        <f t="shared" si="87"/>
        <v>720</v>
      </c>
      <c r="S2765" s="41">
        <f>IF($Q2765&lt;Parâmetros!$E$19,$G2765-1,$G2765)</f>
        <v>46248</v>
      </c>
    </row>
    <row r="2766" spans="1:19" ht="15" customHeight="1" x14ac:dyDescent="0.25">
      <c r="A2766" s="79">
        <v>56377</v>
      </c>
      <c r="B2766" s="76" t="s">
        <v>230</v>
      </c>
      <c r="C2766" s="76" t="s">
        <v>335</v>
      </c>
      <c r="D2766" s="77">
        <v>46251</v>
      </c>
      <c r="E2766" s="78">
        <v>3.82</v>
      </c>
      <c r="F2766" s="76" t="s">
        <v>266</v>
      </c>
      <c r="G2766" s="77">
        <v>46248</v>
      </c>
      <c r="H2766">
        <v>40494778</v>
      </c>
      <c r="I2766">
        <v>20</v>
      </c>
      <c r="J2766" s="76" t="s">
        <v>4055</v>
      </c>
      <c r="K2766" s="76" t="s">
        <v>4056</v>
      </c>
      <c r="L2766" s="77">
        <v>46248</v>
      </c>
      <c r="M2766" s="76" t="s">
        <v>269</v>
      </c>
      <c r="N2766" s="76" t="s">
        <v>270</v>
      </c>
      <c r="O2766" s="76" t="s">
        <v>271</v>
      </c>
      <c r="P2766" s="77">
        <v>46251</v>
      </c>
      <c r="Q2766" s="43">
        <f t="shared" si="86"/>
        <v>780</v>
      </c>
      <c r="R2766" s="43">
        <f t="shared" si="87"/>
        <v>1010</v>
      </c>
      <c r="S2766" s="41">
        <f>IF($Q2766&lt;Parâmetros!$E$19,$G2766-1,$G2766)</f>
        <v>46248</v>
      </c>
    </row>
    <row r="2767" spans="1:19" ht="15" customHeight="1" x14ac:dyDescent="0.25">
      <c r="A2767" s="79">
        <v>56377</v>
      </c>
      <c r="B2767" s="76" t="s">
        <v>230</v>
      </c>
      <c r="C2767" s="76" t="s">
        <v>335</v>
      </c>
      <c r="D2767" s="77">
        <v>46251</v>
      </c>
      <c r="E2767" s="78">
        <v>5</v>
      </c>
      <c r="F2767" s="76" t="s">
        <v>266</v>
      </c>
      <c r="G2767" s="77">
        <v>46249</v>
      </c>
      <c r="H2767">
        <v>40494778</v>
      </c>
      <c r="I2767">
        <v>20</v>
      </c>
      <c r="J2767" s="76" t="s">
        <v>4057</v>
      </c>
      <c r="K2767" s="76" t="s">
        <v>4026</v>
      </c>
      <c r="L2767" s="77">
        <v>46249</v>
      </c>
      <c r="M2767" s="76" t="s">
        <v>269</v>
      </c>
      <c r="N2767" s="76" t="s">
        <v>270</v>
      </c>
      <c r="O2767" s="76" t="s">
        <v>271</v>
      </c>
      <c r="P2767" s="77">
        <v>46251</v>
      </c>
      <c r="Q2767" s="43">
        <f t="shared" si="86"/>
        <v>420</v>
      </c>
      <c r="R2767" s="43">
        <f t="shared" si="87"/>
        <v>720</v>
      </c>
      <c r="S2767" s="41">
        <f>IF($Q2767&lt;Parâmetros!$E$19,$G2767-1,$G2767)</f>
        <v>46249</v>
      </c>
    </row>
    <row r="2768" spans="1:19" ht="15" customHeight="1" x14ac:dyDescent="0.25">
      <c r="A2768" s="79">
        <v>56377</v>
      </c>
      <c r="B2768" s="76" t="s">
        <v>230</v>
      </c>
      <c r="C2768" s="76" t="s">
        <v>335</v>
      </c>
      <c r="D2768" s="77">
        <v>46251</v>
      </c>
      <c r="E2768" s="78">
        <v>3.79</v>
      </c>
      <c r="F2768" s="76" t="s">
        <v>266</v>
      </c>
      <c r="G2768" s="77">
        <v>46249</v>
      </c>
      <c r="H2768">
        <v>40494778</v>
      </c>
      <c r="I2768">
        <v>20</v>
      </c>
      <c r="J2768" s="76" t="s">
        <v>4058</v>
      </c>
      <c r="K2768" s="76" t="s">
        <v>4059</v>
      </c>
      <c r="L2768" s="77">
        <v>46249</v>
      </c>
      <c r="M2768" s="76" t="s">
        <v>269</v>
      </c>
      <c r="N2768" s="76" t="s">
        <v>270</v>
      </c>
      <c r="O2768" s="76" t="s">
        <v>271</v>
      </c>
      <c r="P2768" s="77">
        <v>46251</v>
      </c>
      <c r="Q2768" s="43">
        <f t="shared" si="86"/>
        <v>780</v>
      </c>
      <c r="R2768" s="43">
        <f t="shared" si="87"/>
        <v>1007</v>
      </c>
      <c r="S2768" s="41">
        <f>IF($Q2768&lt;Parâmetros!$E$19,$G2768-1,$G2768)</f>
        <v>46249</v>
      </c>
    </row>
    <row r="2769" spans="1:19" ht="15" customHeight="1" x14ac:dyDescent="0.25">
      <c r="A2769" s="79">
        <v>56377</v>
      </c>
      <c r="B2769" s="76" t="s">
        <v>230</v>
      </c>
      <c r="C2769" s="76" t="s">
        <v>335</v>
      </c>
      <c r="D2769" s="77">
        <v>46252</v>
      </c>
      <c r="E2769" s="78">
        <v>4.99</v>
      </c>
      <c r="F2769" s="76" t="s">
        <v>266</v>
      </c>
      <c r="G2769" s="77">
        <v>46251</v>
      </c>
      <c r="H2769">
        <v>40505602</v>
      </c>
      <c r="I2769">
        <v>10</v>
      </c>
      <c r="J2769" s="76" t="s">
        <v>4328</v>
      </c>
      <c r="K2769" s="76" t="s">
        <v>2934</v>
      </c>
      <c r="L2769" s="77">
        <v>46251</v>
      </c>
      <c r="M2769" s="76" t="s">
        <v>269</v>
      </c>
      <c r="N2769" s="76" t="s">
        <v>270</v>
      </c>
      <c r="O2769" s="76" t="s">
        <v>271</v>
      </c>
      <c r="P2769" s="77">
        <v>46252</v>
      </c>
      <c r="Q2769" s="43">
        <f t="shared" si="86"/>
        <v>420</v>
      </c>
      <c r="R2769" s="43">
        <f t="shared" si="87"/>
        <v>720</v>
      </c>
      <c r="S2769" s="41">
        <f>IF($Q2769&lt;Parâmetros!$E$19,$G2769-1,$G2769)</f>
        <v>46251</v>
      </c>
    </row>
    <row r="2770" spans="1:19" ht="15" customHeight="1" x14ac:dyDescent="0.25">
      <c r="A2770" s="79">
        <v>56377</v>
      </c>
      <c r="B2770" s="76" t="s">
        <v>230</v>
      </c>
      <c r="C2770" s="76" t="s">
        <v>335</v>
      </c>
      <c r="D2770" s="77">
        <v>46252</v>
      </c>
      <c r="E2770" s="78">
        <v>3.87</v>
      </c>
      <c r="F2770" s="76" t="s">
        <v>266</v>
      </c>
      <c r="G2770" s="77">
        <v>46251</v>
      </c>
      <c r="H2770">
        <v>40505602</v>
      </c>
      <c r="I2770">
        <v>10</v>
      </c>
      <c r="J2770" s="76" t="s">
        <v>4329</v>
      </c>
      <c r="K2770" s="76" t="s">
        <v>4330</v>
      </c>
      <c r="L2770" s="77">
        <v>46251</v>
      </c>
      <c r="M2770" s="76" t="s">
        <v>269</v>
      </c>
      <c r="N2770" s="76" t="s">
        <v>270</v>
      </c>
      <c r="O2770" s="76" t="s">
        <v>271</v>
      </c>
      <c r="P2770" s="77">
        <v>46252</v>
      </c>
      <c r="Q2770" s="43">
        <f t="shared" si="86"/>
        <v>780</v>
      </c>
      <c r="R2770" s="43">
        <f t="shared" si="87"/>
        <v>1012</v>
      </c>
      <c r="S2770" s="41">
        <f>IF($Q2770&lt;Parâmetros!$E$19,$G2770-1,$G2770)</f>
        <v>46251</v>
      </c>
    </row>
    <row r="2771" spans="1:19" ht="15" customHeight="1" x14ac:dyDescent="0.25">
      <c r="A2771" s="79">
        <v>56784</v>
      </c>
      <c r="B2771" s="76" t="s">
        <v>182</v>
      </c>
      <c r="C2771" s="76" t="s">
        <v>857</v>
      </c>
      <c r="D2771" s="77">
        <v>46238</v>
      </c>
      <c r="E2771" s="78">
        <v>2.59</v>
      </c>
      <c r="F2771" s="76" t="s">
        <v>266</v>
      </c>
      <c r="G2771" s="77">
        <v>46237</v>
      </c>
      <c r="H2771">
        <v>40472198</v>
      </c>
      <c r="I2771">
        <v>10</v>
      </c>
      <c r="J2771" s="76" t="s">
        <v>4060</v>
      </c>
      <c r="K2771" s="76" t="s">
        <v>4061</v>
      </c>
      <c r="L2771" s="77">
        <v>46238</v>
      </c>
      <c r="M2771" s="76" t="s">
        <v>269</v>
      </c>
      <c r="N2771" s="76" t="s">
        <v>270</v>
      </c>
      <c r="O2771" s="76" t="s">
        <v>271</v>
      </c>
      <c r="P2771" s="77">
        <v>46238</v>
      </c>
      <c r="Q2771" s="43">
        <f t="shared" si="86"/>
        <v>1420</v>
      </c>
      <c r="R2771" s="43">
        <f t="shared" si="87"/>
        <v>136</v>
      </c>
      <c r="S2771" s="41">
        <f>IF($Q2771&lt;Parâmetros!$E$19,$G2771-1,$G2771)</f>
        <v>46237</v>
      </c>
    </row>
    <row r="2772" spans="1:19" ht="15" customHeight="1" x14ac:dyDescent="0.25">
      <c r="A2772" s="79">
        <v>56784</v>
      </c>
      <c r="B2772" s="76" t="s">
        <v>182</v>
      </c>
      <c r="C2772" s="76" t="s">
        <v>399</v>
      </c>
      <c r="D2772" s="77">
        <v>46238</v>
      </c>
      <c r="E2772" s="78">
        <v>4.54</v>
      </c>
      <c r="F2772" s="76" t="s">
        <v>266</v>
      </c>
      <c r="G2772" s="77">
        <v>46238</v>
      </c>
      <c r="H2772">
        <v>40501023</v>
      </c>
      <c r="I2772">
        <v>10</v>
      </c>
      <c r="J2772" s="76" t="s">
        <v>4062</v>
      </c>
      <c r="K2772" s="76" t="s">
        <v>4063</v>
      </c>
      <c r="L2772" s="77">
        <v>46238</v>
      </c>
      <c r="M2772" s="76" t="s">
        <v>269</v>
      </c>
      <c r="N2772" s="76" t="s">
        <v>270</v>
      </c>
      <c r="O2772" s="76" t="s">
        <v>271</v>
      </c>
      <c r="P2772" s="77">
        <v>46238</v>
      </c>
      <c r="Q2772" s="43">
        <f t="shared" si="86"/>
        <v>137</v>
      </c>
      <c r="R2772" s="43">
        <f t="shared" si="87"/>
        <v>410</v>
      </c>
      <c r="S2772" s="41">
        <f>IF($Q2772&lt;Parâmetros!$E$19,$G2772-1,$G2772)</f>
        <v>46237</v>
      </c>
    </row>
    <row r="2773" spans="1:19" ht="15" customHeight="1" x14ac:dyDescent="0.25">
      <c r="A2773" s="79">
        <v>56784</v>
      </c>
      <c r="B2773" s="76" t="s">
        <v>182</v>
      </c>
      <c r="C2773" s="76" t="s">
        <v>399</v>
      </c>
      <c r="D2773" s="77">
        <v>46240</v>
      </c>
      <c r="E2773" s="78">
        <v>2.0699999999999998</v>
      </c>
      <c r="F2773" s="76" t="s">
        <v>266</v>
      </c>
      <c r="G2773" s="77">
        <v>46239</v>
      </c>
      <c r="H2773">
        <v>40501023</v>
      </c>
      <c r="I2773">
        <v>10</v>
      </c>
      <c r="J2773" s="76" t="s">
        <v>4064</v>
      </c>
      <c r="K2773" s="76" t="s">
        <v>4065</v>
      </c>
      <c r="L2773" s="77">
        <v>46240</v>
      </c>
      <c r="M2773" s="76" t="s">
        <v>269</v>
      </c>
      <c r="N2773" s="76" t="s">
        <v>270</v>
      </c>
      <c r="O2773" s="76" t="s">
        <v>271</v>
      </c>
      <c r="P2773" s="77">
        <v>46240</v>
      </c>
      <c r="Q2773" s="43">
        <f t="shared" si="86"/>
        <v>1433</v>
      </c>
      <c r="R2773" s="43">
        <f t="shared" si="87"/>
        <v>117</v>
      </c>
      <c r="S2773" s="41">
        <f>IF($Q2773&lt;Parâmetros!$E$19,$G2773-1,$G2773)</f>
        <v>46239</v>
      </c>
    </row>
    <row r="2774" spans="1:19" ht="15" customHeight="1" x14ac:dyDescent="0.25">
      <c r="A2774" s="79">
        <v>56784</v>
      </c>
      <c r="B2774" s="76" t="s">
        <v>182</v>
      </c>
      <c r="C2774" s="76" t="s">
        <v>399</v>
      </c>
      <c r="D2774" s="77">
        <v>46240</v>
      </c>
      <c r="E2774" s="78">
        <v>4.34</v>
      </c>
      <c r="F2774" s="76" t="s">
        <v>266</v>
      </c>
      <c r="G2774" s="77">
        <v>46240</v>
      </c>
      <c r="H2774">
        <v>40501023</v>
      </c>
      <c r="I2774">
        <v>10</v>
      </c>
      <c r="J2774" s="76" t="s">
        <v>4066</v>
      </c>
      <c r="K2774" s="76" t="s">
        <v>4067</v>
      </c>
      <c r="L2774" s="77">
        <v>46240</v>
      </c>
      <c r="M2774" s="76" t="s">
        <v>269</v>
      </c>
      <c r="N2774" s="76" t="s">
        <v>270</v>
      </c>
      <c r="O2774" s="76" t="s">
        <v>271</v>
      </c>
      <c r="P2774" s="77">
        <v>46240</v>
      </c>
      <c r="Q2774" s="43">
        <f t="shared" si="86"/>
        <v>149</v>
      </c>
      <c r="R2774" s="43">
        <f t="shared" si="87"/>
        <v>409</v>
      </c>
      <c r="S2774" s="41">
        <f>IF($Q2774&lt;Parâmetros!$E$19,$G2774-1,$G2774)</f>
        <v>46239</v>
      </c>
    </row>
    <row r="2775" spans="1:19" ht="15" customHeight="1" x14ac:dyDescent="0.25">
      <c r="A2775" s="79">
        <v>56784</v>
      </c>
      <c r="B2775" s="76" t="s">
        <v>182</v>
      </c>
      <c r="C2775" s="76" t="s">
        <v>857</v>
      </c>
      <c r="D2775" s="77">
        <v>46241</v>
      </c>
      <c r="E2775" s="78">
        <v>1.93</v>
      </c>
      <c r="F2775" s="76" t="s">
        <v>266</v>
      </c>
      <c r="G2775" s="77">
        <v>46241</v>
      </c>
      <c r="H2775">
        <v>40498488</v>
      </c>
      <c r="I2775">
        <v>20</v>
      </c>
      <c r="J2775" s="76" t="s">
        <v>4068</v>
      </c>
      <c r="K2775" s="76" t="s">
        <v>4069</v>
      </c>
      <c r="L2775" s="77">
        <v>46241</v>
      </c>
      <c r="M2775" s="76" t="s">
        <v>269</v>
      </c>
      <c r="N2775" s="76" t="s">
        <v>270</v>
      </c>
      <c r="O2775" s="76" t="s">
        <v>271</v>
      </c>
      <c r="P2775" s="77">
        <v>46241</v>
      </c>
      <c r="Q2775" s="43">
        <f t="shared" si="86"/>
        <v>1</v>
      </c>
      <c r="R2775" s="43">
        <f t="shared" si="87"/>
        <v>116</v>
      </c>
      <c r="S2775" s="41">
        <f>IF($Q2775&lt;Parâmetros!$E$19,$G2775-1,$G2775)</f>
        <v>46240</v>
      </c>
    </row>
    <row r="2776" spans="1:19" ht="15" customHeight="1" x14ac:dyDescent="0.25">
      <c r="A2776" s="79">
        <v>56784</v>
      </c>
      <c r="B2776" s="76" t="s">
        <v>182</v>
      </c>
      <c r="C2776" s="76" t="s">
        <v>857</v>
      </c>
      <c r="D2776" s="77">
        <v>46241</v>
      </c>
      <c r="E2776" s="78">
        <v>4.3499999999999996</v>
      </c>
      <c r="F2776" s="76" t="s">
        <v>266</v>
      </c>
      <c r="G2776" s="77">
        <v>46241</v>
      </c>
      <c r="H2776">
        <v>40498488</v>
      </c>
      <c r="I2776">
        <v>20</v>
      </c>
      <c r="J2776" s="76" t="s">
        <v>4070</v>
      </c>
      <c r="K2776" s="76" t="s">
        <v>4071</v>
      </c>
      <c r="L2776" s="77">
        <v>46241</v>
      </c>
      <c r="M2776" s="76" t="s">
        <v>269</v>
      </c>
      <c r="N2776" s="76" t="s">
        <v>270</v>
      </c>
      <c r="O2776" s="76" t="s">
        <v>271</v>
      </c>
      <c r="P2776" s="77">
        <v>46241</v>
      </c>
      <c r="Q2776" s="43">
        <f t="shared" si="86"/>
        <v>152</v>
      </c>
      <c r="R2776" s="43">
        <f t="shared" si="87"/>
        <v>413</v>
      </c>
      <c r="S2776" s="41">
        <f>IF($Q2776&lt;Parâmetros!$E$19,$G2776-1,$G2776)</f>
        <v>46240</v>
      </c>
    </row>
    <row r="2777" spans="1:19" ht="15" customHeight="1" x14ac:dyDescent="0.25">
      <c r="A2777" s="79">
        <v>56784</v>
      </c>
      <c r="B2777" s="76" t="s">
        <v>182</v>
      </c>
      <c r="C2777" s="76" t="s">
        <v>857</v>
      </c>
      <c r="D2777" s="77">
        <v>46242</v>
      </c>
      <c r="E2777" s="78">
        <v>2.1800000000000002</v>
      </c>
      <c r="F2777" s="76" t="s">
        <v>266</v>
      </c>
      <c r="G2777" s="77">
        <v>46241</v>
      </c>
      <c r="H2777">
        <v>40501023</v>
      </c>
      <c r="I2777">
        <v>20</v>
      </c>
      <c r="J2777" s="76" t="s">
        <v>4072</v>
      </c>
      <c r="K2777" s="76" t="s">
        <v>4073</v>
      </c>
      <c r="L2777" s="77">
        <v>46242</v>
      </c>
      <c r="M2777" s="76" t="s">
        <v>269</v>
      </c>
      <c r="N2777" s="76" t="s">
        <v>270</v>
      </c>
      <c r="O2777" s="76" t="s">
        <v>271</v>
      </c>
      <c r="P2777" s="77">
        <v>46242</v>
      </c>
      <c r="Q2777" s="43">
        <f t="shared" si="86"/>
        <v>1436</v>
      </c>
      <c r="R2777" s="43">
        <f t="shared" si="87"/>
        <v>127</v>
      </c>
      <c r="S2777" s="41">
        <f>IF($Q2777&lt;Parâmetros!$E$19,$G2777-1,$G2777)</f>
        <v>46241</v>
      </c>
    </row>
    <row r="2778" spans="1:19" ht="15" customHeight="1" x14ac:dyDescent="0.25">
      <c r="A2778" s="79">
        <v>56784</v>
      </c>
      <c r="B2778" s="76" t="s">
        <v>182</v>
      </c>
      <c r="C2778" s="76" t="s">
        <v>857</v>
      </c>
      <c r="D2778" s="77">
        <v>46242</v>
      </c>
      <c r="E2778" s="78">
        <v>3.97</v>
      </c>
      <c r="F2778" s="76" t="s">
        <v>266</v>
      </c>
      <c r="G2778" s="77">
        <v>46242</v>
      </c>
      <c r="H2778">
        <v>40501023</v>
      </c>
      <c r="I2778">
        <v>20</v>
      </c>
      <c r="J2778" s="76" t="s">
        <v>4074</v>
      </c>
      <c r="K2778" s="76" t="s">
        <v>4075</v>
      </c>
      <c r="L2778" s="77">
        <v>46242</v>
      </c>
      <c r="M2778" s="76" t="s">
        <v>269</v>
      </c>
      <c r="N2778" s="76" t="s">
        <v>270</v>
      </c>
      <c r="O2778" s="76" t="s">
        <v>271</v>
      </c>
      <c r="P2778" s="77">
        <v>46242</v>
      </c>
      <c r="Q2778" s="43">
        <f t="shared" si="86"/>
        <v>160</v>
      </c>
      <c r="R2778" s="43">
        <f t="shared" si="87"/>
        <v>399</v>
      </c>
      <c r="S2778" s="41">
        <f>IF($Q2778&lt;Parâmetros!$E$19,$G2778-1,$G2778)</f>
        <v>46241</v>
      </c>
    </row>
    <row r="2779" spans="1:19" ht="15" customHeight="1" x14ac:dyDescent="0.25">
      <c r="A2779" s="79">
        <v>56784</v>
      </c>
      <c r="B2779" s="76" t="s">
        <v>182</v>
      </c>
      <c r="C2779" s="76" t="s">
        <v>857</v>
      </c>
      <c r="D2779" s="77">
        <v>46245</v>
      </c>
      <c r="E2779" s="78">
        <v>2.0499999999999998</v>
      </c>
      <c r="F2779" s="76" t="s">
        <v>266</v>
      </c>
      <c r="G2779" s="77">
        <v>46244</v>
      </c>
      <c r="H2779">
        <v>40470802</v>
      </c>
      <c r="I2779">
        <v>10</v>
      </c>
      <c r="J2779" s="76" t="s">
        <v>4076</v>
      </c>
      <c r="K2779" s="76" t="s">
        <v>4077</v>
      </c>
      <c r="L2779" s="77">
        <v>46245</v>
      </c>
      <c r="M2779" s="76" t="s">
        <v>269</v>
      </c>
      <c r="N2779">
        <v>3003564</v>
      </c>
      <c r="O2779" s="76" t="s">
        <v>271</v>
      </c>
      <c r="P2779" s="77">
        <v>46245</v>
      </c>
      <c r="Q2779" s="43">
        <f t="shared" si="86"/>
        <v>1437</v>
      </c>
      <c r="R2779" s="43">
        <f t="shared" si="87"/>
        <v>119</v>
      </c>
      <c r="S2779" s="41">
        <f>IF($Q2779&lt;Parâmetros!$E$19,$G2779-1,$G2779)</f>
        <v>46244</v>
      </c>
    </row>
    <row r="2780" spans="1:19" ht="15" customHeight="1" x14ac:dyDescent="0.25">
      <c r="A2780" s="79">
        <v>56784</v>
      </c>
      <c r="B2780" s="76" t="s">
        <v>182</v>
      </c>
      <c r="C2780" s="76" t="s">
        <v>857</v>
      </c>
      <c r="D2780" s="77">
        <v>46245</v>
      </c>
      <c r="E2780" s="78">
        <v>3.89</v>
      </c>
      <c r="F2780" s="76" t="s">
        <v>266</v>
      </c>
      <c r="G2780" s="77">
        <v>46245</v>
      </c>
      <c r="H2780">
        <v>40470802</v>
      </c>
      <c r="I2780">
        <v>10</v>
      </c>
      <c r="J2780" s="76" t="s">
        <v>4078</v>
      </c>
      <c r="K2780" s="76" t="s">
        <v>4079</v>
      </c>
      <c r="L2780" s="77">
        <v>46245</v>
      </c>
      <c r="M2780" s="76" t="s">
        <v>269</v>
      </c>
      <c r="N2780">
        <v>3003564</v>
      </c>
      <c r="O2780" s="76" t="s">
        <v>271</v>
      </c>
      <c r="P2780" s="77">
        <v>46245</v>
      </c>
      <c r="Q2780" s="43">
        <f t="shared" si="86"/>
        <v>164</v>
      </c>
      <c r="R2780" s="43">
        <f t="shared" si="87"/>
        <v>398</v>
      </c>
      <c r="S2780" s="41">
        <f>IF($Q2780&lt;Parâmetros!$E$19,$G2780-1,$G2780)</f>
        <v>46244</v>
      </c>
    </row>
    <row r="2781" spans="1:19" ht="15" customHeight="1" x14ac:dyDescent="0.25">
      <c r="A2781" s="79">
        <v>56784</v>
      </c>
      <c r="B2781" s="76" t="s">
        <v>182</v>
      </c>
      <c r="C2781" s="76" t="s">
        <v>857</v>
      </c>
      <c r="D2781" s="77">
        <v>46246</v>
      </c>
      <c r="E2781" s="78">
        <v>2.0099999999999998</v>
      </c>
      <c r="F2781" s="76" t="s">
        <v>266</v>
      </c>
      <c r="G2781" s="77">
        <v>46245</v>
      </c>
      <c r="H2781">
        <v>40472198</v>
      </c>
      <c r="I2781">
        <v>10</v>
      </c>
      <c r="J2781" s="76" t="s">
        <v>4080</v>
      </c>
      <c r="K2781" s="76" t="s">
        <v>4081</v>
      </c>
      <c r="L2781" s="77">
        <v>46246</v>
      </c>
      <c r="M2781" s="76" t="s">
        <v>269</v>
      </c>
      <c r="N2781" s="76" t="s">
        <v>270</v>
      </c>
      <c r="O2781" s="76" t="s">
        <v>271</v>
      </c>
      <c r="P2781" s="77">
        <v>46246</v>
      </c>
      <c r="Q2781" s="43">
        <f t="shared" si="86"/>
        <v>1435</v>
      </c>
      <c r="R2781" s="43">
        <f t="shared" si="87"/>
        <v>116</v>
      </c>
      <c r="S2781" s="41">
        <f>IF($Q2781&lt;Parâmetros!$E$19,$G2781-1,$G2781)</f>
        <v>46245</v>
      </c>
    </row>
    <row r="2782" spans="1:19" ht="15" customHeight="1" x14ac:dyDescent="0.25">
      <c r="A2782" s="79">
        <v>56784</v>
      </c>
      <c r="B2782" s="76" t="s">
        <v>182</v>
      </c>
      <c r="C2782" s="76" t="s">
        <v>857</v>
      </c>
      <c r="D2782" s="77">
        <v>46246</v>
      </c>
      <c r="E2782" s="78">
        <v>4.1100000000000003</v>
      </c>
      <c r="F2782" s="76" t="s">
        <v>266</v>
      </c>
      <c r="G2782" s="77">
        <v>46246</v>
      </c>
      <c r="H2782">
        <v>40472198</v>
      </c>
      <c r="I2782">
        <v>10</v>
      </c>
      <c r="J2782" s="76" t="s">
        <v>4082</v>
      </c>
      <c r="K2782" s="76" t="s">
        <v>4083</v>
      </c>
      <c r="L2782" s="77">
        <v>46246</v>
      </c>
      <c r="M2782" s="76" t="s">
        <v>269</v>
      </c>
      <c r="N2782" s="76" t="s">
        <v>270</v>
      </c>
      <c r="O2782" s="76" t="s">
        <v>271</v>
      </c>
      <c r="P2782" s="77">
        <v>46246</v>
      </c>
      <c r="Q2782" s="43">
        <f t="shared" ref="Q2782:Q2845" si="88">IFERROR(VALUE(LEFT($J2782,2))*60+VALUE(MID($J2782,4,2)),9999)</f>
        <v>163</v>
      </c>
      <c r="R2782" s="43">
        <f t="shared" ref="R2782:R2845" si="89">IFERROR(VALUE(LEFT($K2782,2))*60+VALUE(MID($K2782,4,2)),"")</f>
        <v>410</v>
      </c>
      <c r="S2782" s="41">
        <f>IF($Q2782&lt;Parâmetros!$E$19,$G2782-1,$G2782)</f>
        <v>46245</v>
      </c>
    </row>
    <row r="2783" spans="1:19" ht="15" customHeight="1" x14ac:dyDescent="0.25">
      <c r="A2783" s="79">
        <v>56784</v>
      </c>
      <c r="B2783" s="76" t="s">
        <v>182</v>
      </c>
      <c r="C2783" s="76" t="s">
        <v>857</v>
      </c>
      <c r="D2783" s="77">
        <v>46247</v>
      </c>
      <c r="E2783" s="78">
        <v>2</v>
      </c>
      <c r="F2783" s="76" t="s">
        <v>266</v>
      </c>
      <c r="G2783" s="77">
        <v>46247</v>
      </c>
      <c r="H2783">
        <v>40503672</v>
      </c>
      <c r="I2783">
        <v>30</v>
      </c>
      <c r="J2783" s="76" t="s">
        <v>4084</v>
      </c>
      <c r="K2783" s="76" t="s">
        <v>4085</v>
      </c>
      <c r="L2783" s="77">
        <v>46247</v>
      </c>
      <c r="M2783" s="76" t="s">
        <v>269</v>
      </c>
      <c r="N2783" s="76" t="s">
        <v>270</v>
      </c>
      <c r="O2783" s="76" t="s">
        <v>271</v>
      </c>
      <c r="P2783" s="77">
        <v>46247</v>
      </c>
      <c r="Q2783" s="43">
        <f t="shared" si="88"/>
        <v>0</v>
      </c>
      <c r="R2783" s="43">
        <f t="shared" si="89"/>
        <v>120</v>
      </c>
      <c r="S2783" s="41">
        <f>IF($Q2783&lt;Parâmetros!$E$19,$G2783-1,$G2783)</f>
        <v>46246</v>
      </c>
    </row>
    <row r="2784" spans="1:19" ht="15" customHeight="1" x14ac:dyDescent="0.25">
      <c r="A2784" s="79">
        <v>56784</v>
      </c>
      <c r="B2784" s="76" t="s">
        <v>182</v>
      </c>
      <c r="C2784" s="76" t="s">
        <v>857</v>
      </c>
      <c r="D2784" s="77">
        <v>46247</v>
      </c>
      <c r="E2784" s="78">
        <v>3.95</v>
      </c>
      <c r="F2784" s="76" t="s">
        <v>266</v>
      </c>
      <c r="G2784" s="77">
        <v>46247</v>
      </c>
      <c r="H2784">
        <v>40503672</v>
      </c>
      <c r="I2784">
        <v>30</v>
      </c>
      <c r="J2784" s="76" t="s">
        <v>4086</v>
      </c>
      <c r="K2784" s="76" t="s">
        <v>4087</v>
      </c>
      <c r="L2784" s="77">
        <v>46247</v>
      </c>
      <c r="M2784" s="76" t="s">
        <v>269</v>
      </c>
      <c r="N2784" s="76" t="s">
        <v>270</v>
      </c>
      <c r="O2784" s="76" t="s">
        <v>271</v>
      </c>
      <c r="P2784" s="77">
        <v>46247</v>
      </c>
      <c r="Q2784" s="43">
        <f t="shared" si="88"/>
        <v>164</v>
      </c>
      <c r="R2784" s="43">
        <f t="shared" si="89"/>
        <v>401</v>
      </c>
      <c r="S2784" s="41">
        <f>IF($Q2784&lt;Parâmetros!$E$19,$G2784-1,$G2784)</f>
        <v>46246</v>
      </c>
    </row>
    <row r="2785" spans="1:19" ht="15" customHeight="1" x14ac:dyDescent="0.25">
      <c r="A2785" s="79">
        <v>56784</v>
      </c>
      <c r="B2785" s="76" t="s">
        <v>182</v>
      </c>
      <c r="C2785" s="76" t="s">
        <v>857</v>
      </c>
      <c r="D2785" s="77">
        <v>46248</v>
      </c>
      <c r="E2785" s="78">
        <v>1.81</v>
      </c>
      <c r="F2785" s="76" t="s">
        <v>266</v>
      </c>
      <c r="G2785" s="77">
        <v>46248</v>
      </c>
      <c r="H2785">
        <v>40503987</v>
      </c>
      <c r="I2785">
        <v>10</v>
      </c>
      <c r="J2785" s="76" t="s">
        <v>4088</v>
      </c>
      <c r="K2785" s="76" t="s">
        <v>4089</v>
      </c>
      <c r="L2785" s="77">
        <v>46248</v>
      </c>
      <c r="M2785" s="76" t="s">
        <v>269</v>
      </c>
      <c r="N2785">
        <v>3010757</v>
      </c>
      <c r="O2785" s="76" t="s">
        <v>271</v>
      </c>
      <c r="P2785" s="77">
        <v>46248</v>
      </c>
      <c r="Q2785" s="43">
        <f t="shared" si="88"/>
        <v>30</v>
      </c>
      <c r="R2785" s="43">
        <f t="shared" si="89"/>
        <v>138</v>
      </c>
      <c r="S2785" s="41">
        <f>IF($Q2785&lt;Parâmetros!$E$19,$G2785-1,$G2785)</f>
        <v>46247</v>
      </c>
    </row>
    <row r="2786" spans="1:19" ht="15" customHeight="1" x14ac:dyDescent="0.25">
      <c r="A2786" s="79">
        <v>56784</v>
      </c>
      <c r="B2786" s="76" t="s">
        <v>182</v>
      </c>
      <c r="C2786" s="76" t="s">
        <v>857</v>
      </c>
      <c r="D2786" s="77">
        <v>46248</v>
      </c>
      <c r="E2786" s="78">
        <v>3.63</v>
      </c>
      <c r="F2786" s="76" t="s">
        <v>266</v>
      </c>
      <c r="G2786" s="77">
        <v>46248</v>
      </c>
      <c r="H2786">
        <v>40504002</v>
      </c>
      <c r="I2786">
        <v>20</v>
      </c>
      <c r="J2786" s="76" t="s">
        <v>4090</v>
      </c>
      <c r="K2786" s="76" t="s">
        <v>4091</v>
      </c>
      <c r="L2786" s="77">
        <v>46248</v>
      </c>
      <c r="M2786" s="76" t="s">
        <v>269</v>
      </c>
      <c r="N2786" s="76" t="s">
        <v>270</v>
      </c>
      <c r="O2786" s="76" t="s">
        <v>271</v>
      </c>
      <c r="P2786" s="77">
        <v>46248</v>
      </c>
      <c r="Q2786" s="43">
        <f t="shared" si="88"/>
        <v>181</v>
      </c>
      <c r="R2786" s="43">
        <f t="shared" si="89"/>
        <v>399</v>
      </c>
      <c r="S2786" s="41">
        <f>IF($Q2786&lt;Parâmetros!$E$19,$G2786-1,$G2786)</f>
        <v>46247</v>
      </c>
    </row>
    <row r="2787" spans="1:19" ht="15" customHeight="1" x14ac:dyDescent="0.25">
      <c r="A2787" s="79">
        <v>56784</v>
      </c>
      <c r="B2787" s="76" t="s">
        <v>182</v>
      </c>
      <c r="C2787" s="76" t="s">
        <v>857</v>
      </c>
      <c r="D2787" s="77">
        <v>46251</v>
      </c>
      <c r="E2787" s="78">
        <v>1.62</v>
      </c>
      <c r="F2787" s="76" t="s">
        <v>266</v>
      </c>
      <c r="G2787" s="77">
        <v>46251</v>
      </c>
      <c r="H2787">
        <v>40504002</v>
      </c>
      <c r="I2787">
        <v>20</v>
      </c>
      <c r="J2787" s="76" t="s">
        <v>4092</v>
      </c>
      <c r="K2787" s="76" t="s">
        <v>4093</v>
      </c>
      <c r="L2787" s="77">
        <v>46251</v>
      </c>
      <c r="M2787" s="76" t="s">
        <v>269</v>
      </c>
      <c r="N2787" s="76" t="s">
        <v>270</v>
      </c>
      <c r="O2787" s="76" t="s">
        <v>271</v>
      </c>
      <c r="P2787" s="77">
        <v>46251</v>
      </c>
      <c r="Q2787" s="43">
        <f t="shared" si="88"/>
        <v>14</v>
      </c>
      <c r="R2787" s="43">
        <f t="shared" si="89"/>
        <v>112</v>
      </c>
      <c r="S2787" s="41">
        <f>IF($Q2787&lt;Parâmetros!$E$19,$G2787-1,$G2787)</f>
        <v>46250</v>
      </c>
    </row>
    <row r="2788" spans="1:19" ht="15" customHeight="1" x14ac:dyDescent="0.25">
      <c r="A2788" s="79">
        <v>56784</v>
      </c>
      <c r="B2788" s="76" t="s">
        <v>182</v>
      </c>
      <c r="C2788" s="76" t="s">
        <v>857</v>
      </c>
      <c r="D2788" s="77">
        <v>46251</v>
      </c>
      <c r="E2788" s="78">
        <v>3.87</v>
      </c>
      <c r="F2788" s="76" t="s">
        <v>266</v>
      </c>
      <c r="G2788" s="77">
        <v>46251</v>
      </c>
      <c r="H2788">
        <v>40505036</v>
      </c>
      <c r="I2788">
        <v>20</v>
      </c>
      <c r="J2788" s="76" t="s">
        <v>4094</v>
      </c>
      <c r="K2788" s="76" t="s">
        <v>4095</v>
      </c>
      <c r="L2788" s="77">
        <v>46251</v>
      </c>
      <c r="M2788" s="76" t="s">
        <v>269</v>
      </c>
      <c r="N2788" s="76" t="s">
        <v>270</v>
      </c>
      <c r="O2788" s="76" t="s">
        <v>271</v>
      </c>
      <c r="P2788" s="77">
        <v>46251</v>
      </c>
      <c r="Q2788" s="43">
        <f t="shared" si="88"/>
        <v>181</v>
      </c>
      <c r="R2788" s="43">
        <f t="shared" si="89"/>
        <v>413</v>
      </c>
      <c r="S2788" s="41">
        <f>IF($Q2788&lt;Parâmetros!$E$19,$G2788-1,$G2788)</f>
        <v>46250</v>
      </c>
    </row>
    <row r="2789" spans="1:19" ht="15" customHeight="1" x14ac:dyDescent="0.25">
      <c r="A2789" s="79">
        <v>56784</v>
      </c>
      <c r="B2789" s="76" t="s">
        <v>182</v>
      </c>
      <c r="C2789" s="76" t="s">
        <v>857</v>
      </c>
      <c r="D2789" s="77">
        <v>46252</v>
      </c>
      <c r="E2789" s="78">
        <v>1.9</v>
      </c>
      <c r="F2789" s="76" t="s">
        <v>266</v>
      </c>
      <c r="G2789" s="77">
        <v>46251</v>
      </c>
      <c r="H2789">
        <v>40505036</v>
      </c>
      <c r="I2789">
        <v>20</v>
      </c>
      <c r="J2789" s="76" t="s">
        <v>4096</v>
      </c>
      <c r="K2789" s="76" t="s">
        <v>2529</v>
      </c>
      <c r="L2789" s="77">
        <v>46252</v>
      </c>
      <c r="M2789" s="76" t="s">
        <v>269</v>
      </c>
      <c r="N2789" s="76" t="s">
        <v>270</v>
      </c>
      <c r="O2789" s="76" t="s">
        <v>271</v>
      </c>
      <c r="P2789" s="77">
        <v>46252</v>
      </c>
      <c r="Q2789" s="43">
        <f t="shared" si="88"/>
        <v>1437</v>
      </c>
      <c r="R2789" s="43">
        <f t="shared" si="89"/>
        <v>111</v>
      </c>
      <c r="S2789" s="41">
        <f>IF($Q2789&lt;Parâmetros!$E$19,$G2789-1,$G2789)</f>
        <v>46251</v>
      </c>
    </row>
    <row r="2790" spans="1:19" ht="15" customHeight="1" x14ac:dyDescent="0.25">
      <c r="A2790" s="79">
        <v>56784</v>
      </c>
      <c r="B2790" s="76" t="s">
        <v>182</v>
      </c>
      <c r="C2790" s="76" t="s">
        <v>857</v>
      </c>
      <c r="D2790" s="77">
        <v>46252</v>
      </c>
      <c r="E2790" s="78">
        <v>4.22</v>
      </c>
      <c r="F2790" s="76" t="s">
        <v>266</v>
      </c>
      <c r="G2790" s="77">
        <v>46252</v>
      </c>
      <c r="H2790">
        <v>40505036</v>
      </c>
      <c r="I2790">
        <v>20</v>
      </c>
      <c r="J2790" s="76" t="s">
        <v>4097</v>
      </c>
      <c r="K2790" s="76" t="s">
        <v>4098</v>
      </c>
      <c r="L2790" s="77">
        <v>46252</v>
      </c>
      <c r="M2790" s="76" t="s">
        <v>269</v>
      </c>
      <c r="N2790" s="76" t="s">
        <v>270</v>
      </c>
      <c r="O2790" s="76" t="s">
        <v>271</v>
      </c>
      <c r="P2790" s="77">
        <v>46252</v>
      </c>
      <c r="Q2790" s="43">
        <f t="shared" si="88"/>
        <v>150</v>
      </c>
      <c r="R2790" s="43">
        <f t="shared" si="89"/>
        <v>403</v>
      </c>
      <c r="S2790" s="41">
        <f>IF($Q2790&lt;Parâmetros!$E$19,$G2790-1,$G2790)</f>
        <v>46251</v>
      </c>
    </row>
    <row r="2791" spans="1:19" ht="15" customHeight="1" x14ac:dyDescent="0.25">
      <c r="A2791" s="79">
        <v>56784</v>
      </c>
      <c r="B2791" s="76" t="s">
        <v>182</v>
      </c>
      <c r="C2791" s="76" t="s">
        <v>857</v>
      </c>
      <c r="D2791" s="77">
        <v>46253</v>
      </c>
      <c r="E2791" s="78">
        <v>2.0299999999999998</v>
      </c>
      <c r="F2791" s="76" t="s">
        <v>266</v>
      </c>
      <c r="G2791" s="77">
        <v>46252</v>
      </c>
      <c r="H2791">
        <v>40505579</v>
      </c>
      <c r="I2791">
        <v>10</v>
      </c>
      <c r="J2791" s="76" t="s">
        <v>4469</v>
      </c>
      <c r="K2791" s="76" t="s">
        <v>4470</v>
      </c>
      <c r="L2791" s="77">
        <v>46253</v>
      </c>
      <c r="M2791" s="76" t="s">
        <v>269</v>
      </c>
      <c r="N2791" s="76" t="s">
        <v>270</v>
      </c>
      <c r="O2791" s="76" t="s">
        <v>271</v>
      </c>
      <c r="P2791" s="77">
        <v>46253</v>
      </c>
      <c r="Q2791" s="43">
        <f t="shared" si="88"/>
        <v>1435</v>
      </c>
      <c r="R2791" s="43">
        <f t="shared" si="89"/>
        <v>116</v>
      </c>
      <c r="S2791" s="41">
        <f>IF($Q2791&lt;Parâmetros!$E$19,$G2791-1,$G2791)</f>
        <v>46252</v>
      </c>
    </row>
    <row r="2792" spans="1:19" ht="15" customHeight="1" x14ac:dyDescent="0.25">
      <c r="A2792" s="79">
        <v>56784</v>
      </c>
      <c r="B2792" s="76" t="s">
        <v>182</v>
      </c>
      <c r="C2792" s="76" t="s">
        <v>857</v>
      </c>
      <c r="D2792" s="77">
        <v>46253</v>
      </c>
      <c r="E2792" s="78">
        <v>4.0999999999999996</v>
      </c>
      <c r="F2792" s="76" t="s">
        <v>266</v>
      </c>
      <c r="G2792" s="77">
        <v>46253</v>
      </c>
      <c r="H2792">
        <v>40505579</v>
      </c>
      <c r="I2792">
        <v>10</v>
      </c>
      <c r="J2792" s="76" t="s">
        <v>4471</v>
      </c>
      <c r="K2792" s="76" t="s">
        <v>4472</v>
      </c>
      <c r="L2792" s="77">
        <v>46253</v>
      </c>
      <c r="M2792" s="76" t="s">
        <v>269</v>
      </c>
      <c r="N2792" s="76" t="s">
        <v>270</v>
      </c>
      <c r="O2792" s="76" t="s">
        <v>271</v>
      </c>
      <c r="P2792" s="77">
        <v>46253</v>
      </c>
      <c r="Q2792" s="43">
        <f t="shared" si="88"/>
        <v>162</v>
      </c>
      <c r="R2792" s="43">
        <f t="shared" si="89"/>
        <v>408</v>
      </c>
      <c r="S2792" s="41">
        <f>IF($Q2792&lt;Parâmetros!$E$19,$G2792-1,$G2792)</f>
        <v>46252</v>
      </c>
    </row>
    <row r="2793" spans="1:19" ht="15" customHeight="1" x14ac:dyDescent="0.25">
      <c r="A2793" s="79">
        <v>56855</v>
      </c>
      <c r="B2793" s="76" t="s">
        <v>183</v>
      </c>
      <c r="C2793" s="76" t="s">
        <v>265</v>
      </c>
      <c r="D2793" s="77">
        <v>46237</v>
      </c>
      <c r="E2793" s="78">
        <v>2.15</v>
      </c>
      <c r="F2793" s="76" t="s">
        <v>266</v>
      </c>
      <c r="G2793" s="77">
        <v>46237</v>
      </c>
      <c r="H2793">
        <v>40501017</v>
      </c>
      <c r="I2793">
        <v>10</v>
      </c>
      <c r="J2793" s="76" t="s">
        <v>4099</v>
      </c>
      <c r="K2793" s="76" t="s">
        <v>4100</v>
      </c>
      <c r="L2793" s="77">
        <v>46237</v>
      </c>
      <c r="M2793" s="76" t="s">
        <v>269</v>
      </c>
      <c r="N2793" s="76" t="s">
        <v>270</v>
      </c>
      <c r="O2793" s="76" t="s">
        <v>271</v>
      </c>
      <c r="P2793" s="77">
        <v>46237</v>
      </c>
      <c r="Q2793" s="43">
        <f t="shared" si="88"/>
        <v>428</v>
      </c>
      <c r="R2793" s="43">
        <f t="shared" si="89"/>
        <v>558</v>
      </c>
      <c r="S2793" s="41">
        <f>IF($Q2793&lt;Parâmetros!$E$19,$G2793-1,$G2793)</f>
        <v>46237</v>
      </c>
    </row>
    <row r="2794" spans="1:19" ht="15" customHeight="1" x14ac:dyDescent="0.25">
      <c r="A2794" s="79">
        <v>56855</v>
      </c>
      <c r="B2794" s="76" t="s">
        <v>183</v>
      </c>
      <c r="C2794" s="76" t="s">
        <v>265</v>
      </c>
      <c r="D2794" s="77">
        <v>46237</v>
      </c>
      <c r="E2794" s="78">
        <v>3.35</v>
      </c>
      <c r="F2794" s="76" t="s">
        <v>266</v>
      </c>
      <c r="G2794" s="77">
        <v>46237</v>
      </c>
      <c r="H2794">
        <v>40501031</v>
      </c>
      <c r="I2794">
        <v>10</v>
      </c>
      <c r="J2794" s="76" t="s">
        <v>4101</v>
      </c>
      <c r="K2794" s="76" t="s">
        <v>4102</v>
      </c>
      <c r="L2794" s="77">
        <v>46237</v>
      </c>
      <c r="M2794" s="76" t="s">
        <v>269</v>
      </c>
      <c r="N2794">
        <v>3006090</v>
      </c>
      <c r="O2794" s="76" t="s">
        <v>271</v>
      </c>
      <c r="P2794" s="77">
        <v>46237</v>
      </c>
      <c r="Q2794" s="43">
        <f t="shared" si="88"/>
        <v>561</v>
      </c>
      <c r="R2794" s="43">
        <f t="shared" si="89"/>
        <v>762</v>
      </c>
      <c r="S2794" s="41">
        <f>IF($Q2794&lt;Parâmetros!$E$19,$G2794-1,$G2794)</f>
        <v>46237</v>
      </c>
    </row>
    <row r="2795" spans="1:19" ht="15" customHeight="1" x14ac:dyDescent="0.25">
      <c r="A2795" s="79">
        <v>56855</v>
      </c>
      <c r="B2795" s="76" t="s">
        <v>183</v>
      </c>
      <c r="C2795" s="76" t="s">
        <v>265</v>
      </c>
      <c r="D2795" s="77">
        <v>46237</v>
      </c>
      <c r="E2795" s="78">
        <v>0.98</v>
      </c>
      <c r="F2795" s="76" t="s">
        <v>266</v>
      </c>
      <c r="G2795" s="77">
        <v>46237</v>
      </c>
      <c r="H2795">
        <v>40501034</v>
      </c>
      <c r="I2795">
        <v>10</v>
      </c>
      <c r="J2795" s="76" t="s">
        <v>4103</v>
      </c>
      <c r="K2795" s="76" t="s">
        <v>599</v>
      </c>
      <c r="L2795" s="77">
        <v>46237</v>
      </c>
      <c r="M2795" s="76" t="s">
        <v>269</v>
      </c>
      <c r="N2795" s="76" t="s">
        <v>270</v>
      </c>
      <c r="O2795" s="76" t="s">
        <v>271</v>
      </c>
      <c r="P2795" s="77">
        <v>46237</v>
      </c>
      <c r="Q2795" s="43">
        <f t="shared" si="88"/>
        <v>831</v>
      </c>
      <c r="R2795" s="43">
        <f t="shared" si="89"/>
        <v>890</v>
      </c>
      <c r="S2795" s="41">
        <f>IF($Q2795&lt;Parâmetros!$E$19,$G2795-1,$G2795)</f>
        <v>46237</v>
      </c>
    </row>
    <row r="2796" spans="1:19" ht="15" customHeight="1" x14ac:dyDescent="0.25">
      <c r="A2796" s="79">
        <v>56855</v>
      </c>
      <c r="B2796" s="76" t="s">
        <v>183</v>
      </c>
      <c r="C2796" s="76" t="s">
        <v>265</v>
      </c>
      <c r="D2796" s="77">
        <v>46237</v>
      </c>
      <c r="E2796" s="78">
        <v>0.78</v>
      </c>
      <c r="F2796" s="76" t="s">
        <v>266</v>
      </c>
      <c r="G2796" s="77">
        <v>46237</v>
      </c>
      <c r="H2796">
        <v>40501034</v>
      </c>
      <c r="I2796">
        <v>10</v>
      </c>
      <c r="J2796" s="76" t="s">
        <v>4104</v>
      </c>
      <c r="K2796" s="76" t="s">
        <v>4105</v>
      </c>
      <c r="L2796" s="77">
        <v>46237</v>
      </c>
      <c r="M2796" s="76" t="s">
        <v>269</v>
      </c>
      <c r="N2796" s="76" t="s">
        <v>270</v>
      </c>
      <c r="O2796" s="76" t="s">
        <v>271</v>
      </c>
      <c r="P2796" s="77">
        <v>46237</v>
      </c>
      <c r="Q2796" s="43">
        <f t="shared" si="88"/>
        <v>892</v>
      </c>
      <c r="R2796" s="43">
        <f t="shared" si="89"/>
        <v>938</v>
      </c>
      <c r="S2796" s="41">
        <f>IF($Q2796&lt;Parâmetros!$E$19,$G2796-1,$G2796)</f>
        <v>46237</v>
      </c>
    </row>
    <row r="2797" spans="1:19" ht="15" customHeight="1" x14ac:dyDescent="0.25">
      <c r="A2797" s="79">
        <v>56855</v>
      </c>
      <c r="B2797" s="76" t="s">
        <v>183</v>
      </c>
      <c r="C2797" s="76" t="s">
        <v>265</v>
      </c>
      <c r="D2797" s="77">
        <v>46237</v>
      </c>
      <c r="E2797" s="78">
        <v>0.98</v>
      </c>
      <c r="F2797" s="76" t="s">
        <v>266</v>
      </c>
      <c r="G2797" s="77">
        <v>46237</v>
      </c>
      <c r="H2797">
        <v>40501046</v>
      </c>
      <c r="I2797">
        <v>10</v>
      </c>
      <c r="J2797" s="76" t="s">
        <v>4106</v>
      </c>
      <c r="K2797" s="76" t="s">
        <v>4107</v>
      </c>
      <c r="L2797" s="77">
        <v>46237</v>
      </c>
      <c r="M2797" s="76" t="s">
        <v>269</v>
      </c>
      <c r="N2797" s="76" t="s">
        <v>270</v>
      </c>
      <c r="O2797" s="76" t="s">
        <v>271</v>
      </c>
      <c r="P2797" s="77">
        <v>46237</v>
      </c>
      <c r="Q2797" s="43">
        <f t="shared" si="88"/>
        <v>941</v>
      </c>
      <c r="R2797" s="43">
        <f t="shared" si="89"/>
        <v>1000</v>
      </c>
      <c r="S2797" s="41">
        <f>IF($Q2797&lt;Parâmetros!$E$19,$G2797-1,$G2797)</f>
        <v>46237</v>
      </c>
    </row>
    <row r="2798" spans="1:19" ht="15" customHeight="1" x14ac:dyDescent="0.25">
      <c r="A2798" s="79">
        <v>56855</v>
      </c>
      <c r="B2798" s="76" t="s">
        <v>183</v>
      </c>
      <c r="C2798" s="76" t="s">
        <v>265</v>
      </c>
      <c r="D2798" s="77">
        <v>46238</v>
      </c>
      <c r="E2798" s="78">
        <v>2.04</v>
      </c>
      <c r="F2798" s="76" t="s">
        <v>266</v>
      </c>
      <c r="G2798" s="77">
        <v>46238</v>
      </c>
      <c r="H2798">
        <v>40501047</v>
      </c>
      <c r="I2798">
        <v>10</v>
      </c>
      <c r="J2798" s="76" t="s">
        <v>4108</v>
      </c>
      <c r="K2798" s="76" t="s">
        <v>4109</v>
      </c>
      <c r="L2798" s="77">
        <v>46238</v>
      </c>
      <c r="M2798" s="76" t="s">
        <v>269</v>
      </c>
      <c r="N2798">
        <v>3007175</v>
      </c>
      <c r="O2798" s="76" t="s">
        <v>271</v>
      </c>
      <c r="P2798" s="77">
        <v>46238</v>
      </c>
      <c r="Q2798" s="43">
        <f t="shared" si="88"/>
        <v>434</v>
      </c>
      <c r="R2798" s="43">
        <f t="shared" si="89"/>
        <v>556</v>
      </c>
      <c r="S2798" s="41">
        <f>IF($Q2798&lt;Parâmetros!$E$19,$G2798-1,$G2798)</f>
        <v>46238</v>
      </c>
    </row>
    <row r="2799" spans="1:19" ht="15" customHeight="1" x14ac:dyDescent="0.25">
      <c r="A2799" s="79">
        <v>56855</v>
      </c>
      <c r="B2799" s="76" t="s">
        <v>183</v>
      </c>
      <c r="C2799" s="76" t="s">
        <v>265</v>
      </c>
      <c r="D2799" s="77">
        <v>46238</v>
      </c>
      <c r="E2799" s="78">
        <v>4.24</v>
      </c>
      <c r="F2799" s="76" t="s">
        <v>266</v>
      </c>
      <c r="G2799" s="77">
        <v>46238</v>
      </c>
      <c r="H2799">
        <v>40501002</v>
      </c>
      <c r="I2799">
        <v>10</v>
      </c>
      <c r="J2799" s="76" t="s">
        <v>4110</v>
      </c>
      <c r="K2799" s="76" t="s">
        <v>4111</v>
      </c>
      <c r="L2799" s="77">
        <v>46238</v>
      </c>
      <c r="M2799" s="76" t="s">
        <v>269</v>
      </c>
      <c r="N2799" s="76" t="s">
        <v>270</v>
      </c>
      <c r="O2799" s="76" t="s">
        <v>271</v>
      </c>
      <c r="P2799" s="77">
        <v>46238</v>
      </c>
      <c r="Q2799" s="43">
        <f t="shared" si="88"/>
        <v>558</v>
      </c>
      <c r="R2799" s="43">
        <f t="shared" si="89"/>
        <v>812</v>
      </c>
      <c r="S2799" s="41">
        <f>IF($Q2799&lt;Parâmetros!$E$19,$G2799-1,$G2799)</f>
        <v>46238</v>
      </c>
    </row>
    <row r="2800" spans="1:19" ht="15" customHeight="1" x14ac:dyDescent="0.25">
      <c r="A2800" s="79">
        <v>56855</v>
      </c>
      <c r="B2800" s="76" t="s">
        <v>183</v>
      </c>
      <c r="C2800" s="76" t="s">
        <v>265</v>
      </c>
      <c r="D2800" s="77">
        <v>46238</v>
      </c>
      <c r="E2800" s="78">
        <v>0.98</v>
      </c>
      <c r="F2800" s="76" t="s">
        <v>266</v>
      </c>
      <c r="G2800" s="77">
        <v>46238</v>
      </c>
      <c r="H2800">
        <v>40497088</v>
      </c>
      <c r="I2800">
        <v>10</v>
      </c>
      <c r="J2800" s="76" t="s">
        <v>4112</v>
      </c>
      <c r="K2800" s="76" t="s">
        <v>4113</v>
      </c>
      <c r="L2800" s="77">
        <v>46238</v>
      </c>
      <c r="M2800" s="76" t="s">
        <v>296</v>
      </c>
      <c r="N2800">
        <v>3008996</v>
      </c>
      <c r="O2800" s="76" t="s">
        <v>271</v>
      </c>
      <c r="P2800" s="77">
        <v>46238</v>
      </c>
      <c r="Q2800" s="43">
        <f t="shared" si="88"/>
        <v>885</v>
      </c>
      <c r="R2800" s="43">
        <f t="shared" si="89"/>
        <v>944</v>
      </c>
      <c r="S2800" s="41">
        <f>IF($Q2800&lt;Parâmetros!$E$19,$G2800-1,$G2800)</f>
        <v>46238</v>
      </c>
    </row>
    <row r="2801" spans="1:19" ht="15" customHeight="1" x14ac:dyDescent="0.25">
      <c r="A2801" s="79">
        <v>56855</v>
      </c>
      <c r="B2801" s="76" t="s">
        <v>183</v>
      </c>
      <c r="C2801" s="76" t="s">
        <v>265</v>
      </c>
      <c r="D2801" s="77">
        <v>46238</v>
      </c>
      <c r="E2801" s="78">
        <v>0.9</v>
      </c>
      <c r="F2801" s="76" t="s">
        <v>266</v>
      </c>
      <c r="G2801" s="77">
        <v>46238</v>
      </c>
      <c r="H2801">
        <v>40497096</v>
      </c>
      <c r="I2801">
        <v>10</v>
      </c>
      <c r="J2801" s="76" t="s">
        <v>4114</v>
      </c>
      <c r="K2801" s="76" t="s">
        <v>4115</v>
      </c>
      <c r="L2801" s="77">
        <v>46238</v>
      </c>
      <c r="M2801" s="76" t="s">
        <v>296</v>
      </c>
      <c r="N2801">
        <v>3012621</v>
      </c>
      <c r="O2801" s="76" t="s">
        <v>271</v>
      </c>
      <c r="P2801" s="77">
        <v>46238</v>
      </c>
      <c r="Q2801" s="43">
        <f t="shared" si="88"/>
        <v>946</v>
      </c>
      <c r="R2801" s="43">
        <f t="shared" si="89"/>
        <v>999</v>
      </c>
      <c r="S2801" s="41">
        <f>IF($Q2801&lt;Parâmetros!$E$19,$G2801-1,$G2801)</f>
        <v>46238</v>
      </c>
    </row>
    <row r="2802" spans="1:19" ht="15" customHeight="1" x14ac:dyDescent="0.25">
      <c r="A2802" s="79">
        <v>56855</v>
      </c>
      <c r="B2802" s="76" t="s">
        <v>183</v>
      </c>
      <c r="C2802" s="76" t="s">
        <v>265</v>
      </c>
      <c r="D2802" s="77">
        <v>46239</v>
      </c>
      <c r="E2802" s="78">
        <v>5.05</v>
      </c>
      <c r="F2802" s="76" t="s">
        <v>266</v>
      </c>
      <c r="G2802" s="77">
        <v>46239</v>
      </c>
      <c r="H2802">
        <v>40501008</v>
      </c>
      <c r="I2802">
        <v>10</v>
      </c>
      <c r="J2802" s="76" t="s">
        <v>4116</v>
      </c>
      <c r="K2802" s="76" t="s">
        <v>4117</v>
      </c>
      <c r="L2802" s="77">
        <v>46239</v>
      </c>
      <c r="M2802" s="76" t="s">
        <v>269</v>
      </c>
      <c r="N2802" s="76" t="s">
        <v>270</v>
      </c>
      <c r="O2802" s="76" t="s">
        <v>271</v>
      </c>
      <c r="P2802" s="77">
        <v>46239</v>
      </c>
      <c r="Q2802" s="43">
        <f t="shared" si="88"/>
        <v>426</v>
      </c>
      <c r="R2802" s="43">
        <f t="shared" si="89"/>
        <v>729</v>
      </c>
      <c r="S2802" s="41">
        <f>IF($Q2802&lt;Parâmetros!$E$19,$G2802-1,$G2802)</f>
        <v>46239</v>
      </c>
    </row>
    <row r="2803" spans="1:19" ht="15" customHeight="1" x14ac:dyDescent="0.25">
      <c r="A2803" s="79">
        <v>56855</v>
      </c>
      <c r="B2803" s="76" t="s">
        <v>183</v>
      </c>
      <c r="C2803" s="76" t="s">
        <v>265</v>
      </c>
      <c r="D2803" s="77">
        <v>46239</v>
      </c>
      <c r="E2803" s="78">
        <v>0.93</v>
      </c>
      <c r="F2803" s="76" t="s">
        <v>266</v>
      </c>
      <c r="G2803" s="77">
        <v>46239</v>
      </c>
      <c r="H2803">
        <v>40501008</v>
      </c>
      <c r="I2803">
        <v>10</v>
      </c>
      <c r="J2803" s="76" t="s">
        <v>4118</v>
      </c>
      <c r="K2803" s="76" t="s">
        <v>4119</v>
      </c>
      <c r="L2803" s="77">
        <v>46239</v>
      </c>
      <c r="M2803" s="76" t="s">
        <v>269</v>
      </c>
      <c r="N2803" s="76" t="s">
        <v>270</v>
      </c>
      <c r="O2803" s="76" t="s">
        <v>271</v>
      </c>
      <c r="P2803" s="77">
        <v>46239</v>
      </c>
      <c r="Q2803" s="43">
        <f t="shared" si="88"/>
        <v>729</v>
      </c>
      <c r="R2803" s="43">
        <f t="shared" si="89"/>
        <v>785</v>
      </c>
      <c r="S2803" s="41">
        <f>IF($Q2803&lt;Parâmetros!$E$19,$G2803-1,$G2803)</f>
        <v>46239</v>
      </c>
    </row>
    <row r="2804" spans="1:19" ht="15" customHeight="1" x14ac:dyDescent="0.25">
      <c r="A2804" s="79">
        <v>56855</v>
      </c>
      <c r="B2804" s="76" t="s">
        <v>183</v>
      </c>
      <c r="C2804" s="76" t="s">
        <v>265</v>
      </c>
      <c r="D2804" s="77">
        <v>46239</v>
      </c>
      <c r="E2804" s="78">
        <v>2.37</v>
      </c>
      <c r="F2804" s="76" t="s">
        <v>266</v>
      </c>
      <c r="G2804" s="77">
        <v>46239</v>
      </c>
      <c r="H2804">
        <v>40497860</v>
      </c>
      <c r="I2804">
        <v>10</v>
      </c>
      <c r="J2804" s="76" t="s">
        <v>4120</v>
      </c>
      <c r="K2804" s="76" t="s">
        <v>4121</v>
      </c>
      <c r="L2804" s="77">
        <v>46239</v>
      </c>
      <c r="M2804" s="76" t="s">
        <v>269</v>
      </c>
      <c r="N2804" s="76" t="s">
        <v>270</v>
      </c>
      <c r="O2804" s="76" t="s">
        <v>271</v>
      </c>
      <c r="P2804" s="77">
        <v>46239</v>
      </c>
      <c r="Q2804" s="43">
        <f t="shared" si="88"/>
        <v>858</v>
      </c>
      <c r="R2804" s="43">
        <f t="shared" si="89"/>
        <v>1000</v>
      </c>
      <c r="S2804" s="41">
        <f>IF($Q2804&lt;Parâmetros!$E$19,$G2804-1,$G2804)</f>
        <v>46239</v>
      </c>
    </row>
    <row r="2805" spans="1:19" ht="15" customHeight="1" x14ac:dyDescent="0.25">
      <c r="A2805" s="79">
        <v>56855</v>
      </c>
      <c r="B2805" s="76" t="s">
        <v>183</v>
      </c>
      <c r="C2805" s="76" t="s">
        <v>265</v>
      </c>
      <c r="D2805" s="77">
        <v>46240</v>
      </c>
      <c r="E2805" s="78">
        <v>1.26</v>
      </c>
      <c r="F2805" s="76" t="s">
        <v>266</v>
      </c>
      <c r="G2805" s="77">
        <v>46240</v>
      </c>
      <c r="H2805">
        <v>40501303</v>
      </c>
      <c r="I2805">
        <v>10</v>
      </c>
      <c r="J2805" s="76" t="s">
        <v>4122</v>
      </c>
      <c r="K2805" s="76" t="s">
        <v>4123</v>
      </c>
      <c r="L2805" s="77">
        <v>46240</v>
      </c>
      <c r="M2805" s="76" t="s">
        <v>269</v>
      </c>
      <c r="N2805" s="76" t="s">
        <v>270</v>
      </c>
      <c r="O2805" s="76" t="s">
        <v>271</v>
      </c>
      <c r="P2805" s="77">
        <v>46240</v>
      </c>
      <c r="Q2805" s="43">
        <f t="shared" si="88"/>
        <v>427</v>
      </c>
      <c r="R2805" s="43">
        <f t="shared" si="89"/>
        <v>503</v>
      </c>
      <c r="S2805" s="41">
        <f>IF($Q2805&lt;Parâmetros!$E$19,$G2805-1,$G2805)</f>
        <v>46240</v>
      </c>
    </row>
    <row r="2806" spans="1:19" ht="15" customHeight="1" x14ac:dyDescent="0.25">
      <c r="A2806" s="79">
        <v>56855</v>
      </c>
      <c r="B2806" s="76" t="s">
        <v>183</v>
      </c>
      <c r="C2806" s="76" t="s">
        <v>265</v>
      </c>
      <c r="D2806" s="77">
        <v>46240</v>
      </c>
      <c r="E2806" s="78">
        <v>1.2</v>
      </c>
      <c r="F2806" s="76" t="s">
        <v>266</v>
      </c>
      <c r="G2806" s="77">
        <v>46240</v>
      </c>
      <c r="H2806">
        <v>40501824</v>
      </c>
      <c r="I2806">
        <v>10</v>
      </c>
      <c r="J2806" s="76" t="s">
        <v>4124</v>
      </c>
      <c r="K2806" s="76" t="s">
        <v>4125</v>
      </c>
      <c r="L2806" s="77">
        <v>46240</v>
      </c>
      <c r="M2806" s="76" t="s">
        <v>269</v>
      </c>
      <c r="N2806" s="76" t="s">
        <v>270</v>
      </c>
      <c r="O2806" s="76" t="s">
        <v>271</v>
      </c>
      <c r="P2806" s="77">
        <v>46240</v>
      </c>
      <c r="Q2806" s="43">
        <f t="shared" si="88"/>
        <v>504</v>
      </c>
      <c r="R2806" s="43">
        <f t="shared" si="89"/>
        <v>576</v>
      </c>
      <c r="S2806" s="41">
        <f>IF($Q2806&lt;Parâmetros!$E$19,$G2806-1,$G2806)</f>
        <v>46240</v>
      </c>
    </row>
    <row r="2807" spans="1:19" ht="15" customHeight="1" x14ac:dyDescent="0.25">
      <c r="A2807" s="79">
        <v>56855</v>
      </c>
      <c r="B2807" s="76" t="s">
        <v>183</v>
      </c>
      <c r="C2807" s="76" t="s">
        <v>265</v>
      </c>
      <c r="D2807" s="77">
        <v>46240</v>
      </c>
      <c r="E2807" s="78">
        <v>1.54</v>
      </c>
      <c r="F2807" s="76" t="s">
        <v>266</v>
      </c>
      <c r="G2807" s="77">
        <v>46240</v>
      </c>
      <c r="H2807">
        <v>40501820</v>
      </c>
      <c r="I2807">
        <v>10</v>
      </c>
      <c r="J2807" s="76" t="s">
        <v>4126</v>
      </c>
      <c r="K2807" s="76" t="s">
        <v>4127</v>
      </c>
      <c r="L2807" s="77">
        <v>46240</v>
      </c>
      <c r="M2807" s="76" t="s">
        <v>269</v>
      </c>
      <c r="N2807" s="76" t="s">
        <v>270</v>
      </c>
      <c r="O2807" s="76" t="s">
        <v>271</v>
      </c>
      <c r="P2807" s="77">
        <v>46240</v>
      </c>
      <c r="Q2807" s="43">
        <f t="shared" si="88"/>
        <v>577</v>
      </c>
      <c r="R2807" s="43">
        <f t="shared" si="89"/>
        <v>669</v>
      </c>
      <c r="S2807" s="41">
        <f>IF($Q2807&lt;Parâmetros!$E$19,$G2807-1,$G2807)</f>
        <v>46240</v>
      </c>
    </row>
    <row r="2808" spans="1:19" ht="15" customHeight="1" x14ac:dyDescent="0.25">
      <c r="A2808" s="79">
        <v>56855</v>
      </c>
      <c r="B2808" s="76" t="s">
        <v>183</v>
      </c>
      <c r="C2808" s="76" t="s">
        <v>265</v>
      </c>
      <c r="D2808" s="77">
        <v>46240</v>
      </c>
      <c r="E2808" s="78">
        <v>1.25</v>
      </c>
      <c r="F2808" s="76" t="s">
        <v>266</v>
      </c>
      <c r="G2808" s="77">
        <v>46240</v>
      </c>
      <c r="H2808">
        <v>40501824</v>
      </c>
      <c r="I2808">
        <v>10</v>
      </c>
      <c r="J2808" s="76" t="s">
        <v>4128</v>
      </c>
      <c r="K2808" s="76" t="s">
        <v>4129</v>
      </c>
      <c r="L2808" s="77">
        <v>46240</v>
      </c>
      <c r="M2808" s="76" t="s">
        <v>269</v>
      </c>
      <c r="N2808" s="76" t="s">
        <v>270</v>
      </c>
      <c r="O2808" s="76" t="s">
        <v>271</v>
      </c>
      <c r="P2808" s="77">
        <v>46240</v>
      </c>
      <c r="Q2808" s="43">
        <f t="shared" si="88"/>
        <v>671</v>
      </c>
      <c r="R2808" s="43">
        <f t="shared" si="89"/>
        <v>746</v>
      </c>
      <c r="S2808" s="41">
        <f>IF($Q2808&lt;Parâmetros!$E$19,$G2808-1,$G2808)</f>
        <v>46240</v>
      </c>
    </row>
    <row r="2809" spans="1:19" ht="15" customHeight="1" x14ac:dyDescent="0.25">
      <c r="A2809" s="79">
        <v>56855</v>
      </c>
      <c r="B2809" s="76" t="s">
        <v>183</v>
      </c>
      <c r="C2809" s="76" t="s">
        <v>265</v>
      </c>
      <c r="D2809" s="77">
        <v>46240</v>
      </c>
      <c r="E2809" s="78">
        <v>3.49</v>
      </c>
      <c r="F2809" s="76" t="s">
        <v>266</v>
      </c>
      <c r="G2809" s="77">
        <v>46240</v>
      </c>
      <c r="H2809">
        <v>40497860</v>
      </c>
      <c r="I2809">
        <v>20</v>
      </c>
      <c r="J2809" s="76" t="s">
        <v>4130</v>
      </c>
      <c r="K2809" s="76" t="s">
        <v>4131</v>
      </c>
      <c r="L2809" s="77">
        <v>46240</v>
      </c>
      <c r="M2809" s="76" t="s">
        <v>269</v>
      </c>
      <c r="N2809" s="76" t="s">
        <v>270</v>
      </c>
      <c r="O2809" s="76" t="s">
        <v>271</v>
      </c>
      <c r="P2809" s="77">
        <v>46240</v>
      </c>
      <c r="Q2809" s="43">
        <f t="shared" si="88"/>
        <v>792</v>
      </c>
      <c r="R2809" s="43">
        <f t="shared" si="89"/>
        <v>1002</v>
      </c>
      <c r="S2809" s="41">
        <f>IF($Q2809&lt;Parâmetros!$E$19,$G2809-1,$G2809)</f>
        <v>46240</v>
      </c>
    </row>
    <row r="2810" spans="1:19" ht="15" customHeight="1" x14ac:dyDescent="0.25">
      <c r="A2810" s="79">
        <v>56855</v>
      </c>
      <c r="B2810" s="76" t="s">
        <v>183</v>
      </c>
      <c r="C2810" s="76" t="s">
        <v>265</v>
      </c>
      <c r="D2810" s="77">
        <v>46241</v>
      </c>
      <c r="E2810" s="78">
        <v>1.52</v>
      </c>
      <c r="F2810" s="76" t="s">
        <v>266</v>
      </c>
      <c r="G2810" s="77">
        <v>46241</v>
      </c>
      <c r="H2810">
        <v>40497095</v>
      </c>
      <c r="I2810">
        <v>10</v>
      </c>
      <c r="J2810" s="76" t="s">
        <v>4132</v>
      </c>
      <c r="K2810" s="76" t="s">
        <v>4133</v>
      </c>
      <c r="L2810" s="77">
        <v>46241</v>
      </c>
      <c r="M2810" s="76" t="s">
        <v>296</v>
      </c>
      <c r="N2810">
        <v>3012620</v>
      </c>
      <c r="O2810" s="76" t="s">
        <v>271</v>
      </c>
      <c r="P2810" s="77">
        <v>46241</v>
      </c>
      <c r="Q2810" s="43">
        <f t="shared" si="88"/>
        <v>424</v>
      </c>
      <c r="R2810" s="43">
        <f t="shared" si="89"/>
        <v>515</v>
      </c>
      <c r="S2810" s="41">
        <f>IF($Q2810&lt;Parâmetros!$E$19,$G2810-1,$G2810)</f>
        <v>46241</v>
      </c>
    </row>
    <row r="2811" spans="1:19" ht="15" customHeight="1" x14ac:dyDescent="0.25">
      <c r="A2811" s="79">
        <v>56855</v>
      </c>
      <c r="B2811" s="76" t="s">
        <v>183</v>
      </c>
      <c r="C2811" s="76" t="s">
        <v>265</v>
      </c>
      <c r="D2811" s="77">
        <v>46241</v>
      </c>
      <c r="E2811" s="78">
        <v>0.97</v>
      </c>
      <c r="F2811" s="76" t="s">
        <v>266</v>
      </c>
      <c r="G2811" s="77">
        <v>46241</v>
      </c>
      <c r="H2811">
        <v>40502086</v>
      </c>
      <c r="I2811">
        <v>10</v>
      </c>
      <c r="J2811" s="76" t="s">
        <v>4134</v>
      </c>
      <c r="K2811" s="76" t="s">
        <v>4135</v>
      </c>
      <c r="L2811" s="77">
        <v>46241</v>
      </c>
      <c r="M2811" s="76" t="s">
        <v>269</v>
      </c>
      <c r="N2811" s="76" t="s">
        <v>270</v>
      </c>
      <c r="O2811" s="76" t="s">
        <v>271</v>
      </c>
      <c r="P2811" s="77">
        <v>46241</v>
      </c>
      <c r="Q2811" s="43">
        <f t="shared" si="88"/>
        <v>518</v>
      </c>
      <c r="R2811" s="43">
        <f t="shared" si="89"/>
        <v>576</v>
      </c>
      <c r="S2811" s="41">
        <f>IF($Q2811&lt;Parâmetros!$E$19,$G2811-1,$G2811)</f>
        <v>46241</v>
      </c>
    </row>
    <row r="2812" spans="1:19" ht="15" customHeight="1" x14ac:dyDescent="0.25">
      <c r="A2812" s="79">
        <v>56855</v>
      </c>
      <c r="B2812" s="76" t="s">
        <v>183</v>
      </c>
      <c r="C2812" s="76" t="s">
        <v>265</v>
      </c>
      <c r="D2812" s="77">
        <v>46241</v>
      </c>
      <c r="E2812" s="78">
        <v>1.0900000000000001</v>
      </c>
      <c r="F2812" s="76" t="s">
        <v>266</v>
      </c>
      <c r="G2812" s="77">
        <v>46241</v>
      </c>
      <c r="H2812">
        <v>40497118</v>
      </c>
      <c r="I2812">
        <v>10</v>
      </c>
      <c r="J2812" s="76" t="s">
        <v>4136</v>
      </c>
      <c r="K2812" s="76" t="s">
        <v>4137</v>
      </c>
      <c r="L2812" s="77">
        <v>46241</v>
      </c>
      <c r="M2812" s="76" t="s">
        <v>296</v>
      </c>
      <c r="N2812">
        <v>3007173</v>
      </c>
      <c r="O2812" s="76" t="s">
        <v>271</v>
      </c>
      <c r="P2812" s="77">
        <v>46241</v>
      </c>
      <c r="Q2812" s="43">
        <f t="shared" si="88"/>
        <v>577</v>
      </c>
      <c r="R2812" s="43">
        <f t="shared" si="89"/>
        <v>643</v>
      </c>
      <c r="S2812" s="41">
        <f>IF($Q2812&lt;Parâmetros!$E$19,$G2812-1,$G2812)</f>
        <v>46241</v>
      </c>
    </row>
    <row r="2813" spans="1:19" ht="15" customHeight="1" x14ac:dyDescent="0.25">
      <c r="A2813" s="79">
        <v>56855</v>
      </c>
      <c r="B2813" s="76" t="s">
        <v>183</v>
      </c>
      <c r="C2813" s="76" t="s">
        <v>265</v>
      </c>
      <c r="D2813" s="77">
        <v>46241</v>
      </c>
      <c r="E2813" s="78">
        <v>0.96</v>
      </c>
      <c r="F2813" s="76" t="s">
        <v>266</v>
      </c>
      <c r="G2813" s="77">
        <v>46241</v>
      </c>
      <c r="H2813">
        <v>40497119</v>
      </c>
      <c r="I2813">
        <v>10</v>
      </c>
      <c r="J2813" s="76" t="s">
        <v>4138</v>
      </c>
      <c r="K2813" s="76" t="s">
        <v>4139</v>
      </c>
      <c r="L2813" s="77">
        <v>46241</v>
      </c>
      <c r="M2813" s="76" t="s">
        <v>296</v>
      </c>
      <c r="N2813">
        <v>3007174</v>
      </c>
      <c r="O2813" s="76" t="s">
        <v>271</v>
      </c>
      <c r="P2813" s="77">
        <v>46241</v>
      </c>
      <c r="Q2813" s="43">
        <f t="shared" si="88"/>
        <v>643</v>
      </c>
      <c r="R2813" s="43">
        <f t="shared" si="89"/>
        <v>701</v>
      </c>
      <c r="S2813" s="41">
        <f>IF($Q2813&lt;Parâmetros!$E$19,$G2813-1,$G2813)</f>
        <v>46241</v>
      </c>
    </row>
    <row r="2814" spans="1:19" ht="15" customHeight="1" x14ac:dyDescent="0.25">
      <c r="A2814" s="79">
        <v>56855</v>
      </c>
      <c r="B2814" s="76" t="s">
        <v>183</v>
      </c>
      <c r="C2814" s="76" t="s">
        <v>265</v>
      </c>
      <c r="D2814" s="77">
        <v>46241</v>
      </c>
      <c r="E2814" s="78">
        <v>1.79</v>
      </c>
      <c r="F2814" s="76" t="s">
        <v>266</v>
      </c>
      <c r="G2814" s="77">
        <v>46241</v>
      </c>
      <c r="H2814">
        <v>40497120</v>
      </c>
      <c r="I2814">
        <v>10</v>
      </c>
      <c r="J2814" s="76" t="s">
        <v>4140</v>
      </c>
      <c r="K2814" s="76" t="s">
        <v>4141</v>
      </c>
      <c r="L2814" s="77">
        <v>46241</v>
      </c>
      <c r="M2814" s="76" t="s">
        <v>296</v>
      </c>
      <c r="N2814">
        <v>3007175</v>
      </c>
      <c r="O2814" s="76" t="s">
        <v>271</v>
      </c>
      <c r="P2814" s="77">
        <v>46241</v>
      </c>
      <c r="Q2814" s="43">
        <f t="shared" si="88"/>
        <v>702</v>
      </c>
      <c r="R2814" s="43">
        <f t="shared" si="89"/>
        <v>809</v>
      </c>
      <c r="S2814" s="41">
        <f>IF($Q2814&lt;Parâmetros!$E$19,$G2814-1,$G2814)</f>
        <v>46241</v>
      </c>
    </row>
    <row r="2815" spans="1:19" ht="15" customHeight="1" x14ac:dyDescent="0.25">
      <c r="A2815" s="79">
        <v>56855</v>
      </c>
      <c r="B2815" s="76" t="s">
        <v>183</v>
      </c>
      <c r="C2815" s="76" t="s">
        <v>265</v>
      </c>
      <c r="D2815" s="77">
        <v>46241</v>
      </c>
      <c r="E2815" s="78">
        <v>1.1599999999999999</v>
      </c>
      <c r="F2815" s="76" t="s">
        <v>266</v>
      </c>
      <c r="G2815" s="77">
        <v>46241</v>
      </c>
      <c r="H2815">
        <v>40497121</v>
      </c>
      <c r="I2815">
        <v>10</v>
      </c>
      <c r="J2815" s="76" t="s">
        <v>4142</v>
      </c>
      <c r="K2815" s="76" t="s">
        <v>4143</v>
      </c>
      <c r="L2815" s="77">
        <v>46241</v>
      </c>
      <c r="M2815" s="76" t="s">
        <v>296</v>
      </c>
      <c r="N2815">
        <v>3011182</v>
      </c>
      <c r="O2815" s="76" t="s">
        <v>271</v>
      </c>
      <c r="P2815" s="77">
        <v>46241</v>
      </c>
      <c r="Q2815" s="43">
        <f t="shared" si="88"/>
        <v>871</v>
      </c>
      <c r="R2815" s="43">
        <f t="shared" si="89"/>
        <v>940</v>
      </c>
      <c r="S2815" s="41">
        <f>IF($Q2815&lt;Parâmetros!$E$19,$G2815-1,$G2815)</f>
        <v>46241</v>
      </c>
    </row>
    <row r="2816" spans="1:19" ht="15" customHeight="1" x14ac:dyDescent="0.25">
      <c r="A2816" s="79">
        <v>56855</v>
      </c>
      <c r="B2816" s="76" t="s">
        <v>183</v>
      </c>
      <c r="C2816" s="76" t="s">
        <v>265</v>
      </c>
      <c r="D2816" s="77">
        <v>46241</v>
      </c>
      <c r="E2816" s="78">
        <v>1.05</v>
      </c>
      <c r="F2816" s="76" t="s">
        <v>266</v>
      </c>
      <c r="G2816" s="77">
        <v>46241</v>
      </c>
      <c r="H2816">
        <v>40502101</v>
      </c>
      <c r="I2816">
        <v>10</v>
      </c>
      <c r="J2816" s="76" t="s">
        <v>1885</v>
      </c>
      <c r="K2816" s="76" t="s">
        <v>4144</v>
      </c>
      <c r="L2816" s="77">
        <v>46241</v>
      </c>
      <c r="M2816" s="76" t="s">
        <v>269</v>
      </c>
      <c r="N2816" s="76" t="s">
        <v>270</v>
      </c>
      <c r="O2816" s="76" t="s">
        <v>271</v>
      </c>
      <c r="P2816" s="77">
        <v>46241</v>
      </c>
      <c r="Q2816" s="43">
        <f t="shared" si="88"/>
        <v>943</v>
      </c>
      <c r="R2816" s="43">
        <f t="shared" si="89"/>
        <v>1006</v>
      </c>
      <c r="S2816" s="41">
        <f>IF($Q2816&lt;Parâmetros!$E$19,$G2816-1,$G2816)</f>
        <v>46241</v>
      </c>
    </row>
    <row r="2817" spans="1:19" ht="15" customHeight="1" x14ac:dyDescent="0.25">
      <c r="A2817" s="79">
        <v>56855</v>
      </c>
      <c r="B2817" s="76" t="s">
        <v>183</v>
      </c>
      <c r="C2817" s="76" t="s">
        <v>265</v>
      </c>
      <c r="D2817" s="77">
        <v>46243</v>
      </c>
      <c r="E2817" s="78">
        <v>2.1800000000000002</v>
      </c>
      <c r="F2817" s="76" t="s">
        <v>266</v>
      </c>
      <c r="G2817" s="77">
        <v>46243</v>
      </c>
      <c r="H2817">
        <v>40501012</v>
      </c>
      <c r="I2817">
        <v>10</v>
      </c>
      <c r="J2817" s="76" t="s">
        <v>4145</v>
      </c>
      <c r="K2817" s="76" t="s">
        <v>4146</v>
      </c>
      <c r="L2817" s="77">
        <v>46243</v>
      </c>
      <c r="M2817" s="76" t="s">
        <v>269</v>
      </c>
      <c r="N2817">
        <v>3012308</v>
      </c>
      <c r="O2817" s="76" t="s">
        <v>271</v>
      </c>
      <c r="P2817" s="77">
        <v>46243</v>
      </c>
      <c r="Q2817" s="43">
        <f t="shared" si="88"/>
        <v>417</v>
      </c>
      <c r="R2817" s="43">
        <f t="shared" si="89"/>
        <v>548</v>
      </c>
      <c r="S2817" s="41">
        <f>IF($Q2817&lt;Parâmetros!$E$19,$G2817-1,$G2817)</f>
        <v>46242</v>
      </c>
    </row>
    <row r="2818" spans="1:19" ht="15" customHeight="1" x14ac:dyDescent="0.25">
      <c r="A2818" s="79">
        <v>56855</v>
      </c>
      <c r="B2818" s="76" t="s">
        <v>183</v>
      </c>
      <c r="C2818" s="76" t="s">
        <v>265</v>
      </c>
      <c r="D2818" s="77">
        <v>46243</v>
      </c>
      <c r="E2818" s="78">
        <v>0.97</v>
      </c>
      <c r="F2818" s="76" t="s">
        <v>266</v>
      </c>
      <c r="G2818" s="77">
        <v>46243</v>
      </c>
      <c r="H2818">
        <v>40502738</v>
      </c>
      <c r="I2818">
        <v>10</v>
      </c>
      <c r="J2818" s="76" t="s">
        <v>4147</v>
      </c>
      <c r="K2818" s="76" t="s">
        <v>4148</v>
      </c>
      <c r="L2818" s="77">
        <v>46243</v>
      </c>
      <c r="M2818" s="76" t="s">
        <v>269</v>
      </c>
      <c r="N2818" s="76" t="s">
        <v>270</v>
      </c>
      <c r="O2818" s="76" t="s">
        <v>271</v>
      </c>
      <c r="P2818" s="77">
        <v>46243</v>
      </c>
      <c r="Q2818" s="43">
        <f t="shared" si="88"/>
        <v>548</v>
      </c>
      <c r="R2818" s="43">
        <f t="shared" si="89"/>
        <v>606</v>
      </c>
      <c r="S2818" s="41">
        <f>IF($Q2818&lt;Parâmetros!$E$19,$G2818-1,$G2818)</f>
        <v>46243</v>
      </c>
    </row>
    <row r="2819" spans="1:19" ht="15" customHeight="1" x14ac:dyDescent="0.25">
      <c r="A2819" s="79">
        <v>56855</v>
      </c>
      <c r="B2819" s="76" t="s">
        <v>183</v>
      </c>
      <c r="C2819" s="76" t="s">
        <v>265</v>
      </c>
      <c r="D2819" s="77">
        <v>46243</v>
      </c>
      <c r="E2819" s="78">
        <v>1.87</v>
      </c>
      <c r="F2819" s="76" t="s">
        <v>266</v>
      </c>
      <c r="G2819" s="77">
        <v>46243</v>
      </c>
      <c r="H2819">
        <v>40501012</v>
      </c>
      <c r="I2819">
        <v>10</v>
      </c>
      <c r="J2819" s="76" t="s">
        <v>4149</v>
      </c>
      <c r="K2819" s="76" t="s">
        <v>4150</v>
      </c>
      <c r="L2819" s="77">
        <v>46243</v>
      </c>
      <c r="M2819" s="76" t="s">
        <v>269</v>
      </c>
      <c r="N2819">
        <v>3012308</v>
      </c>
      <c r="O2819" s="76" t="s">
        <v>271</v>
      </c>
      <c r="P2819" s="77">
        <v>46243</v>
      </c>
      <c r="Q2819" s="43">
        <f t="shared" si="88"/>
        <v>610</v>
      </c>
      <c r="R2819" s="43">
        <f t="shared" si="89"/>
        <v>722</v>
      </c>
      <c r="S2819" s="41">
        <f>IF($Q2819&lt;Parâmetros!$E$19,$G2819-1,$G2819)</f>
        <v>46243</v>
      </c>
    </row>
    <row r="2820" spans="1:19" ht="15" customHeight="1" x14ac:dyDescent="0.25">
      <c r="A2820" s="79">
        <v>56855</v>
      </c>
      <c r="B2820" s="76" t="s">
        <v>183</v>
      </c>
      <c r="C2820" s="76" t="s">
        <v>265</v>
      </c>
      <c r="D2820" s="77">
        <v>46243</v>
      </c>
      <c r="E2820" s="78">
        <v>1.37</v>
      </c>
      <c r="F2820" s="76" t="s">
        <v>266</v>
      </c>
      <c r="G2820" s="77">
        <v>46243</v>
      </c>
      <c r="H2820">
        <v>40496959</v>
      </c>
      <c r="I2820">
        <v>10</v>
      </c>
      <c r="J2820" s="76" t="s">
        <v>4151</v>
      </c>
      <c r="K2820" s="76" t="s">
        <v>4152</v>
      </c>
      <c r="L2820" s="77">
        <v>46243</v>
      </c>
      <c r="M2820" s="76" t="s">
        <v>296</v>
      </c>
      <c r="N2820">
        <v>3012972</v>
      </c>
      <c r="O2820" s="76" t="s">
        <v>271</v>
      </c>
      <c r="P2820" s="77">
        <v>46243</v>
      </c>
      <c r="Q2820" s="43">
        <f t="shared" si="88"/>
        <v>790</v>
      </c>
      <c r="R2820" s="43">
        <f t="shared" si="89"/>
        <v>873</v>
      </c>
      <c r="S2820" s="41">
        <f>IF($Q2820&lt;Parâmetros!$E$19,$G2820-1,$G2820)</f>
        <v>46243</v>
      </c>
    </row>
    <row r="2821" spans="1:19" ht="15" customHeight="1" x14ac:dyDescent="0.25">
      <c r="A2821" s="79">
        <v>56855</v>
      </c>
      <c r="B2821" s="76" t="s">
        <v>183</v>
      </c>
      <c r="C2821" s="76" t="s">
        <v>265</v>
      </c>
      <c r="D2821" s="77">
        <v>46243</v>
      </c>
      <c r="E2821" s="78">
        <v>1.04</v>
      </c>
      <c r="F2821" s="76" t="s">
        <v>266</v>
      </c>
      <c r="G2821" s="77">
        <v>46243</v>
      </c>
      <c r="H2821">
        <v>40496960</v>
      </c>
      <c r="I2821">
        <v>10</v>
      </c>
      <c r="J2821" s="76" t="s">
        <v>4153</v>
      </c>
      <c r="K2821" s="76" t="s">
        <v>4154</v>
      </c>
      <c r="L2821" s="77">
        <v>46243</v>
      </c>
      <c r="M2821" s="76" t="s">
        <v>296</v>
      </c>
      <c r="N2821" s="76" t="s">
        <v>270</v>
      </c>
      <c r="O2821" s="76" t="s">
        <v>271</v>
      </c>
      <c r="P2821" s="77">
        <v>46243</v>
      </c>
      <c r="Q2821" s="43">
        <f t="shared" si="88"/>
        <v>873</v>
      </c>
      <c r="R2821" s="43">
        <f t="shared" si="89"/>
        <v>936</v>
      </c>
      <c r="S2821" s="41">
        <f>IF($Q2821&lt;Parâmetros!$E$19,$G2821-1,$G2821)</f>
        <v>46243</v>
      </c>
    </row>
    <row r="2822" spans="1:19" ht="15" customHeight="1" x14ac:dyDescent="0.25">
      <c r="A2822" s="79">
        <v>56855</v>
      </c>
      <c r="B2822" s="76" t="s">
        <v>183</v>
      </c>
      <c r="C2822" s="76" t="s">
        <v>265</v>
      </c>
      <c r="D2822" s="77">
        <v>46244</v>
      </c>
      <c r="E2822" s="78">
        <v>1.67</v>
      </c>
      <c r="F2822" s="76" t="s">
        <v>266</v>
      </c>
      <c r="G2822" s="77">
        <v>46244</v>
      </c>
      <c r="H2822">
        <v>40502740</v>
      </c>
      <c r="I2822">
        <v>10</v>
      </c>
      <c r="J2822" s="76" t="s">
        <v>3006</v>
      </c>
      <c r="K2822" s="76" t="s">
        <v>4155</v>
      </c>
      <c r="L2822" s="77">
        <v>46244</v>
      </c>
      <c r="M2822" s="76" t="s">
        <v>269</v>
      </c>
      <c r="N2822" s="76" t="s">
        <v>270</v>
      </c>
      <c r="O2822" s="76" t="s">
        <v>271</v>
      </c>
      <c r="P2822" s="77">
        <v>46244</v>
      </c>
      <c r="Q2822" s="43">
        <f t="shared" si="88"/>
        <v>431</v>
      </c>
      <c r="R2822" s="43">
        <f t="shared" si="89"/>
        <v>532</v>
      </c>
      <c r="S2822" s="41">
        <f>IF($Q2822&lt;Parâmetros!$E$19,$G2822-1,$G2822)</f>
        <v>46244</v>
      </c>
    </row>
    <row r="2823" spans="1:19" ht="15" customHeight="1" x14ac:dyDescent="0.25">
      <c r="A2823" s="79">
        <v>56855</v>
      </c>
      <c r="B2823" s="76" t="s">
        <v>183</v>
      </c>
      <c r="C2823" s="76" t="s">
        <v>265</v>
      </c>
      <c r="D2823" s="77">
        <v>46244</v>
      </c>
      <c r="E2823" s="78">
        <v>1.1599999999999999</v>
      </c>
      <c r="F2823" s="76" t="s">
        <v>266</v>
      </c>
      <c r="G2823" s="77">
        <v>46244</v>
      </c>
      <c r="H2823">
        <v>40497144</v>
      </c>
      <c r="I2823">
        <v>10</v>
      </c>
      <c r="J2823" s="76" t="s">
        <v>4156</v>
      </c>
      <c r="K2823" s="76" t="s">
        <v>4157</v>
      </c>
      <c r="L2823" s="77">
        <v>46244</v>
      </c>
      <c r="M2823" s="76" t="s">
        <v>296</v>
      </c>
      <c r="N2823">
        <v>3008996</v>
      </c>
      <c r="O2823" s="76" t="s">
        <v>271</v>
      </c>
      <c r="P2823" s="77">
        <v>46244</v>
      </c>
      <c r="Q2823" s="43">
        <f t="shared" si="88"/>
        <v>536</v>
      </c>
      <c r="R2823" s="43">
        <f t="shared" si="89"/>
        <v>605</v>
      </c>
      <c r="S2823" s="41">
        <f>IF($Q2823&lt;Parâmetros!$E$19,$G2823-1,$G2823)</f>
        <v>46244</v>
      </c>
    </row>
    <row r="2824" spans="1:19" ht="15" customHeight="1" x14ac:dyDescent="0.25">
      <c r="A2824" s="79">
        <v>56855</v>
      </c>
      <c r="B2824" s="76" t="s">
        <v>183</v>
      </c>
      <c r="C2824" s="76" t="s">
        <v>265</v>
      </c>
      <c r="D2824" s="77">
        <v>46244</v>
      </c>
      <c r="E2824" s="78">
        <v>1.45</v>
      </c>
      <c r="F2824" s="76" t="s">
        <v>266</v>
      </c>
      <c r="G2824" s="77">
        <v>46244</v>
      </c>
      <c r="H2824">
        <v>40503037</v>
      </c>
      <c r="I2824">
        <v>10</v>
      </c>
      <c r="J2824" s="76" t="s">
        <v>4158</v>
      </c>
      <c r="K2824" s="76" t="s">
        <v>4159</v>
      </c>
      <c r="L2824" s="77">
        <v>46244</v>
      </c>
      <c r="M2824" s="76" t="s">
        <v>269</v>
      </c>
      <c r="N2824" s="76" t="s">
        <v>270</v>
      </c>
      <c r="O2824" s="76" t="s">
        <v>271</v>
      </c>
      <c r="P2824" s="77">
        <v>46244</v>
      </c>
      <c r="Q2824" s="43">
        <f t="shared" si="88"/>
        <v>608</v>
      </c>
      <c r="R2824" s="43">
        <f t="shared" si="89"/>
        <v>695</v>
      </c>
      <c r="S2824" s="41">
        <f>IF($Q2824&lt;Parâmetros!$E$19,$G2824-1,$G2824)</f>
        <v>46244</v>
      </c>
    </row>
    <row r="2825" spans="1:19" ht="15" customHeight="1" x14ac:dyDescent="0.25">
      <c r="A2825" s="79">
        <v>56855</v>
      </c>
      <c r="B2825" s="76" t="s">
        <v>183</v>
      </c>
      <c r="C2825" s="76" t="s">
        <v>265</v>
      </c>
      <c r="D2825" s="77">
        <v>46244</v>
      </c>
      <c r="E2825" s="78">
        <v>4.12</v>
      </c>
      <c r="F2825" s="76" t="s">
        <v>266</v>
      </c>
      <c r="G2825" s="77">
        <v>46244</v>
      </c>
      <c r="H2825">
        <v>40494774</v>
      </c>
      <c r="I2825">
        <v>20</v>
      </c>
      <c r="J2825" s="76" t="s">
        <v>4160</v>
      </c>
      <c r="K2825" s="76" t="s">
        <v>4161</v>
      </c>
      <c r="L2825" s="77">
        <v>46244</v>
      </c>
      <c r="M2825" s="76" t="s">
        <v>269</v>
      </c>
      <c r="N2825" s="76" t="s">
        <v>270</v>
      </c>
      <c r="O2825" s="76" t="s">
        <v>271</v>
      </c>
      <c r="P2825" s="77">
        <v>46244</v>
      </c>
      <c r="Q2825" s="43">
        <f t="shared" si="88"/>
        <v>753</v>
      </c>
      <c r="R2825" s="43">
        <f t="shared" si="89"/>
        <v>1000</v>
      </c>
      <c r="S2825" s="41">
        <f>IF($Q2825&lt;Parâmetros!$E$19,$G2825-1,$G2825)</f>
        <v>46244</v>
      </c>
    </row>
    <row r="2826" spans="1:19" ht="15" customHeight="1" x14ac:dyDescent="0.25">
      <c r="A2826" s="79">
        <v>56855</v>
      </c>
      <c r="B2826" s="76" t="s">
        <v>183</v>
      </c>
      <c r="C2826" s="76" t="s">
        <v>265</v>
      </c>
      <c r="D2826" s="77">
        <v>46245</v>
      </c>
      <c r="E2826" s="78">
        <v>1.84</v>
      </c>
      <c r="F2826" s="76" t="s">
        <v>266</v>
      </c>
      <c r="G2826" s="77">
        <v>46245</v>
      </c>
      <c r="H2826">
        <v>40494774</v>
      </c>
      <c r="I2826">
        <v>20</v>
      </c>
      <c r="J2826" s="76" t="s">
        <v>1044</v>
      </c>
      <c r="K2826" s="76" t="s">
        <v>3438</v>
      </c>
      <c r="L2826" s="77">
        <v>46245</v>
      </c>
      <c r="M2826" s="76" t="s">
        <v>269</v>
      </c>
      <c r="N2826" s="76" t="s">
        <v>270</v>
      </c>
      <c r="O2826" s="76" t="s">
        <v>271</v>
      </c>
      <c r="P2826" s="77">
        <v>46245</v>
      </c>
      <c r="Q2826" s="43">
        <f t="shared" si="88"/>
        <v>428</v>
      </c>
      <c r="R2826" s="43">
        <f t="shared" si="89"/>
        <v>539</v>
      </c>
      <c r="S2826" s="41">
        <f>IF($Q2826&lt;Parâmetros!$E$19,$G2826-1,$G2826)</f>
        <v>46245</v>
      </c>
    </row>
    <row r="2827" spans="1:19" ht="15" customHeight="1" x14ac:dyDescent="0.25">
      <c r="A2827" s="79">
        <v>56855</v>
      </c>
      <c r="B2827" s="76" t="s">
        <v>183</v>
      </c>
      <c r="C2827" s="76" t="s">
        <v>265</v>
      </c>
      <c r="D2827" s="77">
        <v>46245</v>
      </c>
      <c r="E2827" s="78">
        <v>1.54</v>
      </c>
      <c r="F2827" s="76" t="s">
        <v>266</v>
      </c>
      <c r="G2827" s="77">
        <v>46245</v>
      </c>
      <c r="H2827">
        <v>40494774</v>
      </c>
      <c r="I2827">
        <v>10</v>
      </c>
      <c r="J2827" s="76" t="s">
        <v>4162</v>
      </c>
      <c r="K2827" s="76" t="s">
        <v>4163</v>
      </c>
      <c r="L2827" s="77">
        <v>46245</v>
      </c>
      <c r="M2827" s="76" t="s">
        <v>269</v>
      </c>
      <c r="N2827" s="76" t="s">
        <v>270</v>
      </c>
      <c r="O2827" s="76" t="s">
        <v>271</v>
      </c>
      <c r="P2827" s="77">
        <v>46245</v>
      </c>
      <c r="Q2827" s="43">
        <f t="shared" si="88"/>
        <v>539</v>
      </c>
      <c r="R2827" s="43">
        <f t="shared" si="89"/>
        <v>632</v>
      </c>
      <c r="S2827" s="41">
        <f>IF($Q2827&lt;Parâmetros!$E$19,$G2827-1,$G2827)</f>
        <v>46245</v>
      </c>
    </row>
    <row r="2828" spans="1:19" ht="15" customHeight="1" x14ac:dyDescent="0.25">
      <c r="A2828" s="79">
        <v>56855</v>
      </c>
      <c r="B2828" s="76" t="s">
        <v>183</v>
      </c>
      <c r="C2828" s="76" t="s">
        <v>265</v>
      </c>
      <c r="D2828" s="77">
        <v>46245</v>
      </c>
      <c r="E2828" s="78">
        <v>2.23</v>
      </c>
      <c r="F2828" s="76" t="s">
        <v>266</v>
      </c>
      <c r="G2828" s="77">
        <v>46245</v>
      </c>
      <c r="H2828">
        <v>40502993</v>
      </c>
      <c r="I2828">
        <v>10</v>
      </c>
      <c r="J2828" s="76" t="s">
        <v>4164</v>
      </c>
      <c r="K2828" s="76" t="s">
        <v>4165</v>
      </c>
      <c r="L2828" s="77">
        <v>46245</v>
      </c>
      <c r="M2828" s="76" t="s">
        <v>269</v>
      </c>
      <c r="N2828" s="76" t="s">
        <v>270</v>
      </c>
      <c r="O2828" s="76" t="s">
        <v>271</v>
      </c>
      <c r="P2828" s="77">
        <v>46245</v>
      </c>
      <c r="Q2828" s="43">
        <f t="shared" si="88"/>
        <v>633</v>
      </c>
      <c r="R2828" s="43">
        <f t="shared" si="89"/>
        <v>767</v>
      </c>
      <c r="S2828" s="41">
        <f>IF($Q2828&lt;Parâmetros!$E$19,$G2828-1,$G2828)</f>
        <v>46245</v>
      </c>
    </row>
    <row r="2829" spans="1:19" ht="15" customHeight="1" x14ac:dyDescent="0.25">
      <c r="A2829" s="79">
        <v>56855</v>
      </c>
      <c r="B2829" s="76" t="s">
        <v>183</v>
      </c>
      <c r="C2829" s="76" t="s">
        <v>265</v>
      </c>
      <c r="D2829" s="77">
        <v>46245</v>
      </c>
      <c r="E2829" s="78">
        <v>2.61</v>
      </c>
      <c r="F2829" s="76" t="s">
        <v>266</v>
      </c>
      <c r="G2829" s="77">
        <v>46245</v>
      </c>
      <c r="H2829">
        <v>40503406</v>
      </c>
      <c r="I2829">
        <v>10</v>
      </c>
      <c r="J2829" s="76" t="s">
        <v>4166</v>
      </c>
      <c r="K2829" s="76" t="s">
        <v>4167</v>
      </c>
      <c r="L2829" s="77">
        <v>46245</v>
      </c>
      <c r="M2829" s="76" t="s">
        <v>269</v>
      </c>
      <c r="N2829" s="76" t="s">
        <v>270</v>
      </c>
      <c r="O2829" s="76" t="s">
        <v>271</v>
      </c>
      <c r="P2829" s="77">
        <v>46245</v>
      </c>
      <c r="Q2829" s="43">
        <f t="shared" si="88"/>
        <v>843</v>
      </c>
      <c r="R2829" s="43">
        <f t="shared" si="89"/>
        <v>999</v>
      </c>
      <c r="S2829" s="41">
        <f>IF($Q2829&lt;Parâmetros!$E$19,$G2829-1,$G2829)</f>
        <v>46245</v>
      </c>
    </row>
    <row r="2830" spans="1:19" ht="15" customHeight="1" x14ac:dyDescent="0.25">
      <c r="A2830" s="79">
        <v>56855</v>
      </c>
      <c r="B2830" s="76" t="s">
        <v>183</v>
      </c>
      <c r="C2830" s="76" t="s">
        <v>265</v>
      </c>
      <c r="D2830" s="77">
        <v>46246</v>
      </c>
      <c r="E2830" s="78">
        <v>1.6</v>
      </c>
      <c r="F2830" s="76" t="s">
        <v>266</v>
      </c>
      <c r="G2830" s="77">
        <v>46246</v>
      </c>
      <c r="H2830">
        <v>40502993</v>
      </c>
      <c r="I2830">
        <v>10</v>
      </c>
      <c r="J2830" s="76" t="s">
        <v>4168</v>
      </c>
      <c r="K2830" s="76" t="s">
        <v>4169</v>
      </c>
      <c r="L2830" s="77">
        <v>46246</v>
      </c>
      <c r="M2830" s="76" t="s">
        <v>269</v>
      </c>
      <c r="N2830" s="76" t="s">
        <v>270</v>
      </c>
      <c r="O2830" s="76" t="s">
        <v>271</v>
      </c>
      <c r="P2830" s="77">
        <v>46246</v>
      </c>
      <c r="Q2830" s="43">
        <f t="shared" si="88"/>
        <v>431</v>
      </c>
      <c r="R2830" s="43">
        <f t="shared" si="89"/>
        <v>527</v>
      </c>
      <c r="S2830" s="41">
        <f>IF($Q2830&lt;Parâmetros!$E$19,$G2830-1,$G2830)</f>
        <v>46246</v>
      </c>
    </row>
    <row r="2831" spans="1:19" ht="15" customHeight="1" x14ac:dyDescent="0.25">
      <c r="A2831" s="79">
        <v>56855</v>
      </c>
      <c r="B2831" s="76" t="s">
        <v>183</v>
      </c>
      <c r="C2831" s="76" t="s">
        <v>265</v>
      </c>
      <c r="D2831" s="77">
        <v>46246</v>
      </c>
      <c r="E2831" s="78">
        <v>2.7</v>
      </c>
      <c r="F2831" s="76" t="s">
        <v>266</v>
      </c>
      <c r="G2831" s="77">
        <v>46246</v>
      </c>
      <c r="H2831">
        <v>40503654</v>
      </c>
      <c r="I2831">
        <v>10</v>
      </c>
      <c r="J2831" s="76" t="s">
        <v>4170</v>
      </c>
      <c r="K2831" s="76" t="s">
        <v>4171</v>
      </c>
      <c r="L2831" s="77">
        <v>46246</v>
      </c>
      <c r="M2831" s="76" t="s">
        <v>269</v>
      </c>
      <c r="N2831" s="76" t="s">
        <v>270</v>
      </c>
      <c r="O2831" s="76" t="s">
        <v>271</v>
      </c>
      <c r="P2831" s="77">
        <v>46246</v>
      </c>
      <c r="Q2831" s="43">
        <f t="shared" si="88"/>
        <v>541</v>
      </c>
      <c r="R2831" s="43">
        <f t="shared" si="89"/>
        <v>704</v>
      </c>
      <c r="S2831" s="41">
        <f>IF($Q2831&lt;Parâmetros!$E$19,$G2831-1,$G2831)</f>
        <v>46246</v>
      </c>
    </row>
    <row r="2832" spans="1:19" ht="15" customHeight="1" x14ac:dyDescent="0.25">
      <c r="A2832" s="79">
        <v>56855</v>
      </c>
      <c r="B2832" s="76" t="s">
        <v>183</v>
      </c>
      <c r="C2832" s="76" t="s">
        <v>265</v>
      </c>
      <c r="D2832" s="77">
        <v>46246</v>
      </c>
      <c r="E2832" s="78">
        <v>0.83</v>
      </c>
      <c r="F2832" s="76" t="s">
        <v>266</v>
      </c>
      <c r="G2832" s="77">
        <v>46246</v>
      </c>
      <c r="H2832">
        <v>40503654</v>
      </c>
      <c r="I2832">
        <v>10</v>
      </c>
      <c r="J2832" s="76" t="s">
        <v>4172</v>
      </c>
      <c r="K2832" s="76" t="s">
        <v>4173</v>
      </c>
      <c r="L2832" s="77">
        <v>46246</v>
      </c>
      <c r="M2832" s="76" t="s">
        <v>269</v>
      </c>
      <c r="N2832" s="76" t="s">
        <v>270</v>
      </c>
      <c r="O2832" s="76" t="s">
        <v>271</v>
      </c>
      <c r="P2832" s="77">
        <v>46246</v>
      </c>
      <c r="Q2832" s="43">
        <f t="shared" si="88"/>
        <v>704</v>
      </c>
      <c r="R2832" s="43">
        <f t="shared" si="89"/>
        <v>754</v>
      </c>
      <c r="S2832" s="41">
        <f>IF($Q2832&lt;Parâmetros!$E$19,$G2832-1,$G2832)</f>
        <v>46246</v>
      </c>
    </row>
    <row r="2833" spans="1:19" ht="15" customHeight="1" x14ac:dyDescent="0.25">
      <c r="A2833" s="79">
        <v>56855</v>
      </c>
      <c r="B2833" s="76" t="s">
        <v>183</v>
      </c>
      <c r="C2833" s="76" t="s">
        <v>265</v>
      </c>
      <c r="D2833" s="77">
        <v>46246</v>
      </c>
      <c r="E2833" s="78">
        <v>2.78</v>
      </c>
      <c r="F2833" s="76" t="s">
        <v>266</v>
      </c>
      <c r="G2833" s="77">
        <v>46246</v>
      </c>
      <c r="H2833">
        <v>40503653</v>
      </c>
      <c r="I2833">
        <v>10</v>
      </c>
      <c r="J2833" s="76" t="s">
        <v>3414</v>
      </c>
      <c r="K2833" s="76" t="s">
        <v>4174</v>
      </c>
      <c r="L2833" s="77">
        <v>46246</v>
      </c>
      <c r="M2833" s="76" t="s">
        <v>269</v>
      </c>
      <c r="N2833">
        <v>3010915</v>
      </c>
      <c r="O2833" s="76" t="s">
        <v>271</v>
      </c>
      <c r="P2833" s="77">
        <v>46246</v>
      </c>
      <c r="Q2833" s="43">
        <f t="shared" si="88"/>
        <v>826</v>
      </c>
      <c r="R2833" s="43">
        <f t="shared" si="89"/>
        <v>993</v>
      </c>
      <c r="S2833" s="41">
        <f>IF($Q2833&lt;Parâmetros!$E$19,$G2833-1,$G2833)</f>
        <v>46246</v>
      </c>
    </row>
    <row r="2834" spans="1:19" ht="15" customHeight="1" x14ac:dyDescent="0.25">
      <c r="A2834" s="79">
        <v>56855</v>
      </c>
      <c r="B2834" s="76" t="s">
        <v>183</v>
      </c>
      <c r="C2834" s="76" t="s">
        <v>265</v>
      </c>
      <c r="D2834" s="77">
        <v>46247</v>
      </c>
      <c r="E2834" s="78">
        <v>5.51</v>
      </c>
      <c r="F2834" s="76" t="s">
        <v>266</v>
      </c>
      <c r="G2834" s="77">
        <v>46247</v>
      </c>
      <c r="H2834">
        <v>40502997</v>
      </c>
      <c r="I2834">
        <v>10</v>
      </c>
      <c r="J2834" s="76" t="s">
        <v>3563</v>
      </c>
      <c r="K2834" s="76" t="s">
        <v>4175</v>
      </c>
      <c r="L2834" s="77">
        <v>46247</v>
      </c>
      <c r="M2834" s="76" t="s">
        <v>269</v>
      </c>
      <c r="N2834" s="76" t="s">
        <v>270</v>
      </c>
      <c r="O2834" s="76" t="s">
        <v>271</v>
      </c>
      <c r="P2834" s="77">
        <v>46247</v>
      </c>
      <c r="Q2834" s="43">
        <f t="shared" si="88"/>
        <v>432</v>
      </c>
      <c r="R2834" s="43">
        <f t="shared" si="89"/>
        <v>762</v>
      </c>
      <c r="S2834" s="41">
        <f>IF($Q2834&lt;Parâmetros!$E$19,$G2834-1,$G2834)</f>
        <v>46247</v>
      </c>
    </row>
    <row r="2835" spans="1:19" ht="15" customHeight="1" x14ac:dyDescent="0.25">
      <c r="A2835" s="79">
        <v>56855</v>
      </c>
      <c r="B2835" s="76" t="s">
        <v>183</v>
      </c>
      <c r="C2835" s="76" t="s">
        <v>265</v>
      </c>
      <c r="D2835" s="77">
        <v>46247</v>
      </c>
      <c r="E2835" s="78">
        <v>0.67</v>
      </c>
      <c r="F2835" s="76" t="s">
        <v>266</v>
      </c>
      <c r="G2835" s="77">
        <v>46247</v>
      </c>
      <c r="H2835">
        <v>40497127</v>
      </c>
      <c r="I2835">
        <v>10</v>
      </c>
      <c r="J2835" s="76" t="s">
        <v>4176</v>
      </c>
      <c r="K2835" s="76" t="s">
        <v>4177</v>
      </c>
      <c r="L2835" s="77">
        <v>46247</v>
      </c>
      <c r="M2835" s="76" t="s">
        <v>296</v>
      </c>
      <c r="N2835">
        <v>3004239</v>
      </c>
      <c r="O2835" s="76" t="s">
        <v>271</v>
      </c>
      <c r="P2835" s="77">
        <v>46247</v>
      </c>
      <c r="Q2835" s="43">
        <f t="shared" si="88"/>
        <v>813</v>
      </c>
      <c r="R2835" s="43">
        <f t="shared" si="89"/>
        <v>853</v>
      </c>
      <c r="S2835" s="41">
        <f>IF($Q2835&lt;Parâmetros!$E$19,$G2835-1,$G2835)</f>
        <v>46247</v>
      </c>
    </row>
    <row r="2836" spans="1:19" ht="15" customHeight="1" x14ac:dyDescent="0.25">
      <c r="A2836" s="79">
        <v>56855</v>
      </c>
      <c r="B2836" s="76" t="s">
        <v>183</v>
      </c>
      <c r="C2836" s="76" t="s">
        <v>265</v>
      </c>
      <c r="D2836" s="77">
        <v>46247</v>
      </c>
      <c r="E2836" s="78">
        <v>0.37</v>
      </c>
      <c r="F2836" s="76" t="s">
        <v>266</v>
      </c>
      <c r="G2836" s="77">
        <v>46247</v>
      </c>
      <c r="H2836">
        <v>40497128</v>
      </c>
      <c r="I2836">
        <v>10</v>
      </c>
      <c r="J2836" s="76" t="s">
        <v>4178</v>
      </c>
      <c r="K2836" s="76" t="s">
        <v>4179</v>
      </c>
      <c r="L2836" s="77">
        <v>46247</v>
      </c>
      <c r="M2836" s="76" t="s">
        <v>296</v>
      </c>
      <c r="N2836">
        <v>3004240</v>
      </c>
      <c r="O2836" s="76" t="s">
        <v>271</v>
      </c>
      <c r="P2836" s="77">
        <v>46247</v>
      </c>
      <c r="Q2836" s="43">
        <f t="shared" si="88"/>
        <v>855</v>
      </c>
      <c r="R2836" s="43">
        <f t="shared" si="89"/>
        <v>877</v>
      </c>
      <c r="S2836" s="41">
        <f>IF($Q2836&lt;Parâmetros!$E$19,$G2836-1,$G2836)</f>
        <v>46247</v>
      </c>
    </row>
    <row r="2837" spans="1:19" ht="15" customHeight="1" x14ac:dyDescent="0.25">
      <c r="A2837" s="79">
        <v>56855</v>
      </c>
      <c r="B2837" s="76" t="s">
        <v>183</v>
      </c>
      <c r="C2837" s="76" t="s">
        <v>265</v>
      </c>
      <c r="D2837" s="77">
        <v>46247</v>
      </c>
      <c r="E2837" s="78">
        <v>0.4</v>
      </c>
      <c r="F2837" s="76" t="s">
        <v>266</v>
      </c>
      <c r="G2837" s="77">
        <v>46247</v>
      </c>
      <c r="H2837">
        <v>40497129</v>
      </c>
      <c r="I2837">
        <v>10</v>
      </c>
      <c r="J2837" s="76" t="s">
        <v>4180</v>
      </c>
      <c r="K2837" s="76" t="s">
        <v>4181</v>
      </c>
      <c r="L2837" s="77">
        <v>46247</v>
      </c>
      <c r="M2837" s="76" t="s">
        <v>296</v>
      </c>
      <c r="N2837">
        <v>3004241</v>
      </c>
      <c r="O2837" s="76" t="s">
        <v>271</v>
      </c>
      <c r="P2837" s="77">
        <v>46247</v>
      </c>
      <c r="Q2837" s="43">
        <f t="shared" si="88"/>
        <v>879</v>
      </c>
      <c r="R2837" s="43">
        <f t="shared" si="89"/>
        <v>903</v>
      </c>
      <c r="S2837" s="41">
        <f>IF($Q2837&lt;Parâmetros!$E$19,$G2837-1,$G2837)</f>
        <v>46247</v>
      </c>
    </row>
    <row r="2838" spans="1:19" ht="15" customHeight="1" x14ac:dyDescent="0.25">
      <c r="A2838" s="79">
        <v>56855</v>
      </c>
      <c r="B2838" s="76" t="s">
        <v>183</v>
      </c>
      <c r="C2838" s="76" t="s">
        <v>265</v>
      </c>
      <c r="D2838" s="77">
        <v>46247</v>
      </c>
      <c r="E2838" s="78">
        <v>0.37</v>
      </c>
      <c r="F2838" s="76" t="s">
        <v>266</v>
      </c>
      <c r="G2838" s="77">
        <v>46247</v>
      </c>
      <c r="H2838">
        <v>40497130</v>
      </c>
      <c r="I2838">
        <v>10</v>
      </c>
      <c r="J2838" s="76" t="s">
        <v>4182</v>
      </c>
      <c r="K2838" s="76" t="s">
        <v>4183</v>
      </c>
      <c r="L2838" s="77">
        <v>46247</v>
      </c>
      <c r="M2838" s="76" t="s">
        <v>296</v>
      </c>
      <c r="N2838">
        <v>3004242</v>
      </c>
      <c r="O2838" s="76" t="s">
        <v>271</v>
      </c>
      <c r="P2838" s="77">
        <v>46247</v>
      </c>
      <c r="Q2838" s="43">
        <f t="shared" si="88"/>
        <v>907</v>
      </c>
      <c r="R2838" s="43">
        <f t="shared" si="89"/>
        <v>929</v>
      </c>
      <c r="S2838" s="41">
        <f>IF($Q2838&lt;Parâmetros!$E$19,$G2838-1,$G2838)</f>
        <v>46247</v>
      </c>
    </row>
    <row r="2839" spans="1:19" ht="15" customHeight="1" x14ac:dyDescent="0.25">
      <c r="A2839" s="79">
        <v>56855</v>
      </c>
      <c r="B2839" s="76" t="s">
        <v>183</v>
      </c>
      <c r="C2839" s="76" t="s">
        <v>265</v>
      </c>
      <c r="D2839" s="77">
        <v>46248</v>
      </c>
      <c r="E2839" s="78">
        <v>0.46</v>
      </c>
      <c r="F2839" s="76" t="s">
        <v>266</v>
      </c>
      <c r="G2839" s="77">
        <v>46247</v>
      </c>
      <c r="H2839">
        <v>40497133</v>
      </c>
      <c r="I2839">
        <v>10</v>
      </c>
      <c r="J2839" s="76" t="s">
        <v>4184</v>
      </c>
      <c r="K2839" s="76" t="s">
        <v>4185</v>
      </c>
      <c r="L2839" s="77">
        <v>46247</v>
      </c>
      <c r="M2839" s="76" t="s">
        <v>296</v>
      </c>
      <c r="N2839">
        <v>3010325</v>
      </c>
      <c r="O2839" s="76" t="s">
        <v>271</v>
      </c>
      <c r="P2839" s="77">
        <v>46248</v>
      </c>
      <c r="Q2839" s="43">
        <f t="shared" si="88"/>
        <v>936</v>
      </c>
      <c r="R2839" s="43">
        <f t="shared" si="89"/>
        <v>963</v>
      </c>
      <c r="S2839" s="41">
        <f>IF($Q2839&lt;Parâmetros!$E$19,$G2839-1,$G2839)</f>
        <v>46247</v>
      </c>
    </row>
    <row r="2840" spans="1:19" ht="15" customHeight="1" x14ac:dyDescent="0.25">
      <c r="A2840" s="79">
        <v>56855</v>
      </c>
      <c r="B2840" s="76" t="s">
        <v>183</v>
      </c>
      <c r="C2840" s="76" t="s">
        <v>265</v>
      </c>
      <c r="D2840" s="77">
        <v>46248</v>
      </c>
      <c r="E2840" s="78">
        <v>0.3</v>
      </c>
      <c r="F2840" s="76" t="s">
        <v>266</v>
      </c>
      <c r="G2840" s="77">
        <v>46247</v>
      </c>
      <c r="H2840">
        <v>40497132</v>
      </c>
      <c r="I2840">
        <v>10</v>
      </c>
      <c r="J2840" s="76" t="s">
        <v>4186</v>
      </c>
      <c r="K2840" s="76" t="s">
        <v>4187</v>
      </c>
      <c r="L2840" s="77">
        <v>46247</v>
      </c>
      <c r="M2840" s="76" t="s">
        <v>296</v>
      </c>
      <c r="N2840">
        <v>3004244</v>
      </c>
      <c r="O2840" s="76" t="s">
        <v>271</v>
      </c>
      <c r="P2840" s="77">
        <v>46248</v>
      </c>
      <c r="Q2840" s="43">
        <f t="shared" si="88"/>
        <v>964</v>
      </c>
      <c r="R2840" s="43">
        <f t="shared" si="89"/>
        <v>983</v>
      </c>
      <c r="S2840" s="41">
        <f>IF($Q2840&lt;Parâmetros!$E$19,$G2840-1,$G2840)</f>
        <v>46247</v>
      </c>
    </row>
    <row r="2841" spans="1:19" ht="15" customHeight="1" x14ac:dyDescent="0.25">
      <c r="A2841" s="79">
        <v>56855</v>
      </c>
      <c r="B2841" s="76" t="s">
        <v>183</v>
      </c>
      <c r="C2841" s="76" t="s">
        <v>265</v>
      </c>
      <c r="D2841" s="77">
        <v>46248</v>
      </c>
      <c r="E2841" s="78">
        <v>0.26</v>
      </c>
      <c r="F2841" s="76" t="s">
        <v>266</v>
      </c>
      <c r="G2841" s="77">
        <v>46247</v>
      </c>
      <c r="H2841">
        <v>40497131</v>
      </c>
      <c r="I2841">
        <v>10</v>
      </c>
      <c r="J2841" s="76" t="s">
        <v>4188</v>
      </c>
      <c r="K2841" s="76" t="s">
        <v>4189</v>
      </c>
      <c r="L2841" s="77">
        <v>46247</v>
      </c>
      <c r="M2841" s="76" t="s">
        <v>296</v>
      </c>
      <c r="N2841">
        <v>3004243</v>
      </c>
      <c r="O2841" s="76" t="s">
        <v>271</v>
      </c>
      <c r="P2841" s="77">
        <v>46248</v>
      </c>
      <c r="Q2841" s="43">
        <f t="shared" si="88"/>
        <v>986</v>
      </c>
      <c r="R2841" s="43">
        <f t="shared" si="89"/>
        <v>1002</v>
      </c>
      <c r="S2841" s="41">
        <f>IF($Q2841&lt;Parâmetros!$E$19,$G2841-1,$G2841)</f>
        <v>46247</v>
      </c>
    </row>
    <row r="2842" spans="1:19" ht="15" customHeight="1" x14ac:dyDescent="0.25">
      <c r="A2842" s="79">
        <v>56855</v>
      </c>
      <c r="B2842" s="76" t="s">
        <v>183</v>
      </c>
      <c r="C2842" s="76" t="s">
        <v>265</v>
      </c>
      <c r="D2842" s="77">
        <v>46248</v>
      </c>
      <c r="E2842" s="78">
        <v>1.75</v>
      </c>
      <c r="F2842" s="76" t="s">
        <v>266</v>
      </c>
      <c r="G2842" s="77">
        <v>46248</v>
      </c>
      <c r="H2842">
        <v>40503931</v>
      </c>
      <c r="I2842">
        <v>10</v>
      </c>
      <c r="J2842" s="76" t="s">
        <v>4190</v>
      </c>
      <c r="K2842" s="76" t="s">
        <v>4191</v>
      </c>
      <c r="L2842" s="77">
        <v>46248</v>
      </c>
      <c r="M2842" s="76" t="s">
        <v>269</v>
      </c>
      <c r="N2842" s="76" t="s">
        <v>270</v>
      </c>
      <c r="O2842" s="76" t="s">
        <v>271</v>
      </c>
      <c r="P2842" s="77">
        <v>46248</v>
      </c>
      <c r="Q2842" s="43">
        <f t="shared" si="88"/>
        <v>428</v>
      </c>
      <c r="R2842" s="43">
        <f t="shared" si="89"/>
        <v>534</v>
      </c>
      <c r="S2842" s="41">
        <f>IF($Q2842&lt;Parâmetros!$E$19,$G2842-1,$G2842)</f>
        <v>46248</v>
      </c>
    </row>
    <row r="2843" spans="1:19" ht="15" customHeight="1" x14ac:dyDescent="0.25">
      <c r="A2843" s="79">
        <v>56855</v>
      </c>
      <c r="B2843" s="76" t="s">
        <v>183</v>
      </c>
      <c r="C2843" s="76" t="s">
        <v>265</v>
      </c>
      <c r="D2843" s="77">
        <v>46248</v>
      </c>
      <c r="E2843" s="78">
        <v>0.87</v>
      </c>
      <c r="F2843" s="76" t="s">
        <v>266</v>
      </c>
      <c r="G2843" s="77">
        <v>46248</v>
      </c>
      <c r="H2843">
        <v>40497141</v>
      </c>
      <c r="I2843">
        <v>10</v>
      </c>
      <c r="J2843" s="76" t="s">
        <v>4192</v>
      </c>
      <c r="K2843" s="76" t="s">
        <v>4193</v>
      </c>
      <c r="L2843" s="77">
        <v>46248</v>
      </c>
      <c r="M2843" s="76" t="s">
        <v>296</v>
      </c>
      <c r="N2843" s="76" t="s">
        <v>270</v>
      </c>
      <c r="O2843" s="76" t="s">
        <v>271</v>
      </c>
      <c r="P2843" s="77">
        <v>46248</v>
      </c>
      <c r="Q2843" s="43">
        <f t="shared" si="88"/>
        <v>537</v>
      </c>
      <c r="R2843" s="43">
        <f t="shared" si="89"/>
        <v>589</v>
      </c>
      <c r="S2843" s="41">
        <f>IF($Q2843&lt;Parâmetros!$E$19,$G2843-1,$G2843)</f>
        <v>46248</v>
      </c>
    </row>
    <row r="2844" spans="1:19" ht="15" customHeight="1" x14ac:dyDescent="0.25">
      <c r="A2844" s="79">
        <v>56855</v>
      </c>
      <c r="B2844" s="76" t="s">
        <v>183</v>
      </c>
      <c r="C2844" s="76" t="s">
        <v>265</v>
      </c>
      <c r="D2844" s="77">
        <v>46248</v>
      </c>
      <c r="E2844" s="78">
        <v>4.1500000000000004</v>
      </c>
      <c r="F2844" s="76" t="s">
        <v>266</v>
      </c>
      <c r="G2844" s="77">
        <v>46248</v>
      </c>
      <c r="H2844">
        <v>40503667</v>
      </c>
      <c r="I2844">
        <v>10</v>
      </c>
      <c r="J2844" s="76" t="s">
        <v>4194</v>
      </c>
      <c r="K2844" s="76" t="s">
        <v>4195</v>
      </c>
      <c r="L2844" s="77">
        <v>46248</v>
      </c>
      <c r="M2844" s="76" t="s">
        <v>269</v>
      </c>
      <c r="N2844" s="76" t="s">
        <v>270</v>
      </c>
      <c r="O2844" s="76" t="s">
        <v>271</v>
      </c>
      <c r="P2844" s="77">
        <v>46248</v>
      </c>
      <c r="Q2844" s="43">
        <f t="shared" si="88"/>
        <v>591</v>
      </c>
      <c r="R2844" s="43">
        <f t="shared" si="89"/>
        <v>840</v>
      </c>
      <c r="S2844" s="41">
        <f>IF($Q2844&lt;Parâmetros!$E$19,$G2844-1,$G2844)</f>
        <v>46248</v>
      </c>
    </row>
    <row r="2845" spans="1:19" ht="15" customHeight="1" x14ac:dyDescent="0.25">
      <c r="A2845" s="79">
        <v>56855</v>
      </c>
      <c r="B2845" s="76" t="s">
        <v>183</v>
      </c>
      <c r="C2845" s="76" t="s">
        <v>265</v>
      </c>
      <c r="D2845" s="77">
        <v>46248</v>
      </c>
      <c r="E2845" s="78">
        <v>0.25</v>
      </c>
      <c r="F2845" s="76" t="s">
        <v>266</v>
      </c>
      <c r="G2845" s="77">
        <v>46248</v>
      </c>
      <c r="H2845">
        <v>40497134</v>
      </c>
      <c r="I2845">
        <v>10</v>
      </c>
      <c r="J2845" s="76" t="s">
        <v>4196</v>
      </c>
      <c r="K2845" s="76" t="s">
        <v>4197</v>
      </c>
      <c r="L2845" s="77">
        <v>46248</v>
      </c>
      <c r="M2845" s="76" t="s">
        <v>296</v>
      </c>
      <c r="N2845">
        <v>3010878</v>
      </c>
      <c r="O2845" s="76" t="s">
        <v>271</v>
      </c>
      <c r="P2845" s="77">
        <v>46248</v>
      </c>
      <c r="Q2845" s="43">
        <f t="shared" si="88"/>
        <v>903</v>
      </c>
      <c r="R2845" s="43">
        <f t="shared" si="89"/>
        <v>918</v>
      </c>
      <c r="S2845" s="41">
        <f>IF($Q2845&lt;Parâmetros!$E$19,$G2845-1,$G2845)</f>
        <v>46248</v>
      </c>
    </row>
    <row r="2846" spans="1:19" ht="15" customHeight="1" x14ac:dyDescent="0.25">
      <c r="A2846" s="79">
        <v>56855</v>
      </c>
      <c r="B2846" s="76" t="s">
        <v>183</v>
      </c>
      <c r="C2846" s="76" t="s">
        <v>265</v>
      </c>
      <c r="D2846" s="77">
        <v>46248</v>
      </c>
      <c r="E2846" s="78">
        <v>1.27</v>
      </c>
      <c r="F2846" s="76" t="s">
        <v>266</v>
      </c>
      <c r="G2846" s="77">
        <v>46248</v>
      </c>
      <c r="H2846">
        <v>40497142</v>
      </c>
      <c r="I2846">
        <v>10</v>
      </c>
      <c r="J2846" s="76" t="s">
        <v>4198</v>
      </c>
      <c r="K2846" s="76" t="s">
        <v>4199</v>
      </c>
      <c r="L2846" s="77">
        <v>46248</v>
      </c>
      <c r="M2846" s="76" t="s">
        <v>296</v>
      </c>
      <c r="N2846" s="76" t="s">
        <v>270</v>
      </c>
      <c r="O2846" s="76" t="s">
        <v>271</v>
      </c>
      <c r="P2846" s="77">
        <v>46248</v>
      </c>
      <c r="Q2846" s="43">
        <f t="shared" ref="Q2846:Q2909" si="90">IFERROR(VALUE(LEFT($J2846,2))*60+VALUE(MID($J2846,4,2)),9999)</f>
        <v>921</v>
      </c>
      <c r="R2846" s="43">
        <f t="shared" ref="R2846:R2909" si="91">IFERROR(VALUE(LEFT($K2846,2))*60+VALUE(MID($K2846,4,2)),"")</f>
        <v>997</v>
      </c>
      <c r="S2846" s="41">
        <f>IF($Q2846&lt;Parâmetros!$E$19,$G2846-1,$G2846)</f>
        <v>46248</v>
      </c>
    </row>
    <row r="2847" spans="1:19" ht="15" customHeight="1" x14ac:dyDescent="0.25">
      <c r="A2847" s="79">
        <v>56855</v>
      </c>
      <c r="B2847" s="76" t="s">
        <v>183</v>
      </c>
      <c r="C2847" s="76" t="s">
        <v>265</v>
      </c>
      <c r="D2847" s="77">
        <v>46251</v>
      </c>
      <c r="E2847" s="78">
        <v>3.37</v>
      </c>
      <c r="F2847" s="76" t="s">
        <v>266</v>
      </c>
      <c r="G2847" s="77">
        <v>46251</v>
      </c>
      <c r="H2847">
        <v>40503932</v>
      </c>
      <c r="I2847">
        <v>10</v>
      </c>
      <c r="J2847" s="76" t="s">
        <v>4132</v>
      </c>
      <c r="K2847" s="76" t="s">
        <v>4200</v>
      </c>
      <c r="L2847" s="77">
        <v>46251</v>
      </c>
      <c r="M2847" s="76" t="s">
        <v>269</v>
      </c>
      <c r="N2847" s="76" t="s">
        <v>270</v>
      </c>
      <c r="O2847" s="76" t="s">
        <v>271</v>
      </c>
      <c r="P2847" s="77">
        <v>46251</v>
      </c>
      <c r="Q2847" s="43">
        <f t="shared" si="90"/>
        <v>424</v>
      </c>
      <c r="R2847" s="43">
        <f t="shared" si="91"/>
        <v>626</v>
      </c>
      <c r="S2847" s="41">
        <f>IF($Q2847&lt;Parâmetros!$E$19,$G2847-1,$G2847)</f>
        <v>46251</v>
      </c>
    </row>
    <row r="2848" spans="1:19" ht="15" customHeight="1" x14ac:dyDescent="0.25">
      <c r="A2848" s="79">
        <v>56855</v>
      </c>
      <c r="B2848" s="76" t="s">
        <v>183</v>
      </c>
      <c r="C2848" s="76" t="s">
        <v>265</v>
      </c>
      <c r="D2848" s="77">
        <v>46251</v>
      </c>
      <c r="E2848" s="78">
        <v>2.85</v>
      </c>
      <c r="F2848" s="76" t="s">
        <v>266</v>
      </c>
      <c r="G2848" s="77">
        <v>46251</v>
      </c>
      <c r="H2848">
        <v>40503053</v>
      </c>
      <c r="I2848">
        <v>10</v>
      </c>
      <c r="J2848" s="76" t="s">
        <v>4201</v>
      </c>
      <c r="K2848" s="76" t="s">
        <v>4202</v>
      </c>
      <c r="L2848" s="77">
        <v>46251</v>
      </c>
      <c r="M2848" s="76" t="s">
        <v>269</v>
      </c>
      <c r="N2848" s="76" t="s">
        <v>270</v>
      </c>
      <c r="O2848" s="76" t="s">
        <v>271</v>
      </c>
      <c r="P2848" s="77">
        <v>46251</v>
      </c>
      <c r="Q2848" s="43">
        <f t="shared" si="90"/>
        <v>628</v>
      </c>
      <c r="R2848" s="43">
        <f t="shared" si="91"/>
        <v>799</v>
      </c>
      <c r="S2848" s="41">
        <f>IF($Q2848&lt;Parâmetros!$E$19,$G2848-1,$G2848)</f>
        <v>46251</v>
      </c>
    </row>
    <row r="2849" spans="1:19" ht="15" customHeight="1" x14ac:dyDescent="0.25">
      <c r="A2849" s="79">
        <v>56855</v>
      </c>
      <c r="B2849" s="76" t="s">
        <v>183</v>
      </c>
      <c r="C2849" s="76" t="s">
        <v>265</v>
      </c>
      <c r="D2849" s="77">
        <v>46251</v>
      </c>
      <c r="E2849" s="78">
        <v>2.23</v>
      </c>
      <c r="F2849" s="76" t="s">
        <v>266</v>
      </c>
      <c r="G2849" s="77">
        <v>46251</v>
      </c>
      <c r="H2849">
        <v>40503053</v>
      </c>
      <c r="I2849">
        <v>10</v>
      </c>
      <c r="J2849" s="76" t="s">
        <v>4203</v>
      </c>
      <c r="K2849" s="76" t="s">
        <v>4204</v>
      </c>
      <c r="L2849" s="77">
        <v>46251</v>
      </c>
      <c r="M2849" s="76" t="s">
        <v>269</v>
      </c>
      <c r="N2849" s="76" t="s">
        <v>270</v>
      </c>
      <c r="O2849" s="76" t="s">
        <v>271</v>
      </c>
      <c r="P2849" s="77">
        <v>46251</v>
      </c>
      <c r="Q2849" s="43">
        <f t="shared" si="90"/>
        <v>870</v>
      </c>
      <c r="R2849" s="43">
        <f t="shared" si="91"/>
        <v>1004</v>
      </c>
      <c r="S2849" s="41">
        <f>IF($Q2849&lt;Parâmetros!$E$19,$G2849-1,$G2849)</f>
        <v>46251</v>
      </c>
    </row>
    <row r="2850" spans="1:19" ht="15" customHeight="1" x14ac:dyDescent="0.25">
      <c r="A2850" s="79">
        <v>56855</v>
      </c>
      <c r="B2850" s="76" t="s">
        <v>183</v>
      </c>
      <c r="C2850" s="76" t="s">
        <v>265</v>
      </c>
      <c r="D2850" s="77">
        <v>46252</v>
      </c>
      <c r="E2850" s="78">
        <v>5.18</v>
      </c>
      <c r="F2850" s="76" t="s">
        <v>266</v>
      </c>
      <c r="G2850" s="77">
        <v>46252</v>
      </c>
      <c r="H2850">
        <v>40503053</v>
      </c>
      <c r="I2850">
        <v>10</v>
      </c>
      <c r="J2850" s="76" t="s">
        <v>4473</v>
      </c>
      <c r="K2850" s="76" t="s">
        <v>4331</v>
      </c>
      <c r="L2850" s="77">
        <v>46252</v>
      </c>
      <c r="M2850" s="76" t="s">
        <v>269</v>
      </c>
      <c r="N2850" s="76" t="s">
        <v>270</v>
      </c>
      <c r="O2850" s="76" t="s">
        <v>271</v>
      </c>
      <c r="P2850" s="77">
        <v>46252</v>
      </c>
      <c r="Q2850" s="43">
        <f t="shared" si="90"/>
        <v>419</v>
      </c>
      <c r="R2850" s="43">
        <f t="shared" si="91"/>
        <v>729</v>
      </c>
      <c r="S2850" s="41">
        <f>IF($Q2850&lt;Parâmetros!$E$19,$G2850-1,$G2850)</f>
        <v>46251</v>
      </c>
    </row>
    <row r="2851" spans="1:19" ht="15" customHeight="1" x14ac:dyDescent="0.25">
      <c r="A2851" s="79">
        <v>56855</v>
      </c>
      <c r="B2851" s="76" t="s">
        <v>183</v>
      </c>
      <c r="C2851" s="76" t="s">
        <v>265</v>
      </c>
      <c r="D2851" s="77">
        <v>46252</v>
      </c>
      <c r="E2851" s="78">
        <v>-5.18</v>
      </c>
      <c r="F2851" s="76" t="s">
        <v>266</v>
      </c>
      <c r="G2851" s="77">
        <v>46252</v>
      </c>
      <c r="H2851">
        <v>40503053</v>
      </c>
      <c r="I2851">
        <v>10</v>
      </c>
      <c r="J2851" s="76" t="s">
        <v>4473</v>
      </c>
      <c r="K2851" s="76" t="s">
        <v>4331</v>
      </c>
      <c r="L2851" s="77">
        <v>46252</v>
      </c>
      <c r="M2851" s="76" t="s">
        <v>269</v>
      </c>
      <c r="N2851" s="76" t="s">
        <v>270</v>
      </c>
      <c r="O2851" s="76" t="s">
        <v>511</v>
      </c>
      <c r="P2851" s="77">
        <v>46252</v>
      </c>
      <c r="Q2851" s="43">
        <f t="shared" si="90"/>
        <v>419</v>
      </c>
      <c r="R2851" s="43">
        <f t="shared" si="91"/>
        <v>729</v>
      </c>
      <c r="S2851" s="41">
        <f>IF($Q2851&lt;Parâmetros!$E$19,$G2851-1,$G2851)</f>
        <v>46251</v>
      </c>
    </row>
    <row r="2852" spans="1:19" ht="15" customHeight="1" x14ac:dyDescent="0.25">
      <c r="A2852" s="79">
        <v>56855</v>
      </c>
      <c r="B2852" s="76" t="s">
        <v>183</v>
      </c>
      <c r="C2852" s="76" t="s">
        <v>265</v>
      </c>
      <c r="D2852" s="77">
        <v>46252</v>
      </c>
      <c r="E2852" s="78">
        <v>4.83</v>
      </c>
      <c r="F2852" s="76" t="s">
        <v>266</v>
      </c>
      <c r="G2852" s="77">
        <v>46252</v>
      </c>
      <c r="H2852">
        <v>40503053</v>
      </c>
      <c r="I2852">
        <v>10</v>
      </c>
      <c r="J2852" s="76" t="s">
        <v>1687</v>
      </c>
      <c r="K2852" s="76" t="s">
        <v>4331</v>
      </c>
      <c r="L2852" s="77">
        <v>46252</v>
      </c>
      <c r="M2852" s="76" t="s">
        <v>269</v>
      </c>
      <c r="N2852" s="76" t="s">
        <v>270</v>
      </c>
      <c r="O2852" s="76" t="s">
        <v>511</v>
      </c>
      <c r="P2852" s="77">
        <v>46252</v>
      </c>
      <c r="Q2852" s="43">
        <f t="shared" si="90"/>
        <v>440</v>
      </c>
      <c r="R2852" s="43">
        <f t="shared" si="91"/>
        <v>729</v>
      </c>
      <c r="S2852" s="41">
        <f>IF($Q2852&lt;Parâmetros!$E$19,$G2852-1,$G2852)</f>
        <v>46252</v>
      </c>
    </row>
    <row r="2853" spans="1:19" ht="15" customHeight="1" x14ac:dyDescent="0.25">
      <c r="A2853" s="79">
        <v>56855</v>
      </c>
      <c r="B2853" s="76" t="s">
        <v>183</v>
      </c>
      <c r="C2853" s="76" t="s">
        <v>265</v>
      </c>
      <c r="D2853" s="77">
        <v>46252</v>
      </c>
      <c r="E2853" s="78">
        <v>1.02</v>
      </c>
      <c r="F2853" s="76" t="s">
        <v>266</v>
      </c>
      <c r="G2853" s="77">
        <v>46252</v>
      </c>
      <c r="H2853">
        <v>40505603</v>
      </c>
      <c r="I2853">
        <v>10</v>
      </c>
      <c r="J2853" s="76" t="s">
        <v>4332</v>
      </c>
      <c r="K2853" s="76" t="s">
        <v>4333</v>
      </c>
      <c r="L2853" s="77">
        <v>46252</v>
      </c>
      <c r="M2853" s="76" t="s">
        <v>269</v>
      </c>
      <c r="N2853" s="76" t="s">
        <v>270</v>
      </c>
      <c r="O2853" s="76" t="s">
        <v>271</v>
      </c>
      <c r="P2853" s="77">
        <v>46252</v>
      </c>
      <c r="Q2853" s="43">
        <f t="shared" si="90"/>
        <v>791</v>
      </c>
      <c r="R2853" s="43">
        <f t="shared" si="91"/>
        <v>852</v>
      </c>
      <c r="S2853" s="41">
        <f>IF($Q2853&lt;Parâmetros!$E$19,$G2853-1,$G2853)</f>
        <v>46252</v>
      </c>
    </row>
    <row r="2854" spans="1:19" ht="15" customHeight="1" x14ac:dyDescent="0.25">
      <c r="A2854" s="79">
        <v>56855</v>
      </c>
      <c r="B2854" s="76" t="s">
        <v>183</v>
      </c>
      <c r="C2854" s="76" t="s">
        <v>265</v>
      </c>
      <c r="D2854" s="77">
        <v>46252</v>
      </c>
      <c r="E2854" s="78">
        <v>1.02</v>
      </c>
      <c r="F2854" s="76" t="s">
        <v>266</v>
      </c>
      <c r="G2854" s="77">
        <v>46252</v>
      </c>
      <c r="H2854">
        <v>40505580</v>
      </c>
      <c r="I2854">
        <v>10</v>
      </c>
      <c r="J2854" s="76" t="s">
        <v>4334</v>
      </c>
      <c r="K2854" s="76" t="s">
        <v>4314</v>
      </c>
      <c r="L2854" s="77">
        <v>46252</v>
      </c>
      <c r="M2854" s="76" t="s">
        <v>269</v>
      </c>
      <c r="N2854" s="76" t="s">
        <v>270</v>
      </c>
      <c r="O2854" s="76" t="s">
        <v>271</v>
      </c>
      <c r="P2854" s="77">
        <v>46252</v>
      </c>
      <c r="Q2854" s="43">
        <f t="shared" si="90"/>
        <v>853</v>
      </c>
      <c r="R2854" s="43">
        <f t="shared" si="91"/>
        <v>914</v>
      </c>
      <c r="S2854" s="41">
        <f>IF($Q2854&lt;Parâmetros!$E$19,$G2854-1,$G2854)</f>
        <v>46252</v>
      </c>
    </row>
    <row r="2855" spans="1:19" ht="15" customHeight="1" x14ac:dyDescent="0.25">
      <c r="A2855" s="79"/>
      <c r="B2855" s="76"/>
      <c r="C2855" s="76"/>
      <c r="D2855" s="77"/>
      <c r="E2855" s="78"/>
      <c r="F2855" s="76"/>
      <c r="G2855" s="77"/>
      <c r="H2855" s="76"/>
      <c r="I2855" s="76"/>
      <c r="J2855" s="76"/>
      <c r="K2855" s="76"/>
      <c r="L2855" s="77"/>
      <c r="M2855" s="76"/>
      <c r="N2855" s="76"/>
      <c r="O2855" s="76"/>
      <c r="P2855" s="77"/>
      <c r="Q2855" s="43">
        <f t="shared" si="90"/>
        <v>9999</v>
      </c>
      <c r="R2855" s="43" t="str">
        <f t="shared" si="91"/>
        <v/>
      </c>
      <c r="S2855" s="41">
        <f>IF($Q2855&lt;Parâmetros!$E$19,$G2855-1,$G2855)</f>
        <v>0</v>
      </c>
    </row>
    <row r="2856" spans="1:19" ht="15" customHeight="1" x14ac:dyDescent="0.25">
      <c r="A2856" s="79"/>
      <c r="B2856" s="76"/>
      <c r="C2856" s="76"/>
      <c r="D2856" s="77"/>
      <c r="E2856" s="78"/>
      <c r="F2856" s="76"/>
      <c r="G2856" s="77"/>
      <c r="H2856" s="76"/>
      <c r="I2856" s="76"/>
      <c r="J2856" s="76"/>
      <c r="K2856" s="76"/>
      <c r="L2856" s="77"/>
      <c r="M2856" s="76"/>
      <c r="N2856" s="76"/>
      <c r="O2856" s="76"/>
      <c r="P2856" s="77"/>
      <c r="Q2856" s="43">
        <f t="shared" si="90"/>
        <v>9999</v>
      </c>
      <c r="R2856" s="43" t="str">
        <f t="shared" si="91"/>
        <v/>
      </c>
      <c r="S2856" s="41">
        <f>IF($Q2856&lt;Parâmetros!$E$19,$G2856-1,$G2856)</f>
        <v>0</v>
      </c>
    </row>
    <row r="2857" spans="1:19" ht="15" customHeight="1" x14ac:dyDescent="0.25">
      <c r="A2857" s="79"/>
      <c r="B2857" s="76"/>
      <c r="C2857" s="76"/>
      <c r="D2857" s="77"/>
      <c r="E2857" s="78"/>
      <c r="F2857" s="76"/>
      <c r="G2857" s="77"/>
      <c r="H2857" s="76"/>
      <c r="I2857" s="76"/>
      <c r="J2857" s="76"/>
      <c r="K2857" s="76"/>
      <c r="L2857" s="77"/>
      <c r="M2857" s="76"/>
      <c r="N2857" s="76"/>
      <c r="O2857" s="76"/>
      <c r="P2857" s="77"/>
      <c r="Q2857" s="43">
        <f t="shared" si="90"/>
        <v>9999</v>
      </c>
      <c r="R2857" s="43" t="str">
        <f t="shared" si="91"/>
        <v/>
      </c>
      <c r="S2857" s="41">
        <f>IF($Q2857&lt;Parâmetros!$E$19,$G2857-1,$G2857)</f>
        <v>0</v>
      </c>
    </row>
    <row r="2858" spans="1:19" ht="15" customHeight="1" x14ac:dyDescent="0.25">
      <c r="A2858" s="79"/>
      <c r="B2858" s="76"/>
      <c r="C2858" s="76"/>
      <c r="D2858" s="77"/>
      <c r="E2858" s="78"/>
      <c r="F2858" s="76"/>
      <c r="G2858" s="77"/>
      <c r="H2858" s="76"/>
      <c r="I2858" s="76"/>
      <c r="J2858" s="76"/>
      <c r="K2858" s="76"/>
      <c r="L2858" s="77"/>
      <c r="M2858" s="76"/>
      <c r="N2858" s="76"/>
      <c r="O2858" s="76"/>
      <c r="P2858" s="77"/>
      <c r="Q2858" s="43">
        <f t="shared" si="90"/>
        <v>9999</v>
      </c>
      <c r="R2858" s="43" t="str">
        <f t="shared" si="91"/>
        <v/>
      </c>
      <c r="S2858" s="41">
        <f>IF($Q2858&lt;Parâmetros!$E$19,$G2858-1,$G2858)</f>
        <v>0</v>
      </c>
    </row>
    <row r="2859" spans="1:19" ht="15" customHeight="1" x14ac:dyDescent="0.25">
      <c r="A2859" s="79"/>
      <c r="B2859" s="76"/>
      <c r="C2859" s="76"/>
      <c r="D2859" s="77"/>
      <c r="E2859" s="78"/>
      <c r="F2859" s="76"/>
      <c r="G2859" s="77"/>
      <c r="H2859" s="76"/>
      <c r="I2859" s="76"/>
      <c r="J2859" s="76"/>
      <c r="K2859" s="76"/>
      <c r="L2859" s="77"/>
      <c r="M2859" s="76"/>
      <c r="N2859" s="76"/>
      <c r="O2859" s="76"/>
      <c r="P2859" s="77"/>
      <c r="Q2859" s="43">
        <f t="shared" si="90"/>
        <v>9999</v>
      </c>
      <c r="R2859" s="43" t="str">
        <f t="shared" si="91"/>
        <v/>
      </c>
      <c r="S2859" s="41">
        <f>IF($Q2859&lt;Parâmetros!$E$19,$G2859-1,$G2859)</f>
        <v>0</v>
      </c>
    </row>
    <row r="2860" spans="1:19" ht="15" customHeight="1" x14ac:dyDescent="0.25">
      <c r="A2860" s="79"/>
      <c r="B2860" s="76"/>
      <c r="C2860" s="76"/>
      <c r="D2860" s="77"/>
      <c r="E2860" s="78"/>
      <c r="F2860" s="76"/>
      <c r="G2860" s="77"/>
      <c r="H2860" s="76"/>
      <c r="I2860" s="76"/>
      <c r="J2860" s="76"/>
      <c r="K2860" s="76"/>
      <c r="L2860" s="77"/>
      <c r="M2860" s="76"/>
      <c r="N2860" s="76"/>
      <c r="O2860" s="76"/>
      <c r="P2860" s="77"/>
      <c r="Q2860" s="43">
        <f t="shared" si="90"/>
        <v>9999</v>
      </c>
      <c r="R2860" s="43" t="str">
        <f t="shared" si="91"/>
        <v/>
      </c>
      <c r="S2860" s="41">
        <f>IF($Q2860&lt;Parâmetros!$E$19,$G2860-1,$G2860)</f>
        <v>0</v>
      </c>
    </row>
    <row r="2861" spans="1:19" ht="15" customHeight="1" x14ac:dyDescent="0.25">
      <c r="A2861" s="79"/>
      <c r="B2861" s="76"/>
      <c r="C2861" s="76"/>
      <c r="D2861" s="77"/>
      <c r="E2861" s="78"/>
      <c r="F2861" s="76"/>
      <c r="G2861" s="77"/>
      <c r="H2861" s="76"/>
      <c r="I2861" s="76"/>
      <c r="J2861" s="76"/>
      <c r="K2861" s="76"/>
      <c r="L2861" s="77"/>
      <c r="M2861" s="76"/>
      <c r="N2861" s="76"/>
      <c r="O2861" s="76"/>
      <c r="P2861" s="77"/>
      <c r="Q2861" s="43">
        <f t="shared" si="90"/>
        <v>9999</v>
      </c>
      <c r="R2861" s="43" t="str">
        <f t="shared" si="91"/>
        <v/>
      </c>
      <c r="S2861" s="41">
        <f>IF($Q2861&lt;Parâmetros!$E$19,$G2861-1,$G2861)</f>
        <v>0</v>
      </c>
    </row>
    <row r="2862" spans="1:19" ht="15" customHeight="1" x14ac:dyDescent="0.25">
      <c r="A2862" s="79"/>
      <c r="B2862" s="76"/>
      <c r="C2862" s="76"/>
      <c r="D2862" s="77"/>
      <c r="E2862" s="78"/>
      <c r="F2862" s="76"/>
      <c r="G2862" s="77"/>
      <c r="H2862" s="76"/>
      <c r="I2862" s="76"/>
      <c r="J2862" s="76"/>
      <c r="K2862" s="76"/>
      <c r="L2862" s="77"/>
      <c r="M2862" s="76"/>
      <c r="N2862" s="76"/>
      <c r="O2862" s="76"/>
      <c r="P2862" s="77"/>
      <c r="Q2862" s="43">
        <f t="shared" si="90"/>
        <v>9999</v>
      </c>
      <c r="R2862" s="43" t="str">
        <f t="shared" si="91"/>
        <v/>
      </c>
      <c r="S2862" s="41">
        <f>IF($Q2862&lt;Parâmetros!$E$19,$G2862-1,$G2862)</f>
        <v>0</v>
      </c>
    </row>
    <row r="2863" spans="1:19" ht="15" customHeight="1" x14ac:dyDescent="0.25">
      <c r="A2863" s="79"/>
      <c r="B2863" s="76"/>
      <c r="C2863" s="76"/>
      <c r="D2863" s="77"/>
      <c r="E2863" s="78"/>
      <c r="F2863" s="76"/>
      <c r="G2863" s="77"/>
      <c r="H2863" s="76"/>
      <c r="I2863" s="76"/>
      <c r="J2863" s="76"/>
      <c r="K2863" s="76"/>
      <c r="L2863" s="77"/>
      <c r="M2863" s="76"/>
      <c r="N2863" s="76"/>
      <c r="O2863" s="76"/>
      <c r="P2863" s="77"/>
      <c r="Q2863" s="43">
        <f t="shared" si="90"/>
        <v>9999</v>
      </c>
      <c r="R2863" s="43" t="str">
        <f t="shared" si="91"/>
        <v/>
      </c>
      <c r="S2863" s="41">
        <f>IF($Q2863&lt;Parâmetros!$E$19,$G2863-1,$G2863)</f>
        <v>0</v>
      </c>
    </row>
    <row r="2864" spans="1:19" ht="15" customHeight="1" x14ac:dyDescent="0.25">
      <c r="A2864" s="79"/>
      <c r="B2864" s="76"/>
      <c r="C2864" s="76"/>
      <c r="D2864" s="77"/>
      <c r="E2864" s="78"/>
      <c r="F2864" s="76"/>
      <c r="G2864" s="77"/>
      <c r="H2864" s="76"/>
      <c r="I2864" s="76"/>
      <c r="J2864" s="76"/>
      <c r="K2864" s="76"/>
      <c r="L2864" s="77"/>
      <c r="M2864" s="76"/>
      <c r="N2864" s="76"/>
      <c r="O2864" s="76"/>
      <c r="P2864" s="77"/>
      <c r="Q2864" s="43">
        <f t="shared" si="90"/>
        <v>9999</v>
      </c>
      <c r="R2864" s="43" t="str">
        <f t="shared" si="91"/>
        <v/>
      </c>
      <c r="S2864" s="41">
        <f>IF($Q2864&lt;Parâmetros!$E$19,$G2864-1,$G2864)</f>
        <v>0</v>
      </c>
    </row>
    <row r="2865" spans="1:19" ht="15" customHeight="1" x14ac:dyDescent="0.25">
      <c r="A2865" s="79"/>
      <c r="B2865" s="76"/>
      <c r="C2865" s="76"/>
      <c r="D2865" s="77"/>
      <c r="E2865" s="78"/>
      <c r="F2865" s="76"/>
      <c r="G2865" s="77"/>
      <c r="H2865" s="76"/>
      <c r="I2865" s="76"/>
      <c r="J2865" s="76"/>
      <c r="K2865" s="76"/>
      <c r="L2865" s="77"/>
      <c r="M2865" s="76"/>
      <c r="N2865" s="76"/>
      <c r="O2865" s="76"/>
      <c r="P2865" s="77"/>
      <c r="Q2865" s="43">
        <f t="shared" si="90"/>
        <v>9999</v>
      </c>
      <c r="R2865" s="43" t="str">
        <f t="shared" si="91"/>
        <v/>
      </c>
      <c r="S2865" s="41">
        <f>IF($Q2865&lt;Parâmetros!$E$19,$G2865-1,$G2865)</f>
        <v>0</v>
      </c>
    </row>
    <row r="2866" spans="1:19" ht="15" customHeight="1" x14ac:dyDescent="0.25">
      <c r="A2866" s="79"/>
      <c r="B2866" s="76"/>
      <c r="C2866" s="76"/>
      <c r="D2866" s="77"/>
      <c r="E2866" s="78"/>
      <c r="F2866" s="76"/>
      <c r="G2866" s="77"/>
      <c r="H2866" s="76"/>
      <c r="I2866" s="76"/>
      <c r="J2866" s="76"/>
      <c r="K2866" s="76"/>
      <c r="L2866" s="77"/>
      <c r="M2866" s="76"/>
      <c r="N2866" s="76"/>
      <c r="O2866" s="76"/>
      <c r="P2866" s="77"/>
      <c r="Q2866" s="43">
        <f t="shared" si="90"/>
        <v>9999</v>
      </c>
      <c r="R2866" s="43" t="str">
        <f t="shared" si="91"/>
        <v/>
      </c>
      <c r="S2866" s="41">
        <f>IF($Q2866&lt;Parâmetros!$E$19,$G2866-1,$G2866)</f>
        <v>0</v>
      </c>
    </row>
    <row r="2867" spans="1:19" ht="15" customHeight="1" x14ac:dyDescent="0.25">
      <c r="A2867" s="79"/>
      <c r="B2867" s="76"/>
      <c r="C2867" s="76"/>
      <c r="D2867" s="77"/>
      <c r="E2867" s="78"/>
      <c r="F2867" s="76"/>
      <c r="G2867" s="77"/>
      <c r="H2867" s="76"/>
      <c r="I2867" s="76"/>
      <c r="J2867" s="76"/>
      <c r="K2867" s="76"/>
      <c r="L2867" s="77"/>
      <c r="M2867" s="76"/>
      <c r="N2867" s="76"/>
      <c r="O2867" s="76"/>
      <c r="P2867" s="77"/>
      <c r="Q2867" s="43">
        <f t="shared" si="90"/>
        <v>9999</v>
      </c>
      <c r="R2867" s="43" t="str">
        <f t="shared" si="91"/>
        <v/>
      </c>
      <c r="S2867" s="41">
        <f>IF($Q2867&lt;Parâmetros!$E$19,$G2867-1,$G2867)</f>
        <v>0</v>
      </c>
    </row>
    <row r="2868" spans="1:19" ht="15" customHeight="1" x14ac:dyDescent="0.25">
      <c r="A2868" s="79"/>
      <c r="B2868" s="76"/>
      <c r="C2868" s="76"/>
      <c r="D2868" s="77"/>
      <c r="E2868" s="78"/>
      <c r="F2868" s="76"/>
      <c r="G2868" s="77"/>
      <c r="H2868" s="76"/>
      <c r="I2868" s="76"/>
      <c r="J2868" s="76"/>
      <c r="K2868" s="76"/>
      <c r="L2868" s="77"/>
      <c r="M2868" s="76"/>
      <c r="N2868" s="76"/>
      <c r="O2868" s="76"/>
      <c r="P2868" s="77"/>
      <c r="Q2868" s="43">
        <f t="shared" si="90"/>
        <v>9999</v>
      </c>
      <c r="R2868" s="43" t="str">
        <f t="shared" si="91"/>
        <v/>
      </c>
      <c r="S2868" s="41">
        <f>IF($Q2868&lt;Parâmetros!$E$19,$G2868-1,$G2868)</f>
        <v>0</v>
      </c>
    </row>
    <row r="2869" spans="1:19" ht="15" customHeight="1" x14ac:dyDescent="0.25">
      <c r="A2869" s="79"/>
      <c r="B2869" s="76"/>
      <c r="C2869" s="76"/>
      <c r="D2869" s="77"/>
      <c r="E2869" s="78"/>
      <c r="F2869" s="76"/>
      <c r="G2869" s="77"/>
      <c r="H2869" s="76"/>
      <c r="I2869" s="76"/>
      <c r="J2869" s="76"/>
      <c r="K2869" s="76"/>
      <c r="L2869" s="77"/>
      <c r="M2869" s="76"/>
      <c r="N2869" s="76"/>
      <c r="O2869" s="76"/>
      <c r="P2869" s="77"/>
      <c r="Q2869" s="43">
        <f t="shared" si="90"/>
        <v>9999</v>
      </c>
      <c r="R2869" s="43" t="str">
        <f t="shared" si="91"/>
        <v/>
      </c>
      <c r="S2869" s="41">
        <f>IF($Q2869&lt;Parâmetros!$E$19,$G2869-1,$G2869)</f>
        <v>0</v>
      </c>
    </row>
    <row r="2870" spans="1:19" ht="15" customHeight="1" x14ac:dyDescent="0.25">
      <c r="A2870" s="79"/>
      <c r="B2870" s="76"/>
      <c r="C2870" s="76"/>
      <c r="D2870" s="77"/>
      <c r="E2870" s="78"/>
      <c r="F2870" s="76"/>
      <c r="G2870" s="77"/>
      <c r="H2870" s="76"/>
      <c r="I2870" s="76"/>
      <c r="J2870" s="76"/>
      <c r="K2870" s="76"/>
      <c r="L2870" s="77"/>
      <c r="M2870" s="76"/>
      <c r="N2870" s="76"/>
      <c r="O2870" s="76"/>
      <c r="P2870" s="77"/>
      <c r="Q2870" s="43">
        <f t="shared" si="90"/>
        <v>9999</v>
      </c>
      <c r="R2870" s="43" t="str">
        <f t="shared" si="91"/>
        <v/>
      </c>
      <c r="S2870" s="41">
        <f>IF($Q2870&lt;Parâmetros!$E$19,$G2870-1,$G2870)</f>
        <v>0</v>
      </c>
    </row>
    <row r="2871" spans="1:19" ht="15" customHeight="1" x14ac:dyDescent="0.25">
      <c r="A2871" s="79"/>
      <c r="B2871" s="76"/>
      <c r="C2871" s="76"/>
      <c r="D2871" s="77"/>
      <c r="E2871" s="78"/>
      <c r="F2871" s="76"/>
      <c r="G2871" s="77"/>
      <c r="H2871" s="76"/>
      <c r="I2871" s="76"/>
      <c r="J2871" s="76"/>
      <c r="K2871" s="76"/>
      <c r="L2871" s="77"/>
      <c r="M2871" s="76"/>
      <c r="N2871" s="76"/>
      <c r="O2871" s="76"/>
      <c r="P2871" s="77"/>
      <c r="Q2871" s="43">
        <f t="shared" si="90"/>
        <v>9999</v>
      </c>
      <c r="R2871" s="43" t="str">
        <f t="shared" si="91"/>
        <v/>
      </c>
      <c r="S2871" s="41">
        <f>IF($Q2871&lt;Parâmetros!$E$19,$G2871-1,$G2871)</f>
        <v>0</v>
      </c>
    </row>
    <row r="2872" spans="1:19" ht="15" customHeight="1" x14ac:dyDescent="0.25">
      <c r="A2872" s="79"/>
      <c r="B2872" s="76"/>
      <c r="C2872" s="76"/>
      <c r="D2872" s="77"/>
      <c r="E2872" s="78"/>
      <c r="F2872" s="76"/>
      <c r="G2872" s="77"/>
      <c r="H2872" s="76"/>
      <c r="I2872" s="76"/>
      <c r="J2872" s="76"/>
      <c r="K2872" s="76"/>
      <c r="L2872" s="77"/>
      <c r="M2872" s="76"/>
      <c r="N2872" s="76"/>
      <c r="O2872" s="76"/>
      <c r="P2872" s="77"/>
      <c r="Q2872" s="43">
        <f t="shared" si="90"/>
        <v>9999</v>
      </c>
      <c r="R2872" s="43" t="str">
        <f t="shared" si="91"/>
        <v/>
      </c>
      <c r="S2872" s="41">
        <f>IF($Q2872&lt;Parâmetros!$E$19,$G2872-1,$G2872)</f>
        <v>0</v>
      </c>
    </row>
    <row r="2873" spans="1:19" ht="15" customHeight="1" x14ac:dyDescent="0.25">
      <c r="A2873" s="79"/>
      <c r="B2873" s="76"/>
      <c r="C2873" s="76"/>
      <c r="D2873" s="77"/>
      <c r="E2873" s="78"/>
      <c r="F2873" s="76"/>
      <c r="G2873" s="77"/>
      <c r="H2873" s="76"/>
      <c r="I2873" s="76"/>
      <c r="J2873" s="76"/>
      <c r="K2873" s="76"/>
      <c r="L2873" s="77"/>
      <c r="M2873" s="76"/>
      <c r="N2873" s="76"/>
      <c r="O2873" s="76"/>
      <c r="P2873" s="77"/>
      <c r="Q2873" s="43">
        <f t="shared" si="90"/>
        <v>9999</v>
      </c>
      <c r="R2873" s="43" t="str">
        <f t="shared" si="91"/>
        <v/>
      </c>
      <c r="S2873" s="41">
        <f>IF($Q2873&lt;Parâmetros!$E$19,$G2873-1,$G2873)</f>
        <v>0</v>
      </c>
    </row>
    <row r="2874" spans="1:19" ht="15" customHeight="1" x14ac:dyDescent="0.25">
      <c r="A2874" s="79"/>
      <c r="B2874" s="76"/>
      <c r="C2874" s="76"/>
      <c r="D2874" s="77"/>
      <c r="E2874" s="78"/>
      <c r="F2874" s="76"/>
      <c r="G2874" s="77"/>
      <c r="H2874" s="76"/>
      <c r="I2874" s="76"/>
      <c r="J2874" s="76"/>
      <c r="K2874" s="76"/>
      <c r="L2874" s="77"/>
      <c r="M2874" s="76"/>
      <c r="N2874" s="76"/>
      <c r="O2874" s="76"/>
      <c r="P2874" s="77"/>
      <c r="Q2874" s="43">
        <f t="shared" si="90"/>
        <v>9999</v>
      </c>
      <c r="R2874" s="43" t="str">
        <f t="shared" si="91"/>
        <v/>
      </c>
      <c r="S2874" s="41">
        <f>IF($Q2874&lt;Parâmetros!$E$19,$G2874-1,$G2874)</f>
        <v>0</v>
      </c>
    </row>
    <row r="2875" spans="1:19" ht="15" customHeight="1" x14ac:dyDescent="0.25">
      <c r="A2875" s="79"/>
      <c r="B2875" s="76"/>
      <c r="C2875" s="76"/>
      <c r="D2875" s="77"/>
      <c r="E2875" s="78"/>
      <c r="F2875" s="76"/>
      <c r="G2875" s="77"/>
      <c r="H2875" s="76"/>
      <c r="I2875" s="76"/>
      <c r="J2875" s="76"/>
      <c r="K2875" s="76"/>
      <c r="L2875" s="77"/>
      <c r="M2875" s="76"/>
      <c r="N2875" s="76"/>
      <c r="O2875" s="76"/>
      <c r="P2875" s="77"/>
      <c r="Q2875" s="43">
        <f t="shared" si="90"/>
        <v>9999</v>
      </c>
      <c r="R2875" s="43" t="str">
        <f t="shared" si="91"/>
        <v/>
      </c>
      <c r="S2875" s="41">
        <f>IF($Q2875&lt;Parâmetros!$E$19,$G2875-1,$G2875)</f>
        <v>0</v>
      </c>
    </row>
    <row r="2876" spans="1:19" ht="15" customHeight="1" x14ac:dyDescent="0.25">
      <c r="A2876" s="79"/>
      <c r="B2876" s="76"/>
      <c r="C2876" s="76"/>
      <c r="D2876" s="77"/>
      <c r="E2876" s="78"/>
      <c r="F2876" s="76"/>
      <c r="G2876" s="77"/>
      <c r="H2876" s="76"/>
      <c r="I2876" s="76"/>
      <c r="J2876" s="76"/>
      <c r="K2876" s="76"/>
      <c r="L2876" s="77"/>
      <c r="M2876" s="76"/>
      <c r="N2876" s="76"/>
      <c r="O2876" s="76"/>
      <c r="P2876" s="77"/>
      <c r="Q2876" s="43">
        <f t="shared" si="90"/>
        <v>9999</v>
      </c>
      <c r="R2876" s="43" t="str">
        <f t="shared" si="91"/>
        <v/>
      </c>
      <c r="S2876" s="41">
        <f>IF($Q2876&lt;Parâmetros!$E$19,$G2876-1,$G2876)</f>
        <v>0</v>
      </c>
    </row>
    <row r="2877" spans="1:19" ht="15" customHeight="1" x14ac:dyDescent="0.25">
      <c r="A2877" s="79"/>
      <c r="B2877" s="76"/>
      <c r="C2877" s="76"/>
      <c r="D2877" s="77"/>
      <c r="E2877" s="78"/>
      <c r="F2877" s="76"/>
      <c r="G2877" s="77"/>
      <c r="H2877" s="76"/>
      <c r="I2877" s="76"/>
      <c r="J2877" s="76"/>
      <c r="K2877" s="76"/>
      <c r="L2877" s="77"/>
      <c r="M2877" s="76"/>
      <c r="N2877" s="76"/>
      <c r="O2877" s="76"/>
      <c r="P2877" s="77"/>
      <c r="Q2877" s="43">
        <f t="shared" si="90"/>
        <v>9999</v>
      </c>
      <c r="R2877" s="43" t="str">
        <f t="shared" si="91"/>
        <v/>
      </c>
      <c r="S2877" s="41">
        <f>IF($Q2877&lt;Parâmetros!$E$19,$G2877-1,$G2877)</f>
        <v>0</v>
      </c>
    </row>
    <row r="2878" spans="1:19" ht="15" customHeight="1" x14ac:dyDescent="0.25">
      <c r="A2878" s="79"/>
      <c r="B2878" s="76"/>
      <c r="C2878" s="76"/>
      <c r="D2878" s="77"/>
      <c r="E2878" s="78"/>
      <c r="F2878" s="76"/>
      <c r="G2878" s="77"/>
      <c r="H2878" s="76"/>
      <c r="I2878" s="76"/>
      <c r="J2878" s="76"/>
      <c r="K2878" s="76"/>
      <c r="L2878" s="77"/>
      <c r="M2878" s="76"/>
      <c r="N2878" s="76"/>
      <c r="O2878" s="76"/>
      <c r="P2878" s="77"/>
      <c r="Q2878" s="43">
        <f t="shared" si="90"/>
        <v>9999</v>
      </c>
      <c r="R2878" s="43" t="str">
        <f t="shared" si="91"/>
        <v/>
      </c>
      <c r="S2878" s="41">
        <f>IF($Q2878&lt;Parâmetros!$E$19,$G2878-1,$G2878)</f>
        <v>0</v>
      </c>
    </row>
    <row r="2879" spans="1:19" ht="15" customHeight="1" x14ac:dyDescent="0.25">
      <c r="A2879" s="79"/>
      <c r="B2879" s="76"/>
      <c r="C2879" s="76"/>
      <c r="D2879" s="77"/>
      <c r="E2879" s="78"/>
      <c r="F2879" s="76"/>
      <c r="G2879" s="77"/>
      <c r="H2879" s="76"/>
      <c r="I2879" s="76"/>
      <c r="J2879" s="76"/>
      <c r="K2879" s="76"/>
      <c r="L2879" s="77"/>
      <c r="M2879" s="76"/>
      <c r="N2879" s="76"/>
      <c r="O2879" s="76"/>
      <c r="P2879" s="77"/>
      <c r="Q2879" s="43">
        <f t="shared" si="90"/>
        <v>9999</v>
      </c>
      <c r="R2879" s="43" t="str">
        <f t="shared" si="91"/>
        <v/>
      </c>
      <c r="S2879" s="41">
        <f>IF($Q2879&lt;Parâmetros!$E$19,$G2879-1,$G2879)</f>
        <v>0</v>
      </c>
    </row>
    <row r="2880" spans="1:19" ht="15" customHeight="1" x14ac:dyDescent="0.25">
      <c r="A2880" s="79"/>
      <c r="B2880" s="76"/>
      <c r="C2880" s="76"/>
      <c r="D2880" s="77"/>
      <c r="E2880" s="78"/>
      <c r="F2880" s="76"/>
      <c r="G2880" s="77"/>
      <c r="H2880" s="76"/>
      <c r="I2880" s="76"/>
      <c r="J2880" s="76"/>
      <c r="K2880" s="76"/>
      <c r="L2880" s="77"/>
      <c r="M2880" s="76"/>
      <c r="N2880" s="76"/>
      <c r="O2880" s="76"/>
      <c r="P2880" s="77"/>
      <c r="Q2880" s="43">
        <f t="shared" si="90"/>
        <v>9999</v>
      </c>
      <c r="R2880" s="43" t="str">
        <f t="shared" si="91"/>
        <v/>
      </c>
      <c r="S2880" s="41">
        <f>IF($Q2880&lt;Parâmetros!$E$19,$G2880-1,$G2880)</f>
        <v>0</v>
      </c>
    </row>
    <row r="2881" spans="1:19" ht="15" customHeight="1" x14ac:dyDescent="0.25">
      <c r="A2881" s="79"/>
      <c r="B2881" s="76"/>
      <c r="C2881" s="76"/>
      <c r="D2881" s="77"/>
      <c r="E2881" s="78"/>
      <c r="F2881" s="76"/>
      <c r="G2881" s="77"/>
      <c r="H2881" s="76"/>
      <c r="I2881" s="76"/>
      <c r="J2881" s="76"/>
      <c r="K2881" s="76"/>
      <c r="L2881" s="77"/>
      <c r="M2881" s="76"/>
      <c r="N2881" s="76"/>
      <c r="O2881" s="76"/>
      <c r="P2881" s="77"/>
      <c r="Q2881" s="43">
        <f t="shared" si="90"/>
        <v>9999</v>
      </c>
      <c r="R2881" s="43" t="str">
        <f t="shared" si="91"/>
        <v/>
      </c>
      <c r="S2881" s="41">
        <f>IF($Q2881&lt;Parâmetros!$E$19,$G2881-1,$G2881)</f>
        <v>0</v>
      </c>
    </row>
    <row r="2882" spans="1:19" ht="15" customHeight="1" x14ac:dyDescent="0.25">
      <c r="A2882" s="79"/>
      <c r="B2882" s="76"/>
      <c r="C2882" s="76"/>
      <c r="D2882" s="77"/>
      <c r="E2882" s="78"/>
      <c r="F2882" s="76"/>
      <c r="G2882" s="77"/>
      <c r="H2882" s="76"/>
      <c r="I2882" s="76"/>
      <c r="J2882" s="76"/>
      <c r="K2882" s="76"/>
      <c r="L2882" s="77"/>
      <c r="M2882" s="76"/>
      <c r="N2882" s="76"/>
      <c r="O2882" s="76"/>
      <c r="P2882" s="77"/>
      <c r="Q2882" s="43">
        <f t="shared" si="90"/>
        <v>9999</v>
      </c>
      <c r="R2882" s="43" t="str">
        <f t="shared" si="91"/>
        <v/>
      </c>
      <c r="S2882" s="41">
        <f>IF($Q2882&lt;Parâmetros!$E$19,$G2882-1,$G2882)</f>
        <v>0</v>
      </c>
    </row>
    <row r="2883" spans="1:19" ht="15" customHeight="1" x14ac:dyDescent="0.25">
      <c r="A2883" s="79"/>
      <c r="B2883" s="76"/>
      <c r="C2883" s="76"/>
      <c r="D2883" s="77"/>
      <c r="E2883" s="78"/>
      <c r="F2883" s="76"/>
      <c r="G2883" s="77"/>
      <c r="H2883" s="76"/>
      <c r="I2883" s="76"/>
      <c r="J2883" s="76"/>
      <c r="K2883" s="76"/>
      <c r="L2883" s="77"/>
      <c r="M2883" s="76"/>
      <c r="N2883" s="76"/>
      <c r="O2883" s="76"/>
      <c r="P2883" s="77"/>
      <c r="Q2883" s="43">
        <f t="shared" si="90"/>
        <v>9999</v>
      </c>
      <c r="R2883" s="43" t="str">
        <f t="shared" si="91"/>
        <v/>
      </c>
      <c r="S2883" s="41">
        <f>IF($Q2883&lt;Parâmetros!$E$19,$G2883-1,$G2883)</f>
        <v>0</v>
      </c>
    </row>
    <row r="2884" spans="1:19" ht="15" customHeight="1" x14ac:dyDescent="0.25">
      <c r="A2884" s="79"/>
      <c r="B2884" s="76"/>
      <c r="C2884" s="76"/>
      <c r="D2884" s="77"/>
      <c r="E2884" s="78"/>
      <c r="F2884" s="76"/>
      <c r="G2884" s="77"/>
      <c r="H2884" s="76"/>
      <c r="I2884" s="76"/>
      <c r="J2884" s="76"/>
      <c r="K2884" s="76"/>
      <c r="L2884" s="77"/>
      <c r="M2884" s="76"/>
      <c r="N2884" s="76"/>
      <c r="O2884" s="76"/>
      <c r="P2884" s="77"/>
      <c r="Q2884" s="43">
        <f t="shared" si="90"/>
        <v>9999</v>
      </c>
      <c r="R2884" s="43" t="str">
        <f t="shared" si="91"/>
        <v/>
      </c>
      <c r="S2884" s="41">
        <f>IF($Q2884&lt;Parâmetros!$E$19,$G2884-1,$G2884)</f>
        <v>0</v>
      </c>
    </row>
    <row r="2885" spans="1:19" ht="15" customHeight="1" x14ac:dyDescent="0.25">
      <c r="A2885" s="79"/>
      <c r="B2885" s="76"/>
      <c r="C2885" s="76"/>
      <c r="D2885" s="77"/>
      <c r="E2885" s="78"/>
      <c r="F2885" s="76"/>
      <c r="G2885" s="77"/>
      <c r="H2885" s="76"/>
      <c r="I2885" s="76"/>
      <c r="J2885" s="76"/>
      <c r="K2885" s="76"/>
      <c r="L2885" s="77"/>
      <c r="M2885" s="76"/>
      <c r="N2885" s="76"/>
      <c r="O2885" s="76"/>
      <c r="P2885" s="77"/>
      <c r="Q2885" s="43">
        <f t="shared" si="90"/>
        <v>9999</v>
      </c>
      <c r="R2885" s="43" t="str">
        <f t="shared" si="91"/>
        <v/>
      </c>
      <c r="S2885" s="41">
        <f>IF($Q2885&lt;Parâmetros!$E$19,$G2885-1,$G2885)</f>
        <v>0</v>
      </c>
    </row>
    <row r="2886" spans="1:19" ht="15" customHeight="1" x14ac:dyDescent="0.25">
      <c r="A2886" s="79"/>
      <c r="B2886" s="76"/>
      <c r="C2886" s="76"/>
      <c r="D2886" s="77"/>
      <c r="E2886" s="78"/>
      <c r="F2886" s="76"/>
      <c r="G2886" s="77"/>
      <c r="H2886" s="76"/>
      <c r="I2886" s="76"/>
      <c r="J2886" s="76"/>
      <c r="K2886" s="76"/>
      <c r="L2886" s="77"/>
      <c r="M2886" s="76"/>
      <c r="N2886" s="76"/>
      <c r="O2886" s="76"/>
      <c r="P2886" s="77"/>
      <c r="Q2886" s="43">
        <f t="shared" si="90"/>
        <v>9999</v>
      </c>
      <c r="R2886" s="43" t="str">
        <f t="shared" si="91"/>
        <v/>
      </c>
      <c r="S2886" s="41">
        <f>IF($Q2886&lt;Parâmetros!$E$19,$G2886-1,$G2886)</f>
        <v>0</v>
      </c>
    </row>
    <row r="2887" spans="1:19" ht="15" customHeight="1" x14ac:dyDescent="0.25">
      <c r="A2887" s="79"/>
      <c r="B2887" s="76"/>
      <c r="C2887" s="76"/>
      <c r="D2887" s="77"/>
      <c r="E2887" s="78"/>
      <c r="F2887" s="76"/>
      <c r="G2887" s="77"/>
      <c r="H2887" s="76"/>
      <c r="I2887" s="76"/>
      <c r="J2887" s="76"/>
      <c r="K2887" s="76"/>
      <c r="L2887" s="77"/>
      <c r="M2887" s="76"/>
      <c r="N2887" s="76"/>
      <c r="O2887" s="76"/>
      <c r="P2887" s="77"/>
      <c r="Q2887" s="43">
        <f t="shared" si="90"/>
        <v>9999</v>
      </c>
      <c r="R2887" s="43" t="str">
        <f t="shared" si="91"/>
        <v/>
      </c>
      <c r="S2887" s="41">
        <f>IF($Q2887&lt;Parâmetros!$E$19,$G2887-1,$G2887)</f>
        <v>0</v>
      </c>
    </row>
    <row r="2888" spans="1:19" ht="15" customHeight="1" x14ac:dyDescent="0.25">
      <c r="A2888" s="79"/>
      <c r="B2888" s="76"/>
      <c r="C2888" s="76"/>
      <c r="D2888" s="77"/>
      <c r="E2888" s="78"/>
      <c r="F2888" s="76"/>
      <c r="G2888" s="77"/>
      <c r="H2888" s="76"/>
      <c r="I2888" s="76"/>
      <c r="J2888" s="76"/>
      <c r="K2888" s="76"/>
      <c r="L2888" s="77"/>
      <c r="M2888" s="76"/>
      <c r="N2888" s="76"/>
      <c r="O2888" s="76"/>
      <c r="P2888" s="77"/>
      <c r="Q2888" s="43">
        <f t="shared" si="90"/>
        <v>9999</v>
      </c>
      <c r="R2888" s="43" t="str">
        <f t="shared" si="91"/>
        <v/>
      </c>
      <c r="S2888" s="41">
        <f>IF($Q2888&lt;Parâmetros!$E$19,$G2888-1,$G2888)</f>
        <v>0</v>
      </c>
    </row>
    <row r="2889" spans="1:19" ht="15" customHeight="1" x14ac:dyDescent="0.25">
      <c r="A2889" s="79"/>
      <c r="B2889" s="76"/>
      <c r="C2889" s="76"/>
      <c r="D2889" s="77"/>
      <c r="E2889" s="78"/>
      <c r="F2889" s="76"/>
      <c r="G2889" s="77"/>
      <c r="H2889" s="76"/>
      <c r="I2889" s="76"/>
      <c r="J2889" s="76"/>
      <c r="K2889" s="76"/>
      <c r="L2889" s="77"/>
      <c r="M2889" s="76"/>
      <c r="N2889" s="76"/>
      <c r="O2889" s="76"/>
      <c r="P2889" s="77"/>
      <c r="Q2889" s="43">
        <f t="shared" si="90"/>
        <v>9999</v>
      </c>
      <c r="R2889" s="43" t="str">
        <f t="shared" si="91"/>
        <v/>
      </c>
      <c r="S2889" s="41">
        <f>IF($Q2889&lt;Parâmetros!$E$19,$G2889-1,$G2889)</f>
        <v>0</v>
      </c>
    </row>
    <row r="2890" spans="1:19" ht="15" customHeight="1" x14ac:dyDescent="0.25">
      <c r="A2890" s="79"/>
      <c r="B2890" s="76"/>
      <c r="C2890" s="76"/>
      <c r="D2890" s="77"/>
      <c r="E2890" s="78"/>
      <c r="F2890" s="76"/>
      <c r="G2890" s="77"/>
      <c r="H2890" s="76"/>
      <c r="I2890" s="76"/>
      <c r="J2890" s="76"/>
      <c r="K2890" s="76"/>
      <c r="L2890" s="77"/>
      <c r="M2890" s="76"/>
      <c r="N2890" s="76"/>
      <c r="O2890" s="76"/>
      <c r="P2890" s="77"/>
      <c r="Q2890" s="43">
        <f t="shared" si="90"/>
        <v>9999</v>
      </c>
      <c r="R2890" s="43" t="str">
        <f t="shared" si="91"/>
        <v/>
      </c>
      <c r="S2890" s="41">
        <f>IF($Q2890&lt;Parâmetros!$E$19,$G2890-1,$G2890)</f>
        <v>0</v>
      </c>
    </row>
    <row r="2891" spans="1:19" ht="15" customHeight="1" x14ac:dyDescent="0.25">
      <c r="A2891" s="79"/>
      <c r="B2891" s="76"/>
      <c r="C2891" s="76"/>
      <c r="D2891" s="77"/>
      <c r="E2891" s="78"/>
      <c r="F2891" s="76"/>
      <c r="G2891" s="77"/>
      <c r="H2891" s="76"/>
      <c r="I2891" s="76"/>
      <c r="J2891" s="76"/>
      <c r="K2891" s="76"/>
      <c r="L2891" s="77"/>
      <c r="M2891" s="76"/>
      <c r="N2891" s="76"/>
      <c r="O2891" s="76"/>
      <c r="P2891" s="77"/>
      <c r="Q2891" s="43">
        <f t="shared" si="90"/>
        <v>9999</v>
      </c>
      <c r="R2891" s="43" t="str">
        <f t="shared" si="91"/>
        <v/>
      </c>
      <c r="S2891" s="41">
        <f>IF($Q2891&lt;Parâmetros!$E$19,$G2891-1,$G2891)</f>
        <v>0</v>
      </c>
    </row>
    <row r="2892" spans="1:19" ht="15" customHeight="1" x14ac:dyDescent="0.25">
      <c r="A2892" s="79"/>
      <c r="B2892" s="76"/>
      <c r="C2892" s="76"/>
      <c r="D2892" s="77"/>
      <c r="E2892" s="78"/>
      <c r="F2892" s="76"/>
      <c r="G2892" s="77"/>
      <c r="H2892" s="76"/>
      <c r="I2892" s="76"/>
      <c r="J2892" s="76"/>
      <c r="K2892" s="76"/>
      <c r="L2892" s="77"/>
      <c r="M2892" s="76"/>
      <c r="N2892" s="76"/>
      <c r="O2892" s="76"/>
      <c r="P2892" s="77"/>
      <c r="Q2892" s="43">
        <f t="shared" si="90"/>
        <v>9999</v>
      </c>
      <c r="R2892" s="43" t="str">
        <f t="shared" si="91"/>
        <v/>
      </c>
      <c r="S2892" s="41">
        <f>IF($Q2892&lt;Parâmetros!$E$19,$G2892-1,$G2892)</f>
        <v>0</v>
      </c>
    </row>
    <row r="2893" spans="1:19" ht="15" customHeight="1" x14ac:dyDescent="0.25">
      <c r="A2893" s="79"/>
      <c r="B2893" s="76"/>
      <c r="C2893" s="76"/>
      <c r="D2893" s="77"/>
      <c r="E2893" s="78"/>
      <c r="F2893" s="76"/>
      <c r="G2893" s="77"/>
      <c r="H2893" s="76"/>
      <c r="I2893" s="76"/>
      <c r="J2893" s="76"/>
      <c r="K2893" s="76"/>
      <c r="L2893" s="77"/>
      <c r="M2893" s="76"/>
      <c r="N2893" s="76"/>
      <c r="O2893" s="76"/>
      <c r="P2893" s="77"/>
      <c r="Q2893" s="43">
        <f t="shared" si="90"/>
        <v>9999</v>
      </c>
      <c r="R2893" s="43" t="str">
        <f t="shared" si="91"/>
        <v/>
      </c>
      <c r="S2893" s="41">
        <f>IF($Q2893&lt;Parâmetros!$E$19,$G2893-1,$G2893)</f>
        <v>0</v>
      </c>
    </row>
    <row r="2894" spans="1:19" ht="15" customHeight="1" x14ac:dyDescent="0.25">
      <c r="A2894" s="79"/>
      <c r="B2894" s="76"/>
      <c r="C2894" s="76"/>
      <c r="D2894" s="77"/>
      <c r="E2894" s="78"/>
      <c r="F2894" s="76"/>
      <c r="G2894" s="77"/>
      <c r="H2894" s="76"/>
      <c r="I2894" s="76"/>
      <c r="J2894" s="76"/>
      <c r="K2894" s="76"/>
      <c r="L2894" s="77"/>
      <c r="M2894" s="76"/>
      <c r="N2894" s="76"/>
      <c r="O2894" s="76"/>
      <c r="P2894" s="77"/>
      <c r="Q2894" s="43">
        <f t="shared" si="90"/>
        <v>9999</v>
      </c>
      <c r="R2894" s="43" t="str">
        <f t="shared" si="91"/>
        <v/>
      </c>
      <c r="S2894" s="41">
        <f>IF($Q2894&lt;Parâmetros!$E$19,$G2894-1,$G2894)</f>
        <v>0</v>
      </c>
    </row>
    <row r="2895" spans="1:19" ht="15" customHeight="1" x14ac:dyDescent="0.25">
      <c r="A2895" s="79"/>
      <c r="B2895" s="76"/>
      <c r="C2895" s="76"/>
      <c r="D2895" s="77"/>
      <c r="E2895" s="78"/>
      <c r="F2895" s="76"/>
      <c r="G2895" s="77"/>
      <c r="H2895" s="76"/>
      <c r="I2895" s="76"/>
      <c r="J2895" s="76"/>
      <c r="K2895" s="76"/>
      <c r="L2895" s="77"/>
      <c r="M2895" s="76"/>
      <c r="N2895" s="76"/>
      <c r="O2895" s="76"/>
      <c r="P2895" s="77"/>
      <c r="Q2895" s="43">
        <f t="shared" si="90"/>
        <v>9999</v>
      </c>
      <c r="R2895" s="43" t="str">
        <f t="shared" si="91"/>
        <v/>
      </c>
      <c r="S2895" s="41">
        <f>IF($Q2895&lt;Parâmetros!$E$19,$G2895-1,$G2895)</f>
        <v>0</v>
      </c>
    </row>
    <row r="2896" spans="1:19" ht="15" customHeight="1" x14ac:dyDescent="0.25">
      <c r="A2896" s="79"/>
      <c r="B2896" s="76"/>
      <c r="C2896" s="76"/>
      <c r="D2896" s="77"/>
      <c r="E2896" s="78"/>
      <c r="F2896" s="76"/>
      <c r="G2896" s="77"/>
      <c r="H2896" s="76"/>
      <c r="I2896" s="76"/>
      <c r="J2896" s="76"/>
      <c r="K2896" s="76"/>
      <c r="L2896" s="77"/>
      <c r="M2896" s="76"/>
      <c r="N2896" s="76"/>
      <c r="O2896" s="76"/>
      <c r="P2896" s="77"/>
      <c r="Q2896" s="43">
        <f t="shared" si="90"/>
        <v>9999</v>
      </c>
      <c r="R2896" s="43" t="str">
        <f t="shared" si="91"/>
        <v/>
      </c>
      <c r="S2896" s="41">
        <f>IF($Q2896&lt;Parâmetros!$E$19,$G2896-1,$G2896)</f>
        <v>0</v>
      </c>
    </row>
    <row r="2897" spans="1:19" ht="15" customHeight="1" x14ac:dyDescent="0.25">
      <c r="A2897" s="79"/>
      <c r="B2897" s="76"/>
      <c r="C2897" s="76"/>
      <c r="D2897" s="77"/>
      <c r="E2897" s="78"/>
      <c r="F2897" s="76"/>
      <c r="G2897" s="77"/>
      <c r="H2897" s="76"/>
      <c r="I2897" s="76"/>
      <c r="J2897" s="76"/>
      <c r="K2897" s="76"/>
      <c r="L2897" s="77"/>
      <c r="M2897" s="76"/>
      <c r="N2897" s="76"/>
      <c r="O2897" s="76"/>
      <c r="P2897" s="77"/>
      <c r="Q2897" s="43">
        <f t="shared" si="90"/>
        <v>9999</v>
      </c>
      <c r="R2897" s="43" t="str">
        <f t="shared" si="91"/>
        <v/>
      </c>
      <c r="S2897" s="41">
        <f>IF($Q2897&lt;Parâmetros!$E$19,$G2897-1,$G2897)</f>
        <v>0</v>
      </c>
    </row>
    <row r="2898" spans="1:19" ht="15" customHeight="1" x14ac:dyDescent="0.25">
      <c r="A2898" s="79"/>
      <c r="B2898" s="76"/>
      <c r="C2898" s="76"/>
      <c r="D2898" s="77"/>
      <c r="E2898" s="78"/>
      <c r="F2898" s="76"/>
      <c r="G2898" s="77"/>
      <c r="H2898" s="76"/>
      <c r="I2898" s="76"/>
      <c r="J2898" s="76"/>
      <c r="K2898" s="76"/>
      <c r="L2898" s="77"/>
      <c r="M2898" s="76"/>
      <c r="N2898" s="76"/>
      <c r="O2898" s="76"/>
      <c r="P2898" s="77"/>
      <c r="Q2898" s="43">
        <f t="shared" si="90"/>
        <v>9999</v>
      </c>
      <c r="R2898" s="43" t="str">
        <f t="shared" si="91"/>
        <v/>
      </c>
      <c r="S2898" s="41">
        <f>IF($Q2898&lt;Parâmetros!$E$19,$G2898-1,$G2898)</f>
        <v>0</v>
      </c>
    </row>
    <row r="2899" spans="1:19" ht="15" customHeight="1" x14ac:dyDescent="0.25">
      <c r="A2899" s="79"/>
      <c r="B2899" s="76"/>
      <c r="C2899" s="76"/>
      <c r="D2899" s="77"/>
      <c r="E2899" s="78"/>
      <c r="F2899" s="76"/>
      <c r="G2899" s="77"/>
      <c r="H2899" s="76"/>
      <c r="I2899" s="76"/>
      <c r="J2899" s="76"/>
      <c r="K2899" s="76"/>
      <c r="L2899" s="77"/>
      <c r="M2899" s="76"/>
      <c r="N2899" s="76"/>
      <c r="O2899" s="76"/>
      <c r="P2899" s="77"/>
      <c r="Q2899" s="43">
        <f t="shared" si="90"/>
        <v>9999</v>
      </c>
      <c r="R2899" s="43" t="str">
        <f t="shared" si="91"/>
        <v/>
      </c>
      <c r="S2899" s="41">
        <f>IF($Q2899&lt;Parâmetros!$E$19,$G2899-1,$G2899)</f>
        <v>0</v>
      </c>
    </row>
    <row r="2900" spans="1:19" ht="15" customHeight="1" x14ac:dyDescent="0.25">
      <c r="A2900" s="79"/>
      <c r="B2900" s="76"/>
      <c r="C2900" s="76"/>
      <c r="D2900" s="77"/>
      <c r="E2900" s="78"/>
      <c r="F2900" s="76"/>
      <c r="G2900" s="77"/>
      <c r="H2900" s="76"/>
      <c r="I2900" s="76"/>
      <c r="J2900" s="76"/>
      <c r="K2900" s="76"/>
      <c r="L2900" s="77"/>
      <c r="M2900" s="76"/>
      <c r="N2900" s="76"/>
      <c r="O2900" s="76"/>
      <c r="P2900" s="77"/>
      <c r="Q2900" s="43">
        <f t="shared" si="90"/>
        <v>9999</v>
      </c>
      <c r="R2900" s="43" t="str">
        <f t="shared" si="91"/>
        <v/>
      </c>
      <c r="S2900" s="41">
        <f>IF($Q2900&lt;Parâmetros!$E$19,$G2900-1,$G2900)</f>
        <v>0</v>
      </c>
    </row>
    <row r="2901" spans="1:19" ht="15" customHeight="1" x14ac:dyDescent="0.25">
      <c r="A2901" s="79"/>
      <c r="B2901" s="76"/>
      <c r="C2901" s="76"/>
      <c r="D2901" s="77"/>
      <c r="E2901" s="78"/>
      <c r="F2901" s="76"/>
      <c r="G2901" s="77"/>
      <c r="H2901" s="76"/>
      <c r="I2901" s="76"/>
      <c r="J2901" s="76"/>
      <c r="K2901" s="76"/>
      <c r="L2901" s="77"/>
      <c r="M2901" s="76"/>
      <c r="N2901" s="76"/>
      <c r="O2901" s="76"/>
      <c r="P2901" s="77"/>
      <c r="Q2901" s="43">
        <f t="shared" si="90"/>
        <v>9999</v>
      </c>
      <c r="R2901" s="43" t="str">
        <f t="shared" si="91"/>
        <v/>
      </c>
      <c r="S2901" s="41">
        <f>IF($Q2901&lt;Parâmetros!$E$19,$G2901-1,$G2901)</f>
        <v>0</v>
      </c>
    </row>
    <row r="2902" spans="1:19" ht="15" customHeight="1" x14ac:dyDescent="0.25">
      <c r="A2902" s="79"/>
      <c r="B2902" s="76"/>
      <c r="C2902" s="76"/>
      <c r="D2902" s="77"/>
      <c r="E2902" s="78"/>
      <c r="F2902" s="76"/>
      <c r="G2902" s="77"/>
      <c r="H2902" s="76"/>
      <c r="I2902" s="76"/>
      <c r="J2902" s="76"/>
      <c r="K2902" s="76"/>
      <c r="L2902" s="77"/>
      <c r="M2902" s="76"/>
      <c r="N2902" s="76"/>
      <c r="O2902" s="76"/>
      <c r="P2902" s="77"/>
      <c r="Q2902" s="43">
        <f t="shared" si="90"/>
        <v>9999</v>
      </c>
      <c r="R2902" s="43" t="str">
        <f t="shared" si="91"/>
        <v/>
      </c>
      <c r="S2902" s="41">
        <f>IF($Q2902&lt;Parâmetros!$E$19,$G2902-1,$G2902)</f>
        <v>0</v>
      </c>
    </row>
    <row r="2903" spans="1:19" ht="15" customHeight="1" x14ac:dyDescent="0.25">
      <c r="A2903" s="79"/>
      <c r="B2903" s="76"/>
      <c r="C2903" s="76"/>
      <c r="D2903" s="77"/>
      <c r="E2903" s="78"/>
      <c r="F2903" s="76"/>
      <c r="G2903" s="77"/>
      <c r="H2903" s="76"/>
      <c r="I2903" s="76"/>
      <c r="J2903" s="76"/>
      <c r="K2903" s="76"/>
      <c r="L2903" s="77"/>
      <c r="M2903" s="76"/>
      <c r="N2903" s="76"/>
      <c r="O2903" s="76"/>
      <c r="P2903" s="77"/>
      <c r="Q2903" s="43">
        <f t="shared" si="90"/>
        <v>9999</v>
      </c>
      <c r="R2903" s="43" t="str">
        <f t="shared" si="91"/>
        <v/>
      </c>
      <c r="S2903" s="41">
        <f>IF($Q2903&lt;Parâmetros!$E$19,$G2903-1,$G2903)</f>
        <v>0</v>
      </c>
    </row>
    <row r="2904" spans="1:19" ht="15" customHeight="1" x14ac:dyDescent="0.25">
      <c r="A2904" s="79"/>
      <c r="B2904" s="76"/>
      <c r="C2904" s="76"/>
      <c r="D2904" s="77"/>
      <c r="E2904" s="78"/>
      <c r="F2904" s="76"/>
      <c r="G2904" s="77"/>
      <c r="H2904" s="76"/>
      <c r="I2904" s="76"/>
      <c r="J2904" s="76"/>
      <c r="K2904" s="76"/>
      <c r="L2904" s="77"/>
      <c r="M2904" s="76"/>
      <c r="N2904" s="76"/>
      <c r="O2904" s="76"/>
      <c r="P2904" s="77"/>
      <c r="Q2904" s="43">
        <f t="shared" si="90"/>
        <v>9999</v>
      </c>
      <c r="R2904" s="43" t="str">
        <f t="shared" si="91"/>
        <v/>
      </c>
      <c r="S2904" s="41">
        <f>IF($Q2904&lt;Parâmetros!$E$19,$G2904-1,$G2904)</f>
        <v>0</v>
      </c>
    </row>
    <row r="2905" spans="1:19" ht="15" customHeight="1" x14ac:dyDescent="0.25">
      <c r="A2905" s="79"/>
      <c r="B2905" s="76"/>
      <c r="C2905" s="76"/>
      <c r="D2905" s="77"/>
      <c r="E2905" s="78"/>
      <c r="F2905" s="76"/>
      <c r="G2905" s="77"/>
      <c r="H2905" s="76"/>
      <c r="I2905" s="76"/>
      <c r="J2905" s="76"/>
      <c r="K2905" s="76"/>
      <c r="L2905" s="77"/>
      <c r="M2905" s="76"/>
      <c r="N2905" s="76"/>
      <c r="O2905" s="76"/>
      <c r="P2905" s="77"/>
      <c r="Q2905" s="43">
        <f t="shared" si="90"/>
        <v>9999</v>
      </c>
      <c r="R2905" s="43" t="str">
        <f t="shared" si="91"/>
        <v/>
      </c>
      <c r="S2905" s="41">
        <f>IF($Q2905&lt;Parâmetros!$E$19,$G2905-1,$G2905)</f>
        <v>0</v>
      </c>
    </row>
    <row r="2906" spans="1:19" ht="15" customHeight="1" x14ac:dyDescent="0.25">
      <c r="A2906" s="79"/>
      <c r="B2906" s="76"/>
      <c r="C2906" s="76"/>
      <c r="D2906" s="77"/>
      <c r="E2906" s="78"/>
      <c r="F2906" s="76"/>
      <c r="G2906" s="77"/>
      <c r="H2906" s="76"/>
      <c r="I2906" s="76"/>
      <c r="J2906" s="76"/>
      <c r="K2906" s="76"/>
      <c r="L2906" s="77"/>
      <c r="M2906" s="76"/>
      <c r="N2906" s="76"/>
      <c r="O2906" s="76"/>
      <c r="P2906" s="77"/>
      <c r="Q2906" s="43">
        <f t="shared" si="90"/>
        <v>9999</v>
      </c>
      <c r="R2906" s="43" t="str">
        <f t="shared" si="91"/>
        <v/>
      </c>
      <c r="S2906" s="41">
        <f>IF($Q2906&lt;Parâmetros!$E$19,$G2906-1,$G2906)</f>
        <v>0</v>
      </c>
    </row>
    <row r="2907" spans="1:19" ht="15" customHeight="1" x14ac:dyDescent="0.25">
      <c r="A2907" s="79"/>
      <c r="B2907" s="76"/>
      <c r="C2907" s="76"/>
      <c r="D2907" s="77"/>
      <c r="E2907" s="78"/>
      <c r="F2907" s="76"/>
      <c r="G2907" s="77"/>
      <c r="H2907" s="76"/>
      <c r="I2907" s="76"/>
      <c r="J2907" s="76"/>
      <c r="K2907" s="76"/>
      <c r="L2907" s="77"/>
      <c r="M2907" s="76"/>
      <c r="N2907" s="76"/>
      <c r="O2907" s="76"/>
      <c r="P2907" s="77"/>
      <c r="Q2907" s="43">
        <f t="shared" si="90"/>
        <v>9999</v>
      </c>
      <c r="R2907" s="43" t="str">
        <f t="shared" si="91"/>
        <v/>
      </c>
      <c r="S2907" s="41">
        <f>IF($Q2907&lt;Parâmetros!$E$19,$G2907-1,$G2907)</f>
        <v>0</v>
      </c>
    </row>
    <row r="2908" spans="1:19" ht="15" customHeight="1" x14ac:dyDescent="0.25">
      <c r="A2908" s="79"/>
      <c r="B2908" s="76"/>
      <c r="C2908" s="76"/>
      <c r="D2908" s="77"/>
      <c r="E2908" s="78"/>
      <c r="F2908" s="76"/>
      <c r="G2908" s="77"/>
      <c r="H2908" s="76"/>
      <c r="I2908" s="76"/>
      <c r="J2908" s="76"/>
      <c r="K2908" s="76"/>
      <c r="L2908" s="77"/>
      <c r="M2908" s="76"/>
      <c r="N2908" s="76"/>
      <c r="O2908" s="76"/>
      <c r="P2908" s="77"/>
      <c r="Q2908" s="43">
        <f t="shared" si="90"/>
        <v>9999</v>
      </c>
      <c r="R2908" s="43" t="str">
        <f t="shared" si="91"/>
        <v/>
      </c>
      <c r="S2908" s="41">
        <f>IF($Q2908&lt;Parâmetros!$E$19,$G2908-1,$G2908)</f>
        <v>0</v>
      </c>
    </row>
    <row r="2909" spans="1:19" ht="15" customHeight="1" x14ac:dyDescent="0.25">
      <c r="A2909" s="79"/>
      <c r="B2909" s="76"/>
      <c r="C2909" s="76"/>
      <c r="D2909" s="77"/>
      <c r="E2909" s="78"/>
      <c r="F2909" s="76"/>
      <c r="G2909" s="77"/>
      <c r="H2909" s="76"/>
      <c r="I2909" s="76"/>
      <c r="J2909" s="76"/>
      <c r="K2909" s="76"/>
      <c r="L2909" s="77"/>
      <c r="M2909" s="76"/>
      <c r="N2909" s="76"/>
      <c r="O2909" s="76"/>
      <c r="P2909" s="77"/>
      <c r="Q2909" s="43">
        <f t="shared" si="90"/>
        <v>9999</v>
      </c>
      <c r="R2909" s="43" t="str">
        <f t="shared" si="91"/>
        <v/>
      </c>
      <c r="S2909" s="41">
        <f>IF($Q2909&lt;Parâmetros!$E$19,$G2909-1,$G2909)</f>
        <v>0</v>
      </c>
    </row>
    <row r="2910" spans="1:19" ht="15" customHeight="1" x14ac:dyDescent="0.25">
      <c r="A2910" s="79"/>
      <c r="B2910" s="76"/>
      <c r="C2910" s="76"/>
      <c r="D2910" s="77"/>
      <c r="E2910" s="78"/>
      <c r="F2910" s="76"/>
      <c r="G2910" s="77"/>
      <c r="H2910" s="76"/>
      <c r="I2910" s="76"/>
      <c r="J2910" s="76"/>
      <c r="K2910" s="76"/>
      <c r="L2910" s="77"/>
      <c r="M2910" s="76"/>
      <c r="N2910" s="76"/>
      <c r="O2910" s="76"/>
      <c r="P2910" s="77"/>
      <c r="Q2910" s="43">
        <f t="shared" ref="Q2910:Q2973" si="92">IFERROR(VALUE(LEFT($J2910,2))*60+VALUE(MID($J2910,4,2)),9999)</f>
        <v>9999</v>
      </c>
      <c r="R2910" s="43" t="str">
        <f t="shared" ref="R2910:R2973" si="93">IFERROR(VALUE(LEFT($K2910,2))*60+VALUE(MID($K2910,4,2)),"")</f>
        <v/>
      </c>
      <c r="S2910" s="41">
        <f>IF($Q2910&lt;Parâmetros!$E$19,$G2910-1,$G2910)</f>
        <v>0</v>
      </c>
    </row>
    <row r="2911" spans="1:19" ht="15" customHeight="1" x14ac:dyDescent="0.25">
      <c r="A2911" s="79"/>
      <c r="B2911" s="76"/>
      <c r="C2911" s="76"/>
      <c r="D2911" s="77"/>
      <c r="E2911" s="78"/>
      <c r="F2911" s="76"/>
      <c r="G2911" s="77"/>
      <c r="H2911" s="76"/>
      <c r="I2911" s="76"/>
      <c r="J2911" s="76"/>
      <c r="K2911" s="76"/>
      <c r="L2911" s="77"/>
      <c r="M2911" s="76"/>
      <c r="N2911" s="76"/>
      <c r="O2911" s="76"/>
      <c r="P2911" s="77"/>
      <c r="Q2911" s="43">
        <f t="shared" si="92"/>
        <v>9999</v>
      </c>
      <c r="R2911" s="43" t="str">
        <f t="shared" si="93"/>
        <v/>
      </c>
      <c r="S2911" s="41">
        <f>IF($Q2911&lt;Parâmetros!$E$19,$G2911-1,$G2911)</f>
        <v>0</v>
      </c>
    </row>
    <row r="2912" spans="1:19" ht="15" customHeight="1" x14ac:dyDescent="0.25">
      <c r="A2912" s="79"/>
      <c r="B2912" s="76"/>
      <c r="C2912" s="76"/>
      <c r="D2912" s="77"/>
      <c r="E2912" s="78"/>
      <c r="F2912" s="76"/>
      <c r="G2912" s="77"/>
      <c r="H2912" s="76"/>
      <c r="I2912" s="76"/>
      <c r="J2912" s="76"/>
      <c r="K2912" s="76"/>
      <c r="L2912" s="77"/>
      <c r="M2912" s="76"/>
      <c r="N2912" s="76"/>
      <c r="O2912" s="76"/>
      <c r="P2912" s="77"/>
      <c r="Q2912" s="43">
        <f t="shared" si="92"/>
        <v>9999</v>
      </c>
      <c r="R2912" s="43" t="str">
        <f t="shared" si="93"/>
        <v/>
      </c>
      <c r="S2912" s="41">
        <f>IF($Q2912&lt;Parâmetros!$E$19,$G2912-1,$G2912)</f>
        <v>0</v>
      </c>
    </row>
    <row r="2913" spans="1:19" ht="15" customHeight="1" x14ac:dyDescent="0.25">
      <c r="A2913" s="79"/>
      <c r="B2913" s="76"/>
      <c r="C2913" s="76"/>
      <c r="D2913" s="77"/>
      <c r="E2913" s="78"/>
      <c r="F2913" s="76"/>
      <c r="G2913" s="77"/>
      <c r="H2913" s="76"/>
      <c r="I2913" s="76"/>
      <c r="J2913" s="76"/>
      <c r="K2913" s="76"/>
      <c r="L2913" s="77"/>
      <c r="M2913" s="76"/>
      <c r="N2913" s="76"/>
      <c r="O2913" s="76"/>
      <c r="P2913" s="77"/>
      <c r="Q2913" s="43">
        <f t="shared" si="92"/>
        <v>9999</v>
      </c>
      <c r="R2913" s="43" t="str">
        <f t="shared" si="93"/>
        <v/>
      </c>
      <c r="S2913" s="41">
        <f>IF($Q2913&lt;Parâmetros!$E$19,$G2913-1,$G2913)</f>
        <v>0</v>
      </c>
    </row>
    <row r="2914" spans="1:19" ht="15" customHeight="1" x14ac:dyDescent="0.25">
      <c r="A2914" s="79"/>
      <c r="B2914" s="76"/>
      <c r="C2914" s="76"/>
      <c r="D2914" s="77"/>
      <c r="E2914" s="78"/>
      <c r="F2914" s="76"/>
      <c r="G2914" s="77"/>
      <c r="H2914" s="76"/>
      <c r="I2914" s="76"/>
      <c r="J2914" s="76"/>
      <c r="K2914" s="76"/>
      <c r="L2914" s="77"/>
      <c r="M2914" s="76"/>
      <c r="N2914" s="76"/>
      <c r="O2914" s="76"/>
      <c r="P2914" s="77"/>
      <c r="Q2914" s="43">
        <f t="shared" si="92"/>
        <v>9999</v>
      </c>
      <c r="R2914" s="43" t="str">
        <f t="shared" si="93"/>
        <v/>
      </c>
      <c r="S2914" s="41">
        <f>IF($Q2914&lt;Parâmetros!$E$19,$G2914-1,$G2914)</f>
        <v>0</v>
      </c>
    </row>
    <row r="2915" spans="1:19" ht="15" customHeight="1" x14ac:dyDescent="0.25">
      <c r="A2915" s="79"/>
      <c r="B2915" s="76"/>
      <c r="C2915" s="76"/>
      <c r="D2915" s="77"/>
      <c r="E2915" s="78"/>
      <c r="F2915" s="76"/>
      <c r="G2915" s="77"/>
      <c r="H2915" s="76"/>
      <c r="I2915" s="76"/>
      <c r="J2915" s="76"/>
      <c r="K2915" s="76"/>
      <c r="L2915" s="77"/>
      <c r="M2915" s="76"/>
      <c r="N2915" s="76"/>
      <c r="O2915" s="76"/>
      <c r="P2915" s="77"/>
      <c r="Q2915" s="43">
        <f t="shared" si="92"/>
        <v>9999</v>
      </c>
      <c r="R2915" s="43" t="str">
        <f t="shared" si="93"/>
        <v/>
      </c>
      <c r="S2915" s="41">
        <f>IF($Q2915&lt;Parâmetros!$E$19,$G2915-1,$G2915)</f>
        <v>0</v>
      </c>
    </row>
    <row r="2916" spans="1:19" ht="15" customHeight="1" x14ac:dyDescent="0.25">
      <c r="A2916" s="79"/>
      <c r="B2916" s="76"/>
      <c r="C2916" s="76"/>
      <c r="D2916" s="77"/>
      <c r="E2916" s="78"/>
      <c r="F2916" s="76"/>
      <c r="G2916" s="77"/>
      <c r="H2916" s="76"/>
      <c r="I2916" s="76"/>
      <c r="J2916" s="76"/>
      <c r="K2916" s="76"/>
      <c r="L2916" s="77"/>
      <c r="M2916" s="76"/>
      <c r="N2916" s="76"/>
      <c r="O2916" s="76"/>
      <c r="P2916" s="77"/>
      <c r="Q2916" s="43">
        <f t="shared" si="92"/>
        <v>9999</v>
      </c>
      <c r="R2916" s="43" t="str">
        <f t="shared" si="93"/>
        <v/>
      </c>
      <c r="S2916" s="41">
        <f>IF($Q2916&lt;Parâmetros!$E$19,$G2916-1,$G2916)</f>
        <v>0</v>
      </c>
    </row>
    <row r="2917" spans="1:19" ht="15" customHeight="1" x14ac:dyDescent="0.25">
      <c r="A2917" s="79"/>
      <c r="B2917" s="76"/>
      <c r="C2917" s="76"/>
      <c r="D2917" s="77"/>
      <c r="E2917" s="78"/>
      <c r="F2917" s="76"/>
      <c r="G2917" s="77"/>
      <c r="H2917" s="76"/>
      <c r="I2917" s="76"/>
      <c r="J2917" s="76"/>
      <c r="K2917" s="76"/>
      <c r="L2917" s="77"/>
      <c r="M2917" s="76"/>
      <c r="N2917" s="76"/>
      <c r="O2917" s="76"/>
      <c r="P2917" s="77"/>
      <c r="Q2917" s="43">
        <f t="shared" si="92"/>
        <v>9999</v>
      </c>
      <c r="R2917" s="43" t="str">
        <f t="shared" si="93"/>
        <v/>
      </c>
      <c r="S2917" s="41">
        <f>IF($Q2917&lt;Parâmetros!$E$19,$G2917-1,$G2917)</f>
        <v>0</v>
      </c>
    </row>
    <row r="2918" spans="1:19" ht="15" customHeight="1" x14ac:dyDescent="0.25">
      <c r="A2918" s="79"/>
      <c r="B2918" s="76"/>
      <c r="C2918" s="76"/>
      <c r="D2918" s="77"/>
      <c r="E2918" s="78"/>
      <c r="F2918" s="76"/>
      <c r="G2918" s="77"/>
      <c r="H2918" s="76"/>
      <c r="I2918" s="76"/>
      <c r="J2918" s="76"/>
      <c r="K2918" s="76"/>
      <c r="L2918" s="77"/>
      <c r="M2918" s="76"/>
      <c r="N2918" s="76"/>
      <c r="O2918" s="76"/>
      <c r="P2918" s="77"/>
      <c r="Q2918" s="43">
        <f t="shared" si="92"/>
        <v>9999</v>
      </c>
      <c r="R2918" s="43" t="str">
        <f t="shared" si="93"/>
        <v/>
      </c>
      <c r="S2918" s="41">
        <f>IF($Q2918&lt;Parâmetros!$E$19,$G2918-1,$G2918)</f>
        <v>0</v>
      </c>
    </row>
    <row r="2919" spans="1:19" ht="15" customHeight="1" x14ac:dyDescent="0.25">
      <c r="A2919" s="79"/>
      <c r="B2919" s="76"/>
      <c r="C2919" s="76"/>
      <c r="D2919" s="77"/>
      <c r="E2919" s="78"/>
      <c r="F2919" s="76"/>
      <c r="G2919" s="77"/>
      <c r="H2919" s="76"/>
      <c r="I2919" s="76"/>
      <c r="J2919" s="76"/>
      <c r="K2919" s="76"/>
      <c r="L2919" s="77"/>
      <c r="M2919" s="76"/>
      <c r="N2919" s="76"/>
      <c r="O2919" s="76"/>
      <c r="P2919" s="77"/>
      <c r="Q2919" s="43">
        <f t="shared" si="92"/>
        <v>9999</v>
      </c>
      <c r="R2919" s="43" t="str">
        <f t="shared" si="93"/>
        <v/>
      </c>
      <c r="S2919" s="41">
        <f>IF($Q2919&lt;Parâmetros!$E$19,$G2919-1,$G2919)</f>
        <v>0</v>
      </c>
    </row>
    <row r="2920" spans="1:19" ht="15" customHeight="1" x14ac:dyDescent="0.25">
      <c r="A2920" s="79"/>
      <c r="B2920" s="76"/>
      <c r="C2920" s="76"/>
      <c r="D2920" s="77"/>
      <c r="E2920" s="78"/>
      <c r="F2920" s="76"/>
      <c r="G2920" s="77"/>
      <c r="H2920" s="76"/>
      <c r="I2920" s="76"/>
      <c r="J2920" s="76"/>
      <c r="K2920" s="76"/>
      <c r="L2920" s="77"/>
      <c r="M2920" s="76"/>
      <c r="N2920" s="76"/>
      <c r="O2920" s="76"/>
      <c r="P2920" s="77"/>
      <c r="Q2920" s="43">
        <f t="shared" si="92"/>
        <v>9999</v>
      </c>
      <c r="R2920" s="43" t="str">
        <f t="shared" si="93"/>
        <v/>
      </c>
      <c r="S2920" s="41">
        <f>IF($Q2920&lt;Parâmetros!$E$19,$G2920-1,$G2920)</f>
        <v>0</v>
      </c>
    </row>
    <row r="2921" spans="1:19" ht="15" customHeight="1" x14ac:dyDescent="0.25">
      <c r="A2921" s="79"/>
      <c r="B2921" s="76"/>
      <c r="C2921" s="76"/>
      <c r="D2921" s="77"/>
      <c r="E2921" s="78"/>
      <c r="F2921" s="76"/>
      <c r="G2921" s="77"/>
      <c r="H2921" s="76"/>
      <c r="I2921" s="76"/>
      <c r="J2921" s="76"/>
      <c r="K2921" s="76"/>
      <c r="L2921" s="77"/>
      <c r="M2921" s="76"/>
      <c r="N2921" s="76"/>
      <c r="O2921" s="76"/>
      <c r="P2921" s="77"/>
      <c r="Q2921" s="43">
        <f t="shared" si="92"/>
        <v>9999</v>
      </c>
      <c r="R2921" s="43" t="str">
        <f t="shared" si="93"/>
        <v/>
      </c>
      <c r="S2921" s="41">
        <f>IF($Q2921&lt;Parâmetros!$E$19,$G2921-1,$G2921)</f>
        <v>0</v>
      </c>
    </row>
    <row r="2922" spans="1:19" ht="15" customHeight="1" x14ac:dyDescent="0.25">
      <c r="A2922" s="79"/>
      <c r="B2922" s="76"/>
      <c r="C2922" s="76"/>
      <c r="D2922" s="77"/>
      <c r="E2922" s="78"/>
      <c r="F2922" s="76"/>
      <c r="G2922" s="77"/>
      <c r="H2922" s="76"/>
      <c r="I2922" s="76"/>
      <c r="J2922" s="76"/>
      <c r="K2922" s="76"/>
      <c r="L2922" s="77"/>
      <c r="M2922" s="76"/>
      <c r="N2922" s="76"/>
      <c r="O2922" s="76"/>
      <c r="P2922" s="77"/>
      <c r="Q2922" s="43">
        <f t="shared" si="92"/>
        <v>9999</v>
      </c>
      <c r="R2922" s="43" t="str">
        <f t="shared" si="93"/>
        <v/>
      </c>
      <c r="S2922" s="41">
        <f>IF($Q2922&lt;Parâmetros!$E$19,$G2922-1,$G2922)</f>
        <v>0</v>
      </c>
    </row>
    <row r="2923" spans="1:19" ht="15" customHeight="1" x14ac:dyDescent="0.25">
      <c r="A2923" s="79"/>
      <c r="B2923" s="76"/>
      <c r="C2923" s="76"/>
      <c r="D2923" s="77"/>
      <c r="E2923" s="78"/>
      <c r="F2923" s="76"/>
      <c r="G2923" s="77"/>
      <c r="H2923" s="76"/>
      <c r="I2923" s="76"/>
      <c r="J2923" s="76"/>
      <c r="K2923" s="76"/>
      <c r="L2923" s="77"/>
      <c r="M2923" s="76"/>
      <c r="N2923" s="76"/>
      <c r="O2923" s="76"/>
      <c r="P2923" s="77"/>
      <c r="Q2923" s="43">
        <f t="shared" si="92"/>
        <v>9999</v>
      </c>
      <c r="R2923" s="43" t="str">
        <f t="shared" si="93"/>
        <v/>
      </c>
      <c r="S2923" s="41">
        <f>IF($Q2923&lt;Parâmetros!$E$19,$G2923-1,$G2923)</f>
        <v>0</v>
      </c>
    </row>
    <row r="2924" spans="1:19" ht="15" customHeight="1" x14ac:dyDescent="0.25">
      <c r="A2924" s="79"/>
      <c r="B2924" s="76"/>
      <c r="C2924" s="76"/>
      <c r="D2924" s="77"/>
      <c r="E2924" s="78"/>
      <c r="F2924" s="76"/>
      <c r="G2924" s="77"/>
      <c r="H2924" s="76"/>
      <c r="I2924" s="76"/>
      <c r="J2924" s="76"/>
      <c r="K2924" s="76"/>
      <c r="L2924" s="77"/>
      <c r="M2924" s="76"/>
      <c r="N2924" s="76"/>
      <c r="O2924" s="76"/>
      <c r="P2924" s="77"/>
      <c r="Q2924" s="43">
        <f t="shared" si="92"/>
        <v>9999</v>
      </c>
      <c r="R2924" s="43" t="str">
        <f t="shared" si="93"/>
        <v/>
      </c>
      <c r="S2924" s="41">
        <f>IF($Q2924&lt;Parâmetros!$E$19,$G2924-1,$G2924)</f>
        <v>0</v>
      </c>
    </row>
    <row r="2925" spans="1:19" ht="15" customHeight="1" x14ac:dyDescent="0.25">
      <c r="A2925" s="79"/>
      <c r="B2925" s="76"/>
      <c r="C2925" s="76"/>
      <c r="D2925" s="77"/>
      <c r="E2925" s="78"/>
      <c r="F2925" s="76"/>
      <c r="G2925" s="77"/>
      <c r="H2925" s="76"/>
      <c r="I2925" s="76"/>
      <c r="J2925" s="76"/>
      <c r="K2925" s="76"/>
      <c r="L2925" s="77"/>
      <c r="M2925" s="76"/>
      <c r="N2925" s="76"/>
      <c r="O2925" s="76"/>
      <c r="P2925" s="77"/>
      <c r="Q2925" s="43">
        <f t="shared" si="92"/>
        <v>9999</v>
      </c>
      <c r="R2925" s="43" t="str">
        <f t="shared" si="93"/>
        <v/>
      </c>
      <c r="S2925" s="41">
        <f>IF($Q2925&lt;Parâmetros!$E$19,$G2925-1,$G2925)</f>
        <v>0</v>
      </c>
    </row>
    <row r="2926" spans="1:19" ht="15" customHeight="1" x14ac:dyDescent="0.25">
      <c r="A2926" s="79"/>
      <c r="B2926" s="76"/>
      <c r="C2926" s="76"/>
      <c r="D2926" s="77"/>
      <c r="E2926" s="78"/>
      <c r="F2926" s="76"/>
      <c r="G2926" s="77"/>
      <c r="H2926" s="76"/>
      <c r="I2926" s="76"/>
      <c r="J2926" s="76"/>
      <c r="K2926" s="76"/>
      <c r="L2926" s="77"/>
      <c r="M2926" s="76"/>
      <c r="N2926" s="76"/>
      <c r="O2926" s="76"/>
      <c r="P2926" s="77"/>
      <c r="Q2926" s="43">
        <f t="shared" si="92"/>
        <v>9999</v>
      </c>
      <c r="R2926" s="43" t="str">
        <f t="shared" si="93"/>
        <v/>
      </c>
      <c r="S2926" s="41">
        <f>IF($Q2926&lt;Parâmetros!$E$19,$G2926-1,$G2926)</f>
        <v>0</v>
      </c>
    </row>
    <row r="2927" spans="1:19" ht="15" customHeight="1" x14ac:dyDescent="0.25">
      <c r="A2927" s="79"/>
      <c r="B2927" s="76"/>
      <c r="C2927" s="76"/>
      <c r="D2927" s="77"/>
      <c r="E2927" s="78"/>
      <c r="F2927" s="76"/>
      <c r="G2927" s="77"/>
      <c r="H2927" s="76"/>
      <c r="I2927" s="76"/>
      <c r="J2927" s="76"/>
      <c r="K2927" s="76"/>
      <c r="L2927" s="77"/>
      <c r="M2927" s="76"/>
      <c r="N2927" s="76"/>
      <c r="O2927" s="76"/>
      <c r="P2927" s="77"/>
      <c r="Q2927" s="43">
        <f t="shared" si="92"/>
        <v>9999</v>
      </c>
      <c r="R2927" s="43" t="str">
        <f t="shared" si="93"/>
        <v/>
      </c>
      <c r="S2927" s="41">
        <f>IF($Q2927&lt;Parâmetros!$E$19,$G2927-1,$G2927)</f>
        <v>0</v>
      </c>
    </row>
    <row r="2928" spans="1:19" ht="15" customHeight="1" x14ac:dyDescent="0.25">
      <c r="A2928" s="79"/>
      <c r="B2928" s="76"/>
      <c r="C2928" s="76"/>
      <c r="D2928" s="77"/>
      <c r="E2928" s="78"/>
      <c r="F2928" s="76"/>
      <c r="G2928" s="77"/>
      <c r="H2928" s="76"/>
      <c r="I2928" s="76"/>
      <c r="J2928" s="76"/>
      <c r="K2928" s="76"/>
      <c r="L2928" s="77"/>
      <c r="M2928" s="76"/>
      <c r="N2928" s="76"/>
      <c r="O2928" s="76"/>
      <c r="P2928" s="77"/>
      <c r="Q2928" s="43">
        <f t="shared" si="92"/>
        <v>9999</v>
      </c>
      <c r="R2928" s="43" t="str">
        <f t="shared" si="93"/>
        <v/>
      </c>
      <c r="S2928" s="41">
        <f>IF($Q2928&lt;Parâmetros!$E$19,$G2928-1,$G2928)</f>
        <v>0</v>
      </c>
    </row>
    <row r="2929" spans="1:19" ht="15" customHeight="1" x14ac:dyDescent="0.25">
      <c r="A2929" s="79"/>
      <c r="B2929" s="76"/>
      <c r="C2929" s="76"/>
      <c r="D2929" s="77"/>
      <c r="E2929" s="78"/>
      <c r="F2929" s="76"/>
      <c r="G2929" s="77"/>
      <c r="H2929" s="76"/>
      <c r="I2929" s="76"/>
      <c r="J2929" s="76"/>
      <c r="K2929" s="76"/>
      <c r="L2929" s="77"/>
      <c r="M2929" s="76"/>
      <c r="N2929" s="76"/>
      <c r="O2929" s="76"/>
      <c r="P2929" s="77"/>
      <c r="Q2929" s="43">
        <f t="shared" si="92"/>
        <v>9999</v>
      </c>
      <c r="R2929" s="43" t="str">
        <f t="shared" si="93"/>
        <v/>
      </c>
      <c r="S2929" s="41">
        <f>IF($Q2929&lt;Parâmetros!$E$19,$G2929-1,$G2929)</f>
        <v>0</v>
      </c>
    </row>
    <row r="2930" spans="1:19" ht="15" customHeight="1" x14ac:dyDescent="0.25">
      <c r="A2930" s="79"/>
      <c r="B2930" s="76"/>
      <c r="C2930" s="76"/>
      <c r="D2930" s="77"/>
      <c r="E2930" s="78"/>
      <c r="F2930" s="76"/>
      <c r="G2930" s="77"/>
      <c r="H2930" s="76"/>
      <c r="I2930" s="76"/>
      <c r="J2930" s="76"/>
      <c r="K2930" s="76"/>
      <c r="L2930" s="77"/>
      <c r="M2930" s="76"/>
      <c r="N2930" s="76"/>
      <c r="O2930" s="76"/>
      <c r="P2930" s="77"/>
      <c r="Q2930" s="43">
        <f t="shared" si="92"/>
        <v>9999</v>
      </c>
      <c r="R2930" s="43" t="str">
        <f t="shared" si="93"/>
        <v/>
      </c>
      <c r="S2930" s="41">
        <f>IF($Q2930&lt;Parâmetros!$E$19,$G2930-1,$G2930)</f>
        <v>0</v>
      </c>
    </row>
    <row r="2931" spans="1:19" ht="15" customHeight="1" x14ac:dyDescent="0.25">
      <c r="A2931" s="79"/>
      <c r="B2931" s="76"/>
      <c r="C2931" s="76"/>
      <c r="D2931" s="77"/>
      <c r="E2931" s="78"/>
      <c r="F2931" s="76"/>
      <c r="G2931" s="77"/>
      <c r="H2931" s="76"/>
      <c r="I2931" s="76"/>
      <c r="J2931" s="76"/>
      <c r="K2931" s="76"/>
      <c r="L2931" s="77"/>
      <c r="M2931" s="76"/>
      <c r="N2931" s="76"/>
      <c r="O2931" s="76"/>
      <c r="P2931" s="77"/>
      <c r="Q2931" s="43">
        <f t="shared" si="92"/>
        <v>9999</v>
      </c>
      <c r="R2931" s="43" t="str">
        <f t="shared" si="93"/>
        <v/>
      </c>
      <c r="S2931" s="41">
        <f>IF($Q2931&lt;Parâmetros!$E$19,$G2931-1,$G2931)</f>
        <v>0</v>
      </c>
    </row>
    <row r="2932" spans="1:19" ht="15" customHeight="1" x14ac:dyDescent="0.25">
      <c r="A2932" s="79"/>
      <c r="B2932" s="76"/>
      <c r="C2932" s="76"/>
      <c r="D2932" s="77"/>
      <c r="E2932" s="78"/>
      <c r="F2932" s="76"/>
      <c r="G2932" s="77"/>
      <c r="H2932" s="76"/>
      <c r="I2932" s="76"/>
      <c r="J2932" s="76"/>
      <c r="K2932" s="76"/>
      <c r="L2932" s="77"/>
      <c r="M2932" s="76"/>
      <c r="N2932" s="76"/>
      <c r="O2932" s="76"/>
      <c r="P2932" s="77"/>
      <c r="Q2932" s="43">
        <f t="shared" si="92"/>
        <v>9999</v>
      </c>
      <c r="R2932" s="43" t="str">
        <f t="shared" si="93"/>
        <v/>
      </c>
      <c r="S2932" s="41">
        <f>IF($Q2932&lt;Parâmetros!$E$19,$G2932-1,$G2932)</f>
        <v>0</v>
      </c>
    </row>
    <row r="2933" spans="1:19" ht="15" customHeight="1" x14ac:dyDescent="0.25">
      <c r="A2933" s="79"/>
      <c r="B2933" s="76"/>
      <c r="C2933" s="76"/>
      <c r="D2933" s="77"/>
      <c r="E2933" s="78"/>
      <c r="F2933" s="76"/>
      <c r="G2933" s="77"/>
      <c r="H2933" s="76"/>
      <c r="I2933" s="76"/>
      <c r="J2933" s="76"/>
      <c r="K2933" s="76"/>
      <c r="L2933" s="77"/>
      <c r="M2933" s="76"/>
      <c r="N2933" s="76"/>
      <c r="O2933" s="76"/>
      <c r="P2933" s="77"/>
      <c r="Q2933" s="43">
        <f t="shared" si="92"/>
        <v>9999</v>
      </c>
      <c r="R2933" s="43" t="str">
        <f t="shared" si="93"/>
        <v/>
      </c>
      <c r="S2933" s="41">
        <f>IF($Q2933&lt;Parâmetros!$E$19,$G2933-1,$G2933)</f>
        <v>0</v>
      </c>
    </row>
    <row r="2934" spans="1:19" ht="15" customHeight="1" x14ac:dyDescent="0.25">
      <c r="A2934" s="79"/>
      <c r="B2934" s="76"/>
      <c r="C2934" s="76"/>
      <c r="D2934" s="77"/>
      <c r="E2934" s="78"/>
      <c r="F2934" s="76"/>
      <c r="G2934" s="77"/>
      <c r="H2934" s="76"/>
      <c r="I2934" s="76"/>
      <c r="J2934" s="76"/>
      <c r="K2934" s="76"/>
      <c r="L2934" s="77"/>
      <c r="M2934" s="76"/>
      <c r="N2934" s="76"/>
      <c r="O2934" s="76"/>
      <c r="P2934" s="77"/>
      <c r="Q2934" s="43">
        <f t="shared" si="92"/>
        <v>9999</v>
      </c>
      <c r="R2934" s="43" t="str">
        <f t="shared" si="93"/>
        <v/>
      </c>
      <c r="S2934" s="41">
        <f>IF($Q2934&lt;Parâmetros!$E$19,$G2934-1,$G2934)</f>
        <v>0</v>
      </c>
    </row>
    <row r="2935" spans="1:19" ht="15" customHeight="1" x14ac:dyDescent="0.25">
      <c r="A2935" s="79"/>
      <c r="B2935" s="76"/>
      <c r="C2935" s="76"/>
      <c r="D2935" s="77"/>
      <c r="E2935" s="78"/>
      <c r="F2935" s="76"/>
      <c r="G2935" s="77"/>
      <c r="H2935" s="76"/>
      <c r="I2935" s="76"/>
      <c r="J2935" s="76"/>
      <c r="K2935" s="76"/>
      <c r="L2935" s="77"/>
      <c r="M2935" s="76"/>
      <c r="N2935" s="76"/>
      <c r="O2935" s="76"/>
      <c r="P2935" s="77"/>
      <c r="Q2935" s="43">
        <f t="shared" si="92"/>
        <v>9999</v>
      </c>
      <c r="R2935" s="43" t="str">
        <f t="shared" si="93"/>
        <v/>
      </c>
      <c r="S2935" s="41">
        <f>IF($Q2935&lt;Parâmetros!$E$19,$G2935-1,$G2935)</f>
        <v>0</v>
      </c>
    </row>
    <row r="2936" spans="1:19" ht="15" customHeight="1" x14ac:dyDescent="0.25">
      <c r="A2936" s="79"/>
      <c r="B2936" s="76"/>
      <c r="C2936" s="76"/>
      <c r="D2936" s="77"/>
      <c r="E2936" s="78"/>
      <c r="F2936" s="76"/>
      <c r="G2936" s="77"/>
      <c r="H2936" s="76"/>
      <c r="I2936" s="76"/>
      <c r="J2936" s="76"/>
      <c r="K2936" s="76"/>
      <c r="L2936" s="77"/>
      <c r="M2936" s="76"/>
      <c r="N2936" s="76"/>
      <c r="O2936" s="76"/>
      <c r="P2936" s="77"/>
      <c r="Q2936" s="43">
        <f t="shared" si="92"/>
        <v>9999</v>
      </c>
      <c r="R2936" s="43" t="str">
        <f t="shared" si="93"/>
        <v/>
      </c>
      <c r="S2936" s="41">
        <f>IF($Q2936&lt;Parâmetros!$E$19,$G2936-1,$G2936)</f>
        <v>0</v>
      </c>
    </row>
    <row r="2937" spans="1:19" ht="15" customHeight="1" x14ac:dyDescent="0.25">
      <c r="A2937" s="79"/>
      <c r="B2937" s="76"/>
      <c r="C2937" s="76"/>
      <c r="D2937" s="77"/>
      <c r="E2937" s="78"/>
      <c r="F2937" s="76"/>
      <c r="G2937" s="77"/>
      <c r="H2937" s="76"/>
      <c r="I2937" s="76"/>
      <c r="J2937" s="76"/>
      <c r="K2937" s="76"/>
      <c r="L2937" s="77"/>
      <c r="M2937" s="76"/>
      <c r="N2937" s="76"/>
      <c r="O2937" s="76"/>
      <c r="P2937" s="77"/>
      <c r="Q2937" s="43">
        <f t="shared" si="92"/>
        <v>9999</v>
      </c>
      <c r="R2937" s="43" t="str">
        <f t="shared" si="93"/>
        <v/>
      </c>
      <c r="S2937" s="41">
        <f>IF($Q2937&lt;Parâmetros!$E$19,$G2937-1,$G2937)</f>
        <v>0</v>
      </c>
    </row>
    <row r="2938" spans="1:19" ht="15" customHeight="1" x14ac:dyDescent="0.25">
      <c r="A2938" s="79"/>
      <c r="B2938" s="76"/>
      <c r="C2938" s="76"/>
      <c r="D2938" s="77"/>
      <c r="E2938" s="78"/>
      <c r="F2938" s="76"/>
      <c r="G2938" s="77"/>
      <c r="H2938" s="76"/>
      <c r="I2938" s="76"/>
      <c r="J2938" s="76"/>
      <c r="K2938" s="76"/>
      <c r="L2938" s="77"/>
      <c r="M2938" s="76"/>
      <c r="N2938" s="76"/>
      <c r="O2938" s="76"/>
      <c r="P2938" s="77"/>
      <c r="Q2938" s="43">
        <f t="shared" si="92"/>
        <v>9999</v>
      </c>
      <c r="R2938" s="43" t="str">
        <f t="shared" si="93"/>
        <v/>
      </c>
      <c r="S2938" s="41">
        <f>IF($Q2938&lt;Parâmetros!$E$19,$G2938-1,$G2938)</f>
        <v>0</v>
      </c>
    </row>
    <row r="2939" spans="1:19" ht="15" customHeight="1" x14ac:dyDescent="0.25">
      <c r="A2939" s="79"/>
      <c r="B2939" s="76"/>
      <c r="C2939" s="76"/>
      <c r="D2939" s="77"/>
      <c r="E2939" s="78"/>
      <c r="F2939" s="76"/>
      <c r="G2939" s="77"/>
      <c r="H2939" s="76"/>
      <c r="I2939" s="76"/>
      <c r="J2939" s="76"/>
      <c r="K2939" s="76"/>
      <c r="L2939" s="77"/>
      <c r="M2939" s="76"/>
      <c r="N2939" s="76"/>
      <c r="O2939" s="76"/>
      <c r="P2939" s="77"/>
      <c r="Q2939" s="43">
        <f t="shared" si="92"/>
        <v>9999</v>
      </c>
      <c r="R2939" s="43" t="str">
        <f t="shared" si="93"/>
        <v/>
      </c>
      <c r="S2939" s="41">
        <f>IF($Q2939&lt;Parâmetros!$E$19,$G2939-1,$G2939)</f>
        <v>0</v>
      </c>
    </row>
    <row r="2940" spans="1:19" ht="15" customHeight="1" x14ac:dyDescent="0.25">
      <c r="A2940" s="79"/>
      <c r="B2940" s="76"/>
      <c r="C2940" s="76"/>
      <c r="D2940" s="77"/>
      <c r="E2940" s="78"/>
      <c r="F2940" s="76"/>
      <c r="G2940" s="77"/>
      <c r="H2940" s="76"/>
      <c r="I2940" s="76"/>
      <c r="J2940" s="76"/>
      <c r="K2940" s="76"/>
      <c r="L2940" s="77"/>
      <c r="M2940" s="76"/>
      <c r="N2940" s="76"/>
      <c r="O2940" s="76"/>
      <c r="P2940" s="77"/>
      <c r="Q2940" s="43">
        <f t="shared" si="92"/>
        <v>9999</v>
      </c>
      <c r="R2940" s="43" t="str">
        <f t="shared" si="93"/>
        <v/>
      </c>
      <c r="S2940" s="41">
        <f>IF($Q2940&lt;Parâmetros!$E$19,$G2940-1,$G2940)</f>
        <v>0</v>
      </c>
    </row>
    <row r="2941" spans="1:19" ht="15" customHeight="1" x14ac:dyDescent="0.25">
      <c r="A2941" s="79"/>
      <c r="B2941" s="76"/>
      <c r="C2941" s="76"/>
      <c r="D2941" s="77"/>
      <c r="E2941" s="78"/>
      <c r="F2941" s="76"/>
      <c r="G2941" s="77"/>
      <c r="H2941" s="76"/>
      <c r="I2941" s="76"/>
      <c r="J2941" s="76"/>
      <c r="K2941" s="76"/>
      <c r="L2941" s="77"/>
      <c r="M2941" s="76"/>
      <c r="N2941" s="76"/>
      <c r="O2941" s="76"/>
      <c r="P2941" s="77"/>
      <c r="Q2941" s="43">
        <f t="shared" si="92"/>
        <v>9999</v>
      </c>
      <c r="R2941" s="43" t="str">
        <f t="shared" si="93"/>
        <v/>
      </c>
      <c r="S2941" s="41">
        <f>IF($Q2941&lt;Parâmetros!$E$19,$G2941-1,$G2941)</f>
        <v>0</v>
      </c>
    </row>
    <row r="2942" spans="1:19" ht="15" customHeight="1" x14ac:dyDescent="0.25">
      <c r="A2942" s="79"/>
      <c r="B2942" s="76"/>
      <c r="C2942" s="76"/>
      <c r="D2942" s="77"/>
      <c r="E2942" s="78"/>
      <c r="F2942" s="76"/>
      <c r="G2942" s="77"/>
      <c r="H2942" s="76"/>
      <c r="I2942" s="76"/>
      <c r="J2942" s="76"/>
      <c r="K2942" s="76"/>
      <c r="L2942" s="77"/>
      <c r="M2942" s="76"/>
      <c r="N2942" s="76"/>
      <c r="O2942" s="76"/>
      <c r="P2942" s="77"/>
      <c r="Q2942" s="43">
        <f t="shared" si="92"/>
        <v>9999</v>
      </c>
      <c r="R2942" s="43" t="str">
        <f t="shared" si="93"/>
        <v/>
      </c>
      <c r="S2942" s="41">
        <f>IF($Q2942&lt;Parâmetros!$E$19,$G2942-1,$G2942)</f>
        <v>0</v>
      </c>
    </row>
    <row r="2943" spans="1:19" ht="15" customHeight="1" x14ac:dyDescent="0.25">
      <c r="A2943" s="79"/>
      <c r="B2943" s="76"/>
      <c r="C2943" s="76"/>
      <c r="D2943" s="77"/>
      <c r="E2943" s="78"/>
      <c r="F2943" s="76"/>
      <c r="G2943" s="77"/>
      <c r="H2943" s="76"/>
      <c r="I2943" s="76"/>
      <c r="J2943" s="76"/>
      <c r="K2943" s="76"/>
      <c r="L2943" s="77"/>
      <c r="M2943" s="76"/>
      <c r="N2943" s="76"/>
      <c r="O2943" s="76"/>
      <c r="P2943" s="77"/>
      <c r="Q2943" s="43">
        <f t="shared" si="92"/>
        <v>9999</v>
      </c>
      <c r="R2943" s="43" t="str">
        <f t="shared" si="93"/>
        <v/>
      </c>
      <c r="S2943" s="41">
        <f>IF($Q2943&lt;Parâmetros!$E$19,$G2943-1,$G2943)</f>
        <v>0</v>
      </c>
    </row>
    <row r="2944" spans="1:19" ht="15" customHeight="1" x14ac:dyDescent="0.25">
      <c r="A2944" s="79"/>
      <c r="B2944" s="76"/>
      <c r="C2944" s="76"/>
      <c r="D2944" s="77"/>
      <c r="E2944" s="78"/>
      <c r="F2944" s="76"/>
      <c r="G2944" s="77"/>
      <c r="H2944" s="76"/>
      <c r="I2944" s="76"/>
      <c r="J2944" s="76"/>
      <c r="K2944" s="76"/>
      <c r="L2944" s="77"/>
      <c r="M2944" s="76"/>
      <c r="N2944" s="76"/>
      <c r="O2944" s="76"/>
      <c r="P2944" s="77"/>
      <c r="Q2944" s="43">
        <f t="shared" si="92"/>
        <v>9999</v>
      </c>
      <c r="R2944" s="43" t="str">
        <f t="shared" si="93"/>
        <v/>
      </c>
      <c r="S2944" s="41">
        <f>IF($Q2944&lt;Parâmetros!$E$19,$G2944-1,$G2944)</f>
        <v>0</v>
      </c>
    </row>
    <row r="2945" spans="1:19" ht="15" customHeight="1" x14ac:dyDescent="0.25">
      <c r="A2945" s="79"/>
      <c r="B2945" s="76"/>
      <c r="C2945" s="76"/>
      <c r="D2945" s="77"/>
      <c r="E2945" s="78"/>
      <c r="F2945" s="76"/>
      <c r="G2945" s="77"/>
      <c r="H2945" s="76"/>
      <c r="I2945" s="76"/>
      <c r="J2945" s="76"/>
      <c r="K2945" s="76"/>
      <c r="L2945" s="77"/>
      <c r="M2945" s="76"/>
      <c r="N2945" s="76"/>
      <c r="O2945" s="76"/>
      <c r="P2945" s="77"/>
      <c r="Q2945" s="43">
        <f t="shared" si="92"/>
        <v>9999</v>
      </c>
      <c r="R2945" s="43" t="str">
        <f t="shared" si="93"/>
        <v/>
      </c>
      <c r="S2945" s="41">
        <f>IF($Q2945&lt;Parâmetros!$E$19,$G2945-1,$G2945)</f>
        <v>0</v>
      </c>
    </row>
    <row r="2946" spans="1:19" ht="15" customHeight="1" x14ac:dyDescent="0.25">
      <c r="A2946" s="79"/>
      <c r="B2946" s="76"/>
      <c r="C2946" s="76"/>
      <c r="D2946" s="77"/>
      <c r="E2946" s="78"/>
      <c r="F2946" s="76"/>
      <c r="G2946" s="77"/>
      <c r="H2946" s="76"/>
      <c r="I2946" s="76"/>
      <c r="J2946" s="76"/>
      <c r="K2946" s="76"/>
      <c r="L2946" s="77"/>
      <c r="M2946" s="76"/>
      <c r="N2946" s="76"/>
      <c r="O2946" s="76"/>
      <c r="P2946" s="77"/>
      <c r="Q2946" s="43">
        <f t="shared" si="92"/>
        <v>9999</v>
      </c>
      <c r="R2946" s="43" t="str">
        <f t="shared" si="93"/>
        <v/>
      </c>
      <c r="S2946" s="41">
        <f>IF($Q2946&lt;Parâmetros!$E$19,$G2946-1,$G2946)</f>
        <v>0</v>
      </c>
    </row>
    <row r="2947" spans="1:19" ht="15" customHeight="1" x14ac:dyDescent="0.25">
      <c r="A2947" s="79"/>
      <c r="B2947" s="76"/>
      <c r="C2947" s="76"/>
      <c r="D2947" s="77"/>
      <c r="E2947" s="78"/>
      <c r="F2947" s="76"/>
      <c r="G2947" s="77"/>
      <c r="H2947" s="76"/>
      <c r="I2947" s="76"/>
      <c r="J2947" s="76"/>
      <c r="K2947" s="76"/>
      <c r="L2947" s="77"/>
      <c r="M2947" s="76"/>
      <c r="N2947" s="76"/>
      <c r="O2947" s="76"/>
      <c r="P2947" s="77"/>
      <c r="Q2947" s="43">
        <f t="shared" si="92"/>
        <v>9999</v>
      </c>
      <c r="R2947" s="43" t="str">
        <f t="shared" si="93"/>
        <v/>
      </c>
      <c r="S2947" s="41">
        <f>IF($Q2947&lt;Parâmetros!$E$19,$G2947-1,$G2947)</f>
        <v>0</v>
      </c>
    </row>
    <row r="2948" spans="1:19" ht="15" customHeight="1" x14ac:dyDescent="0.25">
      <c r="A2948" s="79"/>
      <c r="B2948" s="76"/>
      <c r="C2948" s="76"/>
      <c r="D2948" s="77"/>
      <c r="E2948" s="78"/>
      <c r="F2948" s="76"/>
      <c r="G2948" s="77"/>
      <c r="H2948" s="76"/>
      <c r="I2948" s="76"/>
      <c r="J2948" s="76"/>
      <c r="K2948" s="76"/>
      <c r="L2948" s="77"/>
      <c r="M2948" s="76"/>
      <c r="N2948" s="76"/>
      <c r="O2948" s="76"/>
      <c r="P2948" s="77"/>
      <c r="Q2948" s="43">
        <f t="shared" si="92"/>
        <v>9999</v>
      </c>
      <c r="R2948" s="43" t="str">
        <f t="shared" si="93"/>
        <v/>
      </c>
      <c r="S2948" s="41">
        <f>IF($Q2948&lt;Parâmetros!$E$19,$G2948-1,$G2948)</f>
        <v>0</v>
      </c>
    </row>
    <row r="2949" spans="1:19" ht="15" customHeight="1" x14ac:dyDescent="0.25">
      <c r="A2949" s="79"/>
      <c r="B2949" s="76"/>
      <c r="C2949" s="76"/>
      <c r="D2949" s="77"/>
      <c r="E2949" s="78"/>
      <c r="F2949" s="76"/>
      <c r="G2949" s="77"/>
      <c r="H2949" s="76"/>
      <c r="I2949" s="76"/>
      <c r="J2949" s="76"/>
      <c r="K2949" s="76"/>
      <c r="L2949" s="77"/>
      <c r="M2949" s="76"/>
      <c r="N2949" s="76"/>
      <c r="O2949" s="76"/>
      <c r="P2949" s="77"/>
      <c r="Q2949" s="43">
        <f t="shared" si="92"/>
        <v>9999</v>
      </c>
      <c r="R2949" s="43" t="str">
        <f t="shared" si="93"/>
        <v/>
      </c>
      <c r="S2949" s="41">
        <f>IF($Q2949&lt;Parâmetros!$E$19,$G2949-1,$G2949)</f>
        <v>0</v>
      </c>
    </row>
    <row r="2950" spans="1:19" ht="15" customHeight="1" x14ac:dyDescent="0.25">
      <c r="A2950" s="79"/>
      <c r="B2950" s="76"/>
      <c r="C2950" s="76"/>
      <c r="D2950" s="77"/>
      <c r="E2950" s="78"/>
      <c r="F2950" s="76"/>
      <c r="G2950" s="77"/>
      <c r="H2950" s="76"/>
      <c r="I2950" s="76"/>
      <c r="J2950" s="76"/>
      <c r="K2950" s="76"/>
      <c r="L2950" s="77"/>
      <c r="M2950" s="76"/>
      <c r="N2950" s="76"/>
      <c r="O2950" s="76"/>
      <c r="P2950" s="77"/>
      <c r="Q2950" s="43">
        <f t="shared" si="92"/>
        <v>9999</v>
      </c>
      <c r="R2950" s="43" t="str">
        <f t="shared" si="93"/>
        <v/>
      </c>
      <c r="S2950" s="41">
        <f>IF($Q2950&lt;Parâmetros!$E$19,$G2950-1,$G2950)</f>
        <v>0</v>
      </c>
    </row>
    <row r="2951" spans="1:19" ht="15" customHeight="1" x14ac:dyDescent="0.25">
      <c r="A2951" s="79"/>
      <c r="B2951" s="76"/>
      <c r="C2951" s="76"/>
      <c r="D2951" s="77"/>
      <c r="E2951" s="78"/>
      <c r="F2951" s="76"/>
      <c r="G2951" s="77"/>
      <c r="H2951" s="76"/>
      <c r="I2951" s="76"/>
      <c r="J2951" s="76"/>
      <c r="K2951" s="76"/>
      <c r="L2951" s="77"/>
      <c r="M2951" s="76"/>
      <c r="N2951" s="76"/>
      <c r="O2951" s="76"/>
      <c r="P2951" s="77"/>
      <c r="Q2951" s="43">
        <f t="shared" si="92"/>
        <v>9999</v>
      </c>
      <c r="R2951" s="43" t="str">
        <f t="shared" si="93"/>
        <v/>
      </c>
      <c r="S2951" s="41">
        <f>IF($Q2951&lt;Parâmetros!$E$19,$G2951-1,$G2951)</f>
        <v>0</v>
      </c>
    </row>
    <row r="2952" spans="1:19" ht="15" customHeight="1" x14ac:dyDescent="0.25">
      <c r="A2952" s="79"/>
      <c r="B2952" s="76"/>
      <c r="C2952" s="76"/>
      <c r="D2952" s="77"/>
      <c r="E2952" s="78"/>
      <c r="F2952" s="76"/>
      <c r="G2952" s="77"/>
      <c r="H2952" s="76"/>
      <c r="I2952" s="76"/>
      <c r="J2952" s="76"/>
      <c r="K2952" s="76"/>
      <c r="L2952" s="77"/>
      <c r="M2952" s="76"/>
      <c r="N2952" s="76"/>
      <c r="O2952" s="76"/>
      <c r="P2952" s="77"/>
      <c r="Q2952" s="43">
        <f t="shared" si="92"/>
        <v>9999</v>
      </c>
      <c r="R2952" s="43" t="str">
        <f t="shared" si="93"/>
        <v/>
      </c>
      <c r="S2952" s="41">
        <f>IF($Q2952&lt;Parâmetros!$E$19,$G2952-1,$G2952)</f>
        <v>0</v>
      </c>
    </row>
    <row r="2953" spans="1:19" ht="15" customHeight="1" x14ac:dyDescent="0.25">
      <c r="A2953" s="79"/>
      <c r="B2953" s="76"/>
      <c r="C2953" s="76"/>
      <c r="D2953" s="77"/>
      <c r="E2953" s="78"/>
      <c r="F2953" s="76"/>
      <c r="G2953" s="77"/>
      <c r="H2953" s="76"/>
      <c r="I2953" s="76"/>
      <c r="J2953" s="76"/>
      <c r="K2953" s="76"/>
      <c r="L2953" s="77"/>
      <c r="M2953" s="76"/>
      <c r="N2953" s="76"/>
      <c r="O2953" s="76"/>
      <c r="P2953" s="77"/>
      <c r="Q2953" s="43">
        <f t="shared" si="92"/>
        <v>9999</v>
      </c>
      <c r="R2953" s="43" t="str">
        <f t="shared" si="93"/>
        <v/>
      </c>
      <c r="S2953" s="41">
        <f>IF($Q2953&lt;Parâmetros!$E$19,$G2953-1,$G2953)</f>
        <v>0</v>
      </c>
    </row>
    <row r="2954" spans="1:19" ht="15" customHeight="1" x14ac:dyDescent="0.25">
      <c r="A2954" s="79"/>
      <c r="B2954" s="76"/>
      <c r="C2954" s="76"/>
      <c r="D2954" s="77"/>
      <c r="E2954" s="78"/>
      <c r="F2954" s="76"/>
      <c r="G2954" s="77"/>
      <c r="H2954" s="76"/>
      <c r="I2954" s="76"/>
      <c r="J2954" s="76"/>
      <c r="K2954" s="76"/>
      <c r="L2954" s="77"/>
      <c r="M2954" s="76"/>
      <c r="N2954" s="76"/>
      <c r="O2954" s="76"/>
      <c r="P2954" s="77"/>
      <c r="Q2954" s="43">
        <f t="shared" si="92"/>
        <v>9999</v>
      </c>
      <c r="R2954" s="43" t="str">
        <f t="shared" si="93"/>
        <v/>
      </c>
      <c r="S2954" s="41">
        <f>IF($Q2954&lt;Parâmetros!$E$19,$G2954-1,$G2954)</f>
        <v>0</v>
      </c>
    </row>
    <row r="2955" spans="1:19" ht="15" customHeight="1" x14ac:dyDescent="0.25">
      <c r="A2955" s="79"/>
      <c r="B2955" s="76"/>
      <c r="C2955" s="76"/>
      <c r="D2955" s="77"/>
      <c r="E2955" s="78"/>
      <c r="F2955" s="76"/>
      <c r="G2955" s="77"/>
      <c r="H2955" s="76"/>
      <c r="I2955" s="76"/>
      <c r="J2955" s="76"/>
      <c r="K2955" s="76"/>
      <c r="L2955" s="77"/>
      <c r="M2955" s="76"/>
      <c r="N2955" s="76"/>
      <c r="O2955" s="76"/>
      <c r="P2955" s="77"/>
      <c r="Q2955" s="43">
        <f t="shared" si="92"/>
        <v>9999</v>
      </c>
      <c r="R2955" s="43" t="str">
        <f t="shared" si="93"/>
        <v/>
      </c>
      <c r="S2955" s="41">
        <f>IF($Q2955&lt;Parâmetros!$E$19,$G2955-1,$G2955)</f>
        <v>0</v>
      </c>
    </row>
    <row r="2956" spans="1:19" ht="15" customHeight="1" x14ac:dyDescent="0.25">
      <c r="A2956" s="79"/>
      <c r="B2956" s="76"/>
      <c r="C2956" s="76"/>
      <c r="D2956" s="77"/>
      <c r="E2956" s="78"/>
      <c r="F2956" s="76"/>
      <c r="G2956" s="77"/>
      <c r="H2956" s="76"/>
      <c r="I2956" s="76"/>
      <c r="J2956" s="76"/>
      <c r="K2956" s="76"/>
      <c r="L2956" s="77"/>
      <c r="M2956" s="76"/>
      <c r="N2956" s="76"/>
      <c r="O2956" s="76"/>
      <c r="P2956" s="77"/>
      <c r="Q2956" s="43">
        <f t="shared" si="92"/>
        <v>9999</v>
      </c>
      <c r="R2956" s="43" t="str">
        <f t="shared" si="93"/>
        <v/>
      </c>
      <c r="S2956" s="41">
        <f>IF($Q2956&lt;Parâmetros!$E$19,$G2956-1,$G2956)</f>
        <v>0</v>
      </c>
    </row>
    <row r="2957" spans="1:19" ht="15" customHeight="1" x14ac:dyDescent="0.25">
      <c r="A2957" s="79"/>
      <c r="B2957" s="76"/>
      <c r="C2957" s="76"/>
      <c r="D2957" s="77"/>
      <c r="E2957" s="78"/>
      <c r="F2957" s="76"/>
      <c r="G2957" s="77"/>
      <c r="H2957" s="76"/>
      <c r="I2957" s="76"/>
      <c r="J2957" s="76"/>
      <c r="K2957" s="76"/>
      <c r="L2957" s="77"/>
      <c r="M2957" s="76"/>
      <c r="N2957" s="76"/>
      <c r="O2957" s="76"/>
      <c r="P2957" s="77"/>
      <c r="Q2957" s="43">
        <f t="shared" si="92"/>
        <v>9999</v>
      </c>
      <c r="R2957" s="43" t="str">
        <f t="shared" si="93"/>
        <v/>
      </c>
      <c r="S2957" s="41">
        <f>IF($Q2957&lt;Parâmetros!$E$19,$G2957-1,$G2957)</f>
        <v>0</v>
      </c>
    </row>
    <row r="2958" spans="1:19" ht="15" customHeight="1" x14ac:dyDescent="0.25">
      <c r="A2958" s="79"/>
      <c r="B2958" s="76"/>
      <c r="C2958" s="76"/>
      <c r="D2958" s="77"/>
      <c r="E2958" s="78"/>
      <c r="F2958" s="76"/>
      <c r="G2958" s="77"/>
      <c r="H2958" s="76"/>
      <c r="I2958" s="76"/>
      <c r="J2958" s="76"/>
      <c r="K2958" s="76"/>
      <c r="L2958" s="77"/>
      <c r="M2958" s="76"/>
      <c r="N2958" s="76"/>
      <c r="O2958" s="76"/>
      <c r="P2958" s="77"/>
      <c r="Q2958" s="43">
        <f t="shared" si="92"/>
        <v>9999</v>
      </c>
      <c r="R2958" s="43" t="str">
        <f t="shared" si="93"/>
        <v/>
      </c>
      <c r="S2958" s="41">
        <f>IF($Q2958&lt;Parâmetros!$E$19,$G2958-1,$G2958)</f>
        <v>0</v>
      </c>
    </row>
    <row r="2959" spans="1:19" ht="15" customHeight="1" x14ac:dyDescent="0.25">
      <c r="A2959" s="79"/>
      <c r="B2959" s="76"/>
      <c r="C2959" s="76"/>
      <c r="D2959" s="77"/>
      <c r="E2959" s="78"/>
      <c r="F2959" s="76"/>
      <c r="G2959" s="77"/>
      <c r="H2959" s="76"/>
      <c r="I2959" s="76"/>
      <c r="J2959" s="76"/>
      <c r="K2959" s="76"/>
      <c r="L2959" s="77"/>
      <c r="M2959" s="76"/>
      <c r="N2959" s="76"/>
      <c r="O2959" s="76"/>
      <c r="P2959" s="77"/>
      <c r="Q2959" s="43">
        <f t="shared" si="92"/>
        <v>9999</v>
      </c>
      <c r="R2959" s="43" t="str">
        <f t="shared" si="93"/>
        <v/>
      </c>
      <c r="S2959" s="41">
        <f>IF($Q2959&lt;Parâmetros!$E$19,$G2959-1,$G2959)</f>
        <v>0</v>
      </c>
    </row>
    <row r="2960" spans="1:19" ht="15" customHeight="1" x14ac:dyDescent="0.25">
      <c r="A2960" s="79"/>
      <c r="B2960" s="76"/>
      <c r="C2960" s="76"/>
      <c r="D2960" s="77"/>
      <c r="E2960" s="78"/>
      <c r="F2960" s="76"/>
      <c r="G2960" s="77"/>
      <c r="H2960" s="76"/>
      <c r="I2960" s="76"/>
      <c r="J2960" s="76"/>
      <c r="K2960" s="76"/>
      <c r="L2960" s="77"/>
      <c r="M2960" s="76"/>
      <c r="N2960" s="76"/>
      <c r="O2960" s="76"/>
      <c r="P2960" s="77"/>
      <c r="Q2960" s="43">
        <f t="shared" si="92"/>
        <v>9999</v>
      </c>
      <c r="R2960" s="43" t="str">
        <f t="shared" si="93"/>
        <v/>
      </c>
      <c r="S2960" s="41">
        <f>IF($Q2960&lt;Parâmetros!$E$19,$G2960-1,$G2960)</f>
        <v>0</v>
      </c>
    </row>
    <row r="2961" spans="1:19" ht="15" customHeight="1" x14ac:dyDescent="0.25">
      <c r="A2961" s="79"/>
      <c r="B2961" s="76"/>
      <c r="C2961" s="76"/>
      <c r="D2961" s="77"/>
      <c r="E2961" s="78"/>
      <c r="F2961" s="76"/>
      <c r="G2961" s="77"/>
      <c r="H2961" s="76"/>
      <c r="I2961" s="76"/>
      <c r="J2961" s="76"/>
      <c r="K2961" s="76"/>
      <c r="L2961" s="77"/>
      <c r="M2961" s="76"/>
      <c r="N2961" s="76"/>
      <c r="O2961" s="76"/>
      <c r="P2961" s="77"/>
      <c r="Q2961" s="43">
        <f t="shared" si="92"/>
        <v>9999</v>
      </c>
      <c r="R2961" s="43" t="str">
        <f t="shared" si="93"/>
        <v/>
      </c>
      <c r="S2961" s="41">
        <f>IF($Q2961&lt;Parâmetros!$E$19,$G2961-1,$G2961)</f>
        <v>0</v>
      </c>
    </row>
    <row r="2962" spans="1:19" ht="15" customHeight="1" x14ac:dyDescent="0.25">
      <c r="A2962" s="79"/>
      <c r="B2962" s="76"/>
      <c r="C2962" s="76"/>
      <c r="D2962" s="77"/>
      <c r="E2962" s="78"/>
      <c r="F2962" s="76"/>
      <c r="G2962" s="77"/>
      <c r="H2962" s="76"/>
      <c r="I2962" s="76"/>
      <c r="J2962" s="76"/>
      <c r="K2962" s="76"/>
      <c r="L2962" s="77"/>
      <c r="M2962" s="76"/>
      <c r="N2962" s="76"/>
      <c r="O2962" s="76"/>
      <c r="P2962" s="77"/>
      <c r="Q2962" s="43">
        <f t="shared" si="92"/>
        <v>9999</v>
      </c>
      <c r="R2962" s="43" t="str">
        <f t="shared" si="93"/>
        <v/>
      </c>
      <c r="S2962" s="41">
        <f>IF($Q2962&lt;Parâmetros!$E$19,$G2962-1,$G2962)</f>
        <v>0</v>
      </c>
    </row>
    <row r="2963" spans="1:19" ht="15" customHeight="1" x14ac:dyDescent="0.25">
      <c r="A2963" s="79"/>
      <c r="B2963" s="76"/>
      <c r="C2963" s="76"/>
      <c r="D2963" s="77"/>
      <c r="E2963" s="78"/>
      <c r="F2963" s="76"/>
      <c r="G2963" s="77"/>
      <c r="H2963" s="76"/>
      <c r="I2963" s="76"/>
      <c r="J2963" s="76"/>
      <c r="K2963" s="76"/>
      <c r="L2963" s="77"/>
      <c r="M2963" s="76"/>
      <c r="N2963" s="76"/>
      <c r="O2963" s="76"/>
      <c r="P2963" s="77"/>
      <c r="Q2963" s="43">
        <f t="shared" si="92"/>
        <v>9999</v>
      </c>
      <c r="R2963" s="43" t="str">
        <f t="shared" si="93"/>
        <v/>
      </c>
      <c r="S2963" s="41">
        <f>IF($Q2963&lt;Parâmetros!$E$19,$G2963-1,$G2963)</f>
        <v>0</v>
      </c>
    </row>
    <row r="2964" spans="1:19" ht="15" customHeight="1" x14ac:dyDescent="0.25">
      <c r="A2964" s="79"/>
      <c r="B2964" s="76"/>
      <c r="C2964" s="76"/>
      <c r="D2964" s="77"/>
      <c r="E2964" s="78"/>
      <c r="F2964" s="76"/>
      <c r="G2964" s="77"/>
      <c r="H2964" s="76"/>
      <c r="I2964" s="76"/>
      <c r="J2964" s="76"/>
      <c r="K2964" s="76"/>
      <c r="L2964" s="77"/>
      <c r="M2964" s="76"/>
      <c r="N2964" s="76"/>
      <c r="O2964" s="76"/>
      <c r="P2964" s="77"/>
      <c r="Q2964" s="43">
        <f t="shared" si="92"/>
        <v>9999</v>
      </c>
      <c r="R2964" s="43" t="str">
        <f t="shared" si="93"/>
        <v/>
      </c>
      <c r="S2964" s="41">
        <f>IF($Q2964&lt;Parâmetros!$E$19,$G2964-1,$G2964)</f>
        <v>0</v>
      </c>
    </row>
    <row r="2965" spans="1:19" ht="15" customHeight="1" x14ac:dyDescent="0.25">
      <c r="A2965" s="79"/>
      <c r="B2965" s="76"/>
      <c r="C2965" s="76"/>
      <c r="D2965" s="77"/>
      <c r="E2965" s="78"/>
      <c r="F2965" s="76"/>
      <c r="G2965" s="77"/>
      <c r="H2965" s="76"/>
      <c r="I2965" s="76"/>
      <c r="J2965" s="76"/>
      <c r="K2965" s="76"/>
      <c r="L2965" s="77"/>
      <c r="M2965" s="76"/>
      <c r="N2965" s="76"/>
      <c r="O2965" s="76"/>
      <c r="P2965" s="77"/>
      <c r="Q2965" s="43">
        <f t="shared" si="92"/>
        <v>9999</v>
      </c>
      <c r="R2965" s="43" t="str">
        <f t="shared" si="93"/>
        <v/>
      </c>
      <c r="S2965" s="41">
        <f>IF($Q2965&lt;Parâmetros!$E$19,$G2965-1,$G2965)</f>
        <v>0</v>
      </c>
    </row>
    <row r="2966" spans="1:19" ht="15" customHeight="1" x14ac:dyDescent="0.25">
      <c r="A2966" s="79"/>
      <c r="B2966" s="76"/>
      <c r="C2966" s="76"/>
      <c r="D2966" s="77"/>
      <c r="E2966" s="78"/>
      <c r="F2966" s="76"/>
      <c r="G2966" s="77"/>
      <c r="H2966" s="76"/>
      <c r="I2966" s="76"/>
      <c r="J2966" s="76"/>
      <c r="K2966" s="76"/>
      <c r="L2966" s="77"/>
      <c r="M2966" s="76"/>
      <c r="N2966" s="76"/>
      <c r="O2966" s="76"/>
      <c r="P2966" s="77"/>
      <c r="Q2966" s="43">
        <f t="shared" si="92"/>
        <v>9999</v>
      </c>
      <c r="R2966" s="43" t="str">
        <f t="shared" si="93"/>
        <v/>
      </c>
      <c r="S2966" s="41">
        <f>IF($Q2966&lt;Parâmetros!$E$19,$G2966-1,$G2966)</f>
        <v>0</v>
      </c>
    </row>
    <row r="2967" spans="1:19" ht="15" customHeight="1" x14ac:dyDescent="0.25">
      <c r="A2967" s="79"/>
      <c r="B2967" s="76"/>
      <c r="C2967" s="76"/>
      <c r="D2967" s="77"/>
      <c r="E2967" s="78"/>
      <c r="F2967" s="76"/>
      <c r="G2967" s="77"/>
      <c r="H2967" s="76"/>
      <c r="I2967" s="76"/>
      <c r="J2967" s="76"/>
      <c r="K2967" s="76"/>
      <c r="L2967" s="77"/>
      <c r="M2967" s="76"/>
      <c r="N2967" s="76"/>
      <c r="O2967" s="76"/>
      <c r="P2967" s="77"/>
      <c r="Q2967" s="43">
        <f t="shared" si="92"/>
        <v>9999</v>
      </c>
      <c r="R2967" s="43" t="str">
        <f t="shared" si="93"/>
        <v/>
      </c>
      <c r="S2967" s="41">
        <f>IF($Q2967&lt;Parâmetros!$E$19,$G2967-1,$G2967)</f>
        <v>0</v>
      </c>
    </row>
    <row r="2968" spans="1:19" ht="15" customHeight="1" x14ac:dyDescent="0.25">
      <c r="A2968" s="79"/>
      <c r="B2968" s="76"/>
      <c r="C2968" s="76"/>
      <c r="D2968" s="77"/>
      <c r="E2968" s="78"/>
      <c r="F2968" s="76"/>
      <c r="G2968" s="77"/>
      <c r="H2968" s="76"/>
      <c r="I2968" s="76"/>
      <c r="J2968" s="76"/>
      <c r="K2968" s="76"/>
      <c r="L2968" s="77"/>
      <c r="M2968" s="76"/>
      <c r="N2968" s="76"/>
      <c r="O2968" s="76"/>
      <c r="P2968" s="77"/>
      <c r="Q2968" s="43">
        <f t="shared" si="92"/>
        <v>9999</v>
      </c>
      <c r="R2968" s="43" t="str">
        <f t="shared" si="93"/>
        <v/>
      </c>
      <c r="S2968" s="41">
        <f>IF($Q2968&lt;Parâmetros!$E$19,$G2968-1,$G2968)</f>
        <v>0</v>
      </c>
    </row>
    <row r="2969" spans="1:19" ht="15" customHeight="1" x14ac:dyDescent="0.25">
      <c r="A2969" s="79"/>
      <c r="B2969" s="76"/>
      <c r="C2969" s="76"/>
      <c r="D2969" s="77"/>
      <c r="E2969" s="78"/>
      <c r="F2969" s="76"/>
      <c r="G2969" s="77"/>
      <c r="H2969" s="76"/>
      <c r="I2969" s="76"/>
      <c r="J2969" s="76"/>
      <c r="K2969" s="76"/>
      <c r="L2969" s="77"/>
      <c r="M2969" s="76"/>
      <c r="N2969" s="76"/>
      <c r="O2969" s="76"/>
      <c r="P2969" s="77"/>
      <c r="Q2969" s="43">
        <f t="shared" si="92"/>
        <v>9999</v>
      </c>
      <c r="R2969" s="43" t="str">
        <f t="shared" si="93"/>
        <v/>
      </c>
      <c r="S2969" s="41">
        <f>IF($Q2969&lt;Parâmetros!$E$19,$G2969-1,$G2969)</f>
        <v>0</v>
      </c>
    </row>
    <row r="2970" spans="1:19" ht="15" customHeight="1" x14ac:dyDescent="0.25">
      <c r="A2970" s="79"/>
      <c r="B2970" s="76"/>
      <c r="C2970" s="76"/>
      <c r="D2970" s="77"/>
      <c r="E2970" s="78"/>
      <c r="F2970" s="76"/>
      <c r="G2970" s="77"/>
      <c r="H2970" s="76"/>
      <c r="I2970" s="76"/>
      <c r="J2970" s="76"/>
      <c r="K2970" s="76"/>
      <c r="L2970" s="77"/>
      <c r="M2970" s="76"/>
      <c r="N2970" s="76"/>
      <c r="O2970" s="76"/>
      <c r="P2970" s="77"/>
      <c r="Q2970" s="43">
        <f t="shared" si="92"/>
        <v>9999</v>
      </c>
      <c r="R2970" s="43" t="str">
        <f t="shared" si="93"/>
        <v/>
      </c>
      <c r="S2970" s="41">
        <f>IF($Q2970&lt;Parâmetros!$E$19,$G2970-1,$G2970)</f>
        <v>0</v>
      </c>
    </row>
    <row r="2971" spans="1:19" ht="15" customHeight="1" x14ac:dyDescent="0.25">
      <c r="A2971" s="79"/>
      <c r="B2971" s="76"/>
      <c r="C2971" s="76"/>
      <c r="D2971" s="77"/>
      <c r="E2971" s="78"/>
      <c r="F2971" s="76"/>
      <c r="G2971" s="77"/>
      <c r="H2971" s="76"/>
      <c r="I2971" s="76"/>
      <c r="J2971" s="76"/>
      <c r="K2971" s="76"/>
      <c r="L2971" s="77"/>
      <c r="M2971" s="76"/>
      <c r="N2971" s="76"/>
      <c r="O2971" s="76"/>
      <c r="P2971" s="77"/>
      <c r="Q2971" s="43">
        <f t="shared" si="92"/>
        <v>9999</v>
      </c>
      <c r="R2971" s="43" t="str">
        <f t="shared" si="93"/>
        <v/>
      </c>
      <c r="S2971" s="41">
        <f>IF($Q2971&lt;Parâmetros!$E$19,$G2971-1,$G2971)</f>
        <v>0</v>
      </c>
    </row>
    <row r="2972" spans="1:19" ht="15" customHeight="1" x14ac:dyDescent="0.25">
      <c r="A2972" s="79"/>
      <c r="B2972" s="76"/>
      <c r="C2972" s="76"/>
      <c r="D2972" s="77"/>
      <c r="E2972" s="78"/>
      <c r="F2972" s="76"/>
      <c r="G2972" s="77"/>
      <c r="H2972" s="76"/>
      <c r="I2972" s="76"/>
      <c r="J2972" s="76"/>
      <c r="K2972" s="76"/>
      <c r="L2972" s="77"/>
      <c r="M2972" s="76"/>
      <c r="N2972" s="76"/>
      <c r="O2972" s="76"/>
      <c r="P2972" s="77"/>
      <c r="Q2972" s="43">
        <f t="shared" si="92"/>
        <v>9999</v>
      </c>
      <c r="R2972" s="43" t="str">
        <f t="shared" si="93"/>
        <v/>
      </c>
      <c r="S2972" s="41">
        <f>IF($Q2972&lt;Parâmetros!$E$19,$G2972-1,$G2972)</f>
        <v>0</v>
      </c>
    </row>
    <row r="2973" spans="1:19" ht="15" customHeight="1" x14ac:dyDescent="0.25">
      <c r="A2973" s="79"/>
      <c r="B2973" s="76"/>
      <c r="C2973" s="76"/>
      <c r="D2973" s="77"/>
      <c r="E2973" s="78"/>
      <c r="F2973" s="76"/>
      <c r="G2973" s="77"/>
      <c r="H2973" s="76"/>
      <c r="I2973" s="76"/>
      <c r="J2973" s="76"/>
      <c r="K2973" s="76"/>
      <c r="L2973" s="77"/>
      <c r="M2973" s="76"/>
      <c r="N2973" s="76"/>
      <c r="O2973" s="76"/>
      <c r="P2973" s="77"/>
      <c r="Q2973" s="43">
        <f t="shared" si="92"/>
        <v>9999</v>
      </c>
      <c r="R2973" s="43" t="str">
        <f t="shared" si="93"/>
        <v/>
      </c>
      <c r="S2973" s="41">
        <f>IF($Q2973&lt;Parâmetros!$E$19,$G2973-1,$G2973)</f>
        <v>0</v>
      </c>
    </row>
    <row r="2974" spans="1:19" ht="15" customHeight="1" x14ac:dyDescent="0.25">
      <c r="A2974" s="79"/>
      <c r="B2974" s="76"/>
      <c r="C2974" s="76"/>
      <c r="D2974" s="77"/>
      <c r="E2974" s="78"/>
      <c r="F2974" s="76"/>
      <c r="G2974" s="77"/>
      <c r="H2974" s="76"/>
      <c r="I2974" s="76"/>
      <c r="J2974" s="76"/>
      <c r="K2974" s="76"/>
      <c r="L2974" s="77"/>
      <c r="M2974" s="76"/>
      <c r="N2974" s="76"/>
      <c r="O2974" s="76"/>
      <c r="P2974" s="77"/>
      <c r="Q2974" s="43">
        <f t="shared" ref="Q2974:Q3037" si="94">IFERROR(VALUE(LEFT($J2974,2))*60+VALUE(MID($J2974,4,2)),9999)</f>
        <v>9999</v>
      </c>
      <c r="R2974" s="43" t="str">
        <f t="shared" ref="R2974:R3037" si="95">IFERROR(VALUE(LEFT($K2974,2))*60+VALUE(MID($K2974,4,2)),"")</f>
        <v/>
      </c>
      <c r="S2974" s="41">
        <f>IF($Q2974&lt;Parâmetros!$E$19,$G2974-1,$G2974)</f>
        <v>0</v>
      </c>
    </row>
    <row r="2975" spans="1:19" ht="15" customHeight="1" x14ac:dyDescent="0.25">
      <c r="A2975" s="79"/>
      <c r="B2975" s="76"/>
      <c r="C2975" s="76"/>
      <c r="D2975" s="77"/>
      <c r="E2975" s="78"/>
      <c r="F2975" s="76"/>
      <c r="G2975" s="77"/>
      <c r="H2975" s="76"/>
      <c r="I2975" s="76"/>
      <c r="J2975" s="76"/>
      <c r="K2975" s="76"/>
      <c r="L2975" s="77"/>
      <c r="M2975" s="76"/>
      <c r="N2975" s="76"/>
      <c r="O2975" s="76"/>
      <c r="P2975" s="77"/>
      <c r="Q2975" s="43">
        <f t="shared" si="94"/>
        <v>9999</v>
      </c>
      <c r="R2975" s="43" t="str">
        <f t="shared" si="95"/>
        <v/>
      </c>
      <c r="S2975" s="41">
        <f>IF($Q2975&lt;Parâmetros!$E$19,$G2975-1,$G2975)</f>
        <v>0</v>
      </c>
    </row>
    <row r="2976" spans="1:19" ht="15" customHeight="1" x14ac:dyDescent="0.25">
      <c r="A2976" s="79"/>
      <c r="B2976" s="76"/>
      <c r="C2976" s="76"/>
      <c r="D2976" s="77"/>
      <c r="E2976" s="78"/>
      <c r="F2976" s="76"/>
      <c r="G2976" s="77"/>
      <c r="H2976" s="76"/>
      <c r="I2976" s="76"/>
      <c r="J2976" s="76"/>
      <c r="K2976" s="76"/>
      <c r="L2976" s="77"/>
      <c r="M2976" s="76"/>
      <c r="N2976" s="76"/>
      <c r="O2976" s="76"/>
      <c r="P2976" s="77"/>
      <c r="Q2976" s="43">
        <f t="shared" si="94"/>
        <v>9999</v>
      </c>
      <c r="R2976" s="43" t="str">
        <f t="shared" si="95"/>
        <v/>
      </c>
      <c r="S2976" s="41">
        <f>IF($Q2976&lt;Parâmetros!$E$19,$G2976-1,$G2976)</f>
        <v>0</v>
      </c>
    </row>
    <row r="2977" spans="1:19" ht="15" customHeight="1" x14ac:dyDescent="0.25">
      <c r="A2977" s="79"/>
      <c r="B2977" s="76"/>
      <c r="C2977" s="76"/>
      <c r="D2977" s="77"/>
      <c r="E2977" s="78"/>
      <c r="F2977" s="76"/>
      <c r="G2977" s="77"/>
      <c r="H2977" s="76"/>
      <c r="I2977" s="76"/>
      <c r="J2977" s="76"/>
      <c r="K2977" s="76"/>
      <c r="L2977" s="77"/>
      <c r="M2977" s="76"/>
      <c r="N2977" s="76"/>
      <c r="O2977" s="76"/>
      <c r="P2977" s="77"/>
      <c r="Q2977" s="43">
        <f t="shared" si="94"/>
        <v>9999</v>
      </c>
      <c r="R2977" s="43" t="str">
        <f t="shared" si="95"/>
        <v/>
      </c>
      <c r="S2977" s="41">
        <f>IF($Q2977&lt;Parâmetros!$E$19,$G2977-1,$G2977)</f>
        <v>0</v>
      </c>
    </row>
    <row r="2978" spans="1:19" ht="15" customHeight="1" x14ac:dyDescent="0.25">
      <c r="A2978" s="79"/>
      <c r="B2978" s="76"/>
      <c r="C2978" s="76"/>
      <c r="D2978" s="77"/>
      <c r="E2978" s="78"/>
      <c r="F2978" s="76"/>
      <c r="G2978" s="77"/>
      <c r="H2978" s="76"/>
      <c r="I2978" s="76"/>
      <c r="J2978" s="76"/>
      <c r="K2978" s="76"/>
      <c r="L2978" s="77"/>
      <c r="M2978" s="76"/>
      <c r="N2978" s="76"/>
      <c r="O2978" s="76"/>
      <c r="P2978" s="77"/>
      <c r="Q2978" s="43">
        <f t="shared" si="94"/>
        <v>9999</v>
      </c>
      <c r="R2978" s="43" t="str">
        <f t="shared" si="95"/>
        <v/>
      </c>
      <c r="S2978" s="41">
        <f>IF($Q2978&lt;Parâmetros!$E$19,$G2978-1,$G2978)</f>
        <v>0</v>
      </c>
    </row>
    <row r="2979" spans="1:19" ht="15" customHeight="1" x14ac:dyDescent="0.25">
      <c r="A2979" s="79"/>
      <c r="B2979" s="76"/>
      <c r="C2979" s="76"/>
      <c r="D2979" s="77"/>
      <c r="E2979" s="78"/>
      <c r="F2979" s="76"/>
      <c r="G2979" s="77"/>
      <c r="H2979" s="76"/>
      <c r="I2979" s="76"/>
      <c r="J2979" s="76"/>
      <c r="K2979" s="76"/>
      <c r="L2979" s="77"/>
      <c r="M2979" s="76"/>
      <c r="N2979" s="76"/>
      <c r="O2979" s="76"/>
      <c r="P2979" s="77"/>
      <c r="Q2979" s="43">
        <f t="shared" si="94"/>
        <v>9999</v>
      </c>
      <c r="R2979" s="43" t="str">
        <f t="shared" si="95"/>
        <v/>
      </c>
      <c r="S2979" s="41">
        <f>IF($Q2979&lt;Parâmetros!$E$19,$G2979-1,$G2979)</f>
        <v>0</v>
      </c>
    </row>
    <row r="2980" spans="1:19" ht="15" customHeight="1" x14ac:dyDescent="0.25">
      <c r="A2980" s="79"/>
      <c r="B2980" s="76"/>
      <c r="C2980" s="76"/>
      <c r="D2980" s="77"/>
      <c r="E2980" s="78"/>
      <c r="F2980" s="76"/>
      <c r="G2980" s="77"/>
      <c r="H2980" s="76"/>
      <c r="I2980" s="76"/>
      <c r="J2980" s="76"/>
      <c r="K2980" s="76"/>
      <c r="L2980" s="77"/>
      <c r="M2980" s="76"/>
      <c r="N2980" s="76"/>
      <c r="O2980" s="76"/>
      <c r="P2980" s="77"/>
      <c r="Q2980" s="43">
        <f t="shared" si="94"/>
        <v>9999</v>
      </c>
      <c r="R2980" s="43" t="str">
        <f t="shared" si="95"/>
        <v/>
      </c>
      <c r="S2980" s="41">
        <f>IF($Q2980&lt;Parâmetros!$E$19,$G2980-1,$G2980)</f>
        <v>0</v>
      </c>
    </row>
    <row r="2981" spans="1:19" ht="15" customHeight="1" x14ac:dyDescent="0.25">
      <c r="A2981" s="79"/>
      <c r="B2981" s="76"/>
      <c r="C2981" s="76"/>
      <c r="D2981" s="77"/>
      <c r="E2981" s="78"/>
      <c r="F2981" s="76"/>
      <c r="G2981" s="77"/>
      <c r="H2981" s="76"/>
      <c r="I2981" s="76"/>
      <c r="J2981" s="76"/>
      <c r="K2981" s="76"/>
      <c r="L2981" s="77"/>
      <c r="M2981" s="76"/>
      <c r="N2981" s="76"/>
      <c r="O2981" s="76"/>
      <c r="P2981" s="77"/>
      <c r="Q2981" s="43">
        <f t="shared" si="94"/>
        <v>9999</v>
      </c>
      <c r="R2981" s="43" t="str">
        <f t="shared" si="95"/>
        <v/>
      </c>
      <c r="S2981" s="41">
        <f>IF($Q2981&lt;Parâmetros!$E$19,$G2981-1,$G2981)</f>
        <v>0</v>
      </c>
    </row>
    <row r="2982" spans="1:19" ht="15" customHeight="1" x14ac:dyDescent="0.25">
      <c r="A2982" s="79"/>
      <c r="B2982" s="76"/>
      <c r="C2982" s="76"/>
      <c r="D2982" s="77"/>
      <c r="E2982" s="78"/>
      <c r="F2982" s="76"/>
      <c r="G2982" s="77"/>
      <c r="H2982" s="76"/>
      <c r="I2982" s="76"/>
      <c r="J2982" s="76"/>
      <c r="K2982" s="76"/>
      <c r="L2982" s="77"/>
      <c r="M2982" s="76"/>
      <c r="N2982" s="76"/>
      <c r="O2982" s="76"/>
      <c r="P2982" s="77"/>
      <c r="Q2982" s="43">
        <f t="shared" si="94"/>
        <v>9999</v>
      </c>
      <c r="R2982" s="43" t="str">
        <f t="shared" si="95"/>
        <v/>
      </c>
      <c r="S2982" s="41">
        <f>IF($Q2982&lt;Parâmetros!$E$19,$G2982-1,$G2982)</f>
        <v>0</v>
      </c>
    </row>
    <row r="2983" spans="1:19" ht="15" customHeight="1" x14ac:dyDescent="0.25">
      <c r="A2983" s="79"/>
      <c r="B2983" s="76"/>
      <c r="C2983" s="76"/>
      <c r="D2983" s="77"/>
      <c r="E2983" s="78"/>
      <c r="F2983" s="76"/>
      <c r="G2983" s="77"/>
      <c r="H2983" s="76"/>
      <c r="I2983" s="76"/>
      <c r="J2983" s="76"/>
      <c r="K2983" s="76"/>
      <c r="L2983" s="77"/>
      <c r="M2983" s="76"/>
      <c r="N2983" s="76"/>
      <c r="O2983" s="76"/>
      <c r="P2983" s="77"/>
      <c r="Q2983" s="43">
        <f t="shared" si="94"/>
        <v>9999</v>
      </c>
      <c r="R2983" s="43" t="str">
        <f t="shared" si="95"/>
        <v/>
      </c>
      <c r="S2983" s="41">
        <f>IF($Q2983&lt;Parâmetros!$E$19,$G2983-1,$G2983)</f>
        <v>0</v>
      </c>
    </row>
    <row r="2984" spans="1:19" ht="15" customHeight="1" x14ac:dyDescent="0.25">
      <c r="A2984" s="79"/>
      <c r="B2984" s="76"/>
      <c r="C2984" s="76"/>
      <c r="D2984" s="77"/>
      <c r="E2984" s="78"/>
      <c r="F2984" s="76"/>
      <c r="G2984" s="77"/>
      <c r="H2984" s="76"/>
      <c r="I2984" s="76"/>
      <c r="J2984" s="76"/>
      <c r="K2984" s="76"/>
      <c r="L2984" s="77"/>
      <c r="M2984" s="76"/>
      <c r="N2984" s="76"/>
      <c r="O2984" s="76"/>
      <c r="P2984" s="77"/>
      <c r="Q2984" s="43">
        <f t="shared" si="94"/>
        <v>9999</v>
      </c>
      <c r="R2984" s="43" t="str">
        <f t="shared" si="95"/>
        <v/>
      </c>
      <c r="S2984" s="41">
        <f>IF($Q2984&lt;Parâmetros!$E$19,$G2984-1,$G2984)</f>
        <v>0</v>
      </c>
    </row>
    <row r="2985" spans="1:19" ht="15" customHeight="1" x14ac:dyDescent="0.25">
      <c r="A2985" s="79"/>
      <c r="B2985" s="76"/>
      <c r="C2985" s="76"/>
      <c r="D2985" s="77"/>
      <c r="E2985" s="78"/>
      <c r="F2985" s="76"/>
      <c r="G2985" s="77"/>
      <c r="H2985" s="76"/>
      <c r="I2985" s="76"/>
      <c r="J2985" s="76"/>
      <c r="K2985" s="76"/>
      <c r="L2985" s="77"/>
      <c r="M2985" s="76"/>
      <c r="N2985" s="76"/>
      <c r="O2985" s="76"/>
      <c r="P2985" s="77"/>
      <c r="Q2985" s="43">
        <f t="shared" si="94"/>
        <v>9999</v>
      </c>
      <c r="R2985" s="43" t="str">
        <f t="shared" si="95"/>
        <v/>
      </c>
      <c r="S2985" s="41">
        <f>IF($Q2985&lt;Parâmetros!$E$19,$G2985-1,$G2985)</f>
        <v>0</v>
      </c>
    </row>
    <row r="2986" spans="1:19" ht="15" customHeight="1" x14ac:dyDescent="0.25">
      <c r="A2986" s="79"/>
      <c r="B2986" s="76"/>
      <c r="C2986" s="76"/>
      <c r="D2986" s="77"/>
      <c r="E2986" s="78"/>
      <c r="F2986" s="76"/>
      <c r="G2986" s="77"/>
      <c r="H2986" s="76"/>
      <c r="I2986" s="76"/>
      <c r="J2986" s="76"/>
      <c r="K2986" s="76"/>
      <c r="L2986" s="77"/>
      <c r="M2986" s="76"/>
      <c r="N2986" s="76"/>
      <c r="O2986" s="76"/>
      <c r="P2986" s="77"/>
      <c r="Q2986" s="43">
        <f t="shared" si="94"/>
        <v>9999</v>
      </c>
      <c r="R2986" s="43" t="str">
        <f t="shared" si="95"/>
        <v/>
      </c>
      <c r="S2986" s="41">
        <f>IF($Q2986&lt;Parâmetros!$E$19,$G2986-1,$G2986)</f>
        <v>0</v>
      </c>
    </row>
    <row r="2987" spans="1:19" ht="15" customHeight="1" x14ac:dyDescent="0.25">
      <c r="A2987" s="79"/>
      <c r="B2987" s="76"/>
      <c r="C2987" s="76"/>
      <c r="D2987" s="77"/>
      <c r="E2987" s="78"/>
      <c r="F2987" s="76"/>
      <c r="G2987" s="77"/>
      <c r="H2987" s="76"/>
      <c r="I2987" s="76"/>
      <c r="J2987" s="76"/>
      <c r="K2987" s="76"/>
      <c r="L2987" s="77"/>
      <c r="M2987" s="76"/>
      <c r="N2987" s="76"/>
      <c r="O2987" s="76"/>
      <c r="P2987" s="77"/>
      <c r="Q2987" s="43">
        <f t="shared" si="94"/>
        <v>9999</v>
      </c>
      <c r="R2987" s="43" t="str">
        <f t="shared" si="95"/>
        <v/>
      </c>
      <c r="S2987" s="41">
        <f>IF($Q2987&lt;Parâmetros!$E$19,$G2987-1,$G2987)</f>
        <v>0</v>
      </c>
    </row>
    <row r="2988" spans="1:19" ht="15" customHeight="1" x14ac:dyDescent="0.25">
      <c r="A2988" s="79"/>
      <c r="B2988" s="76"/>
      <c r="C2988" s="76"/>
      <c r="D2988" s="77"/>
      <c r="E2988" s="78"/>
      <c r="F2988" s="76"/>
      <c r="G2988" s="77"/>
      <c r="H2988" s="76"/>
      <c r="I2988" s="76"/>
      <c r="J2988" s="76"/>
      <c r="K2988" s="76"/>
      <c r="L2988" s="77"/>
      <c r="M2988" s="76"/>
      <c r="N2988" s="76"/>
      <c r="O2988" s="76"/>
      <c r="P2988" s="77"/>
      <c r="Q2988" s="43">
        <f t="shared" si="94"/>
        <v>9999</v>
      </c>
      <c r="R2988" s="43" t="str">
        <f t="shared" si="95"/>
        <v/>
      </c>
      <c r="S2988" s="41">
        <f>IF($Q2988&lt;Parâmetros!$E$19,$G2988-1,$G2988)</f>
        <v>0</v>
      </c>
    </row>
    <row r="2989" spans="1:19" ht="15" customHeight="1" x14ac:dyDescent="0.25">
      <c r="A2989" s="79"/>
      <c r="B2989" s="76"/>
      <c r="C2989" s="76"/>
      <c r="D2989" s="77"/>
      <c r="E2989" s="78"/>
      <c r="F2989" s="76"/>
      <c r="G2989" s="77"/>
      <c r="H2989" s="76"/>
      <c r="I2989" s="76"/>
      <c r="J2989" s="76"/>
      <c r="K2989" s="76"/>
      <c r="L2989" s="77"/>
      <c r="M2989" s="76"/>
      <c r="N2989" s="76"/>
      <c r="O2989" s="76"/>
      <c r="P2989" s="77"/>
      <c r="Q2989" s="43">
        <f t="shared" si="94"/>
        <v>9999</v>
      </c>
      <c r="R2989" s="43" t="str">
        <f t="shared" si="95"/>
        <v/>
      </c>
      <c r="S2989" s="41">
        <f>IF($Q2989&lt;Parâmetros!$E$19,$G2989-1,$G2989)</f>
        <v>0</v>
      </c>
    </row>
    <row r="2990" spans="1:19" ht="15" customHeight="1" x14ac:dyDescent="0.25">
      <c r="A2990" s="79"/>
      <c r="B2990" s="76"/>
      <c r="C2990" s="76"/>
      <c r="D2990" s="77"/>
      <c r="E2990" s="78"/>
      <c r="F2990" s="76"/>
      <c r="G2990" s="77"/>
      <c r="H2990" s="76"/>
      <c r="I2990" s="76"/>
      <c r="J2990" s="76"/>
      <c r="K2990" s="76"/>
      <c r="L2990" s="77"/>
      <c r="M2990" s="76"/>
      <c r="N2990" s="76"/>
      <c r="O2990" s="76"/>
      <c r="P2990" s="77"/>
      <c r="Q2990" s="43">
        <f t="shared" si="94"/>
        <v>9999</v>
      </c>
      <c r="R2990" s="43" t="str">
        <f t="shared" si="95"/>
        <v/>
      </c>
      <c r="S2990" s="41">
        <f>IF($Q2990&lt;Parâmetros!$E$19,$G2990-1,$G2990)</f>
        <v>0</v>
      </c>
    </row>
    <row r="2991" spans="1:19" ht="15" customHeight="1" x14ac:dyDescent="0.25">
      <c r="A2991" s="79"/>
      <c r="B2991" s="76"/>
      <c r="C2991" s="76"/>
      <c r="D2991" s="77"/>
      <c r="E2991" s="78"/>
      <c r="F2991" s="76"/>
      <c r="G2991" s="77"/>
      <c r="H2991" s="76"/>
      <c r="I2991" s="76"/>
      <c r="J2991" s="76"/>
      <c r="K2991" s="76"/>
      <c r="L2991" s="77"/>
      <c r="M2991" s="76"/>
      <c r="N2991" s="76"/>
      <c r="O2991" s="76"/>
      <c r="P2991" s="77"/>
      <c r="Q2991" s="43">
        <f t="shared" si="94"/>
        <v>9999</v>
      </c>
      <c r="R2991" s="43" t="str">
        <f t="shared" si="95"/>
        <v/>
      </c>
      <c r="S2991" s="41">
        <f>IF($Q2991&lt;Parâmetros!$E$19,$G2991-1,$G2991)</f>
        <v>0</v>
      </c>
    </row>
    <row r="2992" spans="1:19" ht="15" customHeight="1" x14ac:dyDescent="0.25">
      <c r="A2992" s="79"/>
      <c r="B2992" s="76"/>
      <c r="C2992" s="76"/>
      <c r="D2992" s="77"/>
      <c r="E2992" s="78"/>
      <c r="F2992" s="76"/>
      <c r="G2992" s="77"/>
      <c r="H2992" s="76"/>
      <c r="I2992" s="76"/>
      <c r="J2992" s="76"/>
      <c r="K2992" s="76"/>
      <c r="L2992" s="77"/>
      <c r="M2992" s="76"/>
      <c r="N2992" s="76"/>
      <c r="O2992" s="76"/>
      <c r="P2992" s="77"/>
      <c r="Q2992" s="43">
        <f t="shared" si="94"/>
        <v>9999</v>
      </c>
      <c r="R2992" s="43" t="str">
        <f t="shared" si="95"/>
        <v/>
      </c>
      <c r="S2992" s="41">
        <f>IF($Q2992&lt;Parâmetros!$E$19,$G2992-1,$G2992)</f>
        <v>0</v>
      </c>
    </row>
    <row r="2993" spans="1:19" ht="15" customHeight="1" x14ac:dyDescent="0.25">
      <c r="A2993" s="79"/>
      <c r="B2993" s="76"/>
      <c r="C2993" s="76"/>
      <c r="D2993" s="77"/>
      <c r="E2993" s="78"/>
      <c r="F2993" s="76"/>
      <c r="G2993" s="77"/>
      <c r="H2993" s="76"/>
      <c r="I2993" s="76"/>
      <c r="J2993" s="76"/>
      <c r="K2993" s="76"/>
      <c r="L2993" s="77"/>
      <c r="M2993" s="76"/>
      <c r="N2993" s="76"/>
      <c r="O2993" s="76"/>
      <c r="P2993" s="77"/>
      <c r="Q2993" s="43">
        <f t="shared" si="94"/>
        <v>9999</v>
      </c>
      <c r="R2993" s="43" t="str">
        <f t="shared" si="95"/>
        <v/>
      </c>
      <c r="S2993" s="41">
        <f>IF($Q2993&lt;Parâmetros!$E$19,$G2993-1,$G2993)</f>
        <v>0</v>
      </c>
    </row>
    <row r="2994" spans="1:19" ht="15" customHeight="1" x14ac:dyDescent="0.25">
      <c r="A2994" s="79"/>
      <c r="B2994" s="76"/>
      <c r="C2994" s="76"/>
      <c r="D2994" s="77"/>
      <c r="E2994" s="78"/>
      <c r="F2994" s="76"/>
      <c r="G2994" s="77"/>
      <c r="H2994" s="76"/>
      <c r="I2994" s="76"/>
      <c r="J2994" s="76"/>
      <c r="K2994" s="76"/>
      <c r="L2994" s="77"/>
      <c r="M2994" s="76"/>
      <c r="N2994" s="76"/>
      <c r="O2994" s="76"/>
      <c r="P2994" s="77"/>
      <c r="Q2994" s="43">
        <f t="shared" si="94"/>
        <v>9999</v>
      </c>
      <c r="R2994" s="43" t="str">
        <f t="shared" si="95"/>
        <v/>
      </c>
      <c r="S2994" s="41">
        <f>IF($Q2994&lt;Parâmetros!$E$19,$G2994-1,$G2994)</f>
        <v>0</v>
      </c>
    </row>
    <row r="2995" spans="1:19" ht="15" customHeight="1" x14ac:dyDescent="0.25">
      <c r="A2995" s="79"/>
      <c r="B2995" s="76"/>
      <c r="C2995" s="76"/>
      <c r="D2995" s="77"/>
      <c r="E2995" s="78"/>
      <c r="F2995" s="76"/>
      <c r="G2995" s="77"/>
      <c r="H2995" s="76"/>
      <c r="I2995" s="76"/>
      <c r="J2995" s="76"/>
      <c r="K2995" s="76"/>
      <c r="L2995" s="77"/>
      <c r="M2995" s="76"/>
      <c r="N2995" s="76"/>
      <c r="O2995" s="76"/>
      <c r="P2995" s="77"/>
      <c r="Q2995" s="43">
        <f t="shared" si="94"/>
        <v>9999</v>
      </c>
      <c r="R2995" s="43" t="str">
        <f t="shared" si="95"/>
        <v/>
      </c>
      <c r="S2995" s="41">
        <f>IF($Q2995&lt;Parâmetros!$E$19,$G2995-1,$G2995)</f>
        <v>0</v>
      </c>
    </row>
    <row r="2996" spans="1:19" ht="15" customHeight="1" x14ac:dyDescent="0.25">
      <c r="A2996" s="79"/>
      <c r="B2996" s="76"/>
      <c r="C2996" s="76"/>
      <c r="D2996" s="77"/>
      <c r="E2996" s="78"/>
      <c r="F2996" s="76"/>
      <c r="G2996" s="77"/>
      <c r="H2996" s="76"/>
      <c r="I2996" s="76"/>
      <c r="J2996" s="76"/>
      <c r="K2996" s="76"/>
      <c r="L2996" s="77"/>
      <c r="M2996" s="76"/>
      <c r="N2996" s="76"/>
      <c r="O2996" s="76"/>
      <c r="P2996" s="77"/>
      <c r="Q2996" s="43">
        <f t="shared" si="94"/>
        <v>9999</v>
      </c>
      <c r="R2996" s="43" t="str">
        <f t="shared" si="95"/>
        <v/>
      </c>
      <c r="S2996" s="41">
        <f>IF($Q2996&lt;Parâmetros!$E$19,$G2996-1,$G2996)</f>
        <v>0</v>
      </c>
    </row>
    <row r="2997" spans="1:19" ht="15" customHeight="1" x14ac:dyDescent="0.25">
      <c r="A2997" s="79"/>
      <c r="B2997" s="76"/>
      <c r="C2997" s="76"/>
      <c r="D2997" s="77"/>
      <c r="E2997" s="78"/>
      <c r="F2997" s="76"/>
      <c r="G2997" s="77"/>
      <c r="H2997" s="76"/>
      <c r="I2997" s="76"/>
      <c r="J2997" s="76"/>
      <c r="K2997" s="76"/>
      <c r="L2997" s="77"/>
      <c r="M2997" s="76"/>
      <c r="N2997" s="76"/>
      <c r="O2997" s="76"/>
      <c r="P2997" s="77"/>
      <c r="Q2997" s="43">
        <f t="shared" si="94"/>
        <v>9999</v>
      </c>
      <c r="R2997" s="43" t="str">
        <f t="shared" si="95"/>
        <v/>
      </c>
      <c r="S2997" s="41">
        <f>IF($Q2997&lt;Parâmetros!$E$19,$G2997-1,$G2997)</f>
        <v>0</v>
      </c>
    </row>
    <row r="2998" spans="1:19" ht="15" customHeight="1" x14ac:dyDescent="0.25">
      <c r="A2998" s="79"/>
      <c r="B2998" s="76"/>
      <c r="C2998" s="76"/>
      <c r="D2998" s="77"/>
      <c r="E2998" s="78"/>
      <c r="F2998" s="76"/>
      <c r="G2998" s="77"/>
      <c r="H2998" s="76"/>
      <c r="I2998" s="76"/>
      <c r="J2998" s="76"/>
      <c r="K2998" s="76"/>
      <c r="L2998" s="77"/>
      <c r="M2998" s="76"/>
      <c r="N2998" s="76"/>
      <c r="O2998" s="76"/>
      <c r="P2998" s="77"/>
      <c r="Q2998" s="43">
        <f t="shared" si="94"/>
        <v>9999</v>
      </c>
      <c r="R2998" s="43" t="str">
        <f t="shared" si="95"/>
        <v/>
      </c>
      <c r="S2998" s="41">
        <f>IF($Q2998&lt;Parâmetros!$E$19,$G2998-1,$G2998)</f>
        <v>0</v>
      </c>
    </row>
    <row r="2999" spans="1:19" ht="15" customHeight="1" x14ac:dyDescent="0.25">
      <c r="A2999" s="79"/>
      <c r="B2999" s="76"/>
      <c r="C2999" s="76"/>
      <c r="D2999" s="77"/>
      <c r="E2999" s="78"/>
      <c r="F2999" s="76"/>
      <c r="G2999" s="77"/>
      <c r="H2999" s="76"/>
      <c r="I2999" s="76"/>
      <c r="J2999" s="76"/>
      <c r="K2999" s="76"/>
      <c r="L2999" s="77"/>
      <c r="M2999" s="76"/>
      <c r="N2999" s="76"/>
      <c r="O2999" s="76"/>
      <c r="P2999" s="77"/>
      <c r="Q2999" s="43">
        <f t="shared" si="94"/>
        <v>9999</v>
      </c>
      <c r="R2999" s="43" t="str">
        <f t="shared" si="95"/>
        <v/>
      </c>
      <c r="S2999" s="41">
        <f>IF($Q2999&lt;Parâmetros!$E$19,$G2999-1,$G2999)</f>
        <v>0</v>
      </c>
    </row>
    <row r="3000" spans="1:19" ht="15" customHeight="1" x14ac:dyDescent="0.25">
      <c r="A3000" s="79"/>
      <c r="B3000" s="76"/>
      <c r="C3000" s="76"/>
      <c r="D3000" s="77"/>
      <c r="E3000" s="78"/>
      <c r="F3000" s="76"/>
      <c r="G3000" s="77"/>
      <c r="H3000" s="76"/>
      <c r="I3000" s="76"/>
      <c r="J3000" s="76"/>
      <c r="K3000" s="76"/>
      <c r="L3000" s="77"/>
      <c r="M3000" s="76"/>
      <c r="N3000" s="76"/>
      <c r="O3000" s="76"/>
      <c r="P3000" s="77"/>
      <c r="Q3000" s="43">
        <f t="shared" si="94"/>
        <v>9999</v>
      </c>
      <c r="R3000" s="43" t="str">
        <f t="shared" si="95"/>
        <v/>
      </c>
      <c r="S3000" s="41">
        <f>IF($Q3000&lt;Parâmetros!$E$19,$G3000-1,$G3000)</f>
        <v>0</v>
      </c>
    </row>
    <row r="3001" spans="1:19" ht="15" customHeight="1" x14ac:dyDescent="0.25">
      <c r="A3001" s="79"/>
      <c r="B3001" s="76"/>
      <c r="C3001" s="76"/>
      <c r="D3001" s="77"/>
      <c r="E3001" s="78"/>
      <c r="F3001" s="76"/>
      <c r="G3001" s="77"/>
      <c r="H3001" s="76"/>
      <c r="I3001" s="76"/>
      <c r="J3001" s="76"/>
      <c r="K3001" s="76"/>
      <c r="L3001" s="77"/>
      <c r="M3001" s="76"/>
      <c r="N3001" s="76"/>
      <c r="O3001" s="76"/>
      <c r="P3001" s="77"/>
      <c r="Q3001" s="43">
        <f t="shared" si="94"/>
        <v>9999</v>
      </c>
      <c r="R3001" s="43" t="str">
        <f t="shared" si="95"/>
        <v/>
      </c>
      <c r="S3001" s="41">
        <f>IF($Q3001&lt;Parâmetros!$E$19,$G3001-1,$G3001)</f>
        <v>0</v>
      </c>
    </row>
    <row r="3002" spans="1:19" ht="15" customHeight="1" x14ac:dyDescent="0.25">
      <c r="A3002" s="79"/>
      <c r="B3002" s="76"/>
      <c r="C3002" s="76"/>
      <c r="D3002" s="77"/>
      <c r="E3002" s="78"/>
      <c r="F3002" s="76"/>
      <c r="G3002" s="77"/>
      <c r="H3002" s="76"/>
      <c r="I3002" s="76"/>
      <c r="J3002" s="76"/>
      <c r="K3002" s="76"/>
      <c r="L3002" s="77"/>
      <c r="M3002" s="76"/>
      <c r="N3002" s="76"/>
      <c r="O3002" s="76"/>
      <c r="P3002" s="77"/>
      <c r="Q3002" s="43">
        <f t="shared" si="94"/>
        <v>9999</v>
      </c>
      <c r="R3002" s="43" t="str">
        <f t="shared" si="95"/>
        <v/>
      </c>
      <c r="S3002" s="41">
        <f>IF($Q3002&lt;Parâmetros!$E$19,$G3002-1,$G3002)</f>
        <v>0</v>
      </c>
    </row>
    <row r="3003" spans="1:19" ht="15" customHeight="1" x14ac:dyDescent="0.25">
      <c r="A3003" s="79"/>
      <c r="B3003" s="76"/>
      <c r="C3003" s="76"/>
      <c r="D3003" s="77"/>
      <c r="E3003" s="78"/>
      <c r="F3003" s="76"/>
      <c r="G3003" s="77"/>
      <c r="H3003" s="76"/>
      <c r="I3003" s="76"/>
      <c r="J3003" s="76"/>
      <c r="K3003" s="76"/>
      <c r="L3003" s="77"/>
      <c r="M3003" s="76"/>
      <c r="N3003" s="76"/>
      <c r="O3003" s="76"/>
      <c r="P3003" s="77"/>
      <c r="Q3003" s="43">
        <f t="shared" si="94"/>
        <v>9999</v>
      </c>
      <c r="R3003" s="43" t="str">
        <f t="shared" si="95"/>
        <v/>
      </c>
      <c r="S3003" s="41">
        <f>IF($Q3003&lt;Parâmetros!$E$19,$G3003-1,$G3003)</f>
        <v>0</v>
      </c>
    </row>
    <row r="3004" spans="1:19" ht="15" customHeight="1" x14ac:dyDescent="0.25">
      <c r="A3004" s="79"/>
      <c r="B3004" s="76"/>
      <c r="C3004" s="76"/>
      <c r="D3004" s="77"/>
      <c r="E3004" s="78"/>
      <c r="F3004" s="76"/>
      <c r="G3004" s="77"/>
      <c r="H3004" s="76"/>
      <c r="I3004" s="76"/>
      <c r="J3004" s="76"/>
      <c r="K3004" s="76"/>
      <c r="L3004" s="77"/>
      <c r="M3004" s="76"/>
      <c r="N3004" s="76"/>
      <c r="O3004" s="76"/>
      <c r="P3004" s="77"/>
      <c r="Q3004" s="43">
        <f t="shared" si="94"/>
        <v>9999</v>
      </c>
      <c r="R3004" s="43" t="str">
        <f t="shared" si="95"/>
        <v/>
      </c>
      <c r="S3004" s="41">
        <f>IF($Q3004&lt;Parâmetros!$E$19,$G3004-1,$G3004)</f>
        <v>0</v>
      </c>
    </row>
    <row r="3005" spans="1:19" ht="15" customHeight="1" x14ac:dyDescent="0.25">
      <c r="A3005" s="79"/>
      <c r="B3005" s="76"/>
      <c r="C3005" s="76"/>
      <c r="D3005" s="77"/>
      <c r="E3005" s="78"/>
      <c r="F3005" s="76"/>
      <c r="G3005" s="77"/>
      <c r="H3005" s="76"/>
      <c r="I3005" s="76"/>
      <c r="J3005" s="76"/>
      <c r="K3005" s="76"/>
      <c r="L3005" s="77"/>
      <c r="M3005" s="76"/>
      <c r="N3005" s="76"/>
      <c r="O3005" s="76"/>
      <c r="P3005" s="77"/>
      <c r="Q3005" s="43">
        <f t="shared" si="94"/>
        <v>9999</v>
      </c>
      <c r="R3005" s="43" t="str">
        <f t="shared" si="95"/>
        <v/>
      </c>
      <c r="S3005" s="41">
        <f>IF($Q3005&lt;Parâmetros!$E$19,$G3005-1,$G3005)</f>
        <v>0</v>
      </c>
    </row>
    <row r="3006" spans="1:19" ht="15" customHeight="1" x14ac:dyDescent="0.25">
      <c r="A3006" s="79"/>
      <c r="B3006" s="76"/>
      <c r="C3006" s="76"/>
      <c r="D3006" s="77"/>
      <c r="E3006" s="78"/>
      <c r="F3006" s="76"/>
      <c r="G3006" s="77"/>
      <c r="H3006" s="76"/>
      <c r="I3006" s="76"/>
      <c r="J3006" s="76"/>
      <c r="K3006" s="76"/>
      <c r="L3006" s="77"/>
      <c r="M3006" s="76"/>
      <c r="N3006" s="76"/>
      <c r="O3006" s="76"/>
      <c r="P3006" s="77"/>
      <c r="Q3006" s="43">
        <f t="shared" si="94"/>
        <v>9999</v>
      </c>
      <c r="R3006" s="43" t="str">
        <f t="shared" si="95"/>
        <v/>
      </c>
      <c r="S3006" s="41">
        <f>IF($Q3006&lt;Parâmetros!$E$19,$G3006-1,$G3006)</f>
        <v>0</v>
      </c>
    </row>
    <row r="3007" spans="1:19" ht="15" customHeight="1" x14ac:dyDescent="0.25">
      <c r="A3007" s="79"/>
      <c r="B3007" s="76"/>
      <c r="C3007" s="76"/>
      <c r="D3007" s="77"/>
      <c r="E3007" s="78"/>
      <c r="F3007" s="76"/>
      <c r="G3007" s="77"/>
      <c r="H3007" s="76"/>
      <c r="I3007" s="76"/>
      <c r="J3007" s="76"/>
      <c r="K3007" s="76"/>
      <c r="L3007" s="77"/>
      <c r="M3007" s="76"/>
      <c r="N3007" s="76"/>
      <c r="O3007" s="76"/>
      <c r="P3007" s="77"/>
      <c r="Q3007" s="43">
        <f t="shared" si="94"/>
        <v>9999</v>
      </c>
      <c r="R3007" s="43" t="str">
        <f t="shared" si="95"/>
        <v/>
      </c>
      <c r="S3007" s="41">
        <f>IF($Q3007&lt;Parâmetros!$E$19,$G3007-1,$G3007)</f>
        <v>0</v>
      </c>
    </row>
    <row r="3008" spans="1:19" ht="15" customHeight="1" x14ac:dyDescent="0.25">
      <c r="A3008" s="79"/>
      <c r="B3008" s="76"/>
      <c r="C3008" s="76"/>
      <c r="D3008" s="77"/>
      <c r="E3008" s="78"/>
      <c r="F3008" s="76"/>
      <c r="G3008" s="77"/>
      <c r="H3008" s="76"/>
      <c r="I3008" s="76"/>
      <c r="J3008" s="76"/>
      <c r="K3008" s="76"/>
      <c r="L3008" s="77"/>
      <c r="M3008" s="76"/>
      <c r="N3008" s="76"/>
      <c r="O3008" s="76"/>
      <c r="P3008" s="77"/>
      <c r="Q3008" s="43">
        <f t="shared" si="94"/>
        <v>9999</v>
      </c>
      <c r="R3008" s="43" t="str">
        <f t="shared" si="95"/>
        <v/>
      </c>
      <c r="S3008" s="41">
        <f>IF($Q3008&lt;Parâmetros!$E$19,$G3008-1,$G3008)</f>
        <v>0</v>
      </c>
    </row>
    <row r="3009" spans="1:19" ht="15" customHeight="1" x14ac:dyDescent="0.25">
      <c r="A3009" s="79"/>
      <c r="B3009" s="76"/>
      <c r="C3009" s="76"/>
      <c r="D3009" s="77"/>
      <c r="E3009" s="78"/>
      <c r="F3009" s="76"/>
      <c r="G3009" s="77"/>
      <c r="H3009" s="76"/>
      <c r="I3009" s="76"/>
      <c r="J3009" s="76"/>
      <c r="K3009" s="76"/>
      <c r="L3009" s="77"/>
      <c r="M3009" s="76"/>
      <c r="N3009" s="76"/>
      <c r="O3009" s="76"/>
      <c r="P3009" s="77"/>
      <c r="Q3009" s="43">
        <f t="shared" si="94"/>
        <v>9999</v>
      </c>
      <c r="R3009" s="43" t="str">
        <f t="shared" si="95"/>
        <v/>
      </c>
      <c r="S3009" s="41">
        <f>IF($Q3009&lt;Parâmetros!$E$19,$G3009-1,$G3009)</f>
        <v>0</v>
      </c>
    </row>
    <row r="3010" spans="1:19" ht="15" customHeight="1" x14ac:dyDescent="0.25">
      <c r="A3010" s="79"/>
      <c r="B3010" s="76"/>
      <c r="C3010" s="76"/>
      <c r="D3010" s="77"/>
      <c r="E3010" s="78"/>
      <c r="F3010" s="76"/>
      <c r="G3010" s="77"/>
      <c r="H3010" s="76"/>
      <c r="I3010" s="76"/>
      <c r="J3010" s="76"/>
      <c r="K3010" s="76"/>
      <c r="L3010" s="77"/>
      <c r="M3010" s="76"/>
      <c r="N3010" s="76"/>
      <c r="O3010" s="76"/>
      <c r="P3010" s="77"/>
      <c r="Q3010" s="43">
        <f t="shared" si="94"/>
        <v>9999</v>
      </c>
      <c r="R3010" s="43" t="str">
        <f t="shared" si="95"/>
        <v/>
      </c>
      <c r="S3010" s="41">
        <f>IF($Q3010&lt;Parâmetros!$E$19,$G3010-1,$G3010)</f>
        <v>0</v>
      </c>
    </row>
    <row r="3011" spans="1:19" ht="15" customHeight="1" x14ac:dyDescent="0.25">
      <c r="A3011" s="79"/>
      <c r="B3011" s="76"/>
      <c r="C3011" s="76"/>
      <c r="D3011" s="77"/>
      <c r="E3011" s="78"/>
      <c r="F3011" s="76"/>
      <c r="G3011" s="77"/>
      <c r="H3011" s="76"/>
      <c r="I3011" s="76"/>
      <c r="J3011" s="76"/>
      <c r="K3011" s="76"/>
      <c r="L3011" s="77"/>
      <c r="M3011" s="76"/>
      <c r="N3011" s="76"/>
      <c r="O3011" s="76"/>
      <c r="P3011" s="77"/>
      <c r="Q3011" s="43">
        <f t="shared" si="94"/>
        <v>9999</v>
      </c>
      <c r="R3011" s="43" t="str">
        <f t="shared" si="95"/>
        <v/>
      </c>
      <c r="S3011" s="41">
        <f>IF($Q3011&lt;Parâmetros!$E$19,$G3011-1,$G3011)</f>
        <v>0</v>
      </c>
    </row>
    <row r="3012" spans="1:19" ht="15" customHeight="1" x14ac:dyDescent="0.25">
      <c r="A3012" s="79"/>
      <c r="B3012" s="76"/>
      <c r="C3012" s="76"/>
      <c r="D3012" s="77"/>
      <c r="E3012" s="78"/>
      <c r="F3012" s="76"/>
      <c r="G3012" s="77"/>
      <c r="H3012" s="76"/>
      <c r="I3012" s="76"/>
      <c r="J3012" s="76"/>
      <c r="K3012" s="76"/>
      <c r="L3012" s="77"/>
      <c r="M3012" s="76"/>
      <c r="N3012" s="76"/>
      <c r="O3012" s="76"/>
      <c r="P3012" s="77"/>
      <c r="Q3012" s="43">
        <f t="shared" si="94"/>
        <v>9999</v>
      </c>
      <c r="R3012" s="43" t="str">
        <f t="shared" si="95"/>
        <v/>
      </c>
      <c r="S3012" s="41">
        <f>IF($Q3012&lt;Parâmetros!$E$19,$G3012-1,$G3012)</f>
        <v>0</v>
      </c>
    </row>
    <row r="3013" spans="1:19" ht="15" customHeight="1" x14ac:dyDescent="0.25">
      <c r="A3013" s="79"/>
      <c r="B3013" s="76"/>
      <c r="C3013" s="76"/>
      <c r="D3013" s="77"/>
      <c r="E3013" s="78"/>
      <c r="F3013" s="76"/>
      <c r="G3013" s="77"/>
      <c r="H3013" s="76"/>
      <c r="I3013" s="76"/>
      <c r="J3013" s="76"/>
      <c r="K3013" s="76"/>
      <c r="L3013" s="77"/>
      <c r="M3013" s="76"/>
      <c r="N3013" s="76"/>
      <c r="O3013" s="76"/>
      <c r="P3013" s="77"/>
      <c r="Q3013" s="43">
        <f t="shared" si="94"/>
        <v>9999</v>
      </c>
      <c r="R3013" s="43" t="str">
        <f t="shared" si="95"/>
        <v/>
      </c>
      <c r="S3013" s="41">
        <f>IF($Q3013&lt;Parâmetros!$E$19,$G3013-1,$G3013)</f>
        <v>0</v>
      </c>
    </row>
    <row r="3014" spans="1:19" ht="15" customHeight="1" x14ac:dyDescent="0.25">
      <c r="A3014" s="79"/>
      <c r="B3014" s="76"/>
      <c r="C3014" s="76"/>
      <c r="D3014" s="77"/>
      <c r="E3014" s="78"/>
      <c r="F3014" s="76"/>
      <c r="G3014" s="77"/>
      <c r="H3014" s="76"/>
      <c r="I3014" s="76"/>
      <c r="J3014" s="76"/>
      <c r="K3014" s="76"/>
      <c r="L3014" s="77"/>
      <c r="M3014" s="76"/>
      <c r="N3014" s="76"/>
      <c r="O3014" s="76"/>
      <c r="P3014" s="77"/>
      <c r="Q3014" s="43">
        <f t="shared" si="94"/>
        <v>9999</v>
      </c>
      <c r="R3014" s="43" t="str">
        <f t="shared" si="95"/>
        <v/>
      </c>
      <c r="S3014" s="41">
        <f>IF($Q3014&lt;Parâmetros!$E$19,$G3014-1,$G3014)</f>
        <v>0</v>
      </c>
    </row>
    <row r="3015" spans="1:19" ht="15" customHeight="1" x14ac:dyDescent="0.25">
      <c r="A3015" s="79"/>
      <c r="B3015" s="76"/>
      <c r="C3015" s="76"/>
      <c r="D3015" s="77"/>
      <c r="E3015" s="78"/>
      <c r="F3015" s="76"/>
      <c r="G3015" s="77"/>
      <c r="H3015" s="76"/>
      <c r="I3015" s="76"/>
      <c r="J3015" s="76"/>
      <c r="K3015" s="76"/>
      <c r="L3015" s="77"/>
      <c r="M3015" s="76"/>
      <c r="N3015" s="76"/>
      <c r="O3015" s="76"/>
      <c r="P3015" s="77"/>
      <c r="Q3015" s="43">
        <f t="shared" si="94"/>
        <v>9999</v>
      </c>
      <c r="R3015" s="43" t="str">
        <f t="shared" si="95"/>
        <v/>
      </c>
      <c r="S3015" s="41">
        <f>IF($Q3015&lt;Parâmetros!$E$19,$G3015-1,$G3015)</f>
        <v>0</v>
      </c>
    </row>
    <row r="3016" spans="1:19" ht="15" customHeight="1" x14ac:dyDescent="0.25">
      <c r="A3016" s="79"/>
      <c r="B3016" s="76"/>
      <c r="C3016" s="76"/>
      <c r="D3016" s="77"/>
      <c r="E3016" s="78"/>
      <c r="F3016" s="76"/>
      <c r="G3016" s="77"/>
      <c r="H3016" s="76"/>
      <c r="I3016" s="76"/>
      <c r="J3016" s="76"/>
      <c r="K3016" s="76"/>
      <c r="L3016" s="77"/>
      <c r="M3016" s="76"/>
      <c r="N3016" s="76"/>
      <c r="O3016" s="76"/>
      <c r="P3016" s="77"/>
      <c r="Q3016" s="43">
        <f t="shared" si="94"/>
        <v>9999</v>
      </c>
      <c r="R3016" s="43" t="str">
        <f t="shared" si="95"/>
        <v/>
      </c>
      <c r="S3016" s="41">
        <f>IF($Q3016&lt;Parâmetros!$E$19,$G3016-1,$G3016)</f>
        <v>0</v>
      </c>
    </row>
    <row r="3017" spans="1:19" ht="15" customHeight="1" x14ac:dyDescent="0.25">
      <c r="A3017" s="79"/>
      <c r="B3017" s="76"/>
      <c r="C3017" s="76"/>
      <c r="D3017" s="77"/>
      <c r="E3017" s="78"/>
      <c r="F3017" s="76"/>
      <c r="G3017" s="77"/>
      <c r="H3017" s="76"/>
      <c r="I3017" s="76"/>
      <c r="J3017" s="76"/>
      <c r="K3017" s="76"/>
      <c r="L3017" s="77"/>
      <c r="M3017" s="76"/>
      <c r="N3017" s="76"/>
      <c r="O3017" s="76"/>
      <c r="P3017" s="77"/>
      <c r="Q3017" s="43">
        <f t="shared" si="94"/>
        <v>9999</v>
      </c>
      <c r="R3017" s="43" t="str">
        <f t="shared" si="95"/>
        <v/>
      </c>
      <c r="S3017" s="41">
        <f>IF($Q3017&lt;Parâmetros!$E$19,$G3017-1,$G3017)</f>
        <v>0</v>
      </c>
    </row>
    <row r="3018" spans="1:19" ht="15" customHeight="1" x14ac:dyDescent="0.25">
      <c r="A3018" s="79"/>
      <c r="B3018" s="76"/>
      <c r="C3018" s="76"/>
      <c r="D3018" s="77"/>
      <c r="E3018" s="78"/>
      <c r="F3018" s="76"/>
      <c r="G3018" s="77"/>
      <c r="H3018" s="76"/>
      <c r="I3018" s="76"/>
      <c r="J3018" s="76"/>
      <c r="K3018" s="76"/>
      <c r="L3018" s="77"/>
      <c r="M3018" s="76"/>
      <c r="N3018" s="76"/>
      <c r="O3018" s="76"/>
      <c r="P3018" s="77"/>
      <c r="Q3018" s="43">
        <f t="shared" si="94"/>
        <v>9999</v>
      </c>
      <c r="R3018" s="43" t="str">
        <f t="shared" si="95"/>
        <v/>
      </c>
      <c r="S3018" s="41">
        <f>IF($Q3018&lt;Parâmetros!$E$19,$G3018-1,$G3018)</f>
        <v>0</v>
      </c>
    </row>
    <row r="3019" spans="1:19" ht="15" customHeight="1" x14ac:dyDescent="0.25">
      <c r="A3019" s="79"/>
      <c r="B3019" s="76"/>
      <c r="C3019" s="76"/>
      <c r="D3019" s="77"/>
      <c r="E3019" s="78"/>
      <c r="F3019" s="76"/>
      <c r="G3019" s="77"/>
      <c r="H3019" s="76"/>
      <c r="I3019" s="76"/>
      <c r="J3019" s="76"/>
      <c r="K3019" s="76"/>
      <c r="L3019" s="77"/>
      <c r="M3019" s="76"/>
      <c r="N3019" s="76"/>
      <c r="O3019" s="76"/>
      <c r="P3019" s="77"/>
      <c r="Q3019" s="43">
        <f t="shared" si="94"/>
        <v>9999</v>
      </c>
      <c r="R3019" s="43" t="str">
        <f t="shared" si="95"/>
        <v/>
      </c>
      <c r="S3019" s="41">
        <f>IF($Q3019&lt;Parâmetros!$E$19,$G3019-1,$G3019)</f>
        <v>0</v>
      </c>
    </row>
    <row r="3020" spans="1:19" ht="15" customHeight="1" x14ac:dyDescent="0.25">
      <c r="A3020" s="79"/>
      <c r="B3020" s="76"/>
      <c r="C3020" s="76"/>
      <c r="D3020" s="77"/>
      <c r="E3020" s="78"/>
      <c r="F3020" s="76"/>
      <c r="G3020" s="77"/>
      <c r="H3020" s="76"/>
      <c r="I3020" s="76"/>
      <c r="J3020" s="76"/>
      <c r="K3020" s="76"/>
      <c r="L3020" s="77"/>
      <c r="M3020" s="76"/>
      <c r="N3020" s="76"/>
      <c r="O3020" s="76"/>
      <c r="P3020" s="77"/>
      <c r="Q3020" s="43">
        <f t="shared" si="94"/>
        <v>9999</v>
      </c>
      <c r="R3020" s="43" t="str">
        <f t="shared" si="95"/>
        <v/>
      </c>
      <c r="S3020" s="41">
        <f>IF($Q3020&lt;Parâmetros!$E$19,$G3020-1,$G3020)</f>
        <v>0</v>
      </c>
    </row>
    <row r="3021" spans="1:19" ht="15" customHeight="1" x14ac:dyDescent="0.25">
      <c r="A3021" s="79"/>
      <c r="B3021" s="76"/>
      <c r="C3021" s="76"/>
      <c r="D3021" s="77"/>
      <c r="E3021" s="78"/>
      <c r="F3021" s="76"/>
      <c r="G3021" s="77"/>
      <c r="H3021" s="76"/>
      <c r="I3021" s="76"/>
      <c r="J3021" s="76"/>
      <c r="K3021" s="76"/>
      <c r="L3021" s="77"/>
      <c r="M3021" s="76"/>
      <c r="N3021" s="76"/>
      <c r="O3021" s="76"/>
      <c r="P3021" s="77"/>
      <c r="Q3021" s="43">
        <f t="shared" si="94"/>
        <v>9999</v>
      </c>
      <c r="R3021" s="43" t="str">
        <f t="shared" si="95"/>
        <v/>
      </c>
      <c r="S3021" s="41">
        <f>IF($Q3021&lt;Parâmetros!$E$19,$G3021-1,$G3021)</f>
        <v>0</v>
      </c>
    </row>
    <row r="3022" spans="1:19" ht="15" customHeight="1" x14ac:dyDescent="0.25">
      <c r="A3022" s="79"/>
      <c r="B3022" s="76"/>
      <c r="C3022" s="76"/>
      <c r="D3022" s="77"/>
      <c r="E3022" s="78"/>
      <c r="F3022" s="76"/>
      <c r="G3022" s="77"/>
      <c r="H3022" s="76"/>
      <c r="I3022" s="76"/>
      <c r="J3022" s="76"/>
      <c r="K3022" s="76"/>
      <c r="L3022" s="77"/>
      <c r="M3022" s="76"/>
      <c r="N3022" s="76"/>
      <c r="O3022" s="76"/>
      <c r="P3022" s="77"/>
      <c r="Q3022" s="43">
        <f t="shared" si="94"/>
        <v>9999</v>
      </c>
      <c r="R3022" s="43" t="str">
        <f t="shared" si="95"/>
        <v/>
      </c>
      <c r="S3022" s="41">
        <f>IF($Q3022&lt;Parâmetros!$E$19,$G3022-1,$G3022)</f>
        <v>0</v>
      </c>
    </row>
    <row r="3023" spans="1:19" ht="15" customHeight="1" x14ac:dyDescent="0.25">
      <c r="A3023" s="79"/>
      <c r="B3023" s="76"/>
      <c r="C3023" s="76"/>
      <c r="D3023" s="77"/>
      <c r="E3023" s="78"/>
      <c r="F3023" s="76"/>
      <c r="G3023" s="77"/>
      <c r="H3023" s="76"/>
      <c r="I3023" s="76"/>
      <c r="J3023" s="76"/>
      <c r="K3023" s="76"/>
      <c r="L3023" s="77"/>
      <c r="M3023" s="76"/>
      <c r="N3023" s="76"/>
      <c r="O3023" s="76"/>
      <c r="P3023" s="77"/>
      <c r="Q3023" s="43">
        <f t="shared" si="94"/>
        <v>9999</v>
      </c>
      <c r="R3023" s="43" t="str">
        <f t="shared" si="95"/>
        <v/>
      </c>
      <c r="S3023" s="41">
        <f>IF($Q3023&lt;Parâmetros!$E$19,$G3023-1,$G3023)</f>
        <v>0</v>
      </c>
    </row>
    <row r="3024" spans="1:19" ht="15" customHeight="1" x14ac:dyDescent="0.25">
      <c r="A3024" s="79"/>
      <c r="B3024" s="76"/>
      <c r="C3024" s="76"/>
      <c r="D3024" s="77"/>
      <c r="E3024" s="78"/>
      <c r="F3024" s="76"/>
      <c r="G3024" s="77"/>
      <c r="H3024" s="76"/>
      <c r="I3024" s="76"/>
      <c r="J3024" s="76"/>
      <c r="K3024" s="76"/>
      <c r="L3024" s="77"/>
      <c r="M3024" s="76"/>
      <c r="N3024" s="76"/>
      <c r="O3024" s="76"/>
      <c r="P3024" s="77"/>
      <c r="Q3024" s="43">
        <f t="shared" si="94"/>
        <v>9999</v>
      </c>
      <c r="R3024" s="43" t="str">
        <f t="shared" si="95"/>
        <v/>
      </c>
      <c r="S3024" s="41">
        <f>IF($Q3024&lt;Parâmetros!$E$19,$G3024-1,$G3024)</f>
        <v>0</v>
      </c>
    </row>
    <row r="3025" spans="1:19" ht="15" customHeight="1" x14ac:dyDescent="0.25">
      <c r="A3025" s="79"/>
      <c r="B3025" s="76"/>
      <c r="C3025" s="76"/>
      <c r="D3025" s="77"/>
      <c r="E3025" s="78"/>
      <c r="F3025" s="76"/>
      <c r="G3025" s="77"/>
      <c r="H3025" s="76"/>
      <c r="I3025" s="76"/>
      <c r="J3025" s="76"/>
      <c r="K3025" s="76"/>
      <c r="L3025" s="77"/>
      <c r="M3025" s="76"/>
      <c r="N3025" s="76"/>
      <c r="O3025" s="76"/>
      <c r="P3025" s="77"/>
      <c r="Q3025" s="43">
        <f t="shared" si="94"/>
        <v>9999</v>
      </c>
      <c r="R3025" s="43" t="str">
        <f t="shared" si="95"/>
        <v/>
      </c>
      <c r="S3025" s="41">
        <f>IF($Q3025&lt;Parâmetros!$E$19,$G3025-1,$G3025)</f>
        <v>0</v>
      </c>
    </row>
    <row r="3026" spans="1:19" ht="15" customHeight="1" x14ac:dyDescent="0.25">
      <c r="A3026" s="79"/>
      <c r="B3026" s="76"/>
      <c r="C3026" s="76"/>
      <c r="D3026" s="77"/>
      <c r="E3026" s="78"/>
      <c r="F3026" s="76"/>
      <c r="G3026" s="77"/>
      <c r="H3026" s="76"/>
      <c r="I3026" s="76"/>
      <c r="J3026" s="76"/>
      <c r="K3026" s="76"/>
      <c r="L3026" s="77"/>
      <c r="M3026" s="76"/>
      <c r="N3026" s="76"/>
      <c r="O3026" s="76"/>
      <c r="P3026" s="77"/>
      <c r="Q3026" s="43">
        <f t="shared" si="94"/>
        <v>9999</v>
      </c>
      <c r="R3026" s="43" t="str">
        <f t="shared" si="95"/>
        <v/>
      </c>
      <c r="S3026" s="41">
        <f>IF($Q3026&lt;Parâmetros!$E$19,$G3026-1,$G3026)</f>
        <v>0</v>
      </c>
    </row>
    <row r="3027" spans="1:19" ht="15" customHeight="1" x14ac:dyDescent="0.25">
      <c r="A3027" s="79"/>
      <c r="B3027" s="76"/>
      <c r="C3027" s="76"/>
      <c r="D3027" s="77"/>
      <c r="E3027" s="78"/>
      <c r="F3027" s="76"/>
      <c r="G3027" s="77"/>
      <c r="H3027" s="76"/>
      <c r="I3027" s="76"/>
      <c r="J3027" s="76"/>
      <c r="K3027" s="76"/>
      <c r="L3027" s="77"/>
      <c r="M3027" s="76"/>
      <c r="N3027" s="76"/>
      <c r="O3027" s="76"/>
      <c r="P3027" s="77"/>
      <c r="Q3027" s="43">
        <f t="shared" si="94"/>
        <v>9999</v>
      </c>
      <c r="R3027" s="43" t="str">
        <f t="shared" si="95"/>
        <v/>
      </c>
      <c r="S3027" s="41">
        <f>IF($Q3027&lt;Parâmetros!$E$19,$G3027-1,$G3027)</f>
        <v>0</v>
      </c>
    </row>
    <row r="3028" spans="1:19" ht="15" customHeight="1" x14ac:dyDescent="0.25">
      <c r="A3028" s="79"/>
      <c r="B3028" s="76"/>
      <c r="C3028" s="76"/>
      <c r="D3028" s="77"/>
      <c r="E3028" s="78"/>
      <c r="F3028" s="76"/>
      <c r="G3028" s="77"/>
      <c r="H3028" s="76"/>
      <c r="I3028" s="76"/>
      <c r="J3028" s="76"/>
      <c r="K3028" s="76"/>
      <c r="L3028" s="77"/>
      <c r="M3028" s="76"/>
      <c r="N3028" s="76"/>
      <c r="O3028" s="76"/>
      <c r="P3028" s="77"/>
      <c r="Q3028" s="43">
        <f t="shared" si="94"/>
        <v>9999</v>
      </c>
      <c r="R3028" s="43" t="str">
        <f t="shared" si="95"/>
        <v/>
      </c>
      <c r="S3028" s="41">
        <f>IF($Q3028&lt;Parâmetros!$E$19,$G3028-1,$G3028)</f>
        <v>0</v>
      </c>
    </row>
    <row r="3029" spans="1:19" ht="15" customHeight="1" x14ac:dyDescent="0.25">
      <c r="A3029" s="79"/>
      <c r="B3029" s="76"/>
      <c r="C3029" s="76"/>
      <c r="D3029" s="77"/>
      <c r="E3029" s="78"/>
      <c r="F3029" s="76"/>
      <c r="G3029" s="77"/>
      <c r="H3029" s="76"/>
      <c r="I3029" s="76"/>
      <c r="J3029" s="76"/>
      <c r="K3029" s="76"/>
      <c r="L3029" s="77"/>
      <c r="M3029" s="76"/>
      <c r="N3029" s="76"/>
      <c r="O3029" s="76"/>
      <c r="P3029" s="77"/>
      <c r="Q3029" s="43">
        <f t="shared" si="94"/>
        <v>9999</v>
      </c>
      <c r="R3029" s="43" t="str">
        <f t="shared" si="95"/>
        <v/>
      </c>
      <c r="S3029" s="41">
        <f>IF($Q3029&lt;Parâmetros!$E$19,$G3029-1,$G3029)</f>
        <v>0</v>
      </c>
    </row>
    <row r="3030" spans="1:19" ht="15" customHeight="1" x14ac:dyDescent="0.25">
      <c r="A3030" s="79"/>
      <c r="B3030" s="76"/>
      <c r="C3030" s="76"/>
      <c r="D3030" s="77"/>
      <c r="E3030" s="78"/>
      <c r="F3030" s="76"/>
      <c r="G3030" s="77"/>
      <c r="H3030" s="76"/>
      <c r="I3030" s="76"/>
      <c r="J3030" s="76"/>
      <c r="K3030" s="76"/>
      <c r="L3030" s="77"/>
      <c r="M3030" s="76"/>
      <c r="N3030" s="76"/>
      <c r="O3030" s="76"/>
      <c r="P3030" s="77"/>
      <c r="Q3030" s="43">
        <f t="shared" si="94"/>
        <v>9999</v>
      </c>
      <c r="R3030" s="43" t="str">
        <f t="shared" si="95"/>
        <v/>
      </c>
      <c r="S3030" s="41">
        <f>IF($Q3030&lt;Parâmetros!$E$19,$G3030-1,$G3030)</f>
        <v>0</v>
      </c>
    </row>
    <row r="3031" spans="1:19" ht="15" customHeight="1" x14ac:dyDescent="0.25">
      <c r="A3031" s="79"/>
      <c r="B3031" s="76"/>
      <c r="C3031" s="76"/>
      <c r="D3031" s="77"/>
      <c r="E3031" s="78"/>
      <c r="F3031" s="76"/>
      <c r="G3031" s="77"/>
      <c r="H3031" s="76"/>
      <c r="I3031" s="76"/>
      <c r="J3031" s="76"/>
      <c r="K3031" s="76"/>
      <c r="L3031" s="77"/>
      <c r="M3031" s="76"/>
      <c r="N3031" s="76"/>
      <c r="O3031" s="76"/>
      <c r="P3031" s="77"/>
      <c r="Q3031" s="43">
        <f t="shared" si="94"/>
        <v>9999</v>
      </c>
      <c r="R3031" s="43" t="str">
        <f t="shared" si="95"/>
        <v/>
      </c>
      <c r="S3031" s="41">
        <f>IF($Q3031&lt;Parâmetros!$E$19,$G3031-1,$G3031)</f>
        <v>0</v>
      </c>
    </row>
    <row r="3032" spans="1:19" ht="15" customHeight="1" x14ac:dyDescent="0.25">
      <c r="A3032" s="79"/>
      <c r="B3032" s="76"/>
      <c r="C3032" s="76"/>
      <c r="D3032" s="77"/>
      <c r="E3032" s="78"/>
      <c r="F3032" s="76"/>
      <c r="G3032" s="77"/>
      <c r="H3032" s="76"/>
      <c r="I3032" s="76"/>
      <c r="J3032" s="76"/>
      <c r="K3032" s="76"/>
      <c r="L3032" s="77"/>
      <c r="M3032" s="76"/>
      <c r="N3032" s="76"/>
      <c r="O3032" s="76"/>
      <c r="P3032" s="77"/>
      <c r="Q3032" s="43">
        <f t="shared" si="94"/>
        <v>9999</v>
      </c>
      <c r="R3032" s="43" t="str">
        <f t="shared" si="95"/>
        <v/>
      </c>
      <c r="S3032" s="41">
        <f>IF($Q3032&lt;Parâmetros!$E$19,$G3032-1,$G3032)</f>
        <v>0</v>
      </c>
    </row>
    <row r="3033" spans="1:19" ht="15" customHeight="1" x14ac:dyDescent="0.25">
      <c r="A3033" s="79"/>
      <c r="B3033" s="76"/>
      <c r="C3033" s="76"/>
      <c r="D3033" s="77"/>
      <c r="E3033" s="78"/>
      <c r="F3033" s="76"/>
      <c r="G3033" s="77"/>
      <c r="H3033" s="76"/>
      <c r="I3033" s="76"/>
      <c r="J3033" s="76"/>
      <c r="K3033" s="76"/>
      <c r="L3033" s="77"/>
      <c r="M3033" s="76"/>
      <c r="N3033" s="76"/>
      <c r="O3033" s="76"/>
      <c r="P3033" s="77"/>
      <c r="Q3033" s="43">
        <f t="shared" si="94"/>
        <v>9999</v>
      </c>
      <c r="R3033" s="43" t="str">
        <f t="shared" si="95"/>
        <v/>
      </c>
      <c r="S3033" s="41">
        <f>IF($Q3033&lt;Parâmetros!$E$19,$G3033-1,$G3033)</f>
        <v>0</v>
      </c>
    </row>
    <row r="3034" spans="1:19" ht="15" customHeight="1" x14ac:dyDescent="0.25">
      <c r="A3034" s="79"/>
      <c r="B3034" s="76"/>
      <c r="C3034" s="76"/>
      <c r="D3034" s="77"/>
      <c r="E3034" s="78"/>
      <c r="F3034" s="76"/>
      <c r="G3034" s="77"/>
      <c r="H3034" s="76"/>
      <c r="I3034" s="76"/>
      <c r="J3034" s="76"/>
      <c r="K3034" s="76"/>
      <c r="L3034" s="77"/>
      <c r="M3034" s="76"/>
      <c r="N3034" s="76"/>
      <c r="O3034" s="76"/>
      <c r="P3034" s="77"/>
      <c r="Q3034" s="43">
        <f t="shared" si="94"/>
        <v>9999</v>
      </c>
      <c r="R3034" s="43" t="str">
        <f t="shared" si="95"/>
        <v/>
      </c>
      <c r="S3034" s="41">
        <f>IF($Q3034&lt;Parâmetros!$E$19,$G3034-1,$G3034)</f>
        <v>0</v>
      </c>
    </row>
    <row r="3035" spans="1:19" ht="15" customHeight="1" x14ac:dyDescent="0.25">
      <c r="A3035" s="79"/>
      <c r="B3035" s="76"/>
      <c r="C3035" s="76"/>
      <c r="D3035" s="77"/>
      <c r="E3035" s="78"/>
      <c r="F3035" s="76"/>
      <c r="G3035" s="77"/>
      <c r="H3035" s="76"/>
      <c r="I3035" s="76"/>
      <c r="J3035" s="76"/>
      <c r="K3035" s="76"/>
      <c r="L3035" s="77"/>
      <c r="M3035" s="76"/>
      <c r="N3035" s="76"/>
      <c r="O3035" s="76"/>
      <c r="P3035" s="77"/>
      <c r="Q3035" s="43">
        <f t="shared" si="94"/>
        <v>9999</v>
      </c>
      <c r="R3035" s="43" t="str">
        <f t="shared" si="95"/>
        <v/>
      </c>
      <c r="S3035" s="41">
        <f>IF($Q3035&lt;Parâmetros!$E$19,$G3035-1,$G3035)</f>
        <v>0</v>
      </c>
    </row>
    <row r="3036" spans="1:19" ht="15" customHeight="1" x14ac:dyDescent="0.25">
      <c r="A3036" s="79"/>
      <c r="B3036" s="76"/>
      <c r="C3036" s="76"/>
      <c r="D3036" s="77"/>
      <c r="E3036" s="78"/>
      <c r="F3036" s="76"/>
      <c r="G3036" s="77"/>
      <c r="H3036" s="76"/>
      <c r="I3036" s="76"/>
      <c r="J3036" s="76"/>
      <c r="K3036" s="76"/>
      <c r="L3036" s="77"/>
      <c r="M3036" s="76"/>
      <c r="N3036" s="76"/>
      <c r="O3036" s="76"/>
      <c r="P3036" s="77"/>
      <c r="Q3036" s="43">
        <f t="shared" si="94"/>
        <v>9999</v>
      </c>
      <c r="R3036" s="43" t="str">
        <f t="shared" si="95"/>
        <v/>
      </c>
      <c r="S3036" s="41">
        <f>IF($Q3036&lt;Parâmetros!$E$19,$G3036-1,$G3036)</f>
        <v>0</v>
      </c>
    </row>
    <row r="3037" spans="1:19" ht="15" customHeight="1" x14ac:dyDescent="0.25">
      <c r="A3037" s="79"/>
      <c r="B3037" s="76"/>
      <c r="C3037" s="76"/>
      <c r="D3037" s="77"/>
      <c r="E3037" s="78"/>
      <c r="F3037" s="76"/>
      <c r="G3037" s="77"/>
      <c r="H3037" s="76"/>
      <c r="I3037" s="76"/>
      <c r="J3037" s="76"/>
      <c r="K3037" s="76"/>
      <c r="L3037" s="77"/>
      <c r="M3037" s="76"/>
      <c r="N3037" s="76"/>
      <c r="O3037" s="76"/>
      <c r="P3037" s="77"/>
      <c r="Q3037" s="43">
        <f t="shared" si="94"/>
        <v>9999</v>
      </c>
      <c r="R3037" s="43" t="str">
        <f t="shared" si="95"/>
        <v/>
      </c>
      <c r="S3037" s="41">
        <f>IF($Q3037&lt;Parâmetros!$E$19,$G3037-1,$G3037)</f>
        <v>0</v>
      </c>
    </row>
    <row r="3038" spans="1:19" ht="15" customHeight="1" x14ac:dyDescent="0.25">
      <c r="A3038" s="79"/>
      <c r="B3038" s="76"/>
      <c r="C3038" s="76"/>
      <c r="D3038" s="77"/>
      <c r="E3038" s="78"/>
      <c r="F3038" s="76"/>
      <c r="G3038" s="77"/>
      <c r="H3038" s="76"/>
      <c r="I3038" s="76"/>
      <c r="J3038" s="76"/>
      <c r="K3038" s="76"/>
      <c r="L3038" s="77"/>
      <c r="M3038" s="76"/>
      <c r="N3038" s="76"/>
      <c r="O3038" s="76"/>
      <c r="P3038" s="77"/>
      <c r="Q3038" s="43">
        <f t="shared" ref="Q3038:Q3101" si="96">IFERROR(VALUE(LEFT($J3038,2))*60+VALUE(MID($J3038,4,2)),9999)</f>
        <v>9999</v>
      </c>
      <c r="R3038" s="43" t="str">
        <f t="shared" ref="R3038:R3101" si="97">IFERROR(VALUE(LEFT($K3038,2))*60+VALUE(MID($K3038,4,2)),"")</f>
        <v/>
      </c>
      <c r="S3038" s="41">
        <f>IF($Q3038&lt;Parâmetros!$E$19,$G3038-1,$G3038)</f>
        <v>0</v>
      </c>
    </row>
    <row r="3039" spans="1:19" ht="15" customHeight="1" x14ac:dyDescent="0.25">
      <c r="A3039" s="79"/>
      <c r="B3039" s="76"/>
      <c r="C3039" s="76"/>
      <c r="D3039" s="77"/>
      <c r="E3039" s="78"/>
      <c r="F3039" s="76"/>
      <c r="G3039" s="77"/>
      <c r="H3039" s="76"/>
      <c r="I3039" s="76"/>
      <c r="J3039" s="76"/>
      <c r="K3039" s="76"/>
      <c r="L3039" s="77"/>
      <c r="M3039" s="76"/>
      <c r="N3039" s="76"/>
      <c r="O3039" s="76"/>
      <c r="P3039" s="77"/>
      <c r="Q3039" s="43">
        <f t="shared" si="96"/>
        <v>9999</v>
      </c>
      <c r="R3039" s="43" t="str">
        <f t="shared" si="97"/>
        <v/>
      </c>
      <c r="S3039" s="41">
        <f>IF($Q3039&lt;Parâmetros!$E$19,$G3039-1,$G3039)</f>
        <v>0</v>
      </c>
    </row>
    <row r="3040" spans="1:19" ht="15" customHeight="1" x14ac:dyDescent="0.25">
      <c r="A3040" s="79"/>
      <c r="B3040" s="76"/>
      <c r="C3040" s="76"/>
      <c r="D3040" s="77"/>
      <c r="E3040" s="78"/>
      <c r="F3040" s="76"/>
      <c r="G3040" s="77"/>
      <c r="H3040" s="76"/>
      <c r="I3040" s="76"/>
      <c r="J3040" s="76"/>
      <c r="K3040" s="76"/>
      <c r="L3040" s="77"/>
      <c r="M3040" s="76"/>
      <c r="N3040" s="76"/>
      <c r="O3040" s="76"/>
      <c r="P3040" s="77"/>
      <c r="Q3040" s="43">
        <f t="shared" si="96"/>
        <v>9999</v>
      </c>
      <c r="R3040" s="43" t="str">
        <f t="shared" si="97"/>
        <v/>
      </c>
      <c r="S3040" s="41">
        <f>IF($Q3040&lt;Parâmetros!$E$19,$G3040-1,$G3040)</f>
        <v>0</v>
      </c>
    </row>
    <row r="3041" spans="1:19" ht="15" customHeight="1" x14ac:dyDescent="0.25">
      <c r="A3041" s="79"/>
      <c r="B3041" s="76"/>
      <c r="C3041" s="76"/>
      <c r="D3041" s="77"/>
      <c r="E3041" s="78"/>
      <c r="F3041" s="76"/>
      <c r="G3041" s="77"/>
      <c r="H3041" s="76"/>
      <c r="I3041" s="76"/>
      <c r="J3041" s="76"/>
      <c r="K3041" s="76"/>
      <c r="L3041" s="77"/>
      <c r="M3041" s="76"/>
      <c r="N3041" s="76"/>
      <c r="O3041" s="76"/>
      <c r="P3041" s="77"/>
      <c r="Q3041" s="43">
        <f t="shared" si="96"/>
        <v>9999</v>
      </c>
      <c r="R3041" s="43" t="str">
        <f t="shared" si="97"/>
        <v/>
      </c>
      <c r="S3041" s="41">
        <f>IF($Q3041&lt;Parâmetros!$E$19,$G3041-1,$G3041)</f>
        <v>0</v>
      </c>
    </row>
    <row r="3042" spans="1:19" ht="15" customHeight="1" x14ac:dyDescent="0.25">
      <c r="A3042" s="79"/>
      <c r="B3042" s="76"/>
      <c r="C3042" s="76"/>
      <c r="D3042" s="77"/>
      <c r="E3042" s="78"/>
      <c r="F3042" s="76"/>
      <c r="G3042" s="77"/>
      <c r="H3042" s="76"/>
      <c r="I3042" s="76"/>
      <c r="J3042" s="76"/>
      <c r="K3042" s="76"/>
      <c r="L3042" s="77"/>
      <c r="M3042" s="76"/>
      <c r="N3042" s="76"/>
      <c r="O3042" s="76"/>
      <c r="P3042" s="77"/>
      <c r="Q3042" s="43">
        <f t="shared" si="96"/>
        <v>9999</v>
      </c>
      <c r="R3042" s="43" t="str">
        <f t="shared" si="97"/>
        <v/>
      </c>
      <c r="S3042" s="41">
        <f>IF($Q3042&lt;Parâmetros!$E$19,$G3042-1,$G3042)</f>
        <v>0</v>
      </c>
    </row>
    <row r="3043" spans="1:19" ht="15" customHeight="1" x14ac:dyDescent="0.25">
      <c r="A3043" s="79"/>
      <c r="B3043" s="76"/>
      <c r="C3043" s="76"/>
      <c r="D3043" s="77"/>
      <c r="E3043" s="78"/>
      <c r="F3043" s="76"/>
      <c r="G3043" s="77"/>
      <c r="H3043" s="76"/>
      <c r="I3043" s="76"/>
      <c r="J3043" s="76"/>
      <c r="K3043" s="76"/>
      <c r="L3043" s="77"/>
      <c r="M3043" s="76"/>
      <c r="N3043" s="76"/>
      <c r="O3043" s="76"/>
      <c r="P3043" s="77"/>
      <c r="Q3043" s="43">
        <f t="shared" si="96"/>
        <v>9999</v>
      </c>
      <c r="R3043" s="43" t="str">
        <f t="shared" si="97"/>
        <v/>
      </c>
      <c r="S3043" s="41">
        <f>IF($Q3043&lt;Parâmetros!$E$19,$G3043-1,$G3043)</f>
        <v>0</v>
      </c>
    </row>
    <row r="3044" spans="1:19" ht="15" customHeight="1" x14ac:dyDescent="0.25">
      <c r="A3044" s="79"/>
      <c r="B3044" s="76"/>
      <c r="C3044" s="76"/>
      <c r="D3044" s="77"/>
      <c r="E3044" s="78"/>
      <c r="F3044" s="76"/>
      <c r="G3044" s="77"/>
      <c r="H3044" s="76"/>
      <c r="I3044" s="76"/>
      <c r="J3044" s="76"/>
      <c r="K3044" s="76"/>
      <c r="L3044" s="77"/>
      <c r="M3044" s="76"/>
      <c r="N3044" s="76"/>
      <c r="O3044" s="76"/>
      <c r="P3044" s="77"/>
      <c r="Q3044" s="43">
        <f t="shared" si="96"/>
        <v>9999</v>
      </c>
      <c r="R3044" s="43" t="str">
        <f t="shared" si="97"/>
        <v/>
      </c>
      <c r="S3044" s="41">
        <f>IF($Q3044&lt;Parâmetros!$E$19,$G3044-1,$G3044)</f>
        <v>0</v>
      </c>
    </row>
    <row r="3045" spans="1:19" ht="15" customHeight="1" x14ac:dyDescent="0.25">
      <c r="A3045" s="79"/>
      <c r="B3045" s="76"/>
      <c r="C3045" s="76"/>
      <c r="D3045" s="77"/>
      <c r="E3045" s="78"/>
      <c r="F3045" s="76"/>
      <c r="G3045" s="77"/>
      <c r="H3045" s="76"/>
      <c r="I3045" s="76"/>
      <c r="J3045" s="76"/>
      <c r="K3045" s="76"/>
      <c r="L3045" s="77"/>
      <c r="M3045" s="76"/>
      <c r="N3045" s="76"/>
      <c r="O3045" s="76"/>
      <c r="P3045" s="77"/>
      <c r="Q3045" s="43">
        <f t="shared" si="96"/>
        <v>9999</v>
      </c>
      <c r="R3045" s="43" t="str">
        <f t="shared" si="97"/>
        <v/>
      </c>
      <c r="S3045" s="41">
        <f>IF($Q3045&lt;Parâmetros!$E$19,$G3045-1,$G3045)</f>
        <v>0</v>
      </c>
    </row>
    <row r="3046" spans="1:19" ht="15" customHeight="1" x14ac:dyDescent="0.25">
      <c r="A3046" s="79"/>
      <c r="B3046" s="76"/>
      <c r="C3046" s="76"/>
      <c r="D3046" s="77"/>
      <c r="E3046" s="78"/>
      <c r="F3046" s="76"/>
      <c r="G3046" s="77"/>
      <c r="H3046" s="76"/>
      <c r="I3046" s="76"/>
      <c r="J3046" s="76"/>
      <c r="K3046" s="76"/>
      <c r="L3046" s="77"/>
      <c r="M3046" s="76"/>
      <c r="N3046" s="76"/>
      <c r="O3046" s="76"/>
      <c r="P3046" s="77"/>
      <c r="Q3046" s="43">
        <f t="shared" si="96"/>
        <v>9999</v>
      </c>
      <c r="R3046" s="43" t="str">
        <f t="shared" si="97"/>
        <v/>
      </c>
      <c r="S3046" s="41">
        <f>IF($Q3046&lt;Parâmetros!$E$19,$G3046-1,$G3046)</f>
        <v>0</v>
      </c>
    </row>
    <row r="3047" spans="1:19" ht="15" customHeight="1" x14ac:dyDescent="0.25">
      <c r="A3047" s="79"/>
      <c r="B3047" s="76"/>
      <c r="C3047" s="76"/>
      <c r="D3047" s="77"/>
      <c r="E3047" s="78"/>
      <c r="F3047" s="76"/>
      <c r="G3047" s="77"/>
      <c r="H3047" s="76"/>
      <c r="I3047" s="76"/>
      <c r="J3047" s="76"/>
      <c r="K3047" s="76"/>
      <c r="L3047" s="77"/>
      <c r="M3047" s="76"/>
      <c r="N3047" s="76"/>
      <c r="O3047" s="76"/>
      <c r="P3047" s="77"/>
      <c r="Q3047" s="43">
        <f t="shared" si="96"/>
        <v>9999</v>
      </c>
      <c r="R3047" s="43" t="str">
        <f t="shared" si="97"/>
        <v/>
      </c>
      <c r="S3047" s="41">
        <f>IF($Q3047&lt;Parâmetros!$E$19,$G3047-1,$G3047)</f>
        <v>0</v>
      </c>
    </row>
    <row r="3048" spans="1:19" ht="15" customHeight="1" x14ac:dyDescent="0.25">
      <c r="A3048" s="79"/>
      <c r="B3048" s="76"/>
      <c r="C3048" s="76"/>
      <c r="D3048" s="77"/>
      <c r="E3048" s="78"/>
      <c r="F3048" s="76"/>
      <c r="G3048" s="77"/>
      <c r="H3048" s="76"/>
      <c r="I3048" s="76"/>
      <c r="J3048" s="76"/>
      <c r="K3048" s="76"/>
      <c r="L3048" s="77"/>
      <c r="M3048" s="76"/>
      <c r="N3048" s="76"/>
      <c r="O3048" s="76"/>
      <c r="P3048" s="77"/>
      <c r="Q3048" s="43">
        <f t="shared" si="96"/>
        <v>9999</v>
      </c>
      <c r="R3048" s="43" t="str">
        <f t="shared" si="97"/>
        <v/>
      </c>
      <c r="S3048" s="41">
        <f>IF($Q3048&lt;Parâmetros!$E$19,$G3048-1,$G3048)</f>
        <v>0</v>
      </c>
    </row>
    <row r="3049" spans="1:19" ht="15" customHeight="1" x14ac:dyDescent="0.25">
      <c r="A3049" s="79"/>
      <c r="B3049" s="76"/>
      <c r="C3049" s="76"/>
      <c r="D3049" s="77"/>
      <c r="E3049" s="78"/>
      <c r="F3049" s="76"/>
      <c r="G3049" s="77"/>
      <c r="H3049" s="76"/>
      <c r="I3049" s="76"/>
      <c r="J3049" s="76"/>
      <c r="K3049" s="76"/>
      <c r="L3049" s="77"/>
      <c r="M3049" s="76"/>
      <c r="N3049" s="76"/>
      <c r="O3049" s="76"/>
      <c r="P3049" s="77"/>
      <c r="Q3049" s="43">
        <f t="shared" si="96"/>
        <v>9999</v>
      </c>
      <c r="R3049" s="43" t="str">
        <f t="shared" si="97"/>
        <v/>
      </c>
      <c r="S3049" s="41">
        <f>IF($Q3049&lt;Parâmetros!$E$19,$G3049-1,$G3049)</f>
        <v>0</v>
      </c>
    </row>
    <row r="3050" spans="1:19" ht="15" customHeight="1" x14ac:dyDescent="0.25">
      <c r="A3050" s="79"/>
      <c r="B3050" s="76"/>
      <c r="C3050" s="76"/>
      <c r="D3050" s="77"/>
      <c r="E3050" s="78"/>
      <c r="F3050" s="76"/>
      <c r="G3050" s="77"/>
      <c r="H3050" s="76"/>
      <c r="I3050" s="76"/>
      <c r="J3050" s="76"/>
      <c r="K3050" s="76"/>
      <c r="L3050" s="77"/>
      <c r="M3050" s="76"/>
      <c r="N3050" s="76"/>
      <c r="O3050" s="76"/>
      <c r="P3050" s="77"/>
      <c r="Q3050" s="43">
        <f t="shared" si="96"/>
        <v>9999</v>
      </c>
      <c r="R3050" s="43" t="str">
        <f t="shared" si="97"/>
        <v/>
      </c>
      <c r="S3050" s="41">
        <f>IF($Q3050&lt;Parâmetros!$E$19,$G3050-1,$G3050)</f>
        <v>0</v>
      </c>
    </row>
    <row r="3051" spans="1:19" ht="15" customHeight="1" x14ac:dyDescent="0.25">
      <c r="A3051" s="79"/>
      <c r="B3051" s="76"/>
      <c r="C3051" s="76"/>
      <c r="D3051" s="77"/>
      <c r="E3051" s="78"/>
      <c r="F3051" s="76"/>
      <c r="G3051" s="77"/>
      <c r="H3051" s="76"/>
      <c r="I3051" s="76"/>
      <c r="J3051" s="76"/>
      <c r="K3051" s="76"/>
      <c r="L3051" s="77"/>
      <c r="M3051" s="76"/>
      <c r="N3051" s="76"/>
      <c r="O3051" s="76"/>
      <c r="P3051" s="77"/>
      <c r="Q3051" s="43">
        <f t="shared" si="96"/>
        <v>9999</v>
      </c>
      <c r="R3051" s="43" t="str">
        <f t="shared" si="97"/>
        <v/>
      </c>
      <c r="S3051" s="41">
        <f>IF($Q3051&lt;Parâmetros!$E$19,$G3051-1,$G3051)</f>
        <v>0</v>
      </c>
    </row>
    <row r="3052" spans="1:19" ht="15" customHeight="1" x14ac:dyDescent="0.25">
      <c r="A3052" s="79"/>
      <c r="B3052" s="76"/>
      <c r="C3052" s="76"/>
      <c r="D3052" s="77"/>
      <c r="E3052" s="78"/>
      <c r="F3052" s="76"/>
      <c r="G3052" s="77"/>
      <c r="H3052" s="76"/>
      <c r="I3052" s="76"/>
      <c r="J3052" s="76"/>
      <c r="K3052" s="76"/>
      <c r="L3052" s="77"/>
      <c r="M3052" s="76"/>
      <c r="N3052" s="76"/>
      <c r="O3052" s="76"/>
      <c r="P3052" s="77"/>
      <c r="Q3052" s="43">
        <f t="shared" si="96"/>
        <v>9999</v>
      </c>
      <c r="R3052" s="43" t="str">
        <f t="shared" si="97"/>
        <v/>
      </c>
      <c r="S3052" s="41">
        <f>IF($Q3052&lt;Parâmetros!$E$19,$G3052-1,$G3052)</f>
        <v>0</v>
      </c>
    </row>
    <row r="3053" spans="1:19" ht="15" customHeight="1" x14ac:dyDescent="0.25">
      <c r="A3053" s="79"/>
      <c r="B3053" s="76"/>
      <c r="C3053" s="76"/>
      <c r="D3053" s="77"/>
      <c r="E3053" s="78"/>
      <c r="F3053" s="76"/>
      <c r="G3053" s="77"/>
      <c r="H3053" s="76"/>
      <c r="I3053" s="76"/>
      <c r="J3053" s="76"/>
      <c r="K3053" s="76"/>
      <c r="L3053" s="77"/>
      <c r="M3053" s="76"/>
      <c r="N3053" s="76"/>
      <c r="O3053" s="76"/>
      <c r="P3053" s="77"/>
      <c r="Q3053" s="43">
        <f t="shared" si="96"/>
        <v>9999</v>
      </c>
      <c r="R3053" s="43" t="str">
        <f t="shared" si="97"/>
        <v/>
      </c>
      <c r="S3053" s="41">
        <f>IF($Q3053&lt;Parâmetros!$E$19,$G3053-1,$G3053)</f>
        <v>0</v>
      </c>
    </row>
    <row r="3054" spans="1:19" ht="15" customHeight="1" x14ac:dyDescent="0.25">
      <c r="A3054" s="79"/>
      <c r="B3054" s="76"/>
      <c r="C3054" s="76"/>
      <c r="D3054" s="77"/>
      <c r="E3054" s="78"/>
      <c r="F3054" s="76"/>
      <c r="G3054" s="77"/>
      <c r="H3054" s="76"/>
      <c r="I3054" s="76"/>
      <c r="J3054" s="76"/>
      <c r="K3054" s="76"/>
      <c r="L3054" s="77"/>
      <c r="M3054" s="76"/>
      <c r="N3054" s="76"/>
      <c r="O3054" s="76"/>
      <c r="P3054" s="77"/>
      <c r="Q3054" s="43">
        <f t="shared" si="96"/>
        <v>9999</v>
      </c>
      <c r="R3054" s="43" t="str">
        <f t="shared" si="97"/>
        <v/>
      </c>
      <c r="S3054" s="41">
        <f>IF($Q3054&lt;Parâmetros!$E$19,$G3054-1,$G3054)</f>
        <v>0</v>
      </c>
    </row>
    <row r="3055" spans="1:19" ht="15" customHeight="1" x14ac:dyDescent="0.25">
      <c r="A3055" s="79"/>
      <c r="B3055" s="76"/>
      <c r="C3055" s="76"/>
      <c r="D3055" s="77"/>
      <c r="E3055" s="78"/>
      <c r="F3055" s="76"/>
      <c r="G3055" s="77"/>
      <c r="H3055" s="76"/>
      <c r="I3055" s="76"/>
      <c r="J3055" s="76"/>
      <c r="K3055" s="76"/>
      <c r="L3055" s="77"/>
      <c r="M3055" s="76"/>
      <c r="N3055" s="76"/>
      <c r="O3055" s="76"/>
      <c r="P3055" s="77"/>
      <c r="Q3055" s="43">
        <f t="shared" si="96"/>
        <v>9999</v>
      </c>
      <c r="R3055" s="43" t="str">
        <f t="shared" si="97"/>
        <v/>
      </c>
      <c r="S3055" s="41">
        <f>IF($Q3055&lt;Parâmetros!$E$19,$G3055-1,$G3055)</f>
        <v>0</v>
      </c>
    </row>
    <row r="3056" spans="1:19" ht="15" customHeight="1" x14ac:dyDescent="0.25">
      <c r="A3056" s="79"/>
      <c r="B3056" s="76"/>
      <c r="C3056" s="76"/>
      <c r="D3056" s="77"/>
      <c r="E3056" s="78"/>
      <c r="F3056" s="76"/>
      <c r="G3056" s="77"/>
      <c r="H3056" s="76"/>
      <c r="I3056" s="76"/>
      <c r="J3056" s="76"/>
      <c r="K3056" s="76"/>
      <c r="L3056" s="77"/>
      <c r="M3056" s="76"/>
      <c r="N3056" s="76"/>
      <c r="O3056" s="76"/>
      <c r="P3056" s="77"/>
      <c r="Q3056" s="43">
        <f t="shared" si="96"/>
        <v>9999</v>
      </c>
      <c r="R3056" s="43" t="str">
        <f t="shared" si="97"/>
        <v/>
      </c>
      <c r="S3056" s="41">
        <f>IF($Q3056&lt;Parâmetros!$E$19,$G3056-1,$G3056)</f>
        <v>0</v>
      </c>
    </row>
    <row r="3057" spans="1:19" ht="15" customHeight="1" x14ac:dyDescent="0.25">
      <c r="A3057" s="79"/>
      <c r="B3057" s="76"/>
      <c r="C3057" s="76"/>
      <c r="D3057" s="77"/>
      <c r="E3057" s="78"/>
      <c r="F3057" s="76"/>
      <c r="G3057" s="77"/>
      <c r="H3057" s="76"/>
      <c r="I3057" s="76"/>
      <c r="J3057" s="76"/>
      <c r="K3057" s="76"/>
      <c r="L3057" s="77"/>
      <c r="M3057" s="76"/>
      <c r="N3057" s="76"/>
      <c r="O3057" s="76"/>
      <c r="P3057" s="77"/>
      <c r="Q3057" s="43">
        <f t="shared" si="96"/>
        <v>9999</v>
      </c>
      <c r="R3057" s="43" t="str">
        <f t="shared" si="97"/>
        <v/>
      </c>
      <c r="S3057" s="41">
        <f>IF($Q3057&lt;Parâmetros!$E$19,$G3057-1,$G3057)</f>
        <v>0</v>
      </c>
    </row>
    <row r="3058" spans="1:19" ht="15" customHeight="1" x14ac:dyDescent="0.25">
      <c r="A3058" s="79"/>
      <c r="B3058" s="76"/>
      <c r="C3058" s="76"/>
      <c r="D3058" s="77"/>
      <c r="E3058" s="78"/>
      <c r="F3058" s="76"/>
      <c r="G3058" s="77"/>
      <c r="H3058" s="76"/>
      <c r="I3058" s="76"/>
      <c r="J3058" s="76"/>
      <c r="K3058" s="76"/>
      <c r="L3058" s="77"/>
      <c r="M3058" s="76"/>
      <c r="N3058" s="76"/>
      <c r="O3058" s="76"/>
      <c r="P3058" s="77"/>
      <c r="Q3058" s="43">
        <f t="shared" si="96"/>
        <v>9999</v>
      </c>
      <c r="R3058" s="43" t="str">
        <f t="shared" si="97"/>
        <v/>
      </c>
      <c r="S3058" s="41">
        <f>IF($Q3058&lt;Parâmetros!$E$19,$G3058-1,$G3058)</f>
        <v>0</v>
      </c>
    </row>
    <row r="3059" spans="1:19" ht="15" customHeight="1" x14ac:dyDescent="0.25">
      <c r="A3059" s="79"/>
      <c r="B3059" s="76"/>
      <c r="C3059" s="76"/>
      <c r="D3059" s="77"/>
      <c r="E3059" s="78"/>
      <c r="F3059" s="76"/>
      <c r="G3059" s="77"/>
      <c r="H3059" s="76"/>
      <c r="I3059" s="76"/>
      <c r="J3059" s="76"/>
      <c r="K3059" s="76"/>
      <c r="L3059" s="77"/>
      <c r="M3059" s="76"/>
      <c r="N3059" s="76"/>
      <c r="O3059" s="76"/>
      <c r="P3059" s="77"/>
      <c r="Q3059" s="43">
        <f t="shared" si="96"/>
        <v>9999</v>
      </c>
      <c r="R3059" s="43" t="str">
        <f t="shared" si="97"/>
        <v/>
      </c>
      <c r="S3059" s="41">
        <f>IF($Q3059&lt;Parâmetros!$E$19,$G3059-1,$G3059)</f>
        <v>0</v>
      </c>
    </row>
    <row r="3060" spans="1:19" ht="15" customHeight="1" x14ac:dyDescent="0.25">
      <c r="A3060" s="79"/>
      <c r="B3060" s="76"/>
      <c r="C3060" s="76"/>
      <c r="D3060" s="77"/>
      <c r="E3060" s="78"/>
      <c r="F3060" s="76"/>
      <c r="G3060" s="77"/>
      <c r="H3060" s="76"/>
      <c r="I3060" s="76"/>
      <c r="J3060" s="76"/>
      <c r="K3060" s="76"/>
      <c r="L3060" s="77"/>
      <c r="M3060" s="76"/>
      <c r="N3060" s="76"/>
      <c r="O3060" s="76"/>
      <c r="P3060" s="77"/>
      <c r="Q3060" s="43">
        <f t="shared" si="96"/>
        <v>9999</v>
      </c>
      <c r="R3060" s="43" t="str">
        <f t="shared" si="97"/>
        <v/>
      </c>
      <c r="S3060" s="41">
        <f>IF($Q3060&lt;Parâmetros!$E$19,$G3060-1,$G3060)</f>
        <v>0</v>
      </c>
    </row>
    <row r="3061" spans="1:19" ht="15" customHeight="1" x14ac:dyDescent="0.25">
      <c r="A3061" s="79"/>
      <c r="B3061" s="76"/>
      <c r="C3061" s="76"/>
      <c r="D3061" s="77"/>
      <c r="E3061" s="78"/>
      <c r="F3061" s="76"/>
      <c r="G3061" s="77"/>
      <c r="H3061" s="76"/>
      <c r="I3061" s="76"/>
      <c r="J3061" s="76"/>
      <c r="K3061" s="76"/>
      <c r="L3061" s="77"/>
      <c r="M3061" s="76"/>
      <c r="N3061" s="76"/>
      <c r="O3061" s="76"/>
      <c r="P3061" s="77"/>
      <c r="Q3061" s="43">
        <f t="shared" si="96"/>
        <v>9999</v>
      </c>
      <c r="R3061" s="43" t="str">
        <f t="shared" si="97"/>
        <v/>
      </c>
      <c r="S3061" s="41">
        <f>IF($Q3061&lt;Parâmetros!$E$19,$G3061-1,$G3061)</f>
        <v>0</v>
      </c>
    </row>
    <row r="3062" spans="1:19" ht="15" customHeight="1" x14ac:dyDescent="0.25">
      <c r="A3062" s="79"/>
      <c r="B3062" s="76"/>
      <c r="C3062" s="76"/>
      <c r="D3062" s="77"/>
      <c r="E3062" s="78"/>
      <c r="F3062" s="76"/>
      <c r="G3062" s="77"/>
      <c r="H3062" s="76"/>
      <c r="I3062" s="76"/>
      <c r="J3062" s="76"/>
      <c r="K3062" s="76"/>
      <c r="L3062" s="77"/>
      <c r="M3062" s="76"/>
      <c r="N3062" s="76"/>
      <c r="O3062" s="76"/>
      <c r="P3062" s="77"/>
      <c r="Q3062" s="43">
        <f t="shared" si="96"/>
        <v>9999</v>
      </c>
      <c r="R3062" s="43" t="str">
        <f t="shared" si="97"/>
        <v/>
      </c>
      <c r="S3062" s="41">
        <f>IF($Q3062&lt;Parâmetros!$E$19,$G3062-1,$G3062)</f>
        <v>0</v>
      </c>
    </row>
    <row r="3063" spans="1:19" ht="15" customHeight="1" x14ac:dyDescent="0.25">
      <c r="A3063" s="79"/>
      <c r="B3063" s="76"/>
      <c r="C3063" s="76"/>
      <c r="D3063" s="77"/>
      <c r="E3063" s="78"/>
      <c r="F3063" s="76"/>
      <c r="G3063" s="77"/>
      <c r="H3063" s="76"/>
      <c r="I3063" s="76"/>
      <c r="J3063" s="76"/>
      <c r="K3063" s="76"/>
      <c r="L3063" s="77"/>
      <c r="M3063" s="76"/>
      <c r="N3063" s="76"/>
      <c r="O3063" s="76"/>
      <c r="P3063" s="77"/>
      <c r="Q3063" s="43">
        <f t="shared" si="96"/>
        <v>9999</v>
      </c>
      <c r="R3063" s="43" t="str">
        <f t="shared" si="97"/>
        <v/>
      </c>
      <c r="S3063" s="41">
        <f>IF($Q3063&lt;Parâmetros!$E$19,$G3063-1,$G3063)</f>
        <v>0</v>
      </c>
    </row>
    <row r="3064" spans="1:19" ht="15" customHeight="1" x14ac:dyDescent="0.25">
      <c r="A3064" s="79"/>
      <c r="B3064" s="76"/>
      <c r="C3064" s="76"/>
      <c r="D3064" s="77"/>
      <c r="E3064" s="78"/>
      <c r="F3064" s="76"/>
      <c r="G3064" s="77"/>
      <c r="H3064" s="76"/>
      <c r="I3064" s="76"/>
      <c r="J3064" s="76"/>
      <c r="K3064" s="76"/>
      <c r="L3064" s="77"/>
      <c r="M3064" s="76"/>
      <c r="N3064" s="76"/>
      <c r="O3064" s="76"/>
      <c r="P3064" s="77"/>
      <c r="Q3064" s="43">
        <f t="shared" si="96"/>
        <v>9999</v>
      </c>
      <c r="R3064" s="43" t="str">
        <f t="shared" si="97"/>
        <v/>
      </c>
      <c r="S3064" s="41">
        <f>IF($Q3064&lt;Parâmetros!$E$19,$G3064-1,$G3064)</f>
        <v>0</v>
      </c>
    </row>
    <row r="3065" spans="1:19" ht="15" customHeight="1" x14ac:dyDescent="0.25">
      <c r="A3065" s="79"/>
      <c r="B3065" s="76"/>
      <c r="C3065" s="76"/>
      <c r="D3065" s="77"/>
      <c r="E3065" s="78"/>
      <c r="F3065" s="76"/>
      <c r="G3065" s="77"/>
      <c r="H3065" s="76"/>
      <c r="I3065" s="76"/>
      <c r="J3065" s="76"/>
      <c r="K3065" s="76"/>
      <c r="L3065" s="77"/>
      <c r="M3065" s="76"/>
      <c r="N3065" s="76"/>
      <c r="O3065" s="76"/>
      <c r="P3065" s="77"/>
      <c r="Q3065" s="43">
        <f t="shared" si="96"/>
        <v>9999</v>
      </c>
      <c r="R3065" s="43" t="str">
        <f t="shared" si="97"/>
        <v/>
      </c>
      <c r="S3065" s="41">
        <f>IF($Q3065&lt;Parâmetros!$E$19,$G3065-1,$G3065)</f>
        <v>0</v>
      </c>
    </row>
    <row r="3066" spans="1:19" ht="15" customHeight="1" x14ac:dyDescent="0.25">
      <c r="A3066" s="79"/>
      <c r="B3066" s="76"/>
      <c r="C3066" s="76"/>
      <c r="D3066" s="77"/>
      <c r="E3066" s="78"/>
      <c r="F3066" s="76"/>
      <c r="G3066" s="77"/>
      <c r="H3066" s="76"/>
      <c r="I3066" s="76"/>
      <c r="J3066" s="76"/>
      <c r="K3066" s="76"/>
      <c r="L3066" s="77"/>
      <c r="M3066" s="76"/>
      <c r="N3066" s="76"/>
      <c r="O3066" s="76"/>
      <c r="P3066" s="77"/>
      <c r="Q3066" s="43">
        <f t="shared" si="96"/>
        <v>9999</v>
      </c>
      <c r="R3066" s="43" t="str">
        <f t="shared" si="97"/>
        <v/>
      </c>
      <c r="S3066" s="41">
        <f>IF($Q3066&lt;Parâmetros!$E$19,$G3066-1,$G3066)</f>
        <v>0</v>
      </c>
    </row>
    <row r="3067" spans="1:19" ht="15" customHeight="1" x14ac:dyDescent="0.25">
      <c r="A3067" s="79"/>
      <c r="B3067" s="76"/>
      <c r="C3067" s="76"/>
      <c r="D3067" s="77"/>
      <c r="E3067" s="78"/>
      <c r="F3067" s="76"/>
      <c r="G3067" s="77"/>
      <c r="H3067" s="76"/>
      <c r="I3067" s="76"/>
      <c r="J3067" s="76"/>
      <c r="K3067" s="76"/>
      <c r="L3067" s="77"/>
      <c r="M3067" s="76"/>
      <c r="N3067" s="76"/>
      <c r="O3067" s="76"/>
      <c r="P3067" s="77"/>
      <c r="Q3067" s="43">
        <f t="shared" si="96"/>
        <v>9999</v>
      </c>
      <c r="R3067" s="43" t="str">
        <f t="shared" si="97"/>
        <v/>
      </c>
      <c r="S3067" s="41">
        <f>IF($Q3067&lt;Parâmetros!$E$19,$G3067-1,$G3067)</f>
        <v>0</v>
      </c>
    </row>
    <row r="3068" spans="1:19" ht="15" customHeight="1" x14ac:dyDescent="0.25">
      <c r="A3068" s="79"/>
      <c r="B3068" s="76"/>
      <c r="C3068" s="76"/>
      <c r="D3068" s="77"/>
      <c r="E3068" s="78"/>
      <c r="F3068" s="76"/>
      <c r="G3068" s="77"/>
      <c r="H3068" s="76"/>
      <c r="I3068" s="76"/>
      <c r="J3068" s="76"/>
      <c r="K3068" s="76"/>
      <c r="L3068" s="77"/>
      <c r="M3068" s="76"/>
      <c r="N3068" s="76"/>
      <c r="O3068" s="76"/>
      <c r="P3068" s="77"/>
      <c r="Q3068" s="43">
        <f t="shared" si="96"/>
        <v>9999</v>
      </c>
      <c r="R3068" s="43" t="str">
        <f t="shared" si="97"/>
        <v/>
      </c>
      <c r="S3068" s="41">
        <f>IF($Q3068&lt;Parâmetros!$E$19,$G3068-1,$G3068)</f>
        <v>0</v>
      </c>
    </row>
    <row r="3069" spans="1:19" ht="15" customHeight="1" x14ac:dyDescent="0.25">
      <c r="A3069" s="79"/>
      <c r="B3069" s="76"/>
      <c r="C3069" s="76"/>
      <c r="D3069" s="77"/>
      <c r="E3069" s="78"/>
      <c r="F3069" s="76"/>
      <c r="G3069" s="77"/>
      <c r="H3069" s="76"/>
      <c r="I3069" s="76"/>
      <c r="J3069" s="76"/>
      <c r="K3069" s="76"/>
      <c r="L3069" s="77"/>
      <c r="M3069" s="76"/>
      <c r="N3069" s="76"/>
      <c r="O3069" s="76"/>
      <c r="P3069" s="77"/>
      <c r="Q3069" s="43">
        <f t="shared" si="96"/>
        <v>9999</v>
      </c>
      <c r="R3069" s="43" t="str">
        <f t="shared" si="97"/>
        <v/>
      </c>
      <c r="S3069" s="41">
        <f>IF($Q3069&lt;Parâmetros!$E$19,$G3069-1,$G3069)</f>
        <v>0</v>
      </c>
    </row>
    <row r="3070" spans="1:19" ht="15" customHeight="1" x14ac:dyDescent="0.25">
      <c r="A3070" s="79"/>
      <c r="B3070" s="76"/>
      <c r="C3070" s="76"/>
      <c r="D3070" s="77"/>
      <c r="E3070" s="78"/>
      <c r="F3070" s="76"/>
      <c r="G3070" s="77"/>
      <c r="H3070" s="76"/>
      <c r="I3070" s="76"/>
      <c r="J3070" s="76"/>
      <c r="K3070" s="76"/>
      <c r="L3070" s="77"/>
      <c r="M3070" s="76"/>
      <c r="N3070" s="76"/>
      <c r="O3070" s="76"/>
      <c r="P3070" s="77"/>
      <c r="Q3070" s="43">
        <f t="shared" si="96"/>
        <v>9999</v>
      </c>
      <c r="R3070" s="43" t="str">
        <f t="shared" si="97"/>
        <v/>
      </c>
      <c r="S3070" s="41">
        <f>IF($Q3070&lt;Parâmetros!$E$19,$G3070-1,$G3070)</f>
        <v>0</v>
      </c>
    </row>
    <row r="3071" spans="1:19" ht="15" customHeight="1" x14ac:dyDescent="0.25">
      <c r="A3071" s="79"/>
      <c r="B3071" s="76"/>
      <c r="C3071" s="76"/>
      <c r="D3071" s="77"/>
      <c r="E3071" s="78"/>
      <c r="F3071" s="76"/>
      <c r="G3071" s="77"/>
      <c r="H3071" s="76"/>
      <c r="I3071" s="76"/>
      <c r="J3071" s="76"/>
      <c r="K3071" s="76"/>
      <c r="L3071" s="77"/>
      <c r="M3071" s="76"/>
      <c r="N3071" s="76"/>
      <c r="O3071" s="76"/>
      <c r="P3071" s="77"/>
      <c r="Q3071" s="43">
        <f t="shared" si="96"/>
        <v>9999</v>
      </c>
      <c r="R3071" s="43" t="str">
        <f t="shared" si="97"/>
        <v/>
      </c>
      <c r="S3071" s="41">
        <f>IF($Q3071&lt;Parâmetros!$E$19,$G3071-1,$G3071)</f>
        <v>0</v>
      </c>
    </row>
    <row r="3072" spans="1:19" ht="15" customHeight="1" x14ac:dyDescent="0.25">
      <c r="A3072" s="79"/>
      <c r="B3072" s="76"/>
      <c r="C3072" s="76"/>
      <c r="D3072" s="77"/>
      <c r="E3072" s="78"/>
      <c r="F3072" s="76"/>
      <c r="G3072" s="77"/>
      <c r="H3072" s="76"/>
      <c r="I3072" s="76"/>
      <c r="J3072" s="76"/>
      <c r="K3072" s="76"/>
      <c r="L3072" s="77"/>
      <c r="M3072" s="76"/>
      <c r="N3072" s="76"/>
      <c r="O3072" s="76"/>
      <c r="P3072" s="77"/>
      <c r="Q3072" s="43">
        <f t="shared" si="96"/>
        <v>9999</v>
      </c>
      <c r="R3072" s="43" t="str">
        <f t="shared" si="97"/>
        <v/>
      </c>
      <c r="S3072" s="41">
        <f>IF($Q3072&lt;Parâmetros!$E$19,$G3072-1,$G3072)</f>
        <v>0</v>
      </c>
    </row>
    <row r="3073" spans="1:19" ht="15" customHeight="1" x14ac:dyDescent="0.25">
      <c r="A3073" s="79"/>
      <c r="B3073" s="76"/>
      <c r="C3073" s="76"/>
      <c r="D3073" s="77"/>
      <c r="E3073" s="78"/>
      <c r="F3073" s="76"/>
      <c r="G3073" s="77"/>
      <c r="H3073" s="76"/>
      <c r="I3073" s="76"/>
      <c r="J3073" s="76"/>
      <c r="K3073" s="76"/>
      <c r="L3073" s="77"/>
      <c r="M3073" s="76"/>
      <c r="N3073" s="76"/>
      <c r="O3073" s="76"/>
      <c r="P3073" s="77"/>
      <c r="Q3073" s="43">
        <f t="shared" si="96"/>
        <v>9999</v>
      </c>
      <c r="R3073" s="43" t="str">
        <f t="shared" si="97"/>
        <v/>
      </c>
      <c r="S3073" s="41">
        <f>IF($Q3073&lt;Parâmetros!$E$19,$G3073-1,$G3073)</f>
        <v>0</v>
      </c>
    </row>
    <row r="3074" spans="1:19" ht="15" customHeight="1" x14ac:dyDescent="0.25">
      <c r="A3074" s="79"/>
      <c r="B3074" s="76"/>
      <c r="C3074" s="76"/>
      <c r="D3074" s="77"/>
      <c r="E3074" s="78"/>
      <c r="F3074" s="76"/>
      <c r="G3074" s="77"/>
      <c r="H3074" s="76"/>
      <c r="I3074" s="76"/>
      <c r="J3074" s="76"/>
      <c r="K3074" s="76"/>
      <c r="L3074" s="77"/>
      <c r="M3074" s="76"/>
      <c r="N3074" s="76"/>
      <c r="O3074" s="76"/>
      <c r="P3074" s="77"/>
      <c r="Q3074" s="43">
        <f t="shared" si="96"/>
        <v>9999</v>
      </c>
      <c r="R3074" s="43" t="str">
        <f t="shared" si="97"/>
        <v/>
      </c>
      <c r="S3074" s="41">
        <f>IF($Q3074&lt;Parâmetros!$E$19,$G3074-1,$G3074)</f>
        <v>0</v>
      </c>
    </row>
    <row r="3075" spans="1:19" ht="15" customHeight="1" x14ac:dyDescent="0.25">
      <c r="A3075" s="79"/>
      <c r="B3075" s="76"/>
      <c r="C3075" s="76"/>
      <c r="D3075" s="77"/>
      <c r="E3075" s="78"/>
      <c r="F3075" s="76"/>
      <c r="G3075" s="77"/>
      <c r="H3075" s="76"/>
      <c r="I3075" s="76"/>
      <c r="J3075" s="76"/>
      <c r="K3075" s="76"/>
      <c r="L3075" s="77"/>
      <c r="M3075" s="76"/>
      <c r="N3075" s="76"/>
      <c r="O3075" s="76"/>
      <c r="P3075" s="77"/>
      <c r="Q3075" s="43">
        <f t="shared" si="96"/>
        <v>9999</v>
      </c>
      <c r="R3075" s="43" t="str">
        <f t="shared" si="97"/>
        <v/>
      </c>
      <c r="S3075" s="41">
        <f>IF($Q3075&lt;Parâmetros!$E$19,$G3075-1,$G3075)</f>
        <v>0</v>
      </c>
    </row>
    <row r="3076" spans="1:19" ht="15" customHeight="1" x14ac:dyDescent="0.25">
      <c r="A3076" s="79"/>
      <c r="B3076" s="76"/>
      <c r="C3076" s="76"/>
      <c r="D3076" s="77"/>
      <c r="E3076" s="78"/>
      <c r="F3076" s="76"/>
      <c r="G3076" s="77"/>
      <c r="H3076" s="76"/>
      <c r="I3076" s="76"/>
      <c r="J3076" s="76"/>
      <c r="K3076" s="76"/>
      <c r="L3076" s="77"/>
      <c r="M3076" s="76"/>
      <c r="N3076" s="76"/>
      <c r="O3076" s="76"/>
      <c r="P3076" s="77"/>
      <c r="Q3076" s="43">
        <f t="shared" si="96"/>
        <v>9999</v>
      </c>
      <c r="R3076" s="43" t="str">
        <f t="shared" si="97"/>
        <v/>
      </c>
      <c r="S3076" s="41">
        <f>IF($Q3076&lt;Parâmetros!$E$19,$G3076-1,$G3076)</f>
        <v>0</v>
      </c>
    </row>
    <row r="3077" spans="1:19" ht="15" customHeight="1" x14ac:dyDescent="0.25">
      <c r="A3077" s="79"/>
      <c r="B3077" s="76"/>
      <c r="C3077" s="76"/>
      <c r="D3077" s="77"/>
      <c r="E3077" s="78"/>
      <c r="F3077" s="76"/>
      <c r="G3077" s="77"/>
      <c r="H3077" s="76"/>
      <c r="I3077" s="76"/>
      <c r="J3077" s="76"/>
      <c r="K3077" s="76"/>
      <c r="L3077" s="77"/>
      <c r="M3077" s="76"/>
      <c r="N3077" s="76"/>
      <c r="O3077" s="76"/>
      <c r="P3077" s="77"/>
      <c r="Q3077" s="43">
        <f t="shared" si="96"/>
        <v>9999</v>
      </c>
      <c r="R3077" s="43" t="str">
        <f t="shared" si="97"/>
        <v/>
      </c>
      <c r="S3077" s="41">
        <f>IF($Q3077&lt;Parâmetros!$E$19,$G3077-1,$G3077)</f>
        <v>0</v>
      </c>
    </row>
    <row r="3078" spans="1:19" ht="15" customHeight="1" x14ac:dyDescent="0.25">
      <c r="A3078" s="79"/>
      <c r="B3078" s="76"/>
      <c r="C3078" s="76"/>
      <c r="D3078" s="77"/>
      <c r="E3078" s="78"/>
      <c r="F3078" s="76"/>
      <c r="G3078" s="77"/>
      <c r="H3078" s="76"/>
      <c r="I3078" s="76"/>
      <c r="J3078" s="76"/>
      <c r="K3078" s="76"/>
      <c r="L3078" s="77"/>
      <c r="M3078" s="76"/>
      <c r="N3078" s="76"/>
      <c r="O3078" s="76"/>
      <c r="P3078" s="77"/>
      <c r="Q3078" s="43">
        <f t="shared" si="96"/>
        <v>9999</v>
      </c>
      <c r="R3078" s="43" t="str">
        <f t="shared" si="97"/>
        <v/>
      </c>
      <c r="S3078" s="41">
        <f>IF($Q3078&lt;Parâmetros!$E$19,$G3078-1,$G3078)</f>
        <v>0</v>
      </c>
    </row>
    <row r="3079" spans="1:19" ht="15" customHeight="1" x14ac:dyDescent="0.25">
      <c r="A3079" s="79"/>
      <c r="B3079" s="76"/>
      <c r="C3079" s="76"/>
      <c r="D3079" s="77"/>
      <c r="E3079" s="78"/>
      <c r="F3079" s="76"/>
      <c r="G3079" s="77"/>
      <c r="H3079" s="76"/>
      <c r="I3079" s="76"/>
      <c r="J3079" s="76"/>
      <c r="K3079" s="76"/>
      <c r="L3079" s="77"/>
      <c r="M3079" s="76"/>
      <c r="N3079" s="76"/>
      <c r="O3079" s="76"/>
      <c r="P3079" s="77"/>
      <c r="Q3079" s="43">
        <f t="shared" si="96"/>
        <v>9999</v>
      </c>
      <c r="R3079" s="43" t="str">
        <f t="shared" si="97"/>
        <v/>
      </c>
      <c r="S3079" s="41">
        <f>IF($Q3079&lt;Parâmetros!$E$19,$G3079-1,$G3079)</f>
        <v>0</v>
      </c>
    </row>
    <row r="3080" spans="1:19" ht="15" customHeight="1" x14ac:dyDescent="0.25">
      <c r="A3080" s="79"/>
      <c r="B3080" s="76"/>
      <c r="C3080" s="76"/>
      <c r="D3080" s="77"/>
      <c r="E3080" s="78"/>
      <c r="F3080" s="76"/>
      <c r="G3080" s="77"/>
      <c r="H3080" s="76"/>
      <c r="I3080" s="76"/>
      <c r="J3080" s="76"/>
      <c r="K3080" s="76"/>
      <c r="L3080" s="77"/>
      <c r="M3080" s="76"/>
      <c r="N3080" s="76"/>
      <c r="O3080" s="76"/>
      <c r="P3080" s="77"/>
      <c r="Q3080" s="43">
        <f t="shared" si="96"/>
        <v>9999</v>
      </c>
      <c r="R3080" s="43" t="str">
        <f t="shared" si="97"/>
        <v/>
      </c>
      <c r="S3080" s="41">
        <f>IF($Q3080&lt;Parâmetros!$E$19,$G3080-1,$G3080)</f>
        <v>0</v>
      </c>
    </row>
    <row r="3081" spans="1:19" ht="15" customHeight="1" x14ac:dyDescent="0.25">
      <c r="A3081" s="79"/>
      <c r="B3081" s="76"/>
      <c r="C3081" s="76"/>
      <c r="D3081" s="77"/>
      <c r="E3081" s="78"/>
      <c r="F3081" s="76"/>
      <c r="G3081" s="77"/>
      <c r="H3081" s="76"/>
      <c r="I3081" s="76"/>
      <c r="J3081" s="76"/>
      <c r="K3081" s="76"/>
      <c r="L3081" s="77"/>
      <c r="M3081" s="76"/>
      <c r="N3081" s="76"/>
      <c r="O3081" s="76"/>
      <c r="P3081" s="77"/>
      <c r="Q3081" s="43">
        <f t="shared" si="96"/>
        <v>9999</v>
      </c>
      <c r="R3081" s="43" t="str">
        <f t="shared" si="97"/>
        <v/>
      </c>
      <c r="S3081" s="41">
        <f>IF($Q3081&lt;Parâmetros!$E$19,$G3081-1,$G3081)</f>
        <v>0</v>
      </c>
    </row>
    <row r="3082" spans="1:19" ht="15" customHeight="1" x14ac:dyDescent="0.25">
      <c r="A3082" s="79"/>
      <c r="B3082" s="76"/>
      <c r="C3082" s="76"/>
      <c r="D3082" s="77"/>
      <c r="E3082" s="78"/>
      <c r="F3082" s="76"/>
      <c r="G3082" s="77"/>
      <c r="H3082" s="76"/>
      <c r="I3082" s="76"/>
      <c r="J3082" s="76"/>
      <c r="K3082" s="76"/>
      <c r="L3082" s="77"/>
      <c r="M3082" s="76"/>
      <c r="N3082" s="76"/>
      <c r="O3082" s="76"/>
      <c r="P3082" s="77"/>
      <c r="Q3082" s="43">
        <f t="shared" si="96"/>
        <v>9999</v>
      </c>
      <c r="R3082" s="43" t="str">
        <f t="shared" si="97"/>
        <v/>
      </c>
      <c r="S3082" s="41">
        <f>IF($Q3082&lt;Parâmetros!$E$19,$G3082-1,$G3082)</f>
        <v>0</v>
      </c>
    </row>
    <row r="3083" spans="1:19" ht="15" customHeight="1" x14ac:dyDescent="0.25">
      <c r="A3083" s="79"/>
      <c r="B3083" s="76"/>
      <c r="C3083" s="76"/>
      <c r="D3083" s="77"/>
      <c r="E3083" s="78"/>
      <c r="F3083" s="76"/>
      <c r="G3083" s="77"/>
      <c r="H3083" s="76"/>
      <c r="I3083" s="76"/>
      <c r="J3083" s="76"/>
      <c r="K3083" s="76"/>
      <c r="L3083" s="77"/>
      <c r="M3083" s="76"/>
      <c r="N3083" s="76"/>
      <c r="O3083" s="76"/>
      <c r="P3083" s="77"/>
      <c r="Q3083" s="43">
        <f t="shared" si="96"/>
        <v>9999</v>
      </c>
      <c r="R3083" s="43" t="str">
        <f t="shared" si="97"/>
        <v/>
      </c>
      <c r="S3083" s="41">
        <f>IF($Q3083&lt;Parâmetros!$E$19,$G3083-1,$G3083)</f>
        <v>0</v>
      </c>
    </row>
    <row r="3084" spans="1:19" ht="15" customHeight="1" x14ac:dyDescent="0.25">
      <c r="A3084" s="79"/>
      <c r="B3084" s="76"/>
      <c r="C3084" s="76"/>
      <c r="D3084" s="77"/>
      <c r="E3084" s="78"/>
      <c r="F3084" s="76"/>
      <c r="G3084" s="77"/>
      <c r="H3084" s="76"/>
      <c r="I3084" s="76"/>
      <c r="J3084" s="76"/>
      <c r="K3084" s="76"/>
      <c r="L3084" s="77"/>
      <c r="M3084" s="76"/>
      <c r="N3084" s="76"/>
      <c r="O3084" s="76"/>
      <c r="P3084" s="77"/>
      <c r="Q3084" s="43">
        <f t="shared" si="96"/>
        <v>9999</v>
      </c>
      <c r="R3084" s="43" t="str">
        <f t="shared" si="97"/>
        <v/>
      </c>
      <c r="S3084" s="41">
        <f>IF($Q3084&lt;Parâmetros!$E$19,$G3084-1,$G3084)</f>
        <v>0</v>
      </c>
    </row>
    <row r="3085" spans="1:19" ht="15" customHeight="1" x14ac:dyDescent="0.25">
      <c r="A3085" s="79"/>
      <c r="B3085" s="76"/>
      <c r="C3085" s="76"/>
      <c r="D3085" s="77"/>
      <c r="E3085" s="78"/>
      <c r="F3085" s="76"/>
      <c r="G3085" s="77"/>
      <c r="H3085" s="76"/>
      <c r="I3085" s="76"/>
      <c r="J3085" s="76"/>
      <c r="K3085" s="76"/>
      <c r="L3085" s="77"/>
      <c r="M3085" s="76"/>
      <c r="N3085" s="76"/>
      <c r="O3085" s="76"/>
      <c r="P3085" s="77"/>
      <c r="Q3085" s="43">
        <f t="shared" si="96"/>
        <v>9999</v>
      </c>
      <c r="R3085" s="43" t="str">
        <f t="shared" si="97"/>
        <v/>
      </c>
      <c r="S3085" s="41">
        <f>IF($Q3085&lt;Parâmetros!$E$19,$G3085-1,$G3085)</f>
        <v>0</v>
      </c>
    </row>
    <row r="3086" spans="1:19" ht="15" customHeight="1" x14ac:dyDescent="0.25">
      <c r="A3086" s="79"/>
      <c r="B3086" s="76"/>
      <c r="C3086" s="76"/>
      <c r="D3086" s="77"/>
      <c r="E3086" s="78"/>
      <c r="F3086" s="76"/>
      <c r="G3086" s="77"/>
      <c r="H3086" s="76"/>
      <c r="I3086" s="76"/>
      <c r="J3086" s="76"/>
      <c r="K3086" s="76"/>
      <c r="L3086" s="77"/>
      <c r="M3086" s="76"/>
      <c r="N3086" s="76"/>
      <c r="O3086" s="76"/>
      <c r="P3086" s="77"/>
      <c r="Q3086" s="43">
        <f t="shared" si="96"/>
        <v>9999</v>
      </c>
      <c r="R3086" s="43" t="str">
        <f t="shared" si="97"/>
        <v/>
      </c>
      <c r="S3086" s="41">
        <f>IF($Q3086&lt;Parâmetros!$E$19,$G3086-1,$G3086)</f>
        <v>0</v>
      </c>
    </row>
    <row r="3087" spans="1:19" ht="15" customHeight="1" x14ac:dyDescent="0.25">
      <c r="A3087" s="79"/>
      <c r="B3087" s="76"/>
      <c r="C3087" s="76"/>
      <c r="D3087" s="77"/>
      <c r="E3087" s="78"/>
      <c r="F3087" s="76"/>
      <c r="G3087" s="77"/>
      <c r="H3087" s="76"/>
      <c r="I3087" s="76"/>
      <c r="J3087" s="76"/>
      <c r="K3087" s="76"/>
      <c r="L3087" s="77"/>
      <c r="M3087" s="76"/>
      <c r="N3087" s="76"/>
      <c r="O3087" s="76"/>
      <c r="P3087" s="77"/>
      <c r="Q3087" s="43">
        <f t="shared" si="96"/>
        <v>9999</v>
      </c>
      <c r="R3087" s="43" t="str">
        <f t="shared" si="97"/>
        <v/>
      </c>
      <c r="S3087" s="41">
        <f>IF($Q3087&lt;Parâmetros!$E$19,$G3087-1,$G3087)</f>
        <v>0</v>
      </c>
    </row>
    <row r="3088" spans="1:19" ht="15" customHeight="1" x14ac:dyDescent="0.25">
      <c r="A3088" s="79"/>
      <c r="B3088" s="76"/>
      <c r="C3088" s="76"/>
      <c r="D3088" s="77"/>
      <c r="E3088" s="78"/>
      <c r="F3088" s="76"/>
      <c r="G3088" s="77"/>
      <c r="H3088" s="76"/>
      <c r="I3088" s="76"/>
      <c r="J3088" s="76"/>
      <c r="K3088" s="76"/>
      <c r="L3088" s="77"/>
      <c r="M3088" s="76"/>
      <c r="N3088" s="76"/>
      <c r="O3088" s="76"/>
      <c r="P3088" s="77"/>
      <c r="Q3088" s="43">
        <f t="shared" si="96"/>
        <v>9999</v>
      </c>
      <c r="R3088" s="43" t="str">
        <f t="shared" si="97"/>
        <v/>
      </c>
      <c r="S3088" s="41">
        <f>IF($Q3088&lt;Parâmetros!$E$19,$G3088-1,$G3088)</f>
        <v>0</v>
      </c>
    </row>
    <row r="3089" spans="1:19" ht="15" customHeight="1" x14ac:dyDescent="0.25">
      <c r="A3089" s="79"/>
      <c r="B3089" s="76"/>
      <c r="C3089" s="76"/>
      <c r="D3089" s="77"/>
      <c r="E3089" s="78"/>
      <c r="F3089" s="76"/>
      <c r="G3089" s="77"/>
      <c r="H3089" s="76"/>
      <c r="I3089" s="76"/>
      <c r="J3089" s="76"/>
      <c r="K3089" s="76"/>
      <c r="L3089" s="77"/>
      <c r="M3089" s="76"/>
      <c r="N3089" s="76"/>
      <c r="O3089" s="76"/>
      <c r="P3089" s="77"/>
      <c r="Q3089" s="43">
        <f t="shared" si="96"/>
        <v>9999</v>
      </c>
      <c r="R3089" s="43" t="str">
        <f t="shared" si="97"/>
        <v/>
      </c>
      <c r="S3089" s="41">
        <f>IF($Q3089&lt;Parâmetros!$E$19,$G3089-1,$G3089)</f>
        <v>0</v>
      </c>
    </row>
    <row r="3090" spans="1:19" ht="15" customHeight="1" x14ac:dyDescent="0.25">
      <c r="A3090" s="79"/>
      <c r="B3090" s="76"/>
      <c r="C3090" s="76"/>
      <c r="D3090" s="77"/>
      <c r="E3090" s="78"/>
      <c r="F3090" s="76"/>
      <c r="G3090" s="77"/>
      <c r="H3090" s="76"/>
      <c r="I3090" s="76"/>
      <c r="J3090" s="76"/>
      <c r="K3090" s="76"/>
      <c r="L3090" s="77"/>
      <c r="M3090" s="76"/>
      <c r="N3090" s="76"/>
      <c r="O3090" s="76"/>
      <c r="P3090" s="77"/>
      <c r="Q3090" s="43">
        <f t="shared" si="96"/>
        <v>9999</v>
      </c>
      <c r="R3090" s="43" t="str">
        <f t="shared" si="97"/>
        <v/>
      </c>
      <c r="S3090" s="41">
        <f>IF($Q3090&lt;Parâmetros!$E$19,$G3090-1,$G3090)</f>
        <v>0</v>
      </c>
    </row>
    <row r="3091" spans="1:19" ht="15" customHeight="1" x14ac:dyDescent="0.25">
      <c r="A3091" s="79"/>
      <c r="B3091" s="76"/>
      <c r="C3091" s="76"/>
      <c r="D3091" s="77"/>
      <c r="E3091" s="78"/>
      <c r="F3091" s="76"/>
      <c r="G3091" s="77"/>
      <c r="H3091" s="76"/>
      <c r="I3091" s="76"/>
      <c r="J3091" s="76"/>
      <c r="K3091" s="76"/>
      <c r="L3091" s="77"/>
      <c r="M3091" s="76"/>
      <c r="N3091" s="76"/>
      <c r="O3091" s="76"/>
      <c r="P3091" s="77"/>
      <c r="Q3091" s="43">
        <f t="shared" si="96"/>
        <v>9999</v>
      </c>
      <c r="R3091" s="43" t="str">
        <f t="shared" si="97"/>
        <v/>
      </c>
      <c r="S3091" s="41">
        <f>IF($Q3091&lt;Parâmetros!$E$19,$G3091-1,$G3091)</f>
        <v>0</v>
      </c>
    </row>
    <row r="3092" spans="1:19" ht="15" customHeight="1" x14ac:dyDescent="0.25">
      <c r="A3092" s="79"/>
      <c r="B3092" s="76"/>
      <c r="C3092" s="76"/>
      <c r="D3092" s="77"/>
      <c r="E3092" s="78"/>
      <c r="F3092" s="76"/>
      <c r="G3092" s="77"/>
      <c r="H3092" s="76"/>
      <c r="I3092" s="76"/>
      <c r="J3092" s="76"/>
      <c r="K3092" s="76"/>
      <c r="L3092" s="77"/>
      <c r="M3092" s="76"/>
      <c r="N3092" s="76"/>
      <c r="O3092" s="76"/>
      <c r="P3092" s="77"/>
      <c r="Q3092" s="43">
        <f t="shared" si="96"/>
        <v>9999</v>
      </c>
      <c r="R3092" s="43" t="str">
        <f t="shared" si="97"/>
        <v/>
      </c>
      <c r="S3092" s="41">
        <f>IF($Q3092&lt;Parâmetros!$E$19,$G3092-1,$G3092)</f>
        <v>0</v>
      </c>
    </row>
    <row r="3093" spans="1:19" ht="15" customHeight="1" x14ac:dyDescent="0.25">
      <c r="A3093" s="79"/>
      <c r="B3093" s="76"/>
      <c r="C3093" s="76"/>
      <c r="D3093" s="77"/>
      <c r="E3093" s="78"/>
      <c r="F3093" s="76"/>
      <c r="G3093" s="77"/>
      <c r="H3093" s="76"/>
      <c r="I3093" s="76"/>
      <c r="J3093" s="76"/>
      <c r="K3093" s="76"/>
      <c r="L3093" s="77"/>
      <c r="M3093" s="76"/>
      <c r="N3093" s="76"/>
      <c r="O3093" s="76"/>
      <c r="P3093" s="77"/>
      <c r="Q3093" s="43">
        <f t="shared" si="96"/>
        <v>9999</v>
      </c>
      <c r="R3093" s="43" t="str">
        <f t="shared" si="97"/>
        <v/>
      </c>
      <c r="S3093" s="41">
        <f>IF($Q3093&lt;Parâmetros!$E$19,$G3093-1,$G3093)</f>
        <v>0</v>
      </c>
    </row>
    <row r="3094" spans="1:19" ht="15" customHeight="1" x14ac:dyDescent="0.25">
      <c r="A3094" s="79"/>
      <c r="B3094" s="76"/>
      <c r="C3094" s="76"/>
      <c r="D3094" s="77"/>
      <c r="E3094" s="78"/>
      <c r="F3094" s="76"/>
      <c r="G3094" s="77"/>
      <c r="H3094" s="76"/>
      <c r="I3094" s="76"/>
      <c r="J3094" s="76"/>
      <c r="K3094" s="76"/>
      <c r="L3094" s="77"/>
      <c r="M3094" s="76"/>
      <c r="N3094" s="76"/>
      <c r="O3094" s="76"/>
      <c r="P3094" s="77"/>
      <c r="Q3094" s="43">
        <f t="shared" si="96"/>
        <v>9999</v>
      </c>
      <c r="R3094" s="43" t="str">
        <f t="shared" si="97"/>
        <v/>
      </c>
      <c r="S3094" s="41">
        <f>IF($Q3094&lt;Parâmetros!$E$19,$G3094-1,$G3094)</f>
        <v>0</v>
      </c>
    </row>
    <row r="3095" spans="1:19" ht="15" customHeight="1" x14ac:dyDescent="0.25">
      <c r="A3095" s="79"/>
      <c r="B3095" s="76"/>
      <c r="C3095" s="76"/>
      <c r="D3095" s="77"/>
      <c r="E3095" s="78"/>
      <c r="F3095" s="76"/>
      <c r="G3095" s="77"/>
      <c r="H3095" s="76"/>
      <c r="I3095" s="76"/>
      <c r="J3095" s="76"/>
      <c r="K3095" s="76"/>
      <c r="L3095" s="77"/>
      <c r="M3095" s="76"/>
      <c r="N3095" s="76"/>
      <c r="O3095" s="76"/>
      <c r="P3095" s="77"/>
      <c r="Q3095" s="43">
        <f t="shared" si="96"/>
        <v>9999</v>
      </c>
      <c r="R3095" s="43" t="str">
        <f t="shared" si="97"/>
        <v/>
      </c>
      <c r="S3095" s="41">
        <f>IF($Q3095&lt;Parâmetros!$E$19,$G3095-1,$G3095)</f>
        <v>0</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100"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4205</v>
      </c>
      <c r="F1" s="17" t="s">
        <v>236</v>
      </c>
      <c r="G1" s="17" t="s">
        <v>4206</v>
      </c>
      <c r="H1" s="36" t="s">
        <v>4207</v>
      </c>
      <c r="I1" s="36" t="s">
        <v>4208</v>
      </c>
      <c r="J1" s="36" t="s">
        <v>4209</v>
      </c>
      <c r="K1" s="17" t="s">
        <v>4210</v>
      </c>
      <c r="L1" s="17" t="s">
        <v>4211</v>
      </c>
      <c r="M1" s="17" t="s">
        <v>4212</v>
      </c>
      <c r="N1" s="17" t="s">
        <v>4213</v>
      </c>
      <c r="O1" s="17" t="s">
        <v>5</v>
      </c>
      <c r="P1" s="17" t="s">
        <v>4214</v>
      </c>
      <c r="Q1" s="17" t="s">
        <v>4215</v>
      </c>
      <c r="R1" s="17" t="s">
        <v>4216</v>
      </c>
      <c r="S1" s="17" t="s">
        <v>4217</v>
      </c>
      <c r="T1" s="17" t="s">
        <v>4218</v>
      </c>
      <c r="U1" s="17" t="s">
        <v>4219</v>
      </c>
      <c r="V1" s="36" t="s">
        <v>4220</v>
      </c>
      <c r="W1" s="36" t="s">
        <v>4221</v>
      </c>
      <c r="X1" s="36" t="s">
        <v>4222</v>
      </c>
      <c r="Y1" s="36" t="s">
        <v>4223</v>
      </c>
      <c r="Z1" s="36" t="s">
        <v>4224</v>
      </c>
      <c r="AA1" s="36" t="s">
        <v>4225</v>
      </c>
      <c r="AB1" s="36" t="s">
        <v>4226</v>
      </c>
      <c r="AC1" s="75" t="s">
        <v>4227</v>
      </c>
      <c r="AD1" s="75" t="s">
        <v>4228</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IFERROR(INDEX(Cadastro!$C$5:$C$94,$AB4),"NÃO INFORMADO")</f>
        <v>INS</v>
      </c>
      <c r="D4" s="29" t="str">
        <f>IFERROR(INDEX(Cadastro!$D$5:$D$94,$AB4),"")</f>
        <v>6x1</v>
      </c>
      <c r="E4" s="29" t="str">
        <f>IFERROR(INDEX(Cadastro!$G$5:$G$94,$AB4),"")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$94,$AB4),"")="",IF($L4&gt;0,1,0),IF(IFERROR(INDEX(Cadastro!$F$5:$F$94,$AB4),"")&lt;=IFERROR(INDEX(Parâmetros!$B$39:$B$48,MATCH($E4,Parâmetros!$A$39:$A$48,0)),99),IFERROR(INDEX(Cadastro!$F$5:$F$94,$AB4),""),0)),IF($L4&gt;0,IF(N($X3)&gt;0,1,N($W3)+1),IF(AND($L4=0,OR(N($W3)&gt;=IFERROR(INDEX(Parâmetros!$B$39:$B$48,MATCH($E4,Parâmetros!$A$39:$A$48,0)),99),AND(N($X3)&gt;0,N($X3)&lt;IFERROR(INDEX(Parâmetros!$C$39:$C$48,MATCH($E4,Parâmetros!$A$39:$A$48,0)),0)))),0,N($W3)+1)))))</f>
        <v/>
      </c>
      <c r="X4" s="46" t="str">
        <f>IF(AND($AC4&lt;&gt;"",$AB4=$AB3,$X3&lt;&gt;""),$X3,IF(OR(OR($D4="6x1",$D4="FF 6x1"),$D4="5x2"),"",IF($AB4&lt;&gt;$AB3,IF(IFERROR(INDEX(Cadastro!$F$5:$F$94,$AB4),"")="",0,IF(IFERROR(INDEX(Cadastro!$F$5:$F$94,$AB4),"")&gt;IFERROR(INDEX(Parâmetros!$B$39:$B$48,MATCH($E4,Parâmetros!$A$39:$A$48,0)),99),IFERROR(INDEX(Cadastro!$F$5:$F$94,$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registro"),IF(AND($AB4&lt;&gt;$AB3,IFERROR(INDEX(Cadastro!$F$5:$F$94,$AB4),"")=""),"Indeterminado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IFERROR(MATCH($A4&amp;"|"&amp;TEXT(_xlfn.MAXIFS(Cadastro!$E$5:$E$94,Cadastro!$A$5:$A$94,$A4,Cadastro!$E$5:$E$94,"&lt;="&amp;$F4),"yyyymmdd"),Cadastro!$I$5:$I$94,0),"")</f>
        <v>1</v>
      </c>
      <c r="AC4" t="str">
        <f>IFERROR(_xlfn.SINGLE(INDEX(Exceções!$D$5:$D$202,MATCH($A4&amp;"|"&amp;$F4,Exceções!$F$5:$F$202,0))),"")</f>
        <v/>
      </c>
      <c r="AD4" t="str">
        <f>IF($AC4="","",IFERROR(_xlfn.SINGLE(INDEX(Exceções!$E$5:$E$202,MATCH($A4&amp;"|"&amp;$F4,Exceções!$F$5:$F$202,0))),""))</f>
        <v/>
      </c>
    </row>
    <row r="5" spans="1:30" ht="15" hidden="1" customHeight="1" x14ac:dyDescent="0.25">
      <c r="A5" s="43">
        <v>9218</v>
      </c>
      <c r="B5" s="29" t="s">
        <v>170</v>
      </c>
      <c r="C5" s="29" t="str">
        <f>IFERROR(INDEX(Cadastro!$C$5:$C$94,$AB5),"NÃO INFORMADO")</f>
        <v>INS</v>
      </c>
      <c r="D5" s="29" t="str">
        <f>IFERROR(INDEX(Cadastro!$D$5:$D$94,$AB5),"")</f>
        <v>6x1</v>
      </c>
      <c r="E5" s="29" t="str">
        <f>IFERROR(INDEX(Cadastro!$G$5:$G$94,$AB5),"")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$94,$AB5),"")="",IF($L5&gt;0,1,0),IF(IFERROR(INDEX(Cadastro!$F$5:$F$94,$AB5),"")&lt;=IFERROR(INDEX(Parâmetros!$B$39:$B$48,MATCH($E5,Parâmetros!$A$39:$A$48,0)),99),IFERROR(INDEX(Cadastro!$F$5:$F$94,$AB5),""),0)),IF($L5&gt;0,IF(N($X4)&gt;0,1,N($W4)+1),IF(AND($L5=0,OR(N($W4)&gt;=IFERROR(INDEX(Parâmetros!$B$39:$B$48,MATCH($E5,Parâmetros!$A$39:$A$48,0)),99),AND(N($X4)&gt;0,N($X4)&lt;IFERROR(INDEX(Parâmetros!$C$39:$C$48,MATCH($E5,Parâmetros!$A$39:$A$48,0)),0)))),0,N($W4)+1)))))</f>
        <v/>
      </c>
      <c r="X5" s="46" t="str">
        <f>IF(AND($AC5&lt;&gt;"",$AB5=$AB4,$X4&lt;&gt;""),$X4,IF(OR(OR($D5="6x1",$D5="FF 6x1"),$D5="5x2"),"",IF($AB5&lt;&gt;$AB4,IF(IFERROR(INDEX(Cadastro!$F$5:$F$94,$AB5),"")="",0,IF(IFERROR(INDEX(Cadastro!$F$5:$F$94,$AB5),"")&gt;IFERROR(INDEX(Parâmetros!$B$39:$B$48,MATCH($E5,Parâmetros!$A$39:$A$48,0)),99),IFERROR(INDEX(Cadastro!$F$5:$F$94,$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registro"),IF(AND($AB5&lt;&gt;$AB4,IFERROR(INDEX(Cadastro!$F$5:$F$94,$AB5),"")=""),"Indeterminado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IFERROR(MATCH($A5&amp;"|"&amp;TEXT(_xlfn.MAXIFS(Cadastro!$E$5:$E$94,Cadastro!$A$5:$A$94,$A5,Cadastro!$E$5:$E$94,"&lt;="&amp;$F5),"yyyymmdd"),Cadastro!$I$5:$I$94,0),"")</f>
        <v>1</v>
      </c>
      <c r="AC5" t="str">
        <f>IFERROR(_xlfn.SINGLE(INDEX(Exceções!$D$5:$D$202,MATCH($A5&amp;"|"&amp;$F5,Exceções!$F$5:$F$202,0))),"")</f>
        <v/>
      </c>
      <c r="AD5" t="str">
        <f>IF($AC5="","",IFERROR(_xlfn.SINGLE(INDEX(Exceções!$E$5:$E$202,MATCH($A5&amp;"|"&amp;$F5,Exceções!$F$5:$F$202,0))),""))</f>
        <v/>
      </c>
    </row>
    <row r="6" spans="1:30" ht="15" hidden="1" customHeight="1" x14ac:dyDescent="0.25">
      <c r="A6" s="43">
        <v>9218</v>
      </c>
      <c r="B6" s="29" t="s">
        <v>170</v>
      </c>
      <c r="C6" s="29" t="str">
        <f>IFERROR(INDEX(Cadastro!$C$5:$C$94,$AB6),"NÃO INFORMADO")</f>
        <v>INS</v>
      </c>
      <c r="D6" s="29" t="str">
        <f>IFERROR(INDEX(Cadastro!$D$5:$D$94,$AB6),"")</f>
        <v>6x1</v>
      </c>
      <c r="E6" s="29" t="str">
        <f>IFERROR(INDEX(Cadastro!$G$5:$G$94,$AB6),"")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$94,$AB6),"")="",IF($L6&gt;0,1,0),IF(IFERROR(INDEX(Cadastro!$F$5:$F$94,$AB6),"")&lt;=IFERROR(INDEX(Parâmetros!$B$39:$B$48,MATCH($E6,Parâmetros!$A$39:$A$48,0)),99),IFERROR(INDEX(Cadastro!$F$5:$F$94,$AB6),""),0)),IF($L6&gt;0,IF(N($X5)&gt;0,1,N($W5)+1),IF(AND($L6=0,OR(N($W5)&gt;=IFERROR(INDEX(Parâmetros!$B$39:$B$48,MATCH($E6,Parâmetros!$A$39:$A$48,0)),99),AND(N($X5)&gt;0,N($X5)&lt;IFERROR(INDEX(Parâmetros!$C$39:$C$48,MATCH($E6,Parâmetros!$A$39:$A$48,0)),0)))),0,N($W5)+1)))))</f>
        <v/>
      </c>
      <c r="X6" s="46" t="str">
        <f>IF(AND($AC6&lt;&gt;"",$AB6=$AB5,$X5&lt;&gt;""),$X5,IF(OR(OR($D6="6x1",$D6="FF 6x1"),$D6="5x2"),"",IF($AB6&lt;&gt;$AB5,IF(IFERROR(INDEX(Cadastro!$F$5:$F$94,$AB6),"")="",0,IF(IFERROR(INDEX(Cadastro!$F$5:$F$94,$AB6),"")&gt;IFERROR(INDEX(Parâmetros!$B$39:$B$48,MATCH($E6,Parâmetros!$A$39:$A$48,0)),99),IFERROR(INDEX(Cadastro!$F$5:$F$94,$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registro"),IF(AND($AB6&lt;&gt;$AB5,IFERROR(INDEX(Cadastro!$F$5:$F$94,$AB6),"")=""),"Indeterminado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IFERROR(MATCH($A6&amp;"|"&amp;TEXT(_xlfn.MAXIFS(Cadastro!$E$5:$E$94,Cadastro!$A$5:$A$94,$A6,Cadastro!$E$5:$E$94,"&lt;="&amp;$F6),"yyyymmdd"),Cadastro!$I$5:$I$94,0),"")</f>
        <v>1</v>
      </c>
      <c r="AC6" t="str">
        <f>IFERROR(_xlfn.SINGLE(INDEX(Exceções!$D$5:$D$202,MATCH($A6&amp;"|"&amp;$F6,Exceções!$F$5:$F$202,0))),"")</f>
        <v/>
      </c>
      <c r="AD6" t="str">
        <f>IF($AC6="","",IFERROR(_xlfn.SINGLE(INDEX(Exceções!$E$5:$E$202,MATCH($A6&amp;"|"&amp;$F6,Exceções!$F$5:$F$202,0))),""))</f>
        <v/>
      </c>
    </row>
    <row r="7" spans="1:30" ht="15" hidden="1" customHeight="1" x14ac:dyDescent="0.25">
      <c r="A7" s="43">
        <v>9218</v>
      </c>
      <c r="B7" s="29" t="s">
        <v>170</v>
      </c>
      <c r="C7" s="29" t="str">
        <f>IFERROR(INDEX(Cadastro!$C$5:$C$94,$AB7),"NÃO INFORMADO")</f>
        <v>INS</v>
      </c>
      <c r="D7" s="29" t="str">
        <f>IFERROR(INDEX(Cadastro!$D$5:$D$94,$AB7),"")</f>
        <v>6x1</v>
      </c>
      <c r="E7" s="29" t="str">
        <f>IFERROR(INDEX(Cadastro!$G$5:$G$94,$AB7),"")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$94,$AB7),"")="",IF($L7&gt;0,1,0),IF(IFERROR(INDEX(Cadastro!$F$5:$F$94,$AB7),"")&lt;=IFERROR(INDEX(Parâmetros!$B$39:$B$48,MATCH($E7,Parâmetros!$A$39:$A$48,0)),99),IFERROR(INDEX(Cadastro!$F$5:$F$94,$AB7),""),0)),IF($L7&gt;0,IF(N($X6)&gt;0,1,N($W6)+1),IF(AND($L7=0,OR(N($W6)&gt;=IFERROR(INDEX(Parâmetros!$B$39:$B$48,MATCH($E7,Parâmetros!$A$39:$A$48,0)),99),AND(N($X6)&gt;0,N($X6)&lt;IFERROR(INDEX(Parâmetros!$C$39:$C$48,MATCH($E7,Parâmetros!$A$39:$A$48,0)),0)))),0,N($W6)+1)))))</f>
        <v/>
      </c>
      <c r="X7" s="46" t="str">
        <f>IF(AND($AC7&lt;&gt;"",$AB7=$AB6,$X6&lt;&gt;""),$X6,IF(OR(OR($D7="6x1",$D7="FF 6x1"),$D7="5x2"),"",IF($AB7&lt;&gt;$AB6,IF(IFERROR(INDEX(Cadastro!$F$5:$F$94,$AB7),"")="",0,IF(IFERROR(INDEX(Cadastro!$F$5:$F$94,$AB7),"")&gt;IFERROR(INDEX(Parâmetros!$B$39:$B$48,MATCH($E7,Parâmetros!$A$39:$A$48,0)),99),IFERROR(INDEX(Cadastro!$F$5:$F$94,$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registro"),IF(AND($AB7&lt;&gt;$AB6,IFERROR(INDEX(Cadastro!$F$5:$F$94,$AB7),"")=""),"Indeterminado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IFERROR(MATCH($A7&amp;"|"&amp;TEXT(_xlfn.MAXIFS(Cadastro!$E$5:$E$94,Cadastro!$A$5:$A$94,$A7,Cadastro!$E$5:$E$94,"&lt;="&amp;$F7),"yyyymmdd"),Cadastro!$I$5:$I$94,0),"")</f>
        <v>1</v>
      </c>
      <c r="AC7" t="str">
        <f>IFERROR(_xlfn.SINGLE(INDEX(Exceções!$D$5:$D$202,MATCH($A7&amp;"|"&amp;$F7,Exceções!$F$5:$F$202,0))),"")</f>
        <v/>
      </c>
      <c r="AD7" t="str">
        <f>IF($AC7="","",IFERROR(_xlfn.SINGLE(INDEX(Exceções!$E$5:$E$202,MATCH($A7&amp;"|"&amp;$F7,Exceções!$F$5:$F$202,0))),""))</f>
        <v/>
      </c>
    </row>
    <row r="8" spans="1:30" ht="15" hidden="1" customHeight="1" x14ac:dyDescent="0.25">
      <c r="A8" s="43">
        <v>9218</v>
      </c>
      <c r="B8" s="29" t="s">
        <v>170</v>
      </c>
      <c r="C8" s="29" t="str">
        <f>IFERROR(INDEX(Cadastro!$C$5:$C$94,$AB8),"NÃO INFORMADO")</f>
        <v>INS</v>
      </c>
      <c r="D8" s="29" t="str">
        <f>IFERROR(INDEX(Cadastro!$D$5:$D$94,$AB8),"")</f>
        <v>6x1</v>
      </c>
      <c r="E8" s="29" t="str">
        <f>IFERROR(INDEX(Cadastro!$G$5:$G$94,$AB8),"")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$94,$AB8),"")="",IF($L8&gt;0,1,0),IF(IFERROR(INDEX(Cadastro!$F$5:$F$94,$AB8),"")&lt;=IFERROR(INDEX(Parâmetros!$B$39:$B$48,MATCH($E8,Parâmetros!$A$39:$A$48,0)),99),IFERROR(INDEX(Cadastro!$F$5:$F$94,$AB8),""),0)),IF($L8&gt;0,IF(N($X7)&gt;0,1,N($W7)+1),IF(AND($L8=0,OR(N($W7)&gt;=IFERROR(INDEX(Parâmetros!$B$39:$B$48,MATCH($E8,Parâmetros!$A$39:$A$48,0)),99),AND(N($X7)&gt;0,N($X7)&lt;IFERROR(INDEX(Parâmetros!$C$39:$C$48,MATCH($E8,Parâmetros!$A$39:$A$48,0)),0)))),0,N($W7)+1)))))</f>
        <v/>
      </c>
      <c r="X8" s="46" t="str">
        <f>IF(AND($AC8&lt;&gt;"",$AB8=$AB7,$X7&lt;&gt;""),$X7,IF(OR(OR($D8="6x1",$D8="FF 6x1"),$D8="5x2"),"",IF($AB8&lt;&gt;$AB7,IF(IFERROR(INDEX(Cadastro!$F$5:$F$94,$AB8),"")="",0,IF(IFERROR(INDEX(Cadastro!$F$5:$F$94,$AB8),"")&gt;IFERROR(INDEX(Parâmetros!$B$39:$B$48,MATCH($E8,Parâmetros!$A$39:$A$48,0)),99),IFERROR(INDEX(Cadastro!$F$5:$F$94,$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registro"),IF(AND($AB8&lt;&gt;$AB7,IFERROR(INDEX(Cadastro!$F$5:$F$94,$AB8),"")=""),"Indeterminado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IFERROR(MATCH($A8&amp;"|"&amp;TEXT(_xlfn.MAXIFS(Cadastro!$E$5:$E$94,Cadastro!$A$5:$A$94,$A8,Cadastro!$E$5:$E$94,"&lt;="&amp;$F8),"yyyymmdd"),Cadastro!$I$5:$I$94,0),"")</f>
        <v>1</v>
      </c>
      <c r="AC8" t="str">
        <f>IFERROR(_xlfn.SINGLE(INDEX(Exceções!$D$5:$D$202,MATCH($A8&amp;"|"&amp;$F8,Exceções!$F$5:$F$202,0))),"")</f>
        <v/>
      </c>
      <c r="AD8" t="str">
        <f>IF($AC8="","",IFERROR(_xlfn.SINGLE(INDEX(Exceções!$E$5:$E$202,MATCH($A8&amp;"|"&amp;$F8,Exceções!$F$5:$F$202,0))),""))</f>
        <v/>
      </c>
    </row>
    <row r="9" spans="1:30" ht="15" hidden="1" customHeight="1" x14ac:dyDescent="0.25">
      <c r="A9" s="43">
        <v>9218</v>
      </c>
      <c r="B9" s="29" t="s">
        <v>170</v>
      </c>
      <c r="C9" s="29" t="str">
        <f>IFERROR(INDEX(Cadastro!$C$5:$C$94,$AB9),"NÃO INFORMADO")</f>
        <v>INS</v>
      </c>
      <c r="D9" s="29" t="str">
        <f>IFERROR(INDEX(Cadastro!$D$5:$D$94,$AB9),"")</f>
        <v>6x1</v>
      </c>
      <c r="E9" s="29" t="str">
        <f>IFERROR(INDEX(Cadastro!$G$5:$G$94,$AB9),"")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$94,$AB9),"")="",IF($L9&gt;0,1,0),IF(IFERROR(INDEX(Cadastro!$F$5:$F$94,$AB9),"")&lt;=IFERROR(INDEX(Parâmetros!$B$39:$B$48,MATCH($E9,Parâmetros!$A$39:$A$48,0)),99),IFERROR(INDEX(Cadastro!$F$5:$F$94,$AB9),""),0)),IF($L9&gt;0,IF(N($X8)&gt;0,1,N($W8)+1),IF(AND($L9=0,OR(N($W8)&gt;=IFERROR(INDEX(Parâmetros!$B$39:$B$48,MATCH($E9,Parâmetros!$A$39:$A$48,0)),99),AND(N($X8)&gt;0,N($X8)&lt;IFERROR(INDEX(Parâmetros!$C$39:$C$48,MATCH($E9,Parâmetros!$A$39:$A$48,0)),0)))),0,N($W8)+1)))))</f>
        <v/>
      </c>
      <c r="X9" s="46" t="str">
        <f>IF(AND($AC9&lt;&gt;"",$AB9=$AB8,$X8&lt;&gt;""),$X8,IF(OR(OR($D9="6x1",$D9="FF 6x1"),$D9="5x2"),"",IF($AB9&lt;&gt;$AB8,IF(IFERROR(INDEX(Cadastro!$F$5:$F$94,$AB9),"")="",0,IF(IFERROR(INDEX(Cadastro!$F$5:$F$94,$AB9),"")&gt;IFERROR(INDEX(Parâmetros!$B$39:$B$48,MATCH($E9,Parâmetros!$A$39:$A$48,0)),99),IFERROR(INDEX(Cadastro!$F$5:$F$94,$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registro"),IF(AND($AB9&lt;&gt;$AB8,IFERROR(INDEX(Cadastro!$F$5:$F$94,$AB9),"")=""),"Indeterminado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IFERROR(MATCH($A9&amp;"|"&amp;TEXT(_xlfn.MAXIFS(Cadastro!$E$5:$E$94,Cadastro!$A$5:$A$94,$A9,Cadastro!$E$5:$E$94,"&lt;="&amp;$F9),"yyyymmdd"),Cadastro!$I$5:$I$94,0),"")</f>
        <v>1</v>
      </c>
      <c r="AC9" t="str">
        <f>IFERROR(_xlfn.SINGLE(INDEX(Exceções!$D$5:$D$202,MATCH($A9&amp;"|"&amp;$F9,Exceções!$F$5:$F$202,0))),"")</f>
        <v/>
      </c>
      <c r="AD9" t="str">
        <f>IF($AC9="","",IFERROR(_xlfn.SINGLE(INDEX(Exceções!$E$5:$E$202,MATCH($A9&amp;"|"&amp;$F9,Exceções!$F$5:$F$202,0))),""))</f>
        <v/>
      </c>
    </row>
    <row r="10" spans="1:30" ht="15" hidden="1" customHeight="1" x14ac:dyDescent="0.25">
      <c r="A10" s="43">
        <v>9218</v>
      </c>
      <c r="B10" s="29" t="s">
        <v>170</v>
      </c>
      <c r="C10" s="29" t="str">
        <f>IFERROR(INDEX(Cadastro!$C$5:$C$94,$AB10),"NÃO INFORMADO")</f>
        <v>INS</v>
      </c>
      <c r="D10" s="29" t="str">
        <f>IFERROR(INDEX(Cadastro!$D$5:$D$94,$AB10),"")</f>
        <v>6x1</v>
      </c>
      <c r="E10" s="29" t="str">
        <f>IFERROR(INDEX(Cadastro!$G$5:$G$94,$AB10),"")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$94,$AB10),"")="",IF($L10&gt;0,1,0),IF(IFERROR(INDEX(Cadastro!$F$5:$F$94,$AB10),"")&lt;=IFERROR(INDEX(Parâmetros!$B$39:$B$48,MATCH($E10,Parâmetros!$A$39:$A$48,0)),99),IFERROR(INDEX(Cadastro!$F$5:$F$94,$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$94,$AB10),"")="",0,IF(IFERROR(INDEX(Cadastro!$F$5:$F$94,$AB10),"")&gt;IFERROR(INDEX(Parâmetros!$B$39:$B$48,MATCH($E10,Parâmetros!$A$39:$A$48,0)),99),IFERROR(INDEX(Cadastro!$F$5:$F$94,$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registro"),IF(AND($AB10&lt;&gt;$AB9,IFERROR(INDEX(Cadastro!$F$5:$F$94,$AB10),"")=""),"Indeterminado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IFERROR(MATCH($A10&amp;"|"&amp;TEXT(_xlfn.MAXIFS(Cadastro!$E$5:$E$94,Cadastro!$A$5:$A$94,$A10,Cadastro!$E$5:$E$94,"&lt;="&amp;$F10),"yyyymmdd"),Cadastro!$I$5:$I$94,0),"")</f>
        <v>1</v>
      </c>
      <c r="AC10" t="str">
        <f>IFERROR(_xlfn.SINGLE(INDEX(Exceções!$D$5:$D$202,MATCH($A10&amp;"|"&amp;$F10,Exceções!$F$5:$F$202,0))),"")</f>
        <v/>
      </c>
      <c r="AD10" t="str">
        <f>IF($AC10="","",IFERROR(_xlfn.SINGLE(INDEX(Exceções!$E$5:$E$202,MATCH($A10&amp;"|"&amp;$F10,Exceções!$F$5:$F$202,0))),""))</f>
        <v/>
      </c>
    </row>
    <row r="11" spans="1:30" ht="15" hidden="1" customHeight="1" x14ac:dyDescent="0.25">
      <c r="A11" s="43">
        <v>9218</v>
      </c>
      <c r="B11" s="29" t="s">
        <v>170</v>
      </c>
      <c r="C11" s="29" t="str">
        <f>IFERROR(INDEX(Cadastro!$C$5:$C$94,$AB11),"NÃO INFORMADO")</f>
        <v>INS</v>
      </c>
      <c r="D11" s="29" t="str">
        <f>IFERROR(INDEX(Cadastro!$D$5:$D$94,$AB11),"")</f>
        <v>6x1</v>
      </c>
      <c r="E11" s="29" t="str">
        <f>IFERROR(INDEX(Cadastro!$G$5:$G$94,$AB11),"")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$94,$AB11),"")="",IF($L11&gt;0,1,0),IF(IFERROR(INDEX(Cadastro!$F$5:$F$94,$AB11),"")&lt;=IFERROR(INDEX(Parâmetros!$B$39:$B$48,MATCH($E11,Parâmetros!$A$39:$A$48,0)),99),IFERROR(INDEX(Cadastro!$F$5:$F$94,$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$94,$AB11),"")="",0,IF(IFERROR(INDEX(Cadastro!$F$5:$F$94,$AB11),"")&gt;IFERROR(INDEX(Parâmetros!$B$39:$B$48,MATCH($E11,Parâmetros!$A$39:$A$48,0)),99),IFERROR(INDEX(Cadastro!$F$5:$F$94,$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registro"),IF(AND($AB11&lt;&gt;$AB10,IFERROR(INDEX(Cadastro!$F$5:$F$94,$AB11),"")=""),"Indeterminado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IFERROR(MATCH($A11&amp;"|"&amp;TEXT(_xlfn.MAXIFS(Cadastro!$E$5:$E$94,Cadastro!$A$5:$A$94,$A11,Cadastro!$E$5:$E$94,"&lt;="&amp;$F11),"yyyymmdd"),Cadastro!$I$5:$I$94,0),"")</f>
        <v>1</v>
      </c>
      <c r="AC11" t="str">
        <f>IFERROR(_xlfn.SINGLE(INDEX(Exceções!$D$5:$D$202,MATCH($A11&amp;"|"&amp;$F11,Exceções!$F$5:$F$202,0))),"")</f>
        <v/>
      </c>
      <c r="AD11" t="str">
        <f>IF($AC11="","",IFERROR(_xlfn.SINGLE(INDEX(Exceções!$E$5:$E$202,MATCH($A11&amp;"|"&amp;$F11,Exceções!$F$5:$F$202,0))),""))</f>
        <v/>
      </c>
    </row>
    <row r="12" spans="1:30" ht="15" hidden="1" customHeight="1" x14ac:dyDescent="0.25">
      <c r="A12" s="43">
        <v>9218</v>
      </c>
      <c r="B12" s="29" t="s">
        <v>170</v>
      </c>
      <c r="C12" s="29" t="str">
        <f>IFERROR(INDEX(Cadastro!$C$5:$C$94,$AB12),"NÃO INFORMADO")</f>
        <v>INS</v>
      </c>
      <c r="D12" s="29" t="str">
        <f>IFERROR(INDEX(Cadastro!$D$5:$D$94,$AB12),"")</f>
        <v>6x1</v>
      </c>
      <c r="E12" s="29" t="str">
        <f>IFERROR(INDEX(Cadastro!$G$5:$G$94,$AB12),"")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$94,$AB12),"")="",IF($L12&gt;0,1,0),IF(IFERROR(INDEX(Cadastro!$F$5:$F$94,$AB12),"")&lt;=IFERROR(INDEX(Parâmetros!$B$39:$B$48,MATCH($E12,Parâmetros!$A$39:$A$48,0)),99),IFERROR(INDEX(Cadastro!$F$5:$F$94,$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$94,$AB12),"")="",0,IF(IFERROR(INDEX(Cadastro!$F$5:$F$94,$AB12),"")&gt;IFERROR(INDEX(Parâmetros!$B$39:$B$48,MATCH($E12,Parâmetros!$A$39:$A$48,0)),99),IFERROR(INDEX(Cadastro!$F$5:$F$94,$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registro"),IF(AND($AB12&lt;&gt;$AB11,IFERROR(INDEX(Cadastro!$F$5:$F$94,$AB12),"")=""),"Indeterminado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IFERROR(MATCH($A12&amp;"|"&amp;TEXT(_xlfn.MAXIFS(Cadastro!$E$5:$E$94,Cadastro!$A$5:$A$94,$A12,Cadastro!$E$5:$E$94,"&lt;="&amp;$F12),"yyyymmdd"),Cadastro!$I$5:$I$94,0),"")</f>
        <v>1</v>
      </c>
      <c r="AC12" t="str">
        <f>IFERROR(_xlfn.SINGLE(INDEX(Exceções!$D$5:$D$202,MATCH($A12&amp;"|"&amp;$F12,Exceções!$F$5:$F$202,0))),"")</f>
        <v/>
      </c>
      <c r="AD12" t="str">
        <f>IF($AC12="","",IFERROR(_xlfn.SINGLE(INDEX(Exceções!$E$5:$E$202,MATCH($A12&amp;"|"&amp;$F12,Exceções!$F$5:$F$202,0))),""))</f>
        <v/>
      </c>
    </row>
    <row r="13" spans="1:30" ht="15" hidden="1" customHeight="1" x14ac:dyDescent="0.25">
      <c r="A13" s="43">
        <v>9218</v>
      </c>
      <c r="B13" s="29" t="s">
        <v>170</v>
      </c>
      <c r="C13" s="29" t="str">
        <f>IFERROR(INDEX(Cadastro!$C$5:$C$94,$AB13),"NÃO INFORMADO")</f>
        <v>INS</v>
      </c>
      <c r="D13" s="29" t="str">
        <f>IFERROR(INDEX(Cadastro!$D$5:$D$94,$AB13),"")</f>
        <v>6x1</v>
      </c>
      <c r="E13" s="29" t="str">
        <f>IFERROR(INDEX(Cadastro!$G$5:$G$94,$AB13),"")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$94,$AB13),"")="",IF($L13&gt;0,1,0),IF(IFERROR(INDEX(Cadastro!$F$5:$F$94,$AB13),"")&lt;=IFERROR(INDEX(Parâmetros!$B$39:$B$48,MATCH($E13,Parâmetros!$A$39:$A$48,0)),99),IFERROR(INDEX(Cadastro!$F$5:$F$94,$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$94,$AB13),"")="",0,IF(IFERROR(INDEX(Cadastro!$F$5:$F$94,$AB13),"")&gt;IFERROR(INDEX(Parâmetros!$B$39:$B$48,MATCH($E13,Parâmetros!$A$39:$A$48,0)),99),IFERROR(INDEX(Cadastro!$F$5:$F$94,$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registro"),IF(AND($AB13&lt;&gt;$AB12,IFERROR(INDEX(Cadastro!$F$5:$F$94,$AB13),"")=""),"Indeterminado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IFERROR(MATCH($A13&amp;"|"&amp;TEXT(_xlfn.MAXIFS(Cadastro!$E$5:$E$94,Cadastro!$A$5:$A$94,$A13,Cadastro!$E$5:$E$94,"&lt;="&amp;$F13),"yyyymmdd"),Cadastro!$I$5:$I$94,0),"")</f>
        <v>1</v>
      </c>
      <c r="AC13" t="str">
        <f>IFERROR(_xlfn.SINGLE(INDEX(Exceções!$D$5:$D$202,MATCH($A13&amp;"|"&amp;$F13,Exceções!$F$5:$F$202,0))),"")</f>
        <v/>
      </c>
      <c r="AD13" t="str">
        <f>IF($AC13="","",IFERROR(_xlfn.SINGLE(INDEX(Exceções!$E$5:$E$202,MATCH($A13&amp;"|"&amp;$F13,Exceções!$F$5:$F$202,0))),""))</f>
        <v/>
      </c>
    </row>
    <row r="14" spans="1:30" ht="15" hidden="1" customHeight="1" x14ac:dyDescent="0.25">
      <c r="A14" s="43">
        <v>9218</v>
      </c>
      <c r="B14" s="29" t="s">
        <v>170</v>
      </c>
      <c r="C14" s="29" t="str">
        <f>IFERROR(INDEX(Cadastro!$C$5:$C$94,$AB14),"NÃO INFORMADO")</f>
        <v>INS</v>
      </c>
      <c r="D14" s="29" t="str">
        <f>IFERROR(INDEX(Cadastro!$D$5:$D$94,$AB14),"")</f>
        <v>6x1</v>
      </c>
      <c r="E14" s="29" t="str">
        <f>IFERROR(INDEX(Cadastro!$G$5:$G$94,$AB14),"")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$94,$AB14),"")="",IF($L14&gt;0,1,0),IF(IFERROR(INDEX(Cadastro!$F$5:$F$94,$AB14),"")&lt;=IFERROR(INDEX(Parâmetros!$B$39:$B$48,MATCH($E14,Parâmetros!$A$39:$A$48,0)),99),IFERROR(INDEX(Cadastro!$F$5:$F$94,$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$94,$AB14),"")="",0,IF(IFERROR(INDEX(Cadastro!$F$5:$F$94,$AB14),"")&gt;IFERROR(INDEX(Parâmetros!$B$39:$B$48,MATCH($E14,Parâmetros!$A$39:$A$48,0)),99),IFERROR(INDEX(Cadastro!$F$5:$F$94,$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registro"),IF(AND($AB14&lt;&gt;$AB13,IFERROR(INDEX(Cadastro!$F$5:$F$94,$AB14),"")=""),"Indeterminado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IFERROR(MATCH($A14&amp;"|"&amp;TEXT(_xlfn.MAXIFS(Cadastro!$E$5:$E$94,Cadastro!$A$5:$A$94,$A14,Cadastro!$E$5:$E$94,"&lt;="&amp;$F14),"yyyymmdd"),Cadastro!$I$5:$I$94,0),"")</f>
        <v>1</v>
      </c>
      <c r="AC14" t="str">
        <f>IFERROR(_xlfn.SINGLE(INDEX(Exceções!$D$5:$D$202,MATCH($A14&amp;"|"&amp;$F14,Exceções!$F$5:$F$202,0))),"")</f>
        <v/>
      </c>
      <c r="AD14" t="str">
        <f>IF($AC14="","",IFERROR(_xlfn.SINGLE(INDEX(Exceções!$E$5:$E$202,MATCH($A14&amp;"|"&amp;$F14,Exceções!$F$5:$F$202,0))),""))</f>
        <v/>
      </c>
    </row>
    <row r="15" spans="1:30" ht="15" hidden="1" customHeight="1" x14ac:dyDescent="0.25">
      <c r="A15" s="43">
        <v>9218</v>
      </c>
      <c r="B15" s="29" t="s">
        <v>170</v>
      </c>
      <c r="C15" s="29" t="str">
        <f>IFERROR(INDEX(Cadastro!$C$5:$C$94,$AB15),"NÃO INFORMADO")</f>
        <v>INS</v>
      </c>
      <c r="D15" s="29" t="str">
        <f>IFERROR(INDEX(Cadastro!$D$5:$D$94,$AB15),"")</f>
        <v>6x1</v>
      </c>
      <c r="E15" s="29" t="str">
        <f>IFERROR(INDEX(Cadastro!$G$5:$G$94,$AB15),"")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$94,$AB15),"")="",IF($L15&gt;0,1,0),IF(IFERROR(INDEX(Cadastro!$F$5:$F$94,$AB15),"")&lt;=IFERROR(INDEX(Parâmetros!$B$39:$B$48,MATCH($E15,Parâmetros!$A$39:$A$48,0)),99),IFERROR(INDEX(Cadastro!$F$5:$F$94,$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$94,$AB15),"")="",0,IF(IFERROR(INDEX(Cadastro!$F$5:$F$94,$AB15),"")&gt;IFERROR(INDEX(Parâmetros!$B$39:$B$48,MATCH($E15,Parâmetros!$A$39:$A$48,0)),99),IFERROR(INDEX(Cadastro!$F$5:$F$94,$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registro"),IF(AND($AB15&lt;&gt;$AB14,IFERROR(INDEX(Cadastro!$F$5:$F$94,$AB15),"")=""),"Indeterminado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IFERROR(MATCH($A15&amp;"|"&amp;TEXT(_xlfn.MAXIFS(Cadastro!$E$5:$E$94,Cadastro!$A$5:$A$94,$A15,Cadastro!$E$5:$E$94,"&lt;="&amp;$F15),"yyyymmdd"),Cadastro!$I$5:$I$94,0),"")</f>
        <v>1</v>
      </c>
      <c r="AC15" t="str">
        <f>IFERROR(_xlfn.SINGLE(INDEX(Exceções!$D$5:$D$202,MATCH($A15&amp;"|"&amp;$F15,Exceções!$F$5:$F$202,0))),"")</f>
        <v/>
      </c>
      <c r="AD15" t="str">
        <f>IF($AC15="","",IFERROR(_xlfn.SINGLE(INDEX(Exceções!$E$5:$E$202,MATCH($A15&amp;"|"&amp;$F15,Exceções!$F$5:$F$202,0))),""))</f>
        <v/>
      </c>
    </row>
    <row r="16" spans="1:30" ht="15" hidden="1" customHeight="1" x14ac:dyDescent="0.25">
      <c r="A16" s="43">
        <v>9218</v>
      </c>
      <c r="B16" s="29" t="s">
        <v>170</v>
      </c>
      <c r="C16" s="29" t="str">
        <f>IFERROR(INDEX(Cadastro!$C$5:$C$94,$AB16),"NÃO INFORMADO")</f>
        <v>INS</v>
      </c>
      <c r="D16" s="29" t="str">
        <f>IFERROR(INDEX(Cadastro!$D$5:$D$94,$AB16),"")</f>
        <v>6x1</v>
      </c>
      <c r="E16" s="29" t="str">
        <f>IFERROR(INDEX(Cadastro!$G$5:$G$94,$AB16),"")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$94,$AB16),"")="",IF($L16&gt;0,1,0),IF(IFERROR(INDEX(Cadastro!$F$5:$F$94,$AB16),"")&lt;=IFERROR(INDEX(Parâmetros!$B$39:$B$48,MATCH($E16,Parâmetros!$A$39:$A$48,0)),99),IFERROR(INDEX(Cadastro!$F$5:$F$94,$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$94,$AB16),"")="",0,IF(IFERROR(INDEX(Cadastro!$F$5:$F$94,$AB16),"")&gt;IFERROR(INDEX(Parâmetros!$B$39:$B$48,MATCH($E16,Parâmetros!$A$39:$A$48,0)),99),IFERROR(INDEX(Cadastro!$F$5:$F$94,$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registro"),IF(AND($AB16&lt;&gt;$AB15,IFERROR(INDEX(Cadastro!$F$5:$F$94,$AB16),"")=""),"Indeterminado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IFERROR(MATCH($A16&amp;"|"&amp;TEXT(_xlfn.MAXIFS(Cadastro!$E$5:$E$94,Cadastro!$A$5:$A$94,$A16,Cadastro!$E$5:$E$94,"&lt;="&amp;$F16),"yyyymmdd"),Cadastro!$I$5:$I$94,0),"")</f>
        <v>1</v>
      </c>
      <c r="AC16" t="str">
        <f>IFERROR(_xlfn.SINGLE(INDEX(Exceções!$D$5:$D$202,MATCH($A16&amp;"|"&amp;$F16,Exceções!$F$5:$F$202,0))),"")</f>
        <v/>
      </c>
      <c r="AD16" t="str">
        <f>IF($AC16="","",IFERROR(_xlfn.SINGLE(INDEX(Exceções!$E$5:$E$202,MATCH($A16&amp;"|"&amp;$F16,Exceções!$F$5:$F$202,0))),""))</f>
        <v/>
      </c>
    </row>
    <row r="17" spans="1:30" ht="15" hidden="1" customHeight="1" x14ac:dyDescent="0.25">
      <c r="A17" s="43">
        <v>9218</v>
      </c>
      <c r="B17" s="29" t="s">
        <v>170</v>
      </c>
      <c r="C17" s="29" t="str">
        <f>IFERROR(INDEX(Cadastro!$C$5:$C$94,$AB17),"NÃO INFORMADO")</f>
        <v>INS</v>
      </c>
      <c r="D17" s="29" t="str">
        <f>IFERROR(INDEX(Cadastro!$D$5:$D$94,$AB17),"")</f>
        <v>6x1</v>
      </c>
      <c r="E17" s="29" t="str">
        <f>IFERROR(INDEX(Cadastro!$G$5:$G$94,$AB17),"")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$94,$AB17),"")="",IF($L17&gt;0,1,0),IF(IFERROR(INDEX(Cadastro!$F$5:$F$94,$AB17),"")&lt;=IFERROR(INDEX(Parâmetros!$B$39:$B$48,MATCH($E17,Parâmetros!$A$39:$A$48,0)),99),IFERROR(INDEX(Cadastro!$F$5:$F$94,$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$94,$AB17),"")="",0,IF(IFERROR(INDEX(Cadastro!$F$5:$F$94,$AB17),"")&gt;IFERROR(INDEX(Parâmetros!$B$39:$B$48,MATCH($E17,Parâmetros!$A$39:$A$48,0)),99),IFERROR(INDEX(Cadastro!$F$5:$F$94,$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registro"),IF(AND($AB17&lt;&gt;$AB16,IFERROR(INDEX(Cadastro!$F$5:$F$94,$AB17),"")=""),"Indeterminado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IFERROR(MATCH($A17&amp;"|"&amp;TEXT(_xlfn.MAXIFS(Cadastro!$E$5:$E$94,Cadastro!$A$5:$A$94,$A17,Cadastro!$E$5:$E$94,"&lt;="&amp;$F17),"yyyymmdd"),Cadastro!$I$5:$I$94,0),"")</f>
        <v>1</v>
      </c>
      <c r="AC17" t="str">
        <f>IFERROR(_xlfn.SINGLE(INDEX(Exceções!$D$5:$D$202,MATCH($A17&amp;"|"&amp;$F17,Exceções!$F$5:$F$202,0))),"")</f>
        <v/>
      </c>
      <c r="AD17" t="str">
        <f>IF($AC17="","",IFERROR(_xlfn.SINGLE(INDEX(Exceções!$E$5:$E$202,MATCH($A17&amp;"|"&amp;$F17,Exceções!$F$5:$F$202,0))),""))</f>
        <v/>
      </c>
    </row>
    <row r="18" spans="1:30" ht="15" hidden="1" customHeight="1" x14ac:dyDescent="0.25">
      <c r="A18" s="43">
        <v>9218</v>
      </c>
      <c r="B18" s="29" t="s">
        <v>170</v>
      </c>
      <c r="C18" s="29" t="str">
        <f>IFERROR(INDEX(Cadastro!$C$5:$C$94,$AB18),"NÃO INFORMADO")</f>
        <v>INS</v>
      </c>
      <c r="D18" s="29" t="str">
        <f>IFERROR(INDEX(Cadastro!$D$5:$D$94,$AB18),"")</f>
        <v>6x1</v>
      </c>
      <c r="E18" s="29" t="str">
        <f>IFERROR(INDEX(Cadastro!$G$5:$G$94,$AB18),"")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$94,$AB18),"")="",IF($L18&gt;0,1,0),IF(IFERROR(INDEX(Cadastro!$F$5:$F$94,$AB18),"")&lt;=IFERROR(INDEX(Parâmetros!$B$39:$B$48,MATCH($E18,Parâmetros!$A$39:$A$48,0)),99),IFERROR(INDEX(Cadastro!$F$5:$F$94,$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$94,$AB18),"")="",0,IF(IFERROR(INDEX(Cadastro!$F$5:$F$94,$AB18),"")&gt;IFERROR(INDEX(Parâmetros!$B$39:$B$48,MATCH($E18,Parâmetros!$A$39:$A$48,0)),99),IFERROR(INDEX(Cadastro!$F$5:$F$94,$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registro"),IF(AND($AB18&lt;&gt;$AB17,IFERROR(INDEX(Cadastro!$F$5:$F$94,$AB18),"")=""),"Indeterminado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IFERROR(MATCH($A18&amp;"|"&amp;TEXT(_xlfn.MAXIFS(Cadastro!$E$5:$E$94,Cadastro!$A$5:$A$94,$A18,Cadastro!$E$5:$E$94,"&lt;="&amp;$F18),"yyyymmdd"),Cadastro!$I$5:$I$94,0),"")</f>
        <v>1</v>
      </c>
      <c r="AC18" t="str">
        <f>IFERROR(_xlfn.SINGLE(INDEX(Exceções!$D$5:$D$202,MATCH($A18&amp;"|"&amp;$F18,Exceções!$F$5:$F$202,0))),"")</f>
        <v/>
      </c>
      <c r="AD18" t="str">
        <f>IF($AC18="","",IFERROR(_xlfn.SINGLE(INDEX(Exceções!$E$5:$E$202,MATCH($A18&amp;"|"&amp;$F18,Exceções!$F$5:$F$202,0))),""))</f>
        <v/>
      </c>
    </row>
    <row r="19" spans="1:30" ht="15" hidden="1" customHeight="1" x14ac:dyDescent="0.25">
      <c r="A19" s="43">
        <v>9218</v>
      </c>
      <c r="B19" s="29" t="s">
        <v>170</v>
      </c>
      <c r="C19" s="29" t="str">
        <f>IFERROR(INDEX(Cadastro!$C$5:$C$94,$AB19),"NÃO INFORMADO")</f>
        <v>INS</v>
      </c>
      <c r="D19" s="29" t="str">
        <f>IFERROR(INDEX(Cadastro!$D$5:$D$94,$AB19),"")</f>
        <v>6x1</v>
      </c>
      <c r="E19" s="29" t="str">
        <f>IFERROR(INDEX(Cadastro!$G$5:$G$94,$AB19),"")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$94,$AB19),"")="",IF($L19&gt;0,1,0),IF(IFERROR(INDEX(Cadastro!$F$5:$F$94,$AB19),"")&lt;=IFERROR(INDEX(Parâmetros!$B$39:$B$48,MATCH($E19,Parâmetros!$A$39:$A$48,0)),99),IFERROR(INDEX(Cadastro!$F$5:$F$94,$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$94,$AB19),"")="",0,IF(IFERROR(INDEX(Cadastro!$F$5:$F$94,$AB19),"")&gt;IFERROR(INDEX(Parâmetros!$B$39:$B$48,MATCH($E19,Parâmetros!$A$39:$A$48,0)),99),IFERROR(INDEX(Cadastro!$F$5:$F$94,$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registro"),IF(AND($AB19&lt;&gt;$AB18,IFERROR(INDEX(Cadastro!$F$5:$F$94,$AB19),"")=""),"Indeterminado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IFERROR(MATCH($A19&amp;"|"&amp;TEXT(_xlfn.MAXIFS(Cadastro!$E$5:$E$94,Cadastro!$A$5:$A$94,$A19,Cadastro!$E$5:$E$94,"&lt;="&amp;$F19),"yyyymmdd"),Cadastro!$I$5:$I$94,0),"")</f>
        <v>1</v>
      </c>
      <c r="AC19" t="str">
        <f>IFERROR(_xlfn.SINGLE(INDEX(Exceções!$D$5:$D$202,MATCH($A19&amp;"|"&amp;$F19,Exceções!$F$5:$F$202,0))),"")</f>
        <v/>
      </c>
      <c r="AD19" t="str">
        <f>IF($AC19="","",IFERROR(_xlfn.SINGLE(INDEX(Exceções!$E$5:$E$202,MATCH($A19&amp;"|"&amp;$F19,Exceções!$F$5:$F$202,0))),""))</f>
        <v/>
      </c>
    </row>
    <row r="20" spans="1:30" ht="15" hidden="1" customHeight="1" x14ac:dyDescent="0.25">
      <c r="A20" s="43">
        <v>9218</v>
      </c>
      <c r="B20" s="29" t="s">
        <v>170</v>
      </c>
      <c r="C20" s="29" t="str">
        <f>IFERROR(INDEX(Cadastro!$C$5:$C$94,$AB20),"NÃO INFORMADO")</f>
        <v>INS</v>
      </c>
      <c r="D20" s="29" t="str">
        <f>IFERROR(INDEX(Cadastro!$D$5:$D$94,$AB20),"")</f>
        <v>6x1</v>
      </c>
      <c r="E20" s="29" t="str">
        <f>IFERROR(INDEX(Cadastro!$G$5:$G$94,$AB20),"")</f>
        <v>6x1</v>
      </c>
      <c r="F20" s="41">
        <v>46253</v>
      </c>
      <c r="G20" s="44" t="str">
        <f t="shared" si="0"/>
        <v>qua</v>
      </c>
      <c r="H20" s="43" t="str">
        <f>IF(COUNTIFS(Dados!$A:$A,$A20,Dados!$S:$S,$F20)=0,"",_xlfn.MINIFS(Dados!$Q:$Q,Dados!$A:$A,$A20,Dados!$S:$S,$F20))</f>
        <v/>
      </c>
      <c r="I20" s="43" t="str">
        <f>IF($H20="","",_xlfn.MAXIFS(Dados!$R:$R,Dados!$A:$A,$A20,Dados!$S:$S,$F20))</f>
        <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0</v>
      </c>
      <c r="M20" s="42">
        <f>IFERROR(INDEX(Parâmetros!$E$6:$E$11,MATCH($K20,Parâmetros!$A$6:$A$11,0)),"")</f>
        <v>8.8000000000000007</v>
      </c>
      <c r="N20" s="45">
        <f t="shared" si="1"/>
        <v>0</v>
      </c>
      <c r="O20" s="45">
        <f>Parâmetros!$E$13</f>
        <v>0.8</v>
      </c>
      <c r="P20" s="44" t="str">
        <f>IF(OR($M20="",$F20&gt;Parâmetros!$E$14),"Não","Sim")</f>
        <v>Não</v>
      </c>
      <c r="Q20" s="44" t="str">
        <f t="shared" si="2"/>
        <v/>
      </c>
      <c r="R20" s="44" t="str">
        <f t="shared" si="3"/>
        <v/>
      </c>
      <c r="S20" s="42" t="str">
        <f t="shared" si="4"/>
        <v/>
      </c>
      <c r="T20" s="44" t="str">
        <f>IF($Q20&lt;&gt;"Sim","",IF($N20&gt;Parâmetros!$E$15,"Sim","Não"))</f>
        <v/>
      </c>
      <c r="U20" s="29" t="str">
        <f t="shared" si="5"/>
        <v>Fora da apuração</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FALTA DE REGISTRO · dia útil da escala 6x1</v>
      </c>
      <c r="W20" s="46" t="str">
        <f>IF(AND($AC20&lt;&gt;"",$AB20=$AB19,$W19&lt;&gt;""),$W19,IF(OR(OR($D20="6x1",$D20="FF 6x1"),$D20="5x2"),"",IF($AB20&lt;&gt;$AB19,IF(IFERROR(INDEX(Cadastro!$F$5:$F$94,$AB20),"")="",IF($L20&gt;0,1,0),IF(IFERROR(INDEX(Cadastro!$F$5:$F$94,$AB20),"")&lt;=IFERROR(INDEX(Parâmetros!$B$39:$B$48,MATCH($E20,Parâmetros!$A$39:$A$48,0)),99),IFERROR(INDEX(Cadastro!$F$5:$F$94,$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$94,$AB20),"")="",0,IF(IFERROR(INDEX(Cadastro!$F$5:$F$94,$AB20),"")&gt;IFERROR(INDEX(Parâmetros!$B$39:$B$48,MATCH($E20,Parâmetros!$A$39:$A$48,0)),99),IFERROR(INDEX(Cadastro!$F$5:$F$94,$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registro"),IF(AND($AB20&lt;&gt;$AB19,IFERROR(INDEX(Cadastro!$F$5:$F$94,$AB20),"")=""),"Indeterminado (início da série)",IF($X20&gt;0,"Folga","Falta de registro"))))))))</f>
        <v>Falta de registro</v>
      </c>
      <c r="Z20" s="46">
        <f>IF(OR($L20&gt;0,$F20&gt;Parâmetros!$E$14),0,IF($A20&lt;&gt;$A19,1,N($Z19)+1))</f>
        <v>0</v>
      </c>
      <c r="AA20" s="46">
        <f>IF(OR($L20&gt;0,$F20&gt;Parâmetros!$E$14),0,IF(OR($A20&lt;&gt;$A21,$F21&gt;Parâmetros!$E$14),1,N($AA21)+1))</f>
        <v>0</v>
      </c>
      <c r="AB20" s="43">
        <f>IFERROR(MATCH($A20&amp;"|"&amp;TEXT(_xlfn.MAXIFS(Cadastro!$E$5:$E$94,Cadastro!$A$5:$A$94,$A20,Cadastro!$E$5:$E$94,"&lt;="&amp;$F20),"yyyymmdd"),Cadastro!$I$5:$I$94,0),"")</f>
        <v>1</v>
      </c>
      <c r="AC20" t="str">
        <f>IFERROR(_xlfn.SINGLE(INDEX(Exceções!$D$5:$D$202,MATCH($A20&amp;"|"&amp;$F20,Exceções!$F$5:$F$202,0))),"")</f>
        <v/>
      </c>
      <c r="AD20" t="str">
        <f>IF($AC20="","",IFERROR(_xlfn.SINGLE(INDEX(Exceções!$E$5:$E$202,MATCH($A20&amp;"|"&amp;$F20,Exceções!$F$5:$F$202,0))),""))</f>
        <v/>
      </c>
    </row>
    <row r="21" spans="1:30" ht="15" hidden="1" customHeight="1" x14ac:dyDescent="0.25">
      <c r="A21" s="43">
        <v>9218</v>
      </c>
      <c r="B21" s="29" t="s">
        <v>170</v>
      </c>
      <c r="C21" s="29" t="str">
        <f>IFERROR(INDEX(Cadastro!$C$5:$C$94,$AB21),"NÃO INFORMADO")</f>
        <v>INS</v>
      </c>
      <c r="D21" s="29" t="str">
        <f>IFERROR(INDEX(Cadastro!$D$5:$D$94,$AB21),"")</f>
        <v>6x1</v>
      </c>
      <c r="E21" s="29" t="str">
        <f>IFERROR(INDEX(Cadastro!$G$5:$G$94,$AB21),"")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$94,$AB21),"")="",IF($L21&gt;0,1,0),IF(IFERROR(INDEX(Cadastro!$F$5:$F$94,$AB21),"")&lt;=IFERROR(INDEX(Parâmetros!$B$39:$B$48,MATCH($E21,Parâmetros!$A$39:$A$48,0)),99),IFERROR(INDEX(Cadastro!$F$5:$F$94,$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$94,$AB21),"")="",0,IF(IFERROR(INDEX(Cadastro!$F$5:$F$94,$AB21),"")&gt;IFERROR(INDEX(Parâmetros!$B$39:$B$48,MATCH($E21,Parâmetros!$A$39:$A$48,0)),99),IFERROR(INDEX(Cadastro!$F$5:$F$94,$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registro"),IF(AND($AB21&lt;&gt;$AB20,IFERROR(INDEX(Cadastro!$F$5:$F$94,$AB21),"")=""),"Indeterminado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IFERROR(MATCH($A21&amp;"|"&amp;TEXT(_xlfn.MAXIFS(Cadastro!$E$5:$E$94,Cadastro!$A$5:$A$94,$A21,Cadastro!$E$5:$E$94,"&lt;="&amp;$F21),"yyyymmdd"),Cadastro!$I$5:$I$94,0),"")</f>
        <v>1</v>
      </c>
      <c r="AC21" t="str">
        <f>IFERROR(_xlfn.SINGLE(INDEX(Exceções!$D$5:$D$202,MATCH($A21&amp;"|"&amp;$F21,Exceções!$F$5:$F$202,0))),"")</f>
        <v/>
      </c>
      <c r="AD21" t="str">
        <f>IF($AC21="","",IFERROR(_xlfn.SINGLE(INDEX(Exceções!$E$5:$E$202,MATCH($A21&amp;"|"&amp;$F21,Exceções!$F$5:$F$202,0))),""))</f>
        <v/>
      </c>
    </row>
    <row r="22" spans="1:30" ht="15" hidden="1" customHeight="1" x14ac:dyDescent="0.25">
      <c r="A22" s="43">
        <v>9218</v>
      </c>
      <c r="B22" s="29" t="s">
        <v>170</v>
      </c>
      <c r="C22" s="29" t="str">
        <f>IFERROR(INDEX(Cadastro!$C$5:$C$94,$AB22),"NÃO INFORMADO")</f>
        <v>INS</v>
      </c>
      <c r="D22" s="29" t="str">
        <f>IFERROR(INDEX(Cadastro!$D$5:$D$94,$AB22),"")</f>
        <v>6x1</v>
      </c>
      <c r="E22" s="29" t="str">
        <f>IFERROR(INDEX(Cadastro!$G$5:$G$94,$AB22),"")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$94,$AB22),"")="",IF($L22&gt;0,1,0),IF(IFERROR(INDEX(Cadastro!$F$5:$F$94,$AB22),"")&lt;=IFERROR(INDEX(Parâmetros!$B$39:$B$48,MATCH($E22,Parâmetros!$A$39:$A$48,0)),99),IFERROR(INDEX(Cadastro!$F$5:$F$94,$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$94,$AB22),"")="",0,IF(IFERROR(INDEX(Cadastro!$F$5:$F$94,$AB22),"")&gt;IFERROR(INDEX(Parâmetros!$B$39:$B$48,MATCH($E22,Parâmetros!$A$39:$A$48,0)),99),IFERROR(INDEX(Cadastro!$F$5:$F$94,$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registro"),IF(AND($AB22&lt;&gt;$AB21,IFERROR(INDEX(Cadastro!$F$5:$F$94,$AB22),"")=""),"Indeterminado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IFERROR(MATCH($A22&amp;"|"&amp;TEXT(_xlfn.MAXIFS(Cadastro!$E$5:$E$94,Cadastro!$A$5:$A$94,$A22,Cadastro!$E$5:$E$94,"&lt;="&amp;$F22),"yyyymmdd"),Cadastro!$I$5:$I$94,0),"")</f>
        <v>1</v>
      </c>
      <c r="AC22" t="str">
        <f>IFERROR(_xlfn.SINGLE(INDEX(Exceções!$D$5:$D$202,MATCH($A22&amp;"|"&amp;$F22,Exceções!$F$5:$F$202,0))),"")</f>
        <v/>
      </c>
      <c r="AD22" t="str">
        <f>IF($AC22="","",IFERROR(_xlfn.SINGLE(INDEX(Exceções!$E$5:$E$202,MATCH($A22&amp;"|"&amp;$F22,Exceções!$F$5:$F$202,0))),""))</f>
        <v/>
      </c>
    </row>
    <row r="23" spans="1:30" ht="15" hidden="1" customHeight="1" x14ac:dyDescent="0.25">
      <c r="A23" s="43">
        <v>9218</v>
      </c>
      <c r="B23" s="29" t="s">
        <v>170</v>
      </c>
      <c r="C23" s="29" t="str">
        <f>IFERROR(INDEX(Cadastro!$C$5:$C$94,$AB23),"NÃO INFORMADO")</f>
        <v>INS</v>
      </c>
      <c r="D23" s="29" t="str">
        <f>IFERROR(INDEX(Cadastro!$D$5:$D$94,$AB23),"")</f>
        <v>6x1</v>
      </c>
      <c r="E23" s="29" t="str">
        <f>IFERROR(INDEX(Cadastro!$G$5:$G$94,$AB23),"")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$94,$AB23),"")="",IF($L23&gt;0,1,0),IF(IFERROR(INDEX(Cadastro!$F$5:$F$94,$AB23),"")&lt;=IFERROR(INDEX(Parâmetros!$B$39:$B$48,MATCH($E23,Parâmetros!$A$39:$A$48,0)),99),IFERROR(INDEX(Cadastro!$F$5:$F$94,$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$94,$AB23),"")="",0,IF(IFERROR(INDEX(Cadastro!$F$5:$F$94,$AB23),"")&gt;IFERROR(INDEX(Parâmetros!$B$39:$B$48,MATCH($E23,Parâmetros!$A$39:$A$48,0)),99),IFERROR(INDEX(Cadastro!$F$5:$F$94,$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registro"),IF(AND($AB23&lt;&gt;$AB22,IFERROR(INDEX(Cadastro!$F$5:$F$94,$AB23),"")=""),"Indeterminado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IFERROR(MATCH($A23&amp;"|"&amp;TEXT(_xlfn.MAXIFS(Cadastro!$E$5:$E$94,Cadastro!$A$5:$A$94,$A23,Cadastro!$E$5:$E$94,"&lt;="&amp;$F23),"yyyymmdd"),Cadastro!$I$5:$I$94,0),"")</f>
        <v>1</v>
      </c>
      <c r="AC23" t="str">
        <f>IFERROR(_xlfn.SINGLE(INDEX(Exceções!$D$5:$D$202,MATCH($A23&amp;"|"&amp;$F23,Exceções!$F$5:$F$202,0))),"")</f>
        <v/>
      </c>
      <c r="AD23" t="str">
        <f>IF($AC23="","",IFERROR(_xlfn.SINGLE(INDEX(Exceções!$E$5:$E$202,MATCH($A23&amp;"|"&amp;$F23,Exceções!$F$5:$F$202,0))),""))</f>
        <v/>
      </c>
    </row>
    <row r="24" spans="1:30" ht="15" hidden="1" customHeight="1" x14ac:dyDescent="0.25">
      <c r="A24" s="43">
        <v>9218</v>
      </c>
      <c r="B24" s="29" t="s">
        <v>170</v>
      </c>
      <c r="C24" s="29" t="str">
        <f>IFERROR(INDEX(Cadastro!$C$5:$C$94,$AB24),"NÃO INFORMADO")</f>
        <v>INS</v>
      </c>
      <c r="D24" s="29" t="str">
        <f>IFERROR(INDEX(Cadastro!$D$5:$D$94,$AB24),"")</f>
        <v>6x1</v>
      </c>
      <c r="E24" s="29" t="str">
        <f>IFERROR(INDEX(Cadastro!$G$5:$G$94,$AB24),"")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$94,$AB24),"")="",IF($L24&gt;0,1,0),IF(IFERROR(INDEX(Cadastro!$F$5:$F$94,$AB24),"")&lt;=IFERROR(INDEX(Parâmetros!$B$39:$B$48,MATCH($E24,Parâmetros!$A$39:$A$48,0)),99),IFERROR(INDEX(Cadastro!$F$5:$F$94,$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$94,$AB24),"")="",0,IF(IFERROR(INDEX(Cadastro!$F$5:$F$94,$AB24),"")&gt;IFERROR(INDEX(Parâmetros!$B$39:$B$48,MATCH($E24,Parâmetros!$A$39:$A$48,0)),99),IFERROR(INDEX(Cadastro!$F$5:$F$94,$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registro"),IF(AND($AB24&lt;&gt;$AB23,IFERROR(INDEX(Cadastro!$F$5:$F$94,$AB24),"")=""),"Indeterminado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IFERROR(MATCH($A24&amp;"|"&amp;TEXT(_xlfn.MAXIFS(Cadastro!$E$5:$E$94,Cadastro!$A$5:$A$94,$A24,Cadastro!$E$5:$E$94,"&lt;="&amp;$F24),"yyyymmdd"),Cadastro!$I$5:$I$94,0),"")</f>
        <v>1</v>
      </c>
      <c r="AC24" t="str">
        <f>IFERROR(_xlfn.SINGLE(INDEX(Exceções!$D$5:$D$202,MATCH($A24&amp;"|"&amp;$F24,Exceções!$F$5:$F$202,0))),"")</f>
        <v/>
      </c>
      <c r="AD24" t="str">
        <f>IF($AC24="","",IFERROR(_xlfn.SINGLE(INDEX(Exceções!$E$5:$E$202,MATCH($A24&amp;"|"&amp;$F24,Exceções!$F$5:$F$202,0))),""))</f>
        <v/>
      </c>
    </row>
    <row r="25" spans="1:30" ht="15" hidden="1" customHeight="1" x14ac:dyDescent="0.25">
      <c r="A25" s="43">
        <v>9218</v>
      </c>
      <c r="B25" s="29" t="s">
        <v>170</v>
      </c>
      <c r="C25" s="29" t="str">
        <f>IFERROR(INDEX(Cadastro!$C$5:$C$94,$AB25),"NÃO INFORMADO")</f>
        <v>INS</v>
      </c>
      <c r="D25" s="29" t="str">
        <f>IFERROR(INDEX(Cadastro!$D$5:$D$94,$AB25),"")</f>
        <v>6x1</v>
      </c>
      <c r="E25" s="29" t="str">
        <f>IFERROR(INDEX(Cadastro!$G$5:$G$94,$AB25),"")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$94,$AB25),"")="",IF($L25&gt;0,1,0),IF(IFERROR(INDEX(Cadastro!$F$5:$F$94,$AB25),"")&lt;=IFERROR(INDEX(Parâmetros!$B$39:$B$48,MATCH($E25,Parâmetros!$A$39:$A$48,0)),99),IFERROR(INDEX(Cadastro!$F$5:$F$94,$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$94,$AB25),"")="",0,IF(IFERROR(INDEX(Cadastro!$F$5:$F$94,$AB25),"")&gt;IFERROR(INDEX(Parâmetros!$B$39:$B$48,MATCH($E25,Parâmetros!$A$39:$A$48,0)),99),IFERROR(INDEX(Cadastro!$F$5:$F$94,$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registro"),IF(AND($AB25&lt;&gt;$AB24,IFERROR(INDEX(Cadastro!$F$5:$F$94,$AB25),"")=""),"Indeterminado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IFERROR(MATCH($A25&amp;"|"&amp;TEXT(_xlfn.MAXIFS(Cadastro!$E$5:$E$94,Cadastro!$A$5:$A$94,$A25,Cadastro!$E$5:$E$94,"&lt;="&amp;$F25),"yyyymmdd"),Cadastro!$I$5:$I$94,0),"")</f>
        <v>1</v>
      </c>
      <c r="AC25" t="str">
        <f>IFERROR(_xlfn.SINGLE(INDEX(Exceções!$D$5:$D$202,MATCH($A25&amp;"|"&amp;$F25,Exceções!$F$5:$F$202,0))),"")</f>
        <v/>
      </c>
      <c r="AD25" t="str">
        <f>IF($AC25="","",IFERROR(_xlfn.SINGLE(INDEX(Exceções!$E$5:$E$202,MATCH($A25&amp;"|"&amp;$F25,Exceções!$F$5:$F$202,0))),""))</f>
        <v/>
      </c>
    </row>
    <row r="26" spans="1:30" ht="15" hidden="1" customHeight="1" x14ac:dyDescent="0.25">
      <c r="A26" s="43">
        <v>9218</v>
      </c>
      <c r="B26" s="29" t="s">
        <v>170</v>
      </c>
      <c r="C26" s="29" t="str">
        <f>IFERROR(INDEX(Cadastro!$C$5:$C$94,$AB26),"NÃO INFORMADO")</f>
        <v>INS</v>
      </c>
      <c r="D26" s="29" t="str">
        <f>IFERROR(INDEX(Cadastro!$D$5:$D$94,$AB26),"")</f>
        <v>6x1</v>
      </c>
      <c r="E26" s="29" t="str">
        <f>IFERROR(INDEX(Cadastro!$G$5:$G$94,$AB26),"")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$94,$AB26),"")="",IF($L26&gt;0,1,0),IF(IFERROR(INDEX(Cadastro!$F$5:$F$94,$AB26),"")&lt;=IFERROR(INDEX(Parâmetros!$B$39:$B$48,MATCH($E26,Parâmetros!$A$39:$A$48,0)),99),IFERROR(INDEX(Cadastro!$F$5:$F$94,$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$94,$AB26),"")="",0,IF(IFERROR(INDEX(Cadastro!$F$5:$F$94,$AB26),"")&gt;IFERROR(INDEX(Parâmetros!$B$39:$B$48,MATCH($E26,Parâmetros!$A$39:$A$48,0)),99),IFERROR(INDEX(Cadastro!$F$5:$F$94,$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registro"),IF(AND($AB26&lt;&gt;$AB25,IFERROR(INDEX(Cadastro!$F$5:$F$94,$AB26),"")=""),"Indeterminado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IFERROR(MATCH($A26&amp;"|"&amp;TEXT(_xlfn.MAXIFS(Cadastro!$E$5:$E$94,Cadastro!$A$5:$A$94,$A26,Cadastro!$E$5:$E$94,"&lt;="&amp;$F26),"yyyymmdd"),Cadastro!$I$5:$I$94,0),"")</f>
        <v>1</v>
      </c>
      <c r="AC26" t="str">
        <f>IFERROR(_xlfn.SINGLE(INDEX(Exceções!$D$5:$D$202,MATCH($A26&amp;"|"&amp;$F26,Exceções!$F$5:$F$202,0))),"")</f>
        <v/>
      </c>
      <c r="AD26" t="str">
        <f>IF($AC26="","",IFERROR(_xlfn.SINGLE(INDEX(Exceções!$E$5:$E$202,MATCH($A26&amp;"|"&amp;$F26,Exceções!$F$5:$F$202,0))),""))</f>
        <v/>
      </c>
    </row>
    <row r="27" spans="1:30" ht="15" hidden="1" customHeight="1" x14ac:dyDescent="0.25">
      <c r="A27" s="43">
        <v>9218</v>
      </c>
      <c r="B27" s="29" t="s">
        <v>170</v>
      </c>
      <c r="C27" s="29" t="str">
        <f>IFERROR(INDEX(Cadastro!$C$5:$C$94,$AB27),"NÃO INFORMADO")</f>
        <v>INS</v>
      </c>
      <c r="D27" s="29" t="str">
        <f>IFERROR(INDEX(Cadastro!$D$5:$D$94,$AB27),"")</f>
        <v>6x1</v>
      </c>
      <c r="E27" s="29" t="str">
        <f>IFERROR(INDEX(Cadastro!$G$5:$G$94,$AB27),"")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$94,$AB27),"")="",IF($L27&gt;0,1,0),IF(IFERROR(INDEX(Cadastro!$F$5:$F$94,$AB27),"")&lt;=IFERROR(INDEX(Parâmetros!$B$39:$B$48,MATCH($E27,Parâmetros!$A$39:$A$48,0)),99),IFERROR(INDEX(Cadastro!$F$5:$F$94,$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$94,$AB27),"")="",0,IF(IFERROR(INDEX(Cadastro!$F$5:$F$94,$AB27),"")&gt;IFERROR(INDEX(Parâmetros!$B$39:$B$48,MATCH($E27,Parâmetros!$A$39:$A$48,0)),99),IFERROR(INDEX(Cadastro!$F$5:$F$94,$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registro"),IF(AND($AB27&lt;&gt;$AB26,IFERROR(INDEX(Cadastro!$F$5:$F$94,$AB27),"")=""),"Indeterminado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IFERROR(MATCH($A27&amp;"|"&amp;TEXT(_xlfn.MAXIFS(Cadastro!$E$5:$E$94,Cadastro!$A$5:$A$94,$A27,Cadastro!$E$5:$E$94,"&lt;="&amp;$F27),"yyyymmdd"),Cadastro!$I$5:$I$94,0),"")</f>
        <v>1</v>
      </c>
      <c r="AC27" t="str">
        <f>IFERROR(_xlfn.SINGLE(INDEX(Exceções!$D$5:$D$202,MATCH($A27&amp;"|"&amp;$F27,Exceções!$F$5:$F$202,0))),"")</f>
        <v/>
      </c>
      <c r="AD27" t="str">
        <f>IF($AC27="","",IFERROR(_xlfn.SINGLE(INDEX(Exceções!$E$5:$E$202,MATCH($A27&amp;"|"&amp;$F27,Exceções!$F$5:$F$202,0))),""))</f>
        <v/>
      </c>
    </row>
    <row r="28" spans="1:30" ht="15" hidden="1" customHeight="1" x14ac:dyDescent="0.25">
      <c r="A28" s="43">
        <v>9218</v>
      </c>
      <c r="B28" s="29" t="s">
        <v>170</v>
      </c>
      <c r="C28" s="29" t="str">
        <f>IFERROR(INDEX(Cadastro!$C$5:$C$94,$AB28),"NÃO INFORMADO")</f>
        <v>INS</v>
      </c>
      <c r="D28" s="29" t="str">
        <f>IFERROR(INDEX(Cadastro!$D$5:$D$94,$AB28),"")</f>
        <v>6x1</v>
      </c>
      <c r="E28" s="29" t="str">
        <f>IFERROR(INDEX(Cadastro!$G$5:$G$94,$AB28),"")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$94,$AB28),"")="",IF($L28&gt;0,1,0),IF(IFERROR(INDEX(Cadastro!$F$5:$F$94,$AB28),"")&lt;=IFERROR(INDEX(Parâmetros!$B$39:$B$48,MATCH($E28,Parâmetros!$A$39:$A$48,0)),99),IFERROR(INDEX(Cadastro!$F$5:$F$94,$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$94,$AB28),"")="",0,IF(IFERROR(INDEX(Cadastro!$F$5:$F$94,$AB28),"")&gt;IFERROR(INDEX(Parâmetros!$B$39:$B$48,MATCH($E28,Parâmetros!$A$39:$A$48,0)),99),IFERROR(INDEX(Cadastro!$F$5:$F$94,$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registro"),IF(AND($AB28&lt;&gt;$AB27,IFERROR(INDEX(Cadastro!$F$5:$F$94,$AB28),"")=""),"Indeterminado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IFERROR(MATCH($A28&amp;"|"&amp;TEXT(_xlfn.MAXIFS(Cadastro!$E$5:$E$94,Cadastro!$A$5:$A$94,$A28,Cadastro!$E$5:$E$94,"&lt;="&amp;$F28),"yyyymmdd"),Cadastro!$I$5:$I$94,0),"")</f>
        <v>1</v>
      </c>
      <c r="AC28" t="str">
        <f>IFERROR(_xlfn.SINGLE(INDEX(Exceções!$D$5:$D$202,MATCH($A28&amp;"|"&amp;$F28,Exceções!$F$5:$F$202,0))),"")</f>
        <v/>
      </c>
      <c r="AD28" t="str">
        <f>IF($AC28="","",IFERROR(_xlfn.SINGLE(INDEX(Exceções!$E$5:$E$202,MATCH($A28&amp;"|"&amp;$F28,Exceções!$F$5:$F$202,0))),""))</f>
        <v/>
      </c>
    </row>
    <row r="29" spans="1:30" ht="15" hidden="1" customHeight="1" x14ac:dyDescent="0.25">
      <c r="A29" s="43">
        <v>9218</v>
      </c>
      <c r="B29" s="29" t="s">
        <v>170</v>
      </c>
      <c r="C29" s="29" t="str">
        <f>IFERROR(INDEX(Cadastro!$C$5:$C$94,$AB29),"NÃO INFORMADO")</f>
        <v>INS</v>
      </c>
      <c r="D29" s="29" t="str">
        <f>IFERROR(INDEX(Cadastro!$D$5:$D$94,$AB29),"")</f>
        <v>6x1</v>
      </c>
      <c r="E29" s="29" t="str">
        <f>IFERROR(INDEX(Cadastro!$G$5:$G$94,$AB29),"")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$94,$AB29),"")="",IF($L29&gt;0,1,0),IF(IFERROR(INDEX(Cadastro!$F$5:$F$94,$AB29),"")&lt;=IFERROR(INDEX(Parâmetros!$B$39:$B$48,MATCH($E29,Parâmetros!$A$39:$A$48,0)),99),IFERROR(INDEX(Cadastro!$F$5:$F$94,$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$94,$AB29),"")="",0,IF(IFERROR(INDEX(Cadastro!$F$5:$F$94,$AB29),"")&gt;IFERROR(INDEX(Parâmetros!$B$39:$B$48,MATCH($E29,Parâmetros!$A$39:$A$48,0)),99),IFERROR(INDEX(Cadastro!$F$5:$F$94,$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registro"),IF(AND($AB29&lt;&gt;$AB28,IFERROR(INDEX(Cadastro!$F$5:$F$94,$AB29),"")=""),"Indeterminado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IFERROR(MATCH($A29&amp;"|"&amp;TEXT(_xlfn.MAXIFS(Cadastro!$E$5:$E$94,Cadastro!$A$5:$A$94,$A29,Cadastro!$E$5:$E$94,"&lt;="&amp;$F29),"yyyymmdd"),Cadastro!$I$5:$I$94,0),"")</f>
        <v>1</v>
      </c>
      <c r="AC29" t="str">
        <f>IFERROR(_xlfn.SINGLE(INDEX(Exceções!$D$5:$D$202,MATCH($A29&amp;"|"&amp;$F29,Exceções!$F$5:$F$202,0))),"")</f>
        <v/>
      </c>
      <c r="AD29" t="str">
        <f>IF($AC29="","",IFERROR(_xlfn.SINGLE(INDEX(Exceções!$E$5:$E$202,MATCH($A29&amp;"|"&amp;$F29,Exceções!$F$5:$F$202,0))),""))</f>
        <v/>
      </c>
    </row>
    <row r="30" spans="1:30" ht="15" hidden="1" customHeight="1" x14ac:dyDescent="0.25">
      <c r="A30" s="43">
        <v>9218</v>
      </c>
      <c r="B30" s="29" t="s">
        <v>170</v>
      </c>
      <c r="C30" s="29" t="str">
        <f>IFERROR(INDEX(Cadastro!$C$5:$C$94,$AB30),"NÃO INFORMADO")</f>
        <v>INS</v>
      </c>
      <c r="D30" s="29" t="str">
        <f>IFERROR(INDEX(Cadastro!$D$5:$D$94,$AB30),"")</f>
        <v>6x1</v>
      </c>
      <c r="E30" s="29" t="str">
        <f>IFERROR(INDEX(Cadastro!$G$5:$G$94,$AB30),"")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$94,$AB30),"")="",IF($L30&gt;0,1,0),IF(IFERROR(INDEX(Cadastro!$F$5:$F$94,$AB30),"")&lt;=IFERROR(INDEX(Parâmetros!$B$39:$B$48,MATCH($E30,Parâmetros!$A$39:$A$48,0)),99),IFERROR(INDEX(Cadastro!$F$5:$F$94,$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$94,$AB30),"")="",0,IF(IFERROR(INDEX(Cadastro!$F$5:$F$94,$AB30),"")&gt;IFERROR(INDEX(Parâmetros!$B$39:$B$48,MATCH($E30,Parâmetros!$A$39:$A$48,0)),99),IFERROR(INDEX(Cadastro!$F$5:$F$94,$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registro"),IF(AND($AB30&lt;&gt;$AB29,IFERROR(INDEX(Cadastro!$F$5:$F$94,$AB30),"")=""),"Indeterminado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IFERROR(MATCH($A30&amp;"|"&amp;TEXT(_xlfn.MAXIFS(Cadastro!$E$5:$E$94,Cadastro!$A$5:$A$94,$A30,Cadastro!$E$5:$E$94,"&lt;="&amp;$F30),"yyyymmdd"),Cadastro!$I$5:$I$94,0),"")</f>
        <v>1</v>
      </c>
      <c r="AC30" t="str">
        <f>IFERROR(_xlfn.SINGLE(INDEX(Exceções!$D$5:$D$202,MATCH($A30&amp;"|"&amp;$F30,Exceções!$F$5:$F$202,0))),"")</f>
        <v/>
      </c>
      <c r="AD30" t="str">
        <f>IF($AC30="","",IFERROR(_xlfn.SINGLE(INDEX(Exceções!$E$5:$E$202,MATCH($A30&amp;"|"&amp;$F30,Exceções!$F$5:$F$202,0))),""))</f>
        <v/>
      </c>
    </row>
    <row r="31" spans="1:30" ht="15" hidden="1" customHeight="1" x14ac:dyDescent="0.25">
      <c r="A31" s="43">
        <v>9218</v>
      </c>
      <c r="B31" s="29" t="s">
        <v>170</v>
      </c>
      <c r="C31" s="29" t="str">
        <f>IFERROR(INDEX(Cadastro!$C$5:$C$94,$AB31),"NÃO INFORMADO")</f>
        <v>INS</v>
      </c>
      <c r="D31" s="29" t="str">
        <f>IFERROR(INDEX(Cadastro!$D$5:$D$94,$AB31),"")</f>
        <v>6x1</v>
      </c>
      <c r="E31" s="29" t="str">
        <f>IFERROR(INDEX(Cadastro!$G$5:$G$94,$AB31),"")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$94,$AB31),"")="",IF($L31&gt;0,1,0),IF(IFERROR(INDEX(Cadastro!$F$5:$F$94,$AB31),"")&lt;=IFERROR(INDEX(Parâmetros!$B$39:$B$48,MATCH($E31,Parâmetros!$A$39:$A$48,0)),99),IFERROR(INDEX(Cadastro!$F$5:$F$94,$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$94,$AB31),"")="",0,IF(IFERROR(INDEX(Cadastro!$F$5:$F$94,$AB31),"")&gt;IFERROR(INDEX(Parâmetros!$B$39:$B$48,MATCH($E31,Parâmetros!$A$39:$A$48,0)),99),IFERROR(INDEX(Cadastro!$F$5:$F$94,$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registro"),IF(AND($AB31&lt;&gt;$AB30,IFERROR(INDEX(Cadastro!$F$5:$F$94,$AB31),"")=""),"Indeterminado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IFERROR(MATCH($A31&amp;"|"&amp;TEXT(_xlfn.MAXIFS(Cadastro!$E$5:$E$94,Cadastro!$A$5:$A$94,$A31,Cadastro!$E$5:$E$94,"&lt;="&amp;$F31),"yyyymmdd"),Cadastro!$I$5:$I$94,0),"")</f>
        <v>1</v>
      </c>
      <c r="AC31" t="str">
        <f>IFERROR(_xlfn.SINGLE(INDEX(Exceções!$D$5:$D$202,MATCH($A31&amp;"|"&amp;$F31,Exceções!$F$5:$F$202,0))),"")</f>
        <v/>
      </c>
      <c r="AD31" t="str">
        <f>IF($AC31="","",IFERROR(_xlfn.SINGLE(INDEX(Exceções!$E$5:$E$202,MATCH($A31&amp;"|"&amp;$F31,Exceções!$F$5:$F$202,0))),""))</f>
        <v/>
      </c>
    </row>
    <row r="32" spans="1:30" ht="15" hidden="1" customHeight="1" x14ac:dyDescent="0.25">
      <c r="A32" s="43">
        <v>9218</v>
      </c>
      <c r="B32" s="29" t="s">
        <v>170</v>
      </c>
      <c r="C32" s="29" t="str">
        <f>IFERROR(INDEX(Cadastro!$C$5:$C$94,$AB32),"NÃO INFORMADO")</f>
        <v>INS</v>
      </c>
      <c r="D32" s="29" t="str">
        <f>IFERROR(INDEX(Cadastro!$D$5:$D$94,$AB32),"")</f>
        <v>6x1</v>
      </c>
      <c r="E32" s="29" t="str">
        <f>IFERROR(INDEX(Cadastro!$G$5:$G$94,$AB32),"")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$94,$AB32),"")="",IF($L32&gt;0,1,0),IF(IFERROR(INDEX(Cadastro!$F$5:$F$94,$AB32),"")&lt;=IFERROR(INDEX(Parâmetros!$B$39:$B$48,MATCH($E32,Parâmetros!$A$39:$A$48,0)),99),IFERROR(INDEX(Cadastro!$F$5:$F$94,$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$94,$AB32),"")="",0,IF(IFERROR(INDEX(Cadastro!$F$5:$F$94,$AB32),"")&gt;IFERROR(INDEX(Parâmetros!$B$39:$B$48,MATCH($E32,Parâmetros!$A$39:$A$48,0)),99),IFERROR(INDEX(Cadastro!$F$5:$F$94,$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registro"),IF(AND($AB32&lt;&gt;$AB31,IFERROR(INDEX(Cadastro!$F$5:$F$94,$AB32),"")=""),"Indeterminado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IFERROR(MATCH($A32&amp;"|"&amp;TEXT(_xlfn.MAXIFS(Cadastro!$E$5:$E$94,Cadastro!$A$5:$A$94,$A32,Cadastro!$E$5:$E$94,"&lt;="&amp;$F32),"yyyymmdd"),Cadastro!$I$5:$I$94,0),"")</f>
        <v>1</v>
      </c>
      <c r="AC32" t="str">
        <f>IFERROR(_xlfn.SINGLE(INDEX(Exceções!$D$5:$D$202,MATCH($A32&amp;"|"&amp;$F32,Exceções!$F$5:$F$202,0))),"")</f>
        <v/>
      </c>
      <c r="AD32" t="str">
        <f>IF($AC32="","",IFERROR(_xlfn.SINGLE(INDEX(Exceções!$E$5:$E$202,MATCH($A32&amp;"|"&amp;$F32,Exceções!$F$5:$F$202,0))),""))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IFERROR(INDEX(Cadastro!$C$5:$C$94,$AB35),"NÃO INFORMADO")</f>
        <v>CAL</v>
      </c>
      <c r="D35" s="29" t="str">
        <f>IFERROR(INDEX(Cadastro!$D$5:$D$94,$AB35),"")</f>
        <v>6x1</v>
      </c>
      <c r="E35" s="29" t="str">
        <f>IFERROR(INDEX(Cadastro!$G$5:$G$94,$AB35),"")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$94,$AB35),"")="",IF($L35&gt;0,1,0),IF(IFERROR(INDEX(Cadastro!$F$5:$F$94,$AB35),"")&lt;=IFERROR(INDEX(Parâmetros!$B$39:$B$48,MATCH($E35,Parâmetros!$A$39:$A$48,0)),99),IFERROR(INDEX(Cadastro!$F$5:$F$94,$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$94,$AB35),"")="",0,IF(IFERROR(INDEX(Cadastro!$F$5:$F$94,$AB35),"")&gt;IFERROR(INDEX(Parâmetros!$B$39:$B$48,MATCH($E35,Parâmetros!$A$39:$A$48,0)),99),IFERROR(INDEX(Cadastro!$F$5:$F$94,$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registro"),IF(AND($AB35&lt;&gt;$AB34,IFERROR(INDEX(Cadastro!$F$5:$F$94,$AB35),"")=""),"Indeterminado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IFERROR(MATCH($A35&amp;"|"&amp;TEXT(_xlfn.MAXIFS(Cadastro!$E$5:$E$94,Cadastro!$A$5:$A$94,$A35,Cadastro!$E$5:$E$94,"&lt;="&amp;$F35),"yyyymmdd"),Cadastro!$I$5:$I$94,0),"")</f>
        <v>2</v>
      </c>
      <c r="AC35" t="str">
        <f>IFERROR(_xlfn.SINGLE(INDEX(Exceções!$D$5:$D$202,MATCH($A35&amp;"|"&amp;$F35,Exceções!$F$5:$F$202,0))),"")</f>
        <v/>
      </c>
      <c r="AD35" t="str">
        <f>IF($AC35="","",IFERROR(_xlfn.SINGLE(INDEX(Exceções!$E$5:$E$202,MATCH($A35&amp;"|"&amp;$F35,Exceções!$F$5:$F$202,0))),""))</f>
        <v/>
      </c>
    </row>
    <row r="36" spans="1:30" ht="15" hidden="1" customHeight="1" x14ac:dyDescent="0.25">
      <c r="A36" s="43">
        <v>12292</v>
      </c>
      <c r="B36" s="29" t="s">
        <v>171</v>
      </c>
      <c r="C36" s="29" t="str">
        <f>IFERROR(INDEX(Cadastro!$C$5:$C$94,$AB36),"NÃO INFORMADO")</f>
        <v>CAL</v>
      </c>
      <c r="D36" s="29" t="str">
        <f>IFERROR(INDEX(Cadastro!$D$5:$D$94,$AB36),"")</f>
        <v>6x1</v>
      </c>
      <c r="E36" s="29" t="str">
        <f>IFERROR(INDEX(Cadastro!$G$5:$G$94,$AB36),"")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$94,$AB36),"")="",IF($L36&gt;0,1,0),IF(IFERROR(INDEX(Cadastro!$F$5:$F$94,$AB36),"")&lt;=IFERROR(INDEX(Parâmetros!$B$39:$B$48,MATCH($E36,Parâmetros!$A$39:$A$48,0)),99),IFERROR(INDEX(Cadastro!$F$5:$F$94,$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$94,$AB36),"")="",0,IF(IFERROR(INDEX(Cadastro!$F$5:$F$94,$AB36),"")&gt;IFERROR(INDEX(Parâmetros!$B$39:$B$48,MATCH($E36,Parâmetros!$A$39:$A$48,0)),99),IFERROR(INDEX(Cadastro!$F$5:$F$94,$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registro"),IF(AND($AB36&lt;&gt;$AB35,IFERROR(INDEX(Cadastro!$F$5:$F$94,$AB36),"")=""),"Indeterminado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IFERROR(MATCH($A36&amp;"|"&amp;TEXT(_xlfn.MAXIFS(Cadastro!$E$5:$E$94,Cadastro!$A$5:$A$94,$A36,Cadastro!$E$5:$E$94,"&lt;="&amp;$F36),"yyyymmdd"),Cadastro!$I$5:$I$94,0),"")</f>
        <v>2</v>
      </c>
      <c r="AC36" t="str">
        <f>IFERROR(_xlfn.SINGLE(INDEX(Exceções!$D$5:$D$202,MATCH($A36&amp;"|"&amp;$F36,Exceções!$F$5:$F$202,0))),"")</f>
        <v/>
      </c>
      <c r="AD36" t="str">
        <f>IF($AC36="","",IFERROR(_xlfn.SINGLE(INDEX(Exceções!$E$5:$E$202,MATCH($A36&amp;"|"&amp;$F36,Exceções!$F$5:$F$202,0))),""))</f>
        <v/>
      </c>
    </row>
    <row r="37" spans="1:30" ht="15" hidden="1" customHeight="1" x14ac:dyDescent="0.25">
      <c r="A37" s="43">
        <v>12292</v>
      </c>
      <c r="B37" s="29" t="s">
        <v>171</v>
      </c>
      <c r="C37" s="29" t="str">
        <f>IFERROR(INDEX(Cadastro!$C$5:$C$94,$AB37),"NÃO INFORMADO")</f>
        <v>CAL</v>
      </c>
      <c r="D37" s="29" t="str">
        <f>IFERROR(INDEX(Cadastro!$D$5:$D$94,$AB37),"")</f>
        <v>6x1</v>
      </c>
      <c r="E37" s="29" t="str">
        <f>IFERROR(INDEX(Cadastro!$G$5:$G$94,$AB37),"")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$94,$AB37),"")="",IF($L37&gt;0,1,0),IF(IFERROR(INDEX(Cadastro!$F$5:$F$94,$AB37),"")&lt;=IFERROR(INDEX(Parâmetros!$B$39:$B$48,MATCH($E37,Parâmetros!$A$39:$A$48,0)),99),IFERROR(INDEX(Cadastro!$F$5:$F$94,$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$94,$AB37),"")="",0,IF(IFERROR(INDEX(Cadastro!$F$5:$F$94,$AB37),"")&gt;IFERROR(INDEX(Parâmetros!$B$39:$B$48,MATCH($E37,Parâmetros!$A$39:$A$48,0)),99),IFERROR(INDEX(Cadastro!$F$5:$F$94,$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registro"),IF(AND($AB37&lt;&gt;$AB36,IFERROR(INDEX(Cadastro!$F$5:$F$94,$AB37),"")=""),"Indeterminado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IFERROR(MATCH($A37&amp;"|"&amp;TEXT(_xlfn.MAXIFS(Cadastro!$E$5:$E$94,Cadastro!$A$5:$A$94,$A37,Cadastro!$E$5:$E$94,"&lt;="&amp;$F37),"yyyymmdd"),Cadastro!$I$5:$I$94,0),"")</f>
        <v>2</v>
      </c>
      <c r="AC37" t="str">
        <f>IFERROR(_xlfn.SINGLE(INDEX(Exceções!$D$5:$D$202,MATCH($A37&amp;"|"&amp;$F37,Exceções!$F$5:$F$202,0))),"")</f>
        <v/>
      </c>
      <c r="AD37" t="str">
        <f>IF($AC37="","",IFERROR(_xlfn.SINGLE(INDEX(Exceções!$E$5:$E$202,MATCH($A37&amp;"|"&amp;$F37,Exceções!$F$5:$F$202,0))),""))</f>
        <v/>
      </c>
    </row>
    <row r="38" spans="1:30" ht="15" hidden="1" customHeight="1" x14ac:dyDescent="0.25">
      <c r="A38" s="43">
        <v>12292</v>
      </c>
      <c r="B38" s="29" t="s">
        <v>171</v>
      </c>
      <c r="C38" s="29" t="str">
        <f>IFERROR(INDEX(Cadastro!$C$5:$C$94,$AB38),"NÃO INFORMADO")</f>
        <v>CAL</v>
      </c>
      <c r="D38" s="29" t="str">
        <f>IFERROR(INDEX(Cadastro!$D$5:$D$94,$AB38),"")</f>
        <v>6x1</v>
      </c>
      <c r="E38" s="29" t="str">
        <f>IFERROR(INDEX(Cadastro!$G$5:$G$94,$AB38),"")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$94,$AB38),"")="",IF($L38&gt;0,1,0),IF(IFERROR(INDEX(Cadastro!$F$5:$F$94,$AB38),"")&lt;=IFERROR(INDEX(Parâmetros!$B$39:$B$48,MATCH($E38,Parâmetros!$A$39:$A$48,0)),99),IFERROR(INDEX(Cadastro!$F$5:$F$94,$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$94,$AB38),"")="",0,IF(IFERROR(INDEX(Cadastro!$F$5:$F$94,$AB38),"")&gt;IFERROR(INDEX(Parâmetros!$B$39:$B$48,MATCH($E38,Parâmetros!$A$39:$A$48,0)),99),IFERROR(INDEX(Cadastro!$F$5:$F$94,$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registro"),IF(AND($AB38&lt;&gt;$AB37,IFERROR(INDEX(Cadastro!$F$5:$F$94,$AB38),"")=""),"Indeterminado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IFERROR(MATCH($A38&amp;"|"&amp;TEXT(_xlfn.MAXIFS(Cadastro!$E$5:$E$94,Cadastro!$A$5:$A$94,$A38,Cadastro!$E$5:$E$94,"&lt;="&amp;$F38),"yyyymmdd"),Cadastro!$I$5:$I$94,0),"")</f>
        <v>2</v>
      </c>
      <c r="AC38" t="str">
        <f>IFERROR(_xlfn.SINGLE(INDEX(Exceções!$D$5:$D$202,MATCH($A38&amp;"|"&amp;$F38,Exceções!$F$5:$F$202,0))),"")</f>
        <v/>
      </c>
      <c r="AD38" t="str">
        <f>IF($AC38="","",IFERROR(_xlfn.SINGLE(INDEX(Exceções!$E$5:$E$202,MATCH($A38&amp;"|"&amp;$F38,Exceções!$F$5:$F$202,0))),""))</f>
        <v/>
      </c>
    </row>
    <row r="39" spans="1:30" ht="15" hidden="1" customHeight="1" x14ac:dyDescent="0.25">
      <c r="A39" s="43">
        <v>12292</v>
      </c>
      <c r="B39" s="29" t="s">
        <v>171</v>
      </c>
      <c r="C39" s="29" t="str">
        <f>IFERROR(INDEX(Cadastro!$C$5:$C$94,$AB39),"NÃO INFORMADO")</f>
        <v>CAL</v>
      </c>
      <c r="D39" s="29" t="str">
        <f>IFERROR(INDEX(Cadastro!$D$5:$D$94,$AB39),"")</f>
        <v>6x1</v>
      </c>
      <c r="E39" s="29" t="str">
        <f>IFERROR(INDEX(Cadastro!$G$5:$G$94,$AB39),"")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$94,$AB39),"")="",IF($L39&gt;0,1,0),IF(IFERROR(INDEX(Cadastro!$F$5:$F$94,$AB39),"")&lt;=IFERROR(INDEX(Parâmetros!$B$39:$B$48,MATCH($E39,Parâmetros!$A$39:$A$48,0)),99),IFERROR(INDEX(Cadastro!$F$5:$F$94,$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$94,$AB39),"")="",0,IF(IFERROR(INDEX(Cadastro!$F$5:$F$94,$AB39),"")&gt;IFERROR(INDEX(Parâmetros!$B$39:$B$48,MATCH($E39,Parâmetros!$A$39:$A$48,0)),99),IFERROR(INDEX(Cadastro!$F$5:$F$94,$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registro"),IF(AND($AB39&lt;&gt;$AB38,IFERROR(INDEX(Cadastro!$F$5:$F$94,$AB39),"")=""),"Indeterminado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IFERROR(MATCH($A39&amp;"|"&amp;TEXT(_xlfn.MAXIFS(Cadastro!$E$5:$E$94,Cadastro!$A$5:$A$94,$A39,Cadastro!$E$5:$E$94,"&lt;="&amp;$F39),"yyyymmdd"),Cadastro!$I$5:$I$94,0),"")</f>
        <v>2</v>
      </c>
      <c r="AC39" t="str">
        <f>IFERROR(_xlfn.SINGLE(INDEX(Exceções!$D$5:$D$202,MATCH($A39&amp;"|"&amp;$F39,Exceções!$F$5:$F$202,0))),"")</f>
        <v/>
      </c>
      <c r="AD39" t="str">
        <f>IF($AC39="","",IFERROR(_xlfn.SINGLE(INDEX(Exceções!$E$5:$E$202,MATCH($A39&amp;"|"&amp;$F39,Exceções!$F$5:$F$202,0))),""))</f>
        <v/>
      </c>
    </row>
    <row r="40" spans="1:30" ht="15" hidden="1" customHeight="1" x14ac:dyDescent="0.25">
      <c r="A40" s="43">
        <v>12292</v>
      </c>
      <c r="B40" s="29" t="s">
        <v>171</v>
      </c>
      <c r="C40" s="29" t="str">
        <f>IFERROR(INDEX(Cadastro!$C$5:$C$94,$AB40),"NÃO INFORMADO")</f>
        <v>CAL</v>
      </c>
      <c r="D40" s="29" t="str">
        <f>IFERROR(INDEX(Cadastro!$D$5:$D$94,$AB40),"")</f>
        <v>6x1</v>
      </c>
      <c r="E40" s="29" t="str">
        <f>IFERROR(INDEX(Cadastro!$G$5:$G$94,$AB40),"")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$94,$AB40),"")="",IF($L40&gt;0,1,0),IF(IFERROR(INDEX(Cadastro!$F$5:$F$94,$AB40),"")&lt;=IFERROR(INDEX(Parâmetros!$B$39:$B$48,MATCH($E40,Parâmetros!$A$39:$A$48,0)),99),IFERROR(INDEX(Cadastro!$F$5:$F$94,$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$94,$AB40),"")="",0,IF(IFERROR(INDEX(Cadastro!$F$5:$F$94,$AB40),"")&gt;IFERROR(INDEX(Parâmetros!$B$39:$B$48,MATCH($E40,Parâmetros!$A$39:$A$48,0)),99),IFERROR(INDEX(Cadastro!$F$5:$F$94,$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registro"),IF(AND($AB40&lt;&gt;$AB39,IFERROR(INDEX(Cadastro!$F$5:$F$94,$AB40),"")=""),"Indeterminado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IFERROR(MATCH($A40&amp;"|"&amp;TEXT(_xlfn.MAXIFS(Cadastro!$E$5:$E$94,Cadastro!$A$5:$A$94,$A40,Cadastro!$E$5:$E$94,"&lt;="&amp;$F40),"yyyymmdd"),Cadastro!$I$5:$I$94,0),"")</f>
        <v>2</v>
      </c>
      <c r="AC40" t="str">
        <f>IFERROR(_xlfn.SINGLE(INDEX(Exceções!$D$5:$D$202,MATCH($A40&amp;"|"&amp;$F40,Exceções!$F$5:$F$202,0))),"")</f>
        <v/>
      </c>
      <c r="AD40" t="str">
        <f>IF($AC40="","",IFERROR(_xlfn.SINGLE(INDEX(Exceções!$E$5:$E$202,MATCH($A40&amp;"|"&amp;$F40,Exceções!$F$5:$F$202,0))),""))</f>
        <v/>
      </c>
    </row>
    <row r="41" spans="1:30" ht="15" hidden="1" customHeight="1" x14ac:dyDescent="0.25">
      <c r="A41" s="43">
        <v>12292</v>
      </c>
      <c r="B41" s="29" t="s">
        <v>171</v>
      </c>
      <c r="C41" s="29" t="str">
        <f>IFERROR(INDEX(Cadastro!$C$5:$C$94,$AB41),"NÃO INFORMADO")</f>
        <v>CAL</v>
      </c>
      <c r="D41" s="29" t="str">
        <f>IFERROR(INDEX(Cadastro!$D$5:$D$94,$AB41),"")</f>
        <v>6x1</v>
      </c>
      <c r="E41" s="29" t="str">
        <f>IFERROR(INDEX(Cadastro!$G$5:$G$94,$AB41),"")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$94,$AB41),"")="",IF($L41&gt;0,1,0),IF(IFERROR(INDEX(Cadastro!$F$5:$F$94,$AB41),"")&lt;=IFERROR(INDEX(Parâmetros!$B$39:$B$48,MATCH($E41,Parâmetros!$A$39:$A$48,0)),99),IFERROR(INDEX(Cadastro!$F$5:$F$94,$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$94,$AB41),"")="",0,IF(IFERROR(INDEX(Cadastro!$F$5:$F$94,$AB41),"")&gt;IFERROR(INDEX(Parâmetros!$B$39:$B$48,MATCH($E41,Parâmetros!$A$39:$A$48,0)),99),IFERROR(INDEX(Cadastro!$F$5:$F$94,$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registro"),IF(AND($AB41&lt;&gt;$AB40,IFERROR(INDEX(Cadastro!$F$5:$F$94,$AB41),"")=""),"Indeterminado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IFERROR(MATCH($A41&amp;"|"&amp;TEXT(_xlfn.MAXIFS(Cadastro!$E$5:$E$94,Cadastro!$A$5:$A$94,$A41,Cadastro!$E$5:$E$94,"&lt;="&amp;$F41),"yyyymmdd"),Cadastro!$I$5:$I$94,0),"")</f>
        <v>2</v>
      </c>
      <c r="AC41" t="str">
        <f>IFERROR(_xlfn.SINGLE(INDEX(Exceções!$D$5:$D$202,MATCH($A41&amp;"|"&amp;$F41,Exceções!$F$5:$F$202,0))),"")</f>
        <v/>
      </c>
      <c r="AD41" t="str">
        <f>IF($AC41="","",IFERROR(_xlfn.SINGLE(INDEX(Exceções!$E$5:$E$202,MATCH($A41&amp;"|"&amp;$F41,Exceções!$F$5:$F$202,0))),""))</f>
        <v/>
      </c>
    </row>
    <row r="42" spans="1:30" ht="15" hidden="1" customHeight="1" x14ac:dyDescent="0.25">
      <c r="A42" s="43">
        <v>12292</v>
      </c>
      <c r="B42" s="29" t="s">
        <v>171</v>
      </c>
      <c r="C42" s="29" t="str">
        <f>IFERROR(INDEX(Cadastro!$C$5:$C$94,$AB42),"NÃO INFORMADO")</f>
        <v>CAL</v>
      </c>
      <c r="D42" s="29" t="str">
        <f>IFERROR(INDEX(Cadastro!$D$5:$D$94,$AB42),"")</f>
        <v>6x1</v>
      </c>
      <c r="E42" s="29" t="str">
        <f>IFERROR(INDEX(Cadastro!$G$5:$G$94,$AB42),"")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$94,$AB42),"")="",IF($L42&gt;0,1,0),IF(IFERROR(INDEX(Cadastro!$F$5:$F$94,$AB42),"")&lt;=IFERROR(INDEX(Parâmetros!$B$39:$B$48,MATCH($E42,Parâmetros!$A$39:$A$48,0)),99),IFERROR(INDEX(Cadastro!$F$5:$F$94,$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$94,$AB42),"")="",0,IF(IFERROR(INDEX(Cadastro!$F$5:$F$94,$AB42),"")&gt;IFERROR(INDEX(Parâmetros!$B$39:$B$48,MATCH($E42,Parâmetros!$A$39:$A$48,0)),99),IFERROR(INDEX(Cadastro!$F$5:$F$94,$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registro"),IF(AND($AB42&lt;&gt;$AB41,IFERROR(INDEX(Cadastro!$F$5:$F$94,$AB42),"")=""),"Indeterminado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IFERROR(MATCH($A42&amp;"|"&amp;TEXT(_xlfn.MAXIFS(Cadastro!$E$5:$E$94,Cadastro!$A$5:$A$94,$A42,Cadastro!$E$5:$E$94,"&lt;="&amp;$F42),"yyyymmdd"),Cadastro!$I$5:$I$94,0),"")</f>
        <v>2</v>
      </c>
      <c r="AC42" t="str">
        <f>IFERROR(_xlfn.SINGLE(INDEX(Exceções!$D$5:$D$202,MATCH($A42&amp;"|"&amp;$F42,Exceções!$F$5:$F$202,0))),"")</f>
        <v/>
      </c>
      <c r="AD42" t="str">
        <f>IF($AC42="","",IFERROR(_xlfn.SINGLE(INDEX(Exceções!$E$5:$E$202,MATCH($A42&amp;"|"&amp;$F42,Exceções!$F$5:$F$202,0))),""))</f>
        <v/>
      </c>
    </row>
    <row r="43" spans="1:30" ht="15" hidden="1" customHeight="1" x14ac:dyDescent="0.25">
      <c r="A43" s="43">
        <v>12292</v>
      </c>
      <c r="B43" s="29" t="s">
        <v>171</v>
      </c>
      <c r="C43" s="29" t="str">
        <f>IFERROR(INDEX(Cadastro!$C$5:$C$94,$AB43),"NÃO INFORMADO")</f>
        <v>CAL</v>
      </c>
      <c r="D43" s="29" t="str">
        <f>IFERROR(INDEX(Cadastro!$D$5:$D$94,$AB43),"")</f>
        <v>6x1</v>
      </c>
      <c r="E43" s="29" t="str">
        <f>IFERROR(INDEX(Cadastro!$G$5:$G$94,$AB43),"")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$94,$AB43),"")="",IF($L43&gt;0,1,0),IF(IFERROR(INDEX(Cadastro!$F$5:$F$94,$AB43),"")&lt;=IFERROR(INDEX(Parâmetros!$B$39:$B$48,MATCH($E43,Parâmetros!$A$39:$A$48,0)),99),IFERROR(INDEX(Cadastro!$F$5:$F$94,$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$94,$AB43),"")="",0,IF(IFERROR(INDEX(Cadastro!$F$5:$F$94,$AB43),"")&gt;IFERROR(INDEX(Parâmetros!$B$39:$B$48,MATCH($E43,Parâmetros!$A$39:$A$48,0)),99),IFERROR(INDEX(Cadastro!$F$5:$F$94,$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registro"),IF(AND($AB43&lt;&gt;$AB42,IFERROR(INDEX(Cadastro!$F$5:$F$94,$AB43),"")=""),"Indeterminado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IFERROR(MATCH($A43&amp;"|"&amp;TEXT(_xlfn.MAXIFS(Cadastro!$E$5:$E$94,Cadastro!$A$5:$A$94,$A43,Cadastro!$E$5:$E$94,"&lt;="&amp;$F43),"yyyymmdd"),Cadastro!$I$5:$I$94,0),"")</f>
        <v>2</v>
      </c>
      <c r="AC43" t="str">
        <f>IFERROR(_xlfn.SINGLE(INDEX(Exceções!$D$5:$D$202,MATCH($A43&amp;"|"&amp;$F43,Exceções!$F$5:$F$202,0))),"")</f>
        <v/>
      </c>
      <c r="AD43" t="str">
        <f>IF($AC43="","",IFERROR(_xlfn.SINGLE(INDEX(Exceções!$E$5:$E$202,MATCH($A43&amp;"|"&amp;$F43,Exceções!$F$5:$F$202,0))),""))</f>
        <v/>
      </c>
    </row>
    <row r="44" spans="1:30" ht="15" hidden="1" customHeight="1" x14ac:dyDescent="0.25">
      <c r="A44" s="43">
        <v>12292</v>
      </c>
      <c r="B44" s="29" t="s">
        <v>171</v>
      </c>
      <c r="C44" s="29" t="str">
        <f>IFERROR(INDEX(Cadastro!$C$5:$C$94,$AB44),"NÃO INFORMADO")</f>
        <v>CAL</v>
      </c>
      <c r="D44" s="29" t="str">
        <f>IFERROR(INDEX(Cadastro!$D$5:$D$94,$AB44),"")</f>
        <v>6x1</v>
      </c>
      <c r="E44" s="29" t="str">
        <f>IFERROR(INDEX(Cadastro!$G$5:$G$94,$AB44),"")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$94,$AB44),"")="",IF($L44&gt;0,1,0),IF(IFERROR(INDEX(Cadastro!$F$5:$F$94,$AB44),"")&lt;=IFERROR(INDEX(Parâmetros!$B$39:$B$48,MATCH($E44,Parâmetros!$A$39:$A$48,0)),99),IFERROR(INDEX(Cadastro!$F$5:$F$94,$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$94,$AB44),"")="",0,IF(IFERROR(INDEX(Cadastro!$F$5:$F$94,$AB44),"")&gt;IFERROR(INDEX(Parâmetros!$B$39:$B$48,MATCH($E44,Parâmetros!$A$39:$A$48,0)),99),IFERROR(INDEX(Cadastro!$F$5:$F$94,$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registro"),IF(AND($AB44&lt;&gt;$AB43,IFERROR(INDEX(Cadastro!$F$5:$F$94,$AB44),"")=""),"Indeterminado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IFERROR(MATCH($A44&amp;"|"&amp;TEXT(_xlfn.MAXIFS(Cadastro!$E$5:$E$94,Cadastro!$A$5:$A$94,$A44,Cadastro!$E$5:$E$94,"&lt;="&amp;$F44),"yyyymmdd"),Cadastro!$I$5:$I$94,0),"")</f>
        <v>2</v>
      </c>
      <c r="AC44" t="str">
        <f>IFERROR(_xlfn.SINGLE(INDEX(Exceções!$D$5:$D$202,MATCH($A44&amp;"|"&amp;$F44,Exceções!$F$5:$F$202,0))),"")</f>
        <v/>
      </c>
      <c r="AD44" t="str">
        <f>IF($AC44="","",IFERROR(_xlfn.SINGLE(INDEX(Exceções!$E$5:$E$202,MATCH($A44&amp;"|"&amp;$F44,Exceções!$F$5:$F$202,0))),""))</f>
        <v/>
      </c>
    </row>
    <row r="45" spans="1:30" ht="15" hidden="1" customHeight="1" x14ac:dyDescent="0.25">
      <c r="A45" s="43">
        <v>12292</v>
      </c>
      <c r="B45" s="29" t="s">
        <v>171</v>
      </c>
      <c r="C45" s="29" t="str">
        <f>IFERROR(INDEX(Cadastro!$C$5:$C$94,$AB45),"NÃO INFORMADO")</f>
        <v>CAL</v>
      </c>
      <c r="D45" s="29" t="str">
        <f>IFERROR(INDEX(Cadastro!$D$5:$D$94,$AB45),"")</f>
        <v>6x1</v>
      </c>
      <c r="E45" s="29" t="str">
        <f>IFERROR(INDEX(Cadastro!$G$5:$G$94,$AB45),"")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$94,$AB45),"")="",IF($L45&gt;0,1,0),IF(IFERROR(INDEX(Cadastro!$F$5:$F$94,$AB45),"")&lt;=IFERROR(INDEX(Parâmetros!$B$39:$B$48,MATCH($E45,Parâmetros!$A$39:$A$48,0)),99),IFERROR(INDEX(Cadastro!$F$5:$F$94,$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$94,$AB45),"")="",0,IF(IFERROR(INDEX(Cadastro!$F$5:$F$94,$AB45),"")&gt;IFERROR(INDEX(Parâmetros!$B$39:$B$48,MATCH($E45,Parâmetros!$A$39:$A$48,0)),99),IFERROR(INDEX(Cadastro!$F$5:$F$94,$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registro"),IF(AND($AB45&lt;&gt;$AB44,IFERROR(INDEX(Cadastro!$F$5:$F$94,$AB45),"")=""),"Indeterminado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IFERROR(MATCH($A45&amp;"|"&amp;TEXT(_xlfn.MAXIFS(Cadastro!$E$5:$E$94,Cadastro!$A$5:$A$94,$A45,Cadastro!$E$5:$E$94,"&lt;="&amp;$F45),"yyyymmdd"),Cadastro!$I$5:$I$94,0),"")</f>
        <v>2</v>
      </c>
      <c r="AC45" t="str">
        <f>IFERROR(_xlfn.SINGLE(INDEX(Exceções!$D$5:$D$202,MATCH($A45&amp;"|"&amp;$F45,Exceções!$F$5:$F$202,0))),"")</f>
        <v/>
      </c>
      <c r="AD45" t="str">
        <f>IF($AC45="","",IFERROR(_xlfn.SINGLE(INDEX(Exceções!$E$5:$E$202,MATCH($A45&amp;"|"&amp;$F45,Exceções!$F$5:$F$202,0))),""))</f>
        <v/>
      </c>
    </row>
    <row r="46" spans="1:30" ht="15" hidden="1" customHeight="1" x14ac:dyDescent="0.25">
      <c r="A46" s="43">
        <v>12292</v>
      </c>
      <c r="B46" s="29" t="s">
        <v>171</v>
      </c>
      <c r="C46" s="29" t="str">
        <f>IFERROR(INDEX(Cadastro!$C$5:$C$94,$AB46),"NÃO INFORMADO")</f>
        <v>CAL</v>
      </c>
      <c r="D46" s="29" t="str">
        <f>IFERROR(INDEX(Cadastro!$D$5:$D$94,$AB46),"")</f>
        <v>6x1</v>
      </c>
      <c r="E46" s="29" t="str">
        <f>IFERROR(INDEX(Cadastro!$G$5:$G$94,$AB46),"")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$94,$AB46),"")="",IF($L46&gt;0,1,0),IF(IFERROR(INDEX(Cadastro!$F$5:$F$94,$AB46),"")&lt;=IFERROR(INDEX(Parâmetros!$B$39:$B$48,MATCH($E46,Parâmetros!$A$39:$A$48,0)),99),IFERROR(INDEX(Cadastro!$F$5:$F$94,$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$94,$AB46),"")="",0,IF(IFERROR(INDEX(Cadastro!$F$5:$F$94,$AB46),"")&gt;IFERROR(INDEX(Parâmetros!$B$39:$B$48,MATCH($E46,Parâmetros!$A$39:$A$48,0)),99),IFERROR(INDEX(Cadastro!$F$5:$F$94,$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registro"),IF(AND($AB46&lt;&gt;$AB45,IFERROR(INDEX(Cadastro!$F$5:$F$94,$AB46),"")=""),"Indeterminado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IFERROR(MATCH($A46&amp;"|"&amp;TEXT(_xlfn.MAXIFS(Cadastro!$E$5:$E$94,Cadastro!$A$5:$A$94,$A46,Cadastro!$E$5:$E$94,"&lt;="&amp;$F46),"yyyymmdd"),Cadastro!$I$5:$I$94,0),"")</f>
        <v>2</v>
      </c>
      <c r="AC46" t="str">
        <f>IFERROR(_xlfn.SINGLE(INDEX(Exceções!$D$5:$D$202,MATCH($A46&amp;"|"&amp;$F46,Exceções!$F$5:$F$202,0))),"")</f>
        <v/>
      </c>
      <c r="AD46" t="str">
        <f>IF($AC46="","",IFERROR(_xlfn.SINGLE(INDEX(Exceções!$E$5:$E$202,MATCH($A46&amp;"|"&amp;$F46,Exceções!$F$5:$F$202,0))),""))</f>
        <v/>
      </c>
    </row>
    <row r="47" spans="1:30" ht="15" hidden="1" customHeight="1" x14ac:dyDescent="0.25">
      <c r="A47" s="43">
        <v>12292</v>
      </c>
      <c r="B47" s="29" t="s">
        <v>171</v>
      </c>
      <c r="C47" s="29" t="str">
        <f>IFERROR(INDEX(Cadastro!$C$5:$C$94,$AB47),"NÃO INFORMADO")</f>
        <v>CAL</v>
      </c>
      <c r="D47" s="29" t="str">
        <f>IFERROR(INDEX(Cadastro!$D$5:$D$94,$AB47),"")</f>
        <v>6x1</v>
      </c>
      <c r="E47" s="29" t="str">
        <f>IFERROR(INDEX(Cadastro!$G$5:$G$94,$AB47),"")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$94,$AB47),"")="",IF($L47&gt;0,1,0),IF(IFERROR(INDEX(Cadastro!$F$5:$F$94,$AB47),"")&lt;=IFERROR(INDEX(Parâmetros!$B$39:$B$48,MATCH($E47,Parâmetros!$A$39:$A$48,0)),99),IFERROR(INDEX(Cadastro!$F$5:$F$94,$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$94,$AB47),"")="",0,IF(IFERROR(INDEX(Cadastro!$F$5:$F$94,$AB47),"")&gt;IFERROR(INDEX(Parâmetros!$B$39:$B$48,MATCH($E47,Parâmetros!$A$39:$A$48,0)),99),IFERROR(INDEX(Cadastro!$F$5:$F$94,$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registro"),IF(AND($AB47&lt;&gt;$AB46,IFERROR(INDEX(Cadastro!$F$5:$F$94,$AB47),"")=""),"Indeterminado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IFERROR(MATCH($A47&amp;"|"&amp;TEXT(_xlfn.MAXIFS(Cadastro!$E$5:$E$94,Cadastro!$A$5:$A$94,$A47,Cadastro!$E$5:$E$94,"&lt;="&amp;$F47),"yyyymmdd"),Cadastro!$I$5:$I$94,0),"")</f>
        <v>2</v>
      </c>
      <c r="AC47" t="str">
        <f>IFERROR(_xlfn.SINGLE(INDEX(Exceções!$D$5:$D$202,MATCH($A47&amp;"|"&amp;$F47,Exceções!$F$5:$F$202,0))),"")</f>
        <v/>
      </c>
      <c r="AD47" t="str">
        <f>IF($AC47="","",IFERROR(_xlfn.SINGLE(INDEX(Exceções!$E$5:$E$202,MATCH($A47&amp;"|"&amp;$F47,Exceções!$F$5:$F$202,0))),""))</f>
        <v/>
      </c>
    </row>
    <row r="48" spans="1:30" ht="15" hidden="1" customHeight="1" x14ac:dyDescent="0.25">
      <c r="A48" s="43">
        <v>12292</v>
      </c>
      <c r="B48" s="29" t="s">
        <v>171</v>
      </c>
      <c r="C48" s="29" t="str">
        <f>IFERROR(INDEX(Cadastro!$C$5:$C$94,$AB48),"NÃO INFORMADO")</f>
        <v>CAL</v>
      </c>
      <c r="D48" s="29" t="str">
        <f>IFERROR(INDEX(Cadastro!$D$5:$D$94,$AB48),"")</f>
        <v>6x1</v>
      </c>
      <c r="E48" s="29" t="str">
        <f>IFERROR(INDEX(Cadastro!$G$5:$G$94,$AB48),"")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$94,$AB48),"")="",IF($L48&gt;0,1,0),IF(IFERROR(INDEX(Cadastro!$F$5:$F$94,$AB48),"")&lt;=IFERROR(INDEX(Parâmetros!$B$39:$B$48,MATCH($E48,Parâmetros!$A$39:$A$48,0)),99),IFERROR(INDEX(Cadastro!$F$5:$F$94,$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$94,$AB48),"")="",0,IF(IFERROR(INDEX(Cadastro!$F$5:$F$94,$AB48),"")&gt;IFERROR(INDEX(Parâmetros!$B$39:$B$48,MATCH($E48,Parâmetros!$A$39:$A$48,0)),99),IFERROR(INDEX(Cadastro!$F$5:$F$94,$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registro"),IF(AND($AB48&lt;&gt;$AB47,IFERROR(INDEX(Cadastro!$F$5:$F$94,$AB48),"")=""),"Indeterminado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IFERROR(MATCH($A48&amp;"|"&amp;TEXT(_xlfn.MAXIFS(Cadastro!$E$5:$E$94,Cadastro!$A$5:$A$94,$A48,Cadastro!$E$5:$E$94,"&lt;="&amp;$F48),"yyyymmdd"),Cadastro!$I$5:$I$94,0),"")</f>
        <v>2</v>
      </c>
      <c r="AC48" t="str">
        <f>IFERROR(_xlfn.SINGLE(INDEX(Exceções!$D$5:$D$202,MATCH($A48&amp;"|"&amp;$F48,Exceções!$F$5:$F$202,0))),"")</f>
        <v/>
      </c>
      <c r="AD48" t="str">
        <f>IF($AC48="","",IFERROR(_xlfn.SINGLE(INDEX(Exceções!$E$5:$E$202,MATCH($A48&amp;"|"&amp;$F48,Exceções!$F$5:$F$202,0))),""))</f>
        <v/>
      </c>
    </row>
    <row r="49" spans="1:30" ht="15" hidden="1" customHeight="1" x14ac:dyDescent="0.25">
      <c r="A49" s="43">
        <v>12292</v>
      </c>
      <c r="B49" s="29" t="s">
        <v>171</v>
      </c>
      <c r="C49" s="29" t="str">
        <f>IFERROR(INDEX(Cadastro!$C$5:$C$94,$AB49),"NÃO INFORMADO")</f>
        <v>CAL</v>
      </c>
      <c r="D49" s="29" t="str">
        <f>IFERROR(INDEX(Cadastro!$D$5:$D$94,$AB49),"")</f>
        <v>6x1</v>
      </c>
      <c r="E49" s="29" t="str">
        <f>IFERROR(INDEX(Cadastro!$G$5:$G$94,$AB49),"")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$94,$AB49),"")="",IF($L49&gt;0,1,0),IF(IFERROR(INDEX(Cadastro!$F$5:$F$94,$AB49),"")&lt;=IFERROR(INDEX(Parâmetros!$B$39:$B$48,MATCH($E49,Parâmetros!$A$39:$A$48,0)),99),IFERROR(INDEX(Cadastro!$F$5:$F$94,$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$94,$AB49),"")="",0,IF(IFERROR(INDEX(Cadastro!$F$5:$F$94,$AB49),"")&gt;IFERROR(INDEX(Parâmetros!$B$39:$B$48,MATCH($E49,Parâmetros!$A$39:$A$48,0)),99),IFERROR(INDEX(Cadastro!$F$5:$F$94,$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registro"),IF(AND($AB49&lt;&gt;$AB48,IFERROR(INDEX(Cadastro!$F$5:$F$94,$AB49),"")=""),"Indeterminado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IFERROR(MATCH($A49&amp;"|"&amp;TEXT(_xlfn.MAXIFS(Cadastro!$E$5:$E$94,Cadastro!$A$5:$A$94,$A49,Cadastro!$E$5:$E$94,"&lt;="&amp;$F49),"yyyymmdd"),Cadastro!$I$5:$I$94,0),"")</f>
        <v>2</v>
      </c>
      <c r="AC49" t="str">
        <f>IFERROR(_xlfn.SINGLE(INDEX(Exceções!$D$5:$D$202,MATCH($A49&amp;"|"&amp;$F49,Exceções!$F$5:$F$202,0))),"")</f>
        <v/>
      </c>
      <c r="AD49" t="str">
        <f>IF($AC49="","",IFERROR(_xlfn.SINGLE(INDEX(Exceções!$E$5:$E$202,MATCH($A49&amp;"|"&amp;$F49,Exceções!$F$5:$F$202,0))),""))</f>
        <v/>
      </c>
    </row>
    <row r="50" spans="1:30" ht="15" hidden="1" customHeight="1" x14ac:dyDescent="0.25">
      <c r="A50" s="43">
        <v>12292</v>
      </c>
      <c r="B50" s="29" t="s">
        <v>171</v>
      </c>
      <c r="C50" s="29" t="str">
        <f>IFERROR(INDEX(Cadastro!$C$5:$C$94,$AB50),"NÃO INFORMADO")</f>
        <v>CAL</v>
      </c>
      <c r="D50" s="29" t="str">
        <f>IFERROR(INDEX(Cadastro!$D$5:$D$94,$AB50),"")</f>
        <v>6x1</v>
      </c>
      <c r="E50" s="29" t="str">
        <f>IFERROR(INDEX(Cadastro!$G$5:$G$94,$AB50),"")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$94,$AB50),"")="",IF($L50&gt;0,1,0),IF(IFERROR(INDEX(Cadastro!$F$5:$F$94,$AB50),"")&lt;=IFERROR(INDEX(Parâmetros!$B$39:$B$48,MATCH($E50,Parâmetros!$A$39:$A$48,0)),99),IFERROR(INDEX(Cadastro!$F$5:$F$94,$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$94,$AB50),"")="",0,IF(IFERROR(INDEX(Cadastro!$F$5:$F$94,$AB50),"")&gt;IFERROR(INDEX(Parâmetros!$B$39:$B$48,MATCH($E50,Parâmetros!$A$39:$A$48,0)),99),IFERROR(INDEX(Cadastro!$F$5:$F$94,$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registro"),IF(AND($AB50&lt;&gt;$AB49,IFERROR(INDEX(Cadastro!$F$5:$F$94,$AB50),"")=""),"Indeterminado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IFERROR(MATCH($A50&amp;"|"&amp;TEXT(_xlfn.MAXIFS(Cadastro!$E$5:$E$94,Cadastro!$A$5:$A$94,$A50,Cadastro!$E$5:$E$94,"&lt;="&amp;$F50),"yyyymmdd"),Cadastro!$I$5:$I$94,0),"")</f>
        <v>2</v>
      </c>
      <c r="AC50" t="str">
        <f>IFERROR(_xlfn.SINGLE(INDEX(Exceções!$D$5:$D$202,MATCH($A50&amp;"|"&amp;$F50,Exceções!$F$5:$F$202,0))),"")</f>
        <v/>
      </c>
      <c r="AD50" t="str">
        <f>IF($AC50="","",IFERROR(_xlfn.SINGLE(INDEX(Exceções!$E$5:$E$202,MATCH($A50&amp;"|"&amp;$F50,Exceções!$F$5:$F$202,0))),""))</f>
        <v/>
      </c>
    </row>
    <row r="51" spans="1:30" ht="15" hidden="1" customHeight="1" x14ac:dyDescent="0.25">
      <c r="A51" s="43">
        <v>12292</v>
      </c>
      <c r="B51" s="29" t="s">
        <v>171</v>
      </c>
      <c r="C51" s="29" t="str">
        <f>IFERROR(INDEX(Cadastro!$C$5:$C$94,$AB51),"NÃO INFORMADO")</f>
        <v>CAL</v>
      </c>
      <c r="D51" s="29" t="str">
        <f>IFERROR(INDEX(Cadastro!$D$5:$D$94,$AB51),"")</f>
        <v>6x1</v>
      </c>
      <c r="E51" s="29" t="str">
        <f>IFERROR(INDEX(Cadastro!$G$5:$G$94,$AB51),"")</f>
        <v>6x1</v>
      </c>
      <c r="F51" s="41">
        <v>46253</v>
      </c>
      <c r="G51" s="44" t="str">
        <f t="shared" si="6"/>
        <v>qua</v>
      </c>
      <c r="H51" s="43" t="str">
        <f>IF(COUNTIFS(Dados!$A:$A,$A51,Dados!$S:$S,$F51)=0,"",_xlfn.MINIFS(Dados!$Q:$Q,Dados!$A:$A,$A51,Dados!$S:$S,$F51))</f>
        <v/>
      </c>
      <c r="I51" s="43" t="str">
        <f>IF($H51="","",_xlfn.MAXIFS(Dados!$R:$R,Dados!$A:$A,$A51,Dados!$S:$S,$F51))</f>
        <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0</v>
      </c>
      <c r="M51" s="42">
        <f>IFERROR(INDEX(Parâmetros!$E$6:$E$11,MATCH($K51,Parâmetros!$A$6:$A$11,0)),"")</f>
        <v>8.8000000000000007</v>
      </c>
      <c r="N51" s="45">
        <f t="shared" si="7"/>
        <v>0</v>
      </c>
      <c r="O51" s="45">
        <f>Parâmetros!$E$13</f>
        <v>0.8</v>
      </c>
      <c r="P51" s="44" t="str">
        <f>IF(OR($M51="",$F51&gt;Parâmetros!$E$14),"Não","Sim")</f>
        <v>Não</v>
      </c>
      <c r="Q51" s="44" t="str">
        <f t="shared" si="8"/>
        <v/>
      </c>
      <c r="R51" s="44" t="str">
        <f t="shared" si="9"/>
        <v/>
      </c>
      <c r="S51" s="42" t="str">
        <f t="shared" si="10"/>
        <v/>
      </c>
      <c r="T51" s="44" t="str">
        <f>IF($Q51&lt;&gt;"Sim","",IF($N51&gt;Parâmetros!$E$15,"Sim","Não"))</f>
        <v/>
      </c>
      <c r="U51" s="29" t="str">
        <f t="shared" si="11"/>
        <v>Fora da apuração</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FALTA DE REGISTRO · dia útil da escala 6x1</v>
      </c>
      <c r="W51" s="46" t="str">
        <f>IF(AND($AC51&lt;&gt;"",$AB51=$AB50,$W50&lt;&gt;""),$W50,IF(OR(OR($D51="6x1",$D51="FF 6x1"),$D51="5x2"),"",IF($AB51&lt;&gt;$AB50,IF(IFERROR(INDEX(Cadastro!$F$5:$F$94,$AB51),"")="",IF($L51&gt;0,1,0),IF(IFERROR(INDEX(Cadastro!$F$5:$F$94,$AB51),"")&lt;=IFERROR(INDEX(Parâmetros!$B$39:$B$48,MATCH($E51,Parâmetros!$A$39:$A$48,0)),99),IFERROR(INDEX(Cadastro!$F$5:$F$94,$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$94,$AB51),"")="",0,IF(IFERROR(INDEX(Cadastro!$F$5:$F$94,$AB51),"")&gt;IFERROR(INDEX(Parâmetros!$B$39:$B$48,MATCH($E51,Parâmetros!$A$39:$A$48,0)),99),IFERROR(INDEX(Cadastro!$F$5:$F$94,$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registro"),IF(AND($AB51&lt;&gt;$AB50,IFERROR(INDEX(Cadastro!$F$5:$F$94,$AB51),"")=""),"Indeterminado (início da série)",IF($X51&gt;0,"Folga","Falta de registro"))))))))</f>
        <v>Falta de registro</v>
      </c>
      <c r="Z51" s="46">
        <f>IF(OR($L51&gt;0,$F51&gt;Parâmetros!$E$14),0,IF($A51&lt;&gt;$A50,1,N($Z50)+1))</f>
        <v>0</v>
      </c>
      <c r="AA51" s="46">
        <f>IF(OR($L51&gt;0,$F51&gt;Parâmetros!$E$14),0,IF(OR($A51&lt;&gt;$A52,$F52&gt;Parâmetros!$E$14),1,N($AA52)+1))</f>
        <v>0</v>
      </c>
      <c r="AB51" s="43">
        <f>IFERROR(MATCH($A51&amp;"|"&amp;TEXT(_xlfn.MAXIFS(Cadastro!$E$5:$E$94,Cadastro!$A$5:$A$94,$A51,Cadastro!$E$5:$E$94,"&lt;="&amp;$F51),"yyyymmdd"),Cadastro!$I$5:$I$94,0),"")</f>
        <v>2</v>
      </c>
      <c r="AC51" t="str">
        <f>IFERROR(_xlfn.SINGLE(INDEX(Exceções!$D$5:$D$202,MATCH($A51&amp;"|"&amp;$F51,Exceções!$F$5:$F$202,0))),"")</f>
        <v/>
      </c>
      <c r="AD51" t="str">
        <f>IF($AC51="","",IFERROR(_xlfn.SINGLE(INDEX(Exceções!$E$5:$E$202,MATCH($A51&amp;"|"&amp;$F51,Exceções!$F$5:$F$202,0))),""))</f>
        <v/>
      </c>
    </row>
    <row r="52" spans="1:30" ht="15" hidden="1" customHeight="1" x14ac:dyDescent="0.25">
      <c r="A52" s="43">
        <v>12292</v>
      </c>
      <c r="B52" s="29" t="s">
        <v>171</v>
      </c>
      <c r="C52" s="29" t="str">
        <f>IFERROR(INDEX(Cadastro!$C$5:$C$94,$AB52),"NÃO INFORMADO")</f>
        <v>CAL</v>
      </c>
      <c r="D52" s="29" t="str">
        <f>IFERROR(INDEX(Cadastro!$D$5:$D$94,$AB52),"")</f>
        <v>6x1</v>
      </c>
      <c r="E52" s="29" t="str">
        <f>IFERROR(INDEX(Cadastro!$G$5:$G$94,$AB52),"")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$94,$AB52),"")="",IF($L52&gt;0,1,0),IF(IFERROR(INDEX(Cadastro!$F$5:$F$94,$AB52),"")&lt;=IFERROR(INDEX(Parâmetros!$B$39:$B$48,MATCH($E52,Parâmetros!$A$39:$A$48,0)),99),IFERROR(INDEX(Cadastro!$F$5:$F$94,$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$94,$AB52),"")="",0,IF(IFERROR(INDEX(Cadastro!$F$5:$F$94,$AB52),"")&gt;IFERROR(INDEX(Parâmetros!$B$39:$B$48,MATCH($E52,Parâmetros!$A$39:$A$48,0)),99),IFERROR(INDEX(Cadastro!$F$5:$F$94,$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registro"),IF(AND($AB52&lt;&gt;$AB51,IFERROR(INDEX(Cadastro!$F$5:$F$94,$AB52),"")=""),"Indeterminado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IFERROR(MATCH($A52&amp;"|"&amp;TEXT(_xlfn.MAXIFS(Cadastro!$E$5:$E$94,Cadastro!$A$5:$A$94,$A52,Cadastro!$E$5:$E$94,"&lt;="&amp;$F52),"yyyymmdd"),Cadastro!$I$5:$I$94,0),"")</f>
        <v>2</v>
      </c>
      <c r="AC52" t="str">
        <f>IFERROR(_xlfn.SINGLE(INDEX(Exceções!$D$5:$D$202,MATCH($A52&amp;"|"&amp;$F52,Exceções!$F$5:$F$202,0))),"")</f>
        <v/>
      </c>
      <c r="AD52" t="str">
        <f>IF($AC52="","",IFERROR(_xlfn.SINGLE(INDEX(Exceções!$E$5:$E$202,MATCH($A52&amp;"|"&amp;$F52,Exceções!$F$5:$F$202,0))),""))</f>
        <v/>
      </c>
    </row>
    <row r="53" spans="1:30" ht="15" hidden="1" customHeight="1" x14ac:dyDescent="0.25">
      <c r="A53" s="43">
        <v>12292</v>
      </c>
      <c r="B53" s="29" t="s">
        <v>171</v>
      </c>
      <c r="C53" s="29" t="str">
        <f>IFERROR(INDEX(Cadastro!$C$5:$C$94,$AB53),"NÃO INFORMADO")</f>
        <v>CAL</v>
      </c>
      <c r="D53" s="29" t="str">
        <f>IFERROR(INDEX(Cadastro!$D$5:$D$94,$AB53),"")</f>
        <v>6x1</v>
      </c>
      <c r="E53" s="29" t="str">
        <f>IFERROR(INDEX(Cadastro!$G$5:$G$94,$AB53),"")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$94,$AB53),"")="",IF($L53&gt;0,1,0),IF(IFERROR(INDEX(Cadastro!$F$5:$F$94,$AB53),"")&lt;=IFERROR(INDEX(Parâmetros!$B$39:$B$48,MATCH($E53,Parâmetros!$A$39:$A$48,0)),99),IFERROR(INDEX(Cadastro!$F$5:$F$94,$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$94,$AB53),"")="",0,IF(IFERROR(INDEX(Cadastro!$F$5:$F$94,$AB53),"")&gt;IFERROR(INDEX(Parâmetros!$B$39:$B$48,MATCH($E53,Parâmetros!$A$39:$A$48,0)),99),IFERROR(INDEX(Cadastro!$F$5:$F$94,$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registro"),IF(AND($AB53&lt;&gt;$AB52,IFERROR(INDEX(Cadastro!$F$5:$F$94,$AB53),"")=""),"Indeterminado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IFERROR(MATCH($A53&amp;"|"&amp;TEXT(_xlfn.MAXIFS(Cadastro!$E$5:$E$94,Cadastro!$A$5:$A$94,$A53,Cadastro!$E$5:$E$94,"&lt;="&amp;$F53),"yyyymmdd"),Cadastro!$I$5:$I$94,0),"")</f>
        <v>2</v>
      </c>
      <c r="AC53" t="str">
        <f>IFERROR(_xlfn.SINGLE(INDEX(Exceções!$D$5:$D$202,MATCH($A53&amp;"|"&amp;$F53,Exceções!$F$5:$F$202,0))),"")</f>
        <v/>
      </c>
      <c r="AD53" t="str">
        <f>IF($AC53="","",IFERROR(_xlfn.SINGLE(INDEX(Exceções!$E$5:$E$202,MATCH($A53&amp;"|"&amp;$F53,Exceções!$F$5:$F$202,0))),""))</f>
        <v/>
      </c>
    </row>
    <row r="54" spans="1:30" ht="15" hidden="1" customHeight="1" x14ac:dyDescent="0.25">
      <c r="A54" s="43">
        <v>12292</v>
      </c>
      <c r="B54" s="29" t="s">
        <v>171</v>
      </c>
      <c r="C54" s="29" t="str">
        <f>IFERROR(INDEX(Cadastro!$C$5:$C$94,$AB54),"NÃO INFORMADO")</f>
        <v>CAL</v>
      </c>
      <c r="D54" s="29" t="str">
        <f>IFERROR(INDEX(Cadastro!$D$5:$D$94,$AB54),"")</f>
        <v>6x1</v>
      </c>
      <c r="E54" s="29" t="str">
        <f>IFERROR(INDEX(Cadastro!$G$5:$G$94,$AB54),"")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$94,$AB54),"")="",IF($L54&gt;0,1,0),IF(IFERROR(INDEX(Cadastro!$F$5:$F$94,$AB54),"")&lt;=IFERROR(INDEX(Parâmetros!$B$39:$B$48,MATCH($E54,Parâmetros!$A$39:$A$48,0)),99),IFERROR(INDEX(Cadastro!$F$5:$F$94,$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$94,$AB54),"")="",0,IF(IFERROR(INDEX(Cadastro!$F$5:$F$94,$AB54),"")&gt;IFERROR(INDEX(Parâmetros!$B$39:$B$48,MATCH($E54,Parâmetros!$A$39:$A$48,0)),99),IFERROR(INDEX(Cadastro!$F$5:$F$94,$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registro"),IF(AND($AB54&lt;&gt;$AB53,IFERROR(INDEX(Cadastro!$F$5:$F$94,$AB54),"")=""),"Indeterminado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IFERROR(MATCH($A54&amp;"|"&amp;TEXT(_xlfn.MAXIFS(Cadastro!$E$5:$E$94,Cadastro!$A$5:$A$94,$A54,Cadastro!$E$5:$E$94,"&lt;="&amp;$F54),"yyyymmdd"),Cadastro!$I$5:$I$94,0),"")</f>
        <v>2</v>
      </c>
      <c r="AC54" t="str">
        <f>IFERROR(_xlfn.SINGLE(INDEX(Exceções!$D$5:$D$202,MATCH($A54&amp;"|"&amp;$F54,Exceções!$F$5:$F$202,0))),"")</f>
        <v/>
      </c>
      <c r="AD54" t="str">
        <f>IF($AC54="","",IFERROR(_xlfn.SINGLE(INDEX(Exceções!$E$5:$E$202,MATCH($A54&amp;"|"&amp;$F54,Exceções!$F$5:$F$202,0))),""))</f>
        <v/>
      </c>
    </row>
    <row r="55" spans="1:30" ht="15" hidden="1" customHeight="1" x14ac:dyDescent="0.25">
      <c r="A55" s="43">
        <v>12292</v>
      </c>
      <c r="B55" s="29" t="s">
        <v>171</v>
      </c>
      <c r="C55" s="29" t="str">
        <f>IFERROR(INDEX(Cadastro!$C$5:$C$94,$AB55),"NÃO INFORMADO")</f>
        <v>CAL</v>
      </c>
      <c r="D55" s="29" t="str">
        <f>IFERROR(INDEX(Cadastro!$D$5:$D$94,$AB55),"")</f>
        <v>6x1</v>
      </c>
      <c r="E55" s="29" t="str">
        <f>IFERROR(INDEX(Cadastro!$G$5:$G$94,$AB55),"")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$94,$AB55),"")="",IF($L55&gt;0,1,0),IF(IFERROR(INDEX(Cadastro!$F$5:$F$94,$AB55),"")&lt;=IFERROR(INDEX(Parâmetros!$B$39:$B$48,MATCH($E55,Parâmetros!$A$39:$A$48,0)),99),IFERROR(INDEX(Cadastro!$F$5:$F$94,$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$94,$AB55),"")="",0,IF(IFERROR(INDEX(Cadastro!$F$5:$F$94,$AB55),"")&gt;IFERROR(INDEX(Parâmetros!$B$39:$B$48,MATCH($E55,Parâmetros!$A$39:$A$48,0)),99),IFERROR(INDEX(Cadastro!$F$5:$F$94,$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registro"),IF(AND($AB55&lt;&gt;$AB54,IFERROR(INDEX(Cadastro!$F$5:$F$94,$AB55),"")=""),"Indeterminado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IFERROR(MATCH($A55&amp;"|"&amp;TEXT(_xlfn.MAXIFS(Cadastro!$E$5:$E$94,Cadastro!$A$5:$A$94,$A55,Cadastro!$E$5:$E$94,"&lt;="&amp;$F55),"yyyymmdd"),Cadastro!$I$5:$I$94,0),"")</f>
        <v>2</v>
      </c>
      <c r="AC55" t="str">
        <f>IFERROR(_xlfn.SINGLE(INDEX(Exceções!$D$5:$D$202,MATCH($A55&amp;"|"&amp;$F55,Exceções!$F$5:$F$202,0))),"")</f>
        <v/>
      </c>
      <c r="AD55" t="str">
        <f>IF($AC55="","",IFERROR(_xlfn.SINGLE(INDEX(Exceções!$E$5:$E$202,MATCH($A55&amp;"|"&amp;$F55,Exceções!$F$5:$F$202,0))),""))</f>
        <v/>
      </c>
    </row>
    <row r="56" spans="1:30" ht="15" hidden="1" customHeight="1" x14ac:dyDescent="0.25">
      <c r="A56" s="43">
        <v>12292</v>
      </c>
      <c r="B56" s="29" t="s">
        <v>171</v>
      </c>
      <c r="C56" s="29" t="str">
        <f>IFERROR(INDEX(Cadastro!$C$5:$C$94,$AB56),"NÃO INFORMADO")</f>
        <v>CAL</v>
      </c>
      <c r="D56" s="29" t="str">
        <f>IFERROR(INDEX(Cadastro!$D$5:$D$94,$AB56),"")</f>
        <v>6x1</v>
      </c>
      <c r="E56" s="29" t="str">
        <f>IFERROR(INDEX(Cadastro!$G$5:$G$94,$AB56),"")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$94,$AB56),"")="",IF($L56&gt;0,1,0),IF(IFERROR(INDEX(Cadastro!$F$5:$F$94,$AB56),"")&lt;=IFERROR(INDEX(Parâmetros!$B$39:$B$48,MATCH($E56,Parâmetros!$A$39:$A$48,0)),99),IFERROR(INDEX(Cadastro!$F$5:$F$94,$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$94,$AB56),"")="",0,IF(IFERROR(INDEX(Cadastro!$F$5:$F$94,$AB56),"")&gt;IFERROR(INDEX(Parâmetros!$B$39:$B$48,MATCH($E56,Parâmetros!$A$39:$A$48,0)),99),IFERROR(INDEX(Cadastro!$F$5:$F$94,$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registro"),IF(AND($AB56&lt;&gt;$AB55,IFERROR(INDEX(Cadastro!$F$5:$F$94,$AB56),"")=""),"Indeterminado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IFERROR(MATCH($A56&amp;"|"&amp;TEXT(_xlfn.MAXIFS(Cadastro!$E$5:$E$94,Cadastro!$A$5:$A$94,$A56,Cadastro!$E$5:$E$94,"&lt;="&amp;$F56),"yyyymmdd"),Cadastro!$I$5:$I$94,0),"")</f>
        <v>2</v>
      </c>
      <c r="AC56" t="str">
        <f>IFERROR(_xlfn.SINGLE(INDEX(Exceções!$D$5:$D$202,MATCH($A56&amp;"|"&amp;$F56,Exceções!$F$5:$F$202,0))),"")</f>
        <v/>
      </c>
      <c r="AD56" t="str">
        <f>IF($AC56="","",IFERROR(_xlfn.SINGLE(INDEX(Exceções!$E$5:$E$202,MATCH($A56&amp;"|"&amp;$F56,Exceções!$F$5:$F$202,0))),""))</f>
        <v/>
      </c>
    </row>
    <row r="57" spans="1:30" ht="15" hidden="1" customHeight="1" x14ac:dyDescent="0.25">
      <c r="A57" s="43">
        <v>12292</v>
      </c>
      <c r="B57" s="29" t="s">
        <v>171</v>
      </c>
      <c r="C57" s="29" t="str">
        <f>IFERROR(INDEX(Cadastro!$C$5:$C$94,$AB57),"NÃO INFORMADO")</f>
        <v>CAL</v>
      </c>
      <c r="D57" s="29" t="str">
        <f>IFERROR(INDEX(Cadastro!$D$5:$D$94,$AB57),"")</f>
        <v>6x1</v>
      </c>
      <c r="E57" s="29" t="str">
        <f>IFERROR(INDEX(Cadastro!$G$5:$G$94,$AB57),"")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$94,$AB57),"")="",IF($L57&gt;0,1,0),IF(IFERROR(INDEX(Cadastro!$F$5:$F$94,$AB57),"")&lt;=IFERROR(INDEX(Parâmetros!$B$39:$B$48,MATCH($E57,Parâmetros!$A$39:$A$48,0)),99),IFERROR(INDEX(Cadastro!$F$5:$F$94,$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$94,$AB57),"")="",0,IF(IFERROR(INDEX(Cadastro!$F$5:$F$94,$AB57),"")&gt;IFERROR(INDEX(Parâmetros!$B$39:$B$48,MATCH($E57,Parâmetros!$A$39:$A$48,0)),99),IFERROR(INDEX(Cadastro!$F$5:$F$94,$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registro"),IF(AND($AB57&lt;&gt;$AB56,IFERROR(INDEX(Cadastro!$F$5:$F$94,$AB57),"")=""),"Indeterminado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IFERROR(MATCH($A57&amp;"|"&amp;TEXT(_xlfn.MAXIFS(Cadastro!$E$5:$E$94,Cadastro!$A$5:$A$94,$A57,Cadastro!$E$5:$E$94,"&lt;="&amp;$F57),"yyyymmdd"),Cadastro!$I$5:$I$94,0),"")</f>
        <v>2</v>
      </c>
      <c r="AC57" t="str">
        <f>IFERROR(_xlfn.SINGLE(INDEX(Exceções!$D$5:$D$202,MATCH($A57&amp;"|"&amp;$F57,Exceções!$F$5:$F$202,0))),"")</f>
        <v/>
      </c>
      <c r="AD57" t="str">
        <f>IF($AC57="","",IFERROR(_xlfn.SINGLE(INDEX(Exceções!$E$5:$E$202,MATCH($A57&amp;"|"&amp;$F57,Exceções!$F$5:$F$202,0))),""))</f>
        <v/>
      </c>
    </row>
    <row r="58" spans="1:30" ht="15" hidden="1" customHeight="1" x14ac:dyDescent="0.25">
      <c r="A58" s="43">
        <v>12292</v>
      </c>
      <c r="B58" s="29" t="s">
        <v>171</v>
      </c>
      <c r="C58" s="29" t="str">
        <f>IFERROR(INDEX(Cadastro!$C$5:$C$94,$AB58),"NÃO INFORMADO")</f>
        <v>CAL</v>
      </c>
      <c r="D58" s="29" t="str">
        <f>IFERROR(INDEX(Cadastro!$D$5:$D$94,$AB58),"")</f>
        <v>6x1</v>
      </c>
      <c r="E58" s="29" t="str">
        <f>IFERROR(INDEX(Cadastro!$G$5:$G$94,$AB58),"")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$94,$AB58),"")="",IF($L58&gt;0,1,0),IF(IFERROR(INDEX(Cadastro!$F$5:$F$94,$AB58),"")&lt;=IFERROR(INDEX(Parâmetros!$B$39:$B$48,MATCH($E58,Parâmetros!$A$39:$A$48,0)),99),IFERROR(INDEX(Cadastro!$F$5:$F$94,$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$94,$AB58),"")="",0,IF(IFERROR(INDEX(Cadastro!$F$5:$F$94,$AB58),"")&gt;IFERROR(INDEX(Parâmetros!$B$39:$B$48,MATCH($E58,Parâmetros!$A$39:$A$48,0)),99),IFERROR(INDEX(Cadastro!$F$5:$F$94,$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registro"),IF(AND($AB58&lt;&gt;$AB57,IFERROR(INDEX(Cadastro!$F$5:$F$94,$AB58),"")=""),"Indeterminado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IFERROR(MATCH($A58&amp;"|"&amp;TEXT(_xlfn.MAXIFS(Cadastro!$E$5:$E$94,Cadastro!$A$5:$A$94,$A58,Cadastro!$E$5:$E$94,"&lt;="&amp;$F58),"yyyymmdd"),Cadastro!$I$5:$I$94,0),"")</f>
        <v>2</v>
      </c>
      <c r="AC58" t="str">
        <f>IFERROR(_xlfn.SINGLE(INDEX(Exceções!$D$5:$D$202,MATCH($A58&amp;"|"&amp;$F58,Exceções!$F$5:$F$202,0))),"")</f>
        <v/>
      </c>
      <c r="AD58" t="str">
        <f>IF($AC58="","",IFERROR(_xlfn.SINGLE(INDEX(Exceções!$E$5:$E$202,MATCH($A58&amp;"|"&amp;$F58,Exceções!$F$5:$F$202,0))),""))</f>
        <v/>
      </c>
    </row>
    <row r="59" spans="1:30" ht="15" hidden="1" customHeight="1" x14ac:dyDescent="0.25">
      <c r="A59" s="43">
        <v>12292</v>
      </c>
      <c r="B59" s="29" t="s">
        <v>171</v>
      </c>
      <c r="C59" s="29" t="str">
        <f>IFERROR(INDEX(Cadastro!$C$5:$C$94,$AB59),"NÃO INFORMADO")</f>
        <v>CAL</v>
      </c>
      <c r="D59" s="29" t="str">
        <f>IFERROR(INDEX(Cadastro!$D$5:$D$94,$AB59),"")</f>
        <v>6x1</v>
      </c>
      <c r="E59" s="29" t="str">
        <f>IFERROR(INDEX(Cadastro!$G$5:$G$94,$AB59),"")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$94,$AB59),"")="",IF($L59&gt;0,1,0),IF(IFERROR(INDEX(Cadastro!$F$5:$F$94,$AB59),"")&lt;=IFERROR(INDEX(Parâmetros!$B$39:$B$48,MATCH($E59,Parâmetros!$A$39:$A$48,0)),99),IFERROR(INDEX(Cadastro!$F$5:$F$94,$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$94,$AB59),"")="",0,IF(IFERROR(INDEX(Cadastro!$F$5:$F$94,$AB59),"")&gt;IFERROR(INDEX(Parâmetros!$B$39:$B$48,MATCH($E59,Parâmetros!$A$39:$A$48,0)),99),IFERROR(INDEX(Cadastro!$F$5:$F$94,$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registro"),IF(AND($AB59&lt;&gt;$AB58,IFERROR(INDEX(Cadastro!$F$5:$F$94,$AB59),"")=""),"Indeterminado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IFERROR(MATCH($A59&amp;"|"&amp;TEXT(_xlfn.MAXIFS(Cadastro!$E$5:$E$94,Cadastro!$A$5:$A$94,$A59,Cadastro!$E$5:$E$94,"&lt;="&amp;$F59),"yyyymmdd"),Cadastro!$I$5:$I$94,0),"")</f>
        <v>2</v>
      </c>
      <c r="AC59" t="str">
        <f>IFERROR(_xlfn.SINGLE(INDEX(Exceções!$D$5:$D$202,MATCH($A59&amp;"|"&amp;$F59,Exceções!$F$5:$F$202,0))),"")</f>
        <v/>
      </c>
      <c r="AD59" t="str">
        <f>IF($AC59="","",IFERROR(_xlfn.SINGLE(INDEX(Exceções!$E$5:$E$202,MATCH($A59&amp;"|"&amp;$F59,Exceções!$F$5:$F$202,0))),""))</f>
        <v/>
      </c>
    </row>
    <row r="60" spans="1:30" ht="15" hidden="1" customHeight="1" x14ac:dyDescent="0.25">
      <c r="A60" s="43">
        <v>12292</v>
      </c>
      <c r="B60" s="29" t="s">
        <v>171</v>
      </c>
      <c r="C60" s="29" t="str">
        <f>IFERROR(INDEX(Cadastro!$C$5:$C$94,$AB60),"NÃO INFORMADO")</f>
        <v>CAL</v>
      </c>
      <c r="D60" s="29" t="str">
        <f>IFERROR(INDEX(Cadastro!$D$5:$D$94,$AB60),"")</f>
        <v>6x1</v>
      </c>
      <c r="E60" s="29" t="str">
        <f>IFERROR(INDEX(Cadastro!$G$5:$G$94,$AB60),"")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$94,$AB60),"")="",IF($L60&gt;0,1,0),IF(IFERROR(INDEX(Cadastro!$F$5:$F$94,$AB60),"")&lt;=IFERROR(INDEX(Parâmetros!$B$39:$B$48,MATCH($E60,Parâmetros!$A$39:$A$48,0)),99),IFERROR(INDEX(Cadastro!$F$5:$F$94,$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$94,$AB60),"")="",0,IF(IFERROR(INDEX(Cadastro!$F$5:$F$94,$AB60),"")&gt;IFERROR(INDEX(Parâmetros!$B$39:$B$48,MATCH($E60,Parâmetros!$A$39:$A$48,0)),99),IFERROR(INDEX(Cadastro!$F$5:$F$94,$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registro"),IF(AND($AB60&lt;&gt;$AB59,IFERROR(INDEX(Cadastro!$F$5:$F$94,$AB60),"")=""),"Indeterminado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IFERROR(MATCH($A60&amp;"|"&amp;TEXT(_xlfn.MAXIFS(Cadastro!$E$5:$E$94,Cadastro!$A$5:$A$94,$A60,Cadastro!$E$5:$E$94,"&lt;="&amp;$F60),"yyyymmdd"),Cadastro!$I$5:$I$94,0),"")</f>
        <v>2</v>
      </c>
      <c r="AC60" t="str">
        <f>IFERROR(_xlfn.SINGLE(INDEX(Exceções!$D$5:$D$202,MATCH($A60&amp;"|"&amp;$F60,Exceções!$F$5:$F$202,0))),"")</f>
        <v/>
      </c>
      <c r="AD60" t="str">
        <f>IF($AC60="","",IFERROR(_xlfn.SINGLE(INDEX(Exceções!$E$5:$E$202,MATCH($A60&amp;"|"&amp;$F60,Exceções!$F$5:$F$202,0))),""))</f>
        <v/>
      </c>
    </row>
    <row r="61" spans="1:30" ht="15" hidden="1" customHeight="1" x14ac:dyDescent="0.25">
      <c r="A61" s="43">
        <v>12292</v>
      </c>
      <c r="B61" s="29" t="s">
        <v>171</v>
      </c>
      <c r="C61" s="29" t="str">
        <f>IFERROR(INDEX(Cadastro!$C$5:$C$94,$AB61),"NÃO INFORMADO")</f>
        <v>CAL</v>
      </c>
      <c r="D61" s="29" t="str">
        <f>IFERROR(INDEX(Cadastro!$D$5:$D$94,$AB61),"")</f>
        <v>6x1</v>
      </c>
      <c r="E61" s="29" t="str">
        <f>IFERROR(INDEX(Cadastro!$G$5:$G$94,$AB61),"")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$94,$AB61),"")="",IF($L61&gt;0,1,0),IF(IFERROR(INDEX(Cadastro!$F$5:$F$94,$AB61),"")&lt;=IFERROR(INDEX(Parâmetros!$B$39:$B$48,MATCH($E61,Parâmetros!$A$39:$A$48,0)),99),IFERROR(INDEX(Cadastro!$F$5:$F$94,$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$94,$AB61),"")="",0,IF(IFERROR(INDEX(Cadastro!$F$5:$F$94,$AB61),"")&gt;IFERROR(INDEX(Parâmetros!$B$39:$B$48,MATCH($E61,Parâmetros!$A$39:$A$48,0)),99),IFERROR(INDEX(Cadastro!$F$5:$F$94,$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registro"),IF(AND($AB61&lt;&gt;$AB60,IFERROR(INDEX(Cadastro!$F$5:$F$94,$AB61),"")=""),"Indeterminado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IFERROR(MATCH($A61&amp;"|"&amp;TEXT(_xlfn.MAXIFS(Cadastro!$E$5:$E$94,Cadastro!$A$5:$A$94,$A61,Cadastro!$E$5:$E$94,"&lt;="&amp;$F61),"yyyymmdd"),Cadastro!$I$5:$I$94,0),"")</f>
        <v>2</v>
      </c>
      <c r="AC61" t="str">
        <f>IFERROR(_xlfn.SINGLE(INDEX(Exceções!$D$5:$D$202,MATCH($A61&amp;"|"&amp;$F61,Exceções!$F$5:$F$202,0))),"")</f>
        <v/>
      </c>
      <c r="AD61" t="str">
        <f>IF($AC61="","",IFERROR(_xlfn.SINGLE(INDEX(Exceções!$E$5:$E$202,MATCH($A61&amp;"|"&amp;$F61,Exceções!$F$5:$F$202,0))),""))</f>
        <v/>
      </c>
    </row>
    <row r="62" spans="1:30" ht="15" hidden="1" customHeight="1" x14ac:dyDescent="0.25">
      <c r="A62" s="43">
        <v>12292</v>
      </c>
      <c r="B62" s="29" t="s">
        <v>171</v>
      </c>
      <c r="C62" s="29" t="str">
        <f>IFERROR(INDEX(Cadastro!$C$5:$C$94,$AB62),"NÃO INFORMADO")</f>
        <v>CAL</v>
      </c>
      <c r="D62" s="29" t="str">
        <f>IFERROR(INDEX(Cadastro!$D$5:$D$94,$AB62),"")</f>
        <v>6x1</v>
      </c>
      <c r="E62" s="29" t="str">
        <f>IFERROR(INDEX(Cadastro!$G$5:$G$94,$AB62),"")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$94,$AB62),"")="",IF($L62&gt;0,1,0),IF(IFERROR(INDEX(Cadastro!$F$5:$F$94,$AB62),"")&lt;=IFERROR(INDEX(Parâmetros!$B$39:$B$48,MATCH($E62,Parâmetros!$A$39:$A$48,0)),99),IFERROR(INDEX(Cadastro!$F$5:$F$94,$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$94,$AB62),"")="",0,IF(IFERROR(INDEX(Cadastro!$F$5:$F$94,$AB62),"")&gt;IFERROR(INDEX(Parâmetros!$B$39:$B$48,MATCH($E62,Parâmetros!$A$39:$A$48,0)),99),IFERROR(INDEX(Cadastro!$F$5:$F$94,$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registro"),IF(AND($AB62&lt;&gt;$AB61,IFERROR(INDEX(Cadastro!$F$5:$F$94,$AB62),"")=""),"Indeterminado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IFERROR(MATCH($A62&amp;"|"&amp;TEXT(_xlfn.MAXIFS(Cadastro!$E$5:$E$94,Cadastro!$A$5:$A$94,$A62,Cadastro!$E$5:$E$94,"&lt;="&amp;$F62),"yyyymmdd"),Cadastro!$I$5:$I$94,0),"")</f>
        <v>2</v>
      </c>
      <c r="AC62" t="str">
        <f>IFERROR(_xlfn.SINGLE(INDEX(Exceções!$D$5:$D$202,MATCH($A62&amp;"|"&amp;$F62,Exceções!$F$5:$F$202,0))),"")</f>
        <v/>
      </c>
      <c r="AD62" t="str">
        <f>IF($AC62="","",IFERROR(_xlfn.SINGLE(INDEX(Exceções!$E$5:$E$202,MATCH($A62&amp;"|"&amp;$F62,Exceções!$F$5:$F$202,0))),""))</f>
        <v/>
      </c>
    </row>
    <row r="63" spans="1:30" ht="15" hidden="1" customHeight="1" x14ac:dyDescent="0.25">
      <c r="A63" s="43">
        <v>12292</v>
      </c>
      <c r="B63" s="29" t="s">
        <v>171</v>
      </c>
      <c r="C63" s="29" t="str">
        <f>IFERROR(INDEX(Cadastro!$C$5:$C$94,$AB63),"NÃO INFORMADO")</f>
        <v>CAL</v>
      </c>
      <c r="D63" s="29" t="str">
        <f>IFERROR(INDEX(Cadastro!$D$5:$D$94,$AB63),"")</f>
        <v>6x1</v>
      </c>
      <c r="E63" s="29" t="str">
        <f>IFERROR(INDEX(Cadastro!$G$5:$G$94,$AB63),"")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$94,$AB63),"")="",IF($L63&gt;0,1,0),IF(IFERROR(INDEX(Cadastro!$F$5:$F$94,$AB63),"")&lt;=IFERROR(INDEX(Parâmetros!$B$39:$B$48,MATCH($E63,Parâmetros!$A$39:$A$48,0)),99),IFERROR(INDEX(Cadastro!$F$5:$F$94,$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$94,$AB63),"")="",0,IF(IFERROR(INDEX(Cadastro!$F$5:$F$94,$AB63),"")&gt;IFERROR(INDEX(Parâmetros!$B$39:$B$48,MATCH($E63,Parâmetros!$A$39:$A$48,0)),99),IFERROR(INDEX(Cadastro!$F$5:$F$94,$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registro"),IF(AND($AB63&lt;&gt;$AB62,IFERROR(INDEX(Cadastro!$F$5:$F$94,$AB63),"")=""),"Indeterminado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IFERROR(MATCH($A63&amp;"|"&amp;TEXT(_xlfn.MAXIFS(Cadastro!$E$5:$E$94,Cadastro!$A$5:$A$94,$A63,Cadastro!$E$5:$E$94,"&lt;="&amp;$F63),"yyyymmdd"),Cadastro!$I$5:$I$94,0),"")</f>
        <v>2</v>
      </c>
      <c r="AC63" t="str">
        <f>IFERROR(_xlfn.SINGLE(INDEX(Exceções!$D$5:$D$202,MATCH($A63&amp;"|"&amp;$F63,Exceções!$F$5:$F$202,0))),"")</f>
        <v/>
      </c>
      <c r="AD63" t="str">
        <f>IF($AC63="","",IFERROR(_xlfn.SINGLE(INDEX(Exceções!$E$5:$E$202,MATCH($A63&amp;"|"&amp;$F63,Exceções!$F$5:$F$202,0))),""))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IFERROR(INDEX(Cadastro!$C$5:$C$94,$AB66),"NÃO INFORMADO")</f>
        <v>MEC</v>
      </c>
      <c r="D66" s="29" t="str">
        <f>IFERROR(INDEX(Cadastro!$D$5:$D$94,$AB66),"")</f>
        <v>A</v>
      </c>
      <c r="E66" s="29" t="str">
        <f>IFERROR(INDEX(Cadastro!$G$5:$G$94,$AB66),"")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$94,$AB66),"")="",IF($L66&gt;0,1,0),IF(IFERROR(INDEX(Cadastro!$F$5:$F$94,$AB66),"")&lt;=IFERROR(INDEX(Parâmetros!$B$39:$B$48,MATCH($E66,Parâmetros!$A$39:$A$48,0)),99),IFERROR(INDEX(Cadastro!$F$5:$F$94,$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$94,$AB66),"")="",0,IF(IFERROR(INDEX(Cadastro!$F$5:$F$94,$AB66),"")&gt;IFERROR(INDEX(Parâmetros!$B$39:$B$48,MATCH($E66,Parâmetros!$A$39:$A$48,0)),99),IFERROR(INDEX(Cadastro!$F$5:$F$94,$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registro"),IF(AND($AB66&lt;&gt;$AB65,IFERROR(INDEX(Cadastro!$F$5:$F$94,$AB66),"")=""),"Indeterminado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IFERROR(MATCH($A66&amp;"|"&amp;TEXT(_xlfn.MAXIFS(Cadastro!$E$5:$E$94,Cadastro!$A$5:$A$94,$A66,Cadastro!$E$5:$E$94,"&lt;="&amp;$F66),"yyyymmdd"),Cadastro!$I$5:$I$94,0),"")</f>
        <v>3</v>
      </c>
      <c r="AC66" t="str">
        <f>IFERROR(_xlfn.SINGLE(INDEX(Exceções!$D$5:$D$202,MATCH($A66&amp;"|"&amp;$F66,Exceções!$F$5:$F$202,0))),"")</f>
        <v/>
      </c>
      <c r="AD66" t="str">
        <f>IF($AC66="","",IFERROR(_xlfn.SINGLE(INDEX(Exceções!$E$5:$E$202,MATCH($A66&amp;"|"&amp;$F66,Exceções!$F$5:$F$202,0))),""))</f>
        <v/>
      </c>
    </row>
    <row r="67" spans="1:30" ht="15" hidden="1" customHeight="1" x14ac:dyDescent="0.25">
      <c r="A67" s="43">
        <v>11352</v>
      </c>
      <c r="B67" s="29" t="s">
        <v>172</v>
      </c>
      <c r="C67" s="29" t="str">
        <f>IFERROR(INDEX(Cadastro!$C$5:$C$94,$AB67),"NÃO INFORMADO")</f>
        <v>MEC</v>
      </c>
      <c r="D67" s="29" t="str">
        <f>IFERROR(INDEX(Cadastro!$D$5:$D$94,$AB67),"")</f>
        <v>A</v>
      </c>
      <c r="E67" s="29" t="str">
        <f>IFERROR(INDEX(Cadastro!$G$5:$G$94,$AB67),"")</f>
        <v>A</v>
      </c>
      <c r="F67" s="41">
        <v>46238</v>
      </c>
      <c r="G67" s="44" t="str">
        <f t="shared" si="12"/>
        <v>ter</v>
      </c>
      <c r="H67" s="43" t="str">
        <f>IF(COUNTIFS(Dados!$A:$A,$A67,Dados!$S:$S,$F67)=0,"",_xlfn.MINIFS(Dados!$Q:$Q,Dados!$A:$A,$A67,Dados!$S:$S,$F67))</f>
        <v/>
      </c>
      <c r="I67" s="43" t="str">
        <f>IF($H67="","",_xlfn.MAXIFS(Dados!$R:$R,Dados!$A:$A,$A67,Dados!$S:$S,$F67))</f>
        <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0</v>
      </c>
      <c r="M67" s="42">
        <f>IFERROR(INDEX(Parâmetros!$E$6:$E$11,MATCH($K67,Parâmetros!$A$6:$A$11,0)),"")</f>
        <v>7.58</v>
      </c>
      <c r="N67" s="45">
        <f t="shared" si="13"/>
        <v>0</v>
      </c>
      <c r="O67" s="45">
        <f>Parâmetros!$E$13</f>
        <v>0.8</v>
      </c>
      <c r="P67" s="44" t="str">
        <f>IF(OR($M67="",$F67&gt;Parâmetros!$E$14),"Não","Sim")</f>
        <v>Sim</v>
      </c>
      <c r="Q67" s="44" t="str">
        <f t="shared" si="14"/>
        <v>Não</v>
      </c>
      <c r="R67" s="44" t="str">
        <f t="shared" si="15"/>
        <v/>
      </c>
      <c r="S67" s="42" t="str">
        <f t="shared" si="16"/>
        <v/>
      </c>
      <c r="T67" s="44" t="str">
        <f>IF($Q67&lt;&gt;"Sim","",IF($N67&gt;Parâmetros!$E$15,"Sim","Não"))</f>
        <v/>
      </c>
      <c r="U67" s="29" t="str">
        <f t="shared" si="17"/>
        <v>Falta de registro</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FALTA DE REGISTRO · dia 2 de 5 do ciclo</v>
      </c>
      <c r="W67" s="46">
        <f>IF(AND($AC67&lt;&gt;"",$AB67=$AB66,$W66&lt;&gt;""),$W66,IF(OR(OR($D67="6x1",$D67="FF 6x1"),$D67="5x2"),"",IF($AB67&lt;&gt;$AB66,IF(IFERROR(INDEX(Cadastro!$F$5:$F$94,$AB67),"")="",IF($L67&gt;0,1,0),IF(IFERROR(INDEX(Cadastro!$F$5:$F$94,$AB67),"")&lt;=IFERROR(INDEX(Parâmetros!$B$39:$B$48,MATCH($E67,Parâmetros!$A$39:$A$48,0)),99),IFERROR(INDEX(Cadastro!$F$5:$F$94,$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$94,$AB67),"")="",0,IF(IFERROR(INDEX(Cadastro!$F$5:$F$94,$AB67),"")&gt;IFERROR(INDEX(Parâmetros!$B$39:$B$48,MATCH($E67,Parâmetros!$A$39:$A$48,0)),99),IFERROR(INDEX(Cadastro!$F$5:$F$94,$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registro"),IF(AND($AB67&lt;&gt;$AB66,IFERROR(INDEX(Cadastro!$F$5:$F$94,$AB67),"")=""),"Indeterminado (início da série)",IF($X67&gt;0,"Folga","Falta de registro"))))))))</f>
        <v>Falta de registro</v>
      </c>
      <c r="Z67" s="46">
        <f>IF(OR($L67&gt;0,$F67&gt;Parâmetros!$E$14),0,IF($A67&lt;&gt;$A66,1,N($Z66)+1))</f>
        <v>1</v>
      </c>
      <c r="AA67" s="46">
        <f>IF(OR($L67&gt;0,$F67&gt;Parâmetros!$E$14),0,IF(OR($A67&lt;&gt;$A68,$F68&gt;Parâmetros!$E$14),1,N($AA68)+1))</f>
        <v>1</v>
      </c>
      <c r="AB67" s="43">
        <f>IFERROR(MATCH($A67&amp;"|"&amp;TEXT(_xlfn.MAXIFS(Cadastro!$E$5:$E$94,Cadastro!$A$5:$A$94,$A67,Cadastro!$E$5:$E$94,"&lt;="&amp;$F67),"yyyymmdd"),Cadastro!$I$5:$I$94,0),"")</f>
        <v>3</v>
      </c>
      <c r="AC67" t="str">
        <f>IFERROR(_xlfn.SINGLE(INDEX(Exceções!$D$5:$D$202,MATCH($A67&amp;"|"&amp;$F67,Exceções!$F$5:$F$202,0))),"")</f>
        <v/>
      </c>
      <c r="AD67" t="str">
        <f>IF($AC67="","",IFERROR(_xlfn.SINGLE(INDEX(Exceções!$E$5:$E$202,MATCH($A67&amp;"|"&amp;$F67,Exceções!$F$5:$F$202,0))),""))</f>
        <v/>
      </c>
    </row>
    <row r="68" spans="1:30" ht="15" hidden="1" customHeight="1" x14ac:dyDescent="0.25">
      <c r="A68" s="43">
        <v>11352</v>
      </c>
      <c r="B68" s="29" t="s">
        <v>172</v>
      </c>
      <c r="C68" s="29" t="str">
        <f>IFERROR(INDEX(Cadastro!$C$5:$C$94,$AB68),"NÃO INFORMADO")</f>
        <v>MEC</v>
      </c>
      <c r="D68" s="29" t="str">
        <f>IFERROR(INDEX(Cadastro!$D$5:$D$94,$AB68),"")</f>
        <v>A</v>
      </c>
      <c r="E68" s="29" t="str">
        <f>IFERROR(INDEX(Cadastro!$G$5:$G$94,$AB68),"")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$94,$AB68),"")="",IF($L68&gt;0,1,0),IF(IFERROR(INDEX(Cadastro!$F$5:$F$94,$AB68),"")&lt;=IFERROR(INDEX(Parâmetros!$B$39:$B$48,MATCH($E68,Parâmetros!$A$39:$A$48,0)),99),IFERROR(INDEX(Cadastro!$F$5:$F$94,$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$94,$AB68),"")="",0,IF(IFERROR(INDEX(Cadastro!$F$5:$F$94,$AB68),"")&gt;IFERROR(INDEX(Parâmetros!$B$39:$B$48,MATCH($E68,Parâmetros!$A$39:$A$48,0)),99),IFERROR(INDEX(Cadastro!$F$5:$F$94,$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registro"),IF(AND($AB68&lt;&gt;$AB67,IFERROR(INDEX(Cadastro!$F$5:$F$94,$AB68),"")=""),"Indeterminado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IFERROR(MATCH($A68&amp;"|"&amp;TEXT(_xlfn.MAXIFS(Cadastro!$E$5:$E$94,Cadastro!$A$5:$A$94,$A68,Cadastro!$E$5:$E$94,"&lt;="&amp;$F68),"yyyymmdd"),Cadastro!$I$5:$I$94,0),"")</f>
        <v>3</v>
      </c>
      <c r="AC68" t="str">
        <f>IFERROR(_xlfn.SINGLE(INDEX(Exceções!$D$5:$D$202,MATCH($A68&amp;"|"&amp;$F68,Exceções!$F$5:$F$202,0))),"")</f>
        <v/>
      </c>
      <c r="AD68" t="str">
        <f>IF($AC68="","",IFERROR(_xlfn.SINGLE(INDEX(Exceções!$E$5:$E$202,MATCH($A68&amp;"|"&amp;$F68,Exceções!$F$5:$F$202,0))),""))</f>
        <v/>
      </c>
    </row>
    <row r="69" spans="1:30" ht="15" hidden="1" customHeight="1" x14ac:dyDescent="0.25">
      <c r="A69" s="43">
        <v>11352</v>
      </c>
      <c r="B69" s="29" t="s">
        <v>172</v>
      </c>
      <c r="C69" s="29" t="str">
        <f>IFERROR(INDEX(Cadastro!$C$5:$C$94,$AB69),"NÃO INFORMADO")</f>
        <v>MEC</v>
      </c>
      <c r="D69" s="29" t="str">
        <f>IFERROR(INDEX(Cadastro!$D$5:$D$94,$AB69),"")</f>
        <v>A</v>
      </c>
      <c r="E69" s="29" t="str">
        <f>IFERROR(INDEX(Cadastro!$G$5:$G$94,$AB69),"")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$94,$AB69),"")="",IF($L69&gt;0,1,0),IF(IFERROR(INDEX(Cadastro!$F$5:$F$94,$AB69),"")&lt;=IFERROR(INDEX(Parâmetros!$B$39:$B$48,MATCH($E69,Parâmetros!$A$39:$A$48,0)),99),IFERROR(INDEX(Cadastro!$F$5:$F$94,$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$94,$AB69),"")="",0,IF(IFERROR(INDEX(Cadastro!$F$5:$F$94,$AB69),"")&gt;IFERROR(INDEX(Parâmetros!$B$39:$B$48,MATCH($E69,Parâmetros!$A$39:$A$48,0)),99),IFERROR(INDEX(Cadastro!$F$5:$F$94,$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registro"),IF(AND($AB69&lt;&gt;$AB68,IFERROR(INDEX(Cadastro!$F$5:$F$94,$AB69),"")=""),"Indeterminado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IFERROR(MATCH($A69&amp;"|"&amp;TEXT(_xlfn.MAXIFS(Cadastro!$E$5:$E$94,Cadastro!$A$5:$A$94,$A69,Cadastro!$E$5:$E$94,"&lt;="&amp;$F69),"yyyymmdd"),Cadastro!$I$5:$I$94,0),"")</f>
        <v>3</v>
      </c>
      <c r="AC69" t="str">
        <f>IFERROR(_xlfn.SINGLE(INDEX(Exceções!$D$5:$D$202,MATCH($A69&amp;"|"&amp;$F69,Exceções!$F$5:$F$202,0))),"")</f>
        <v/>
      </c>
      <c r="AD69" t="str">
        <f>IF($AC69="","",IFERROR(_xlfn.SINGLE(INDEX(Exceções!$E$5:$E$202,MATCH($A69&amp;"|"&amp;$F69,Exceções!$F$5:$F$202,0))),""))</f>
        <v/>
      </c>
    </row>
    <row r="70" spans="1:30" ht="15" hidden="1" customHeight="1" x14ac:dyDescent="0.25">
      <c r="A70" s="43">
        <v>11352</v>
      </c>
      <c r="B70" s="29" t="s">
        <v>172</v>
      </c>
      <c r="C70" s="29" t="str">
        <f>IFERROR(INDEX(Cadastro!$C$5:$C$94,$AB70),"NÃO INFORMADO")</f>
        <v>MEC</v>
      </c>
      <c r="D70" s="29" t="str">
        <f>IFERROR(INDEX(Cadastro!$D$5:$D$94,$AB70),"")</f>
        <v>A</v>
      </c>
      <c r="E70" s="29" t="str">
        <f>IFERROR(INDEX(Cadastro!$G$5:$G$94,$AB70),"")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$94,$AB70),"")="",IF($L70&gt;0,1,0),IF(IFERROR(INDEX(Cadastro!$F$5:$F$94,$AB70),"")&lt;=IFERROR(INDEX(Parâmetros!$B$39:$B$48,MATCH($E70,Parâmetros!$A$39:$A$48,0)),99),IFERROR(INDEX(Cadastro!$F$5:$F$94,$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$94,$AB70),"")="",0,IF(IFERROR(INDEX(Cadastro!$F$5:$F$94,$AB70),"")&gt;IFERROR(INDEX(Parâmetros!$B$39:$B$48,MATCH($E70,Parâmetros!$A$39:$A$48,0)),99),IFERROR(INDEX(Cadastro!$F$5:$F$94,$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registro"),IF(AND($AB70&lt;&gt;$AB69,IFERROR(INDEX(Cadastro!$F$5:$F$94,$AB70),"")=""),"Indeterminado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IFERROR(MATCH($A70&amp;"|"&amp;TEXT(_xlfn.MAXIFS(Cadastro!$E$5:$E$94,Cadastro!$A$5:$A$94,$A70,Cadastro!$E$5:$E$94,"&lt;="&amp;$F70),"yyyymmdd"),Cadastro!$I$5:$I$94,0),"")</f>
        <v>3</v>
      </c>
      <c r="AC70" t="str">
        <f>IFERROR(_xlfn.SINGLE(INDEX(Exceções!$D$5:$D$202,MATCH($A70&amp;"|"&amp;$F70,Exceções!$F$5:$F$202,0))),"")</f>
        <v/>
      </c>
      <c r="AD70" t="str">
        <f>IF($AC70="","",IFERROR(_xlfn.SINGLE(INDEX(Exceções!$E$5:$E$202,MATCH($A70&amp;"|"&amp;$F70,Exceções!$F$5:$F$202,0))),""))</f>
        <v/>
      </c>
    </row>
    <row r="71" spans="1:30" ht="15" hidden="1" customHeight="1" x14ac:dyDescent="0.25">
      <c r="A71" s="43">
        <v>11352</v>
      </c>
      <c r="B71" s="29" t="s">
        <v>172</v>
      </c>
      <c r="C71" s="29" t="str">
        <f>IFERROR(INDEX(Cadastro!$C$5:$C$94,$AB71),"NÃO INFORMADO")</f>
        <v>MEC</v>
      </c>
      <c r="D71" s="29" t="str">
        <f>IFERROR(INDEX(Cadastro!$D$5:$D$94,$AB71),"")</f>
        <v>A</v>
      </c>
      <c r="E71" s="29" t="str">
        <f>IFERROR(INDEX(Cadastro!$G$5:$G$94,$AB71),"")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$94,$AB71),"")="",IF($L71&gt;0,1,0),IF(IFERROR(INDEX(Cadastro!$F$5:$F$94,$AB71),"")&lt;=IFERROR(INDEX(Parâmetros!$B$39:$B$48,MATCH($E71,Parâmetros!$A$39:$A$48,0)),99),IFERROR(INDEX(Cadastro!$F$5:$F$94,$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$94,$AB71),"")="",0,IF(IFERROR(INDEX(Cadastro!$F$5:$F$94,$AB71),"")&gt;IFERROR(INDEX(Parâmetros!$B$39:$B$48,MATCH($E71,Parâmetros!$A$39:$A$48,0)),99),IFERROR(INDEX(Cadastro!$F$5:$F$94,$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registro"),IF(AND($AB71&lt;&gt;$AB70,IFERROR(INDEX(Cadastro!$F$5:$F$94,$AB71),"")=""),"Indeterminado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IFERROR(MATCH($A71&amp;"|"&amp;TEXT(_xlfn.MAXIFS(Cadastro!$E$5:$E$94,Cadastro!$A$5:$A$94,$A71,Cadastro!$E$5:$E$94,"&lt;="&amp;$F71),"yyyymmdd"),Cadastro!$I$5:$I$94,0),"")</f>
        <v>3</v>
      </c>
      <c r="AC71" t="str">
        <f>IFERROR(_xlfn.SINGLE(INDEX(Exceções!$D$5:$D$202,MATCH($A71&amp;"|"&amp;$F71,Exceções!$F$5:$F$202,0))),"")</f>
        <v/>
      </c>
      <c r="AD71" t="str">
        <f>IF($AC71="","",IFERROR(_xlfn.SINGLE(INDEX(Exceções!$E$5:$E$202,MATCH($A71&amp;"|"&amp;$F71,Exceções!$F$5:$F$202,0))),""))</f>
        <v/>
      </c>
    </row>
    <row r="72" spans="1:30" ht="15" hidden="1" customHeight="1" x14ac:dyDescent="0.25">
      <c r="A72" s="43">
        <v>11352</v>
      </c>
      <c r="B72" s="29" t="s">
        <v>172</v>
      </c>
      <c r="C72" s="29" t="str">
        <f>IFERROR(INDEX(Cadastro!$C$5:$C$94,$AB72),"NÃO INFORMADO")</f>
        <v>MEC</v>
      </c>
      <c r="D72" s="29" t="str">
        <f>IFERROR(INDEX(Cadastro!$D$5:$D$94,$AB72),"")</f>
        <v>A</v>
      </c>
      <c r="E72" s="29" t="str">
        <f>IFERROR(INDEX(Cadastro!$G$5:$G$94,$AB72),"")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$94,$AB72),"")="",IF($L72&gt;0,1,0),IF(IFERROR(INDEX(Cadastro!$F$5:$F$94,$AB72),"")&lt;=IFERROR(INDEX(Parâmetros!$B$39:$B$48,MATCH($E72,Parâmetros!$A$39:$A$48,0)),99),IFERROR(INDEX(Cadastro!$F$5:$F$94,$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$94,$AB72),"")="",0,IF(IFERROR(INDEX(Cadastro!$F$5:$F$94,$AB72),"")&gt;IFERROR(INDEX(Parâmetros!$B$39:$B$48,MATCH($E72,Parâmetros!$A$39:$A$48,0)),99),IFERROR(INDEX(Cadastro!$F$5:$F$94,$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registro"),IF(AND($AB72&lt;&gt;$AB71,IFERROR(INDEX(Cadastro!$F$5:$F$94,$AB72),"")=""),"Indeterminado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IFERROR(MATCH($A72&amp;"|"&amp;TEXT(_xlfn.MAXIFS(Cadastro!$E$5:$E$94,Cadastro!$A$5:$A$94,$A72,Cadastro!$E$5:$E$94,"&lt;="&amp;$F72),"yyyymmdd"),Cadastro!$I$5:$I$94,0),"")</f>
        <v>3</v>
      </c>
      <c r="AC72" t="str">
        <f>IFERROR(_xlfn.SINGLE(INDEX(Exceções!$D$5:$D$202,MATCH($A72&amp;"|"&amp;$F72,Exceções!$F$5:$F$202,0))),"")</f>
        <v/>
      </c>
      <c r="AD72" t="str">
        <f>IF($AC72="","",IFERROR(_xlfn.SINGLE(INDEX(Exceções!$E$5:$E$202,MATCH($A72&amp;"|"&amp;$F72,Exceções!$F$5:$F$202,0))),""))</f>
        <v/>
      </c>
    </row>
    <row r="73" spans="1:30" ht="15" hidden="1" customHeight="1" x14ac:dyDescent="0.25">
      <c r="A73" s="43">
        <v>11352</v>
      </c>
      <c r="B73" s="29" t="s">
        <v>172</v>
      </c>
      <c r="C73" s="29" t="str">
        <f>IFERROR(INDEX(Cadastro!$C$5:$C$94,$AB73),"NÃO INFORMADO")</f>
        <v>MEC</v>
      </c>
      <c r="D73" s="29" t="str">
        <f>IFERROR(INDEX(Cadastro!$D$5:$D$94,$AB73),"")</f>
        <v>A</v>
      </c>
      <c r="E73" s="29" t="str">
        <f>IFERROR(INDEX(Cadastro!$G$5:$G$94,$AB73),"")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$94,$AB73),"")="",IF($L73&gt;0,1,0),IF(IFERROR(INDEX(Cadastro!$F$5:$F$94,$AB73),"")&lt;=IFERROR(INDEX(Parâmetros!$B$39:$B$48,MATCH($E73,Parâmetros!$A$39:$A$48,0)),99),IFERROR(INDEX(Cadastro!$F$5:$F$94,$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$94,$AB73),"")="",0,IF(IFERROR(INDEX(Cadastro!$F$5:$F$94,$AB73),"")&gt;IFERROR(INDEX(Parâmetros!$B$39:$B$48,MATCH($E73,Parâmetros!$A$39:$A$48,0)),99),IFERROR(INDEX(Cadastro!$F$5:$F$94,$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registro"),IF(AND($AB73&lt;&gt;$AB72,IFERROR(INDEX(Cadastro!$F$5:$F$94,$AB73),"")=""),"Indeterminado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IFERROR(MATCH($A73&amp;"|"&amp;TEXT(_xlfn.MAXIFS(Cadastro!$E$5:$E$94,Cadastro!$A$5:$A$94,$A73,Cadastro!$E$5:$E$94,"&lt;="&amp;$F73),"yyyymmdd"),Cadastro!$I$5:$I$94,0),"")</f>
        <v>3</v>
      </c>
      <c r="AC73" t="str">
        <f>IFERROR(_xlfn.SINGLE(INDEX(Exceções!$D$5:$D$202,MATCH($A73&amp;"|"&amp;$F73,Exceções!$F$5:$F$202,0))),"")</f>
        <v/>
      </c>
      <c r="AD73" t="str">
        <f>IF($AC73="","",IFERROR(_xlfn.SINGLE(INDEX(Exceções!$E$5:$E$202,MATCH($A73&amp;"|"&amp;$F73,Exceções!$F$5:$F$202,0))),""))</f>
        <v/>
      </c>
    </row>
    <row r="74" spans="1:30" ht="15" hidden="1" customHeight="1" x14ac:dyDescent="0.25">
      <c r="A74" s="43">
        <v>11352</v>
      </c>
      <c r="B74" s="29" t="s">
        <v>172</v>
      </c>
      <c r="C74" s="29" t="str">
        <f>IFERROR(INDEX(Cadastro!$C$5:$C$94,$AB74),"NÃO INFORMADO")</f>
        <v>MEC</v>
      </c>
      <c r="D74" s="29" t="str">
        <f>IFERROR(INDEX(Cadastro!$D$5:$D$94,$AB74),"")</f>
        <v>A</v>
      </c>
      <c r="E74" s="29" t="str">
        <f>IFERROR(INDEX(Cadastro!$G$5:$G$94,$AB74),"")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$94,$AB74),"")="",IF($L74&gt;0,1,0),IF(IFERROR(INDEX(Cadastro!$F$5:$F$94,$AB74),"")&lt;=IFERROR(INDEX(Parâmetros!$B$39:$B$48,MATCH($E74,Parâmetros!$A$39:$A$48,0)),99),IFERROR(INDEX(Cadastro!$F$5:$F$94,$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$94,$AB74),"")="",0,IF(IFERROR(INDEX(Cadastro!$F$5:$F$94,$AB74),"")&gt;IFERROR(INDEX(Parâmetros!$B$39:$B$48,MATCH($E74,Parâmetros!$A$39:$A$48,0)),99),IFERROR(INDEX(Cadastro!$F$5:$F$94,$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registro"),IF(AND($AB74&lt;&gt;$AB73,IFERROR(INDEX(Cadastro!$F$5:$F$94,$AB74),"")=""),"Indeterminado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IFERROR(MATCH($A74&amp;"|"&amp;TEXT(_xlfn.MAXIFS(Cadastro!$E$5:$E$94,Cadastro!$A$5:$A$94,$A74,Cadastro!$E$5:$E$94,"&lt;="&amp;$F74),"yyyymmdd"),Cadastro!$I$5:$I$94,0),"")</f>
        <v>3</v>
      </c>
      <c r="AC74" t="str">
        <f>IFERROR(_xlfn.SINGLE(INDEX(Exceções!$D$5:$D$202,MATCH($A74&amp;"|"&amp;$F74,Exceções!$F$5:$F$202,0))),"")</f>
        <v/>
      </c>
      <c r="AD74" t="str">
        <f>IF($AC74="","",IFERROR(_xlfn.SINGLE(INDEX(Exceções!$E$5:$E$202,MATCH($A74&amp;"|"&amp;$F74,Exceções!$F$5:$F$202,0))),""))</f>
        <v/>
      </c>
    </row>
    <row r="75" spans="1:30" ht="15" hidden="1" customHeight="1" x14ac:dyDescent="0.25">
      <c r="A75" s="43">
        <v>11352</v>
      </c>
      <c r="B75" s="29" t="s">
        <v>172</v>
      </c>
      <c r="C75" s="29" t="str">
        <f>IFERROR(INDEX(Cadastro!$C$5:$C$94,$AB75),"NÃO INFORMADO")</f>
        <v>MEC</v>
      </c>
      <c r="D75" s="29" t="str">
        <f>IFERROR(INDEX(Cadastro!$D$5:$D$94,$AB75),"")</f>
        <v>A</v>
      </c>
      <c r="E75" s="29" t="str">
        <f>IFERROR(INDEX(Cadastro!$G$5:$G$94,$AB75),"")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$94,$AB75),"")="",IF($L75&gt;0,1,0),IF(IFERROR(INDEX(Cadastro!$F$5:$F$94,$AB75),"")&lt;=IFERROR(INDEX(Parâmetros!$B$39:$B$48,MATCH($E75,Parâmetros!$A$39:$A$48,0)),99),IFERROR(INDEX(Cadastro!$F$5:$F$94,$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$94,$AB75),"")="",0,IF(IFERROR(INDEX(Cadastro!$F$5:$F$94,$AB75),"")&gt;IFERROR(INDEX(Parâmetros!$B$39:$B$48,MATCH($E75,Parâmetros!$A$39:$A$48,0)),99),IFERROR(INDEX(Cadastro!$F$5:$F$94,$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registro"),IF(AND($AB75&lt;&gt;$AB74,IFERROR(INDEX(Cadastro!$F$5:$F$94,$AB75),"")=""),"Indeterminado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IFERROR(MATCH($A75&amp;"|"&amp;TEXT(_xlfn.MAXIFS(Cadastro!$E$5:$E$94,Cadastro!$A$5:$A$94,$A75,Cadastro!$E$5:$E$94,"&lt;="&amp;$F75),"yyyymmdd"),Cadastro!$I$5:$I$94,0),"")</f>
        <v>3</v>
      </c>
      <c r="AC75" t="str">
        <f>IFERROR(_xlfn.SINGLE(INDEX(Exceções!$D$5:$D$202,MATCH($A75&amp;"|"&amp;$F75,Exceções!$F$5:$F$202,0))),"")</f>
        <v/>
      </c>
      <c r="AD75" t="str">
        <f>IF($AC75="","",IFERROR(_xlfn.SINGLE(INDEX(Exceções!$E$5:$E$202,MATCH($A75&amp;"|"&amp;$F75,Exceções!$F$5:$F$202,0))),""))</f>
        <v/>
      </c>
    </row>
    <row r="76" spans="1:30" ht="15" hidden="1" customHeight="1" x14ac:dyDescent="0.25">
      <c r="A76" s="43">
        <v>11352</v>
      </c>
      <c r="B76" s="29" t="s">
        <v>172</v>
      </c>
      <c r="C76" s="29" t="str">
        <f>IFERROR(INDEX(Cadastro!$C$5:$C$94,$AB76),"NÃO INFORMADO")</f>
        <v>MEC</v>
      </c>
      <c r="D76" s="29" t="str">
        <f>IFERROR(INDEX(Cadastro!$D$5:$D$94,$AB76),"")</f>
        <v>A</v>
      </c>
      <c r="E76" s="29" t="str">
        <f>IFERROR(INDEX(Cadastro!$G$5:$G$94,$AB76),"")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$94,$AB76),"")="",IF($L76&gt;0,1,0),IF(IFERROR(INDEX(Cadastro!$F$5:$F$94,$AB76),"")&lt;=IFERROR(INDEX(Parâmetros!$B$39:$B$48,MATCH($E76,Parâmetros!$A$39:$A$48,0)),99),IFERROR(INDEX(Cadastro!$F$5:$F$94,$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$94,$AB76),"")="",0,IF(IFERROR(INDEX(Cadastro!$F$5:$F$94,$AB76),"")&gt;IFERROR(INDEX(Parâmetros!$B$39:$B$48,MATCH($E76,Parâmetros!$A$39:$A$48,0)),99),IFERROR(INDEX(Cadastro!$F$5:$F$94,$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registro"),IF(AND($AB76&lt;&gt;$AB75,IFERROR(INDEX(Cadastro!$F$5:$F$94,$AB76),"")=""),"Indeterminado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IFERROR(MATCH($A76&amp;"|"&amp;TEXT(_xlfn.MAXIFS(Cadastro!$E$5:$E$94,Cadastro!$A$5:$A$94,$A76,Cadastro!$E$5:$E$94,"&lt;="&amp;$F76),"yyyymmdd"),Cadastro!$I$5:$I$94,0),"")</f>
        <v>3</v>
      </c>
      <c r="AC76" t="str">
        <f>IFERROR(_xlfn.SINGLE(INDEX(Exceções!$D$5:$D$202,MATCH($A76&amp;"|"&amp;$F76,Exceções!$F$5:$F$202,0))),"")</f>
        <v/>
      </c>
      <c r="AD76" t="str">
        <f>IF($AC76="","",IFERROR(_xlfn.SINGLE(INDEX(Exceções!$E$5:$E$202,MATCH($A76&amp;"|"&amp;$F76,Exceções!$F$5:$F$202,0))),""))</f>
        <v/>
      </c>
    </row>
    <row r="77" spans="1:30" ht="15" hidden="1" customHeight="1" x14ac:dyDescent="0.25">
      <c r="A77" s="43">
        <v>11352</v>
      </c>
      <c r="B77" s="29" t="s">
        <v>172</v>
      </c>
      <c r="C77" s="29" t="str">
        <f>IFERROR(INDEX(Cadastro!$C$5:$C$94,$AB77),"NÃO INFORMADO")</f>
        <v>MEC</v>
      </c>
      <c r="D77" s="29" t="str">
        <f>IFERROR(INDEX(Cadastro!$D$5:$D$94,$AB77),"")</f>
        <v>A</v>
      </c>
      <c r="E77" s="29" t="str">
        <f>IFERROR(INDEX(Cadastro!$G$5:$G$94,$AB77),"")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$94,$AB77),"")="",IF($L77&gt;0,1,0),IF(IFERROR(INDEX(Cadastro!$F$5:$F$94,$AB77),"")&lt;=IFERROR(INDEX(Parâmetros!$B$39:$B$48,MATCH($E77,Parâmetros!$A$39:$A$48,0)),99),IFERROR(INDEX(Cadastro!$F$5:$F$94,$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$94,$AB77),"")="",0,IF(IFERROR(INDEX(Cadastro!$F$5:$F$94,$AB77),"")&gt;IFERROR(INDEX(Parâmetros!$B$39:$B$48,MATCH($E77,Parâmetros!$A$39:$A$48,0)),99),IFERROR(INDEX(Cadastro!$F$5:$F$94,$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registro"),IF(AND($AB77&lt;&gt;$AB76,IFERROR(INDEX(Cadastro!$F$5:$F$94,$AB77),"")=""),"Indeterminado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IFERROR(MATCH($A77&amp;"|"&amp;TEXT(_xlfn.MAXIFS(Cadastro!$E$5:$E$94,Cadastro!$A$5:$A$94,$A77,Cadastro!$E$5:$E$94,"&lt;="&amp;$F77),"yyyymmdd"),Cadastro!$I$5:$I$94,0),"")</f>
        <v>3</v>
      </c>
      <c r="AC77" t="str">
        <f>IFERROR(_xlfn.SINGLE(INDEX(Exceções!$D$5:$D$202,MATCH($A77&amp;"|"&amp;$F77,Exceções!$F$5:$F$202,0))),"")</f>
        <v/>
      </c>
      <c r="AD77" t="str">
        <f>IF($AC77="","",IFERROR(_xlfn.SINGLE(INDEX(Exceções!$E$5:$E$202,MATCH($A77&amp;"|"&amp;$F77,Exceções!$F$5:$F$202,0))),""))</f>
        <v/>
      </c>
    </row>
    <row r="78" spans="1:30" ht="15" hidden="1" customHeight="1" x14ac:dyDescent="0.25">
      <c r="A78" s="43">
        <v>11352</v>
      </c>
      <c r="B78" s="29" t="s">
        <v>172</v>
      </c>
      <c r="C78" s="29" t="str">
        <f>IFERROR(INDEX(Cadastro!$C$5:$C$94,$AB78),"NÃO INFORMADO")</f>
        <v>MEC</v>
      </c>
      <c r="D78" s="29" t="str">
        <f>IFERROR(INDEX(Cadastro!$D$5:$D$94,$AB78),"")</f>
        <v>A</v>
      </c>
      <c r="E78" s="29" t="str">
        <f>IFERROR(INDEX(Cadastro!$G$5:$G$94,$AB78),"")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$94,$AB78),"")="",IF($L78&gt;0,1,0),IF(IFERROR(INDEX(Cadastro!$F$5:$F$94,$AB78),"")&lt;=IFERROR(INDEX(Parâmetros!$B$39:$B$48,MATCH($E78,Parâmetros!$A$39:$A$48,0)),99),IFERROR(INDEX(Cadastro!$F$5:$F$94,$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$94,$AB78),"")="",0,IF(IFERROR(INDEX(Cadastro!$F$5:$F$94,$AB78),"")&gt;IFERROR(INDEX(Parâmetros!$B$39:$B$48,MATCH($E78,Parâmetros!$A$39:$A$48,0)),99),IFERROR(INDEX(Cadastro!$F$5:$F$94,$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registro"),IF(AND($AB78&lt;&gt;$AB77,IFERROR(INDEX(Cadastro!$F$5:$F$94,$AB78),"")=""),"Indeterminado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IFERROR(MATCH($A78&amp;"|"&amp;TEXT(_xlfn.MAXIFS(Cadastro!$E$5:$E$94,Cadastro!$A$5:$A$94,$A78,Cadastro!$E$5:$E$94,"&lt;="&amp;$F78),"yyyymmdd"),Cadastro!$I$5:$I$94,0),"")</f>
        <v>3</v>
      </c>
      <c r="AC78" t="str">
        <f>IFERROR(_xlfn.SINGLE(INDEX(Exceções!$D$5:$D$202,MATCH($A78&amp;"|"&amp;$F78,Exceções!$F$5:$F$202,0))),"")</f>
        <v/>
      </c>
      <c r="AD78" t="str">
        <f>IF($AC78="","",IFERROR(_xlfn.SINGLE(INDEX(Exceções!$E$5:$E$202,MATCH($A78&amp;"|"&amp;$F78,Exceções!$F$5:$F$202,0))),""))</f>
        <v/>
      </c>
    </row>
    <row r="79" spans="1:30" ht="15" hidden="1" customHeight="1" x14ac:dyDescent="0.25">
      <c r="A79" s="43">
        <v>11352</v>
      </c>
      <c r="B79" s="29" t="s">
        <v>172</v>
      </c>
      <c r="C79" s="29" t="str">
        <f>IFERROR(INDEX(Cadastro!$C$5:$C$94,$AB79),"NÃO INFORMADO")</f>
        <v>MEC</v>
      </c>
      <c r="D79" s="29" t="str">
        <f>IFERROR(INDEX(Cadastro!$D$5:$D$94,$AB79),"")</f>
        <v>A</v>
      </c>
      <c r="E79" s="29" t="str">
        <f>IFERROR(INDEX(Cadastro!$G$5:$G$94,$AB79),"")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$94,$AB79),"")="",IF($L79&gt;0,1,0),IF(IFERROR(INDEX(Cadastro!$F$5:$F$94,$AB79),"")&lt;=IFERROR(INDEX(Parâmetros!$B$39:$B$48,MATCH($E79,Parâmetros!$A$39:$A$48,0)),99),IFERROR(INDEX(Cadastro!$F$5:$F$94,$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$94,$AB79),"")="",0,IF(IFERROR(INDEX(Cadastro!$F$5:$F$94,$AB79),"")&gt;IFERROR(INDEX(Parâmetros!$B$39:$B$48,MATCH($E79,Parâmetros!$A$39:$A$48,0)),99),IFERROR(INDEX(Cadastro!$F$5:$F$94,$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registro"),IF(AND($AB79&lt;&gt;$AB78,IFERROR(INDEX(Cadastro!$F$5:$F$94,$AB79),"")=""),"Indeterminado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IFERROR(MATCH($A79&amp;"|"&amp;TEXT(_xlfn.MAXIFS(Cadastro!$E$5:$E$94,Cadastro!$A$5:$A$94,$A79,Cadastro!$E$5:$E$94,"&lt;="&amp;$F79),"yyyymmdd"),Cadastro!$I$5:$I$94,0),"")</f>
        <v>3</v>
      </c>
      <c r="AC79" t="str">
        <f>IFERROR(_xlfn.SINGLE(INDEX(Exceções!$D$5:$D$202,MATCH($A79&amp;"|"&amp;$F79,Exceções!$F$5:$F$202,0))),"")</f>
        <v/>
      </c>
      <c r="AD79" t="str">
        <f>IF($AC79="","",IFERROR(_xlfn.SINGLE(INDEX(Exceções!$E$5:$E$202,MATCH($A79&amp;"|"&amp;$F79,Exceções!$F$5:$F$202,0))),""))</f>
        <v/>
      </c>
    </row>
    <row r="80" spans="1:30" ht="15" hidden="1" customHeight="1" x14ac:dyDescent="0.25">
      <c r="A80" s="43">
        <v>11352</v>
      </c>
      <c r="B80" s="29" t="s">
        <v>172</v>
      </c>
      <c r="C80" s="29" t="str">
        <f>IFERROR(INDEX(Cadastro!$C$5:$C$94,$AB80),"NÃO INFORMADO")</f>
        <v>MEC</v>
      </c>
      <c r="D80" s="29" t="str">
        <f>IFERROR(INDEX(Cadastro!$D$5:$D$94,$AB80),"")</f>
        <v>A</v>
      </c>
      <c r="E80" s="29" t="str">
        <f>IFERROR(INDEX(Cadastro!$G$5:$G$94,$AB80),"")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$94,$AB80),"")="",IF($L80&gt;0,1,0),IF(IFERROR(INDEX(Cadastro!$F$5:$F$94,$AB80),"")&lt;=IFERROR(INDEX(Parâmetros!$B$39:$B$48,MATCH($E80,Parâmetros!$A$39:$A$48,0)),99),IFERROR(INDEX(Cadastro!$F$5:$F$94,$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$94,$AB80),"")="",0,IF(IFERROR(INDEX(Cadastro!$F$5:$F$94,$AB80),"")&gt;IFERROR(INDEX(Parâmetros!$B$39:$B$48,MATCH($E80,Parâmetros!$A$39:$A$48,0)),99),IFERROR(INDEX(Cadastro!$F$5:$F$94,$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registro"),IF(AND($AB80&lt;&gt;$AB79,IFERROR(INDEX(Cadastro!$F$5:$F$94,$AB80),"")=""),"Indeterminado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IFERROR(MATCH($A80&amp;"|"&amp;TEXT(_xlfn.MAXIFS(Cadastro!$E$5:$E$94,Cadastro!$A$5:$A$94,$A80,Cadastro!$E$5:$E$94,"&lt;="&amp;$F80),"yyyymmdd"),Cadastro!$I$5:$I$94,0),"")</f>
        <v>3</v>
      </c>
      <c r="AC80" t="str">
        <f>IFERROR(_xlfn.SINGLE(INDEX(Exceções!$D$5:$D$202,MATCH($A80&amp;"|"&amp;$F80,Exceções!$F$5:$F$202,0))),"")</f>
        <v/>
      </c>
      <c r="AD80" t="str">
        <f>IF($AC80="","",IFERROR(_xlfn.SINGLE(INDEX(Exceções!$E$5:$E$202,MATCH($A80&amp;"|"&amp;$F80,Exceções!$F$5:$F$202,0))),""))</f>
        <v/>
      </c>
    </row>
    <row r="81" spans="1:30" ht="15" hidden="1" customHeight="1" x14ac:dyDescent="0.25">
      <c r="A81" s="43">
        <v>11352</v>
      </c>
      <c r="B81" s="29" t="s">
        <v>172</v>
      </c>
      <c r="C81" s="29" t="str">
        <f>IFERROR(INDEX(Cadastro!$C$5:$C$94,$AB81),"NÃO INFORMADO")</f>
        <v>MEC</v>
      </c>
      <c r="D81" s="29" t="str">
        <f>IFERROR(INDEX(Cadastro!$D$5:$D$94,$AB81),"")</f>
        <v>A</v>
      </c>
      <c r="E81" s="29" t="str">
        <f>IFERROR(INDEX(Cadastro!$G$5:$G$94,$AB81),"")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$94,$AB81),"")="",IF($L81&gt;0,1,0),IF(IFERROR(INDEX(Cadastro!$F$5:$F$94,$AB81),"")&lt;=IFERROR(INDEX(Parâmetros!$B$39:$B$48,MATCH($E81,Parâmetros!$A$39:$A$48,0)),99),IFERROR(INDEX(Cadastro!$F$5:$F$94,$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$94,$AB81),"")="",0,IF(IFERROR(INDEX(Cadastro!$F$5:$F$94,$AB81),"")&gt;IFERROR(INDEX(Parâmetros!$B$39:$B$48,MATCH($E81,Parâmetros!$A$39:$A$48,0)),99),IFERROR(INDEX(Cadastro!$F$5:$F$94,$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registro"),IF(AND($AB81&lt;&gt;$AB80,IFERROR(INDEX(Cadastro!$F$5:$F$94,$AB81),"")=""),"Indeterminado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IFERROR(MATCH($A81&amp;"|"&amp;TEXT(_xlfn.MAXIFS(Cadastro!$E$5:$E$94,Cadastro!$A$5:$A$94,$A81,Cadastro!$E$5:$E$94,"&lt;="&amp;$F81),"yyyymmdd"),Cadastro!$I$5:$I$94,0),"")</f>
        <v>3</v>
      </c>
      <c r="AC81" t="str">
        <f>IFERROR(_xlfn.SINGLE(INDEX(Exceções!$D$5:$D$202,MATCH($A81&amp;"|"&amp;$F81,Exceções!$F$5:$F$202,0))),"")</f>
        <v/>
      </c>
      <c r="AD81" t="str">
        <f>IF($AC81="","",IFERROR(_xlfn.SINGLE(INDEX(Exceções!$E$5:$E$202,MATCH($A81&amp;"|"&amp;$F81,Exceções!$F$5:$F$202,0))),""))</f>
        <v/>
      </c>
    </row>
    <row r="82" spans="1:30" ht="15" hidden="1" customHeight="1" x14ac:dyDescent="0.25">
      <c r="A82" s="43">
        <v>11352</v>
      </c>
      <c r="B82" s="29" t="s">
        <v>172</v>
      </c>
      <c r="C82" s="29" t="str">
        <f>IFERROR(INDEX(Cadastro!$C$5:$C$94,$AB82),"NÃO INFORMADO")</f>
        <v>MEC</v>
      </c>
      <c r="D82" s="29" t="str">
        <f>IFERROR(INDEX(Cadastro!$D$5:$D$94,$AB82),"")</f>
        <v>A</v>
      </c>
      <c r="E82" s="29" t="str">
        <f>IFERROR(INDEX(Cadastro!$G$5:$G$94,$AB82),"")</f>
        <v>A</v>
      </c>
      <c r="F82" s="41">
        <v>46253</v>
      </c>
      <c r="G82" s="44" t="str">
        <f t="shared" si="12"/>
        <v>qua</v>
      </c>
      <c r="H82" s="43" t="str">
        <f>IF(COUNTIFS(Dados!$A:$A,$A82,Dados!$S:$S,$F82)=0,"",_xlfn.MINIFS(Dados!$Q:$Q,Dados!$A:$A,$A82,Dados!$S:$S,$F82))</f>
        <v/>
      </c>
      <c r="I82" s="43" t="str">
        <f>IF($H82="","",_xlfn.MAXIFS(Dados!$R:$R,Dados!$A:$A,$A82,Dados!$S:$S,$F82))</f>
        <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0</v>
      </c>
      <c r="M82" s="42">
        <f>IFERROR(INDEX(Parâmetros!$E$6:$E$11,MATCH($K82,Parâmetros!$A$6:$A$11,0)),"")</f>
        <v>7.58</v>
      </c>
      <c r="N82" s="45">
        <f t="shared" si="13"/>
        <v>0</v>
      </c>
      <c r="O82" s="45">
        <f>Parâmetros!$E$13</f>
        <v>0.8</v>
      </c>
      <c r="P82" s="44" t="str">
        <f>IF(OR($M82="",$F82&gt;Parâmetros!$E$14),"Não","Sim")</f>
        <v>Não</v>
      </c>
      <c r="Q82" s="44" t="str">
        <f t="shared" si="14"/>
        <v/>
      </c>
      <c r="R82" s="44" t="str">
        <f t="shared" si="15"/>
        <v/>
      </c>
      <c r="S82" s="42" t="str">
        <f t="shared" si="16"/>
        <v/>
      </c>
      <c r="T82" s="44" t="str">
        <f>IF($Q82&lt;&gt;"Sim","",IF($N82&gt;Parâmetros!$E$15,"Sim","Não"))</f>
        <v/>
      </c>
      <c r="U82" s="29" t="str">
        <f t="shared" si="17"/>
        <v>Fora da apuração</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FALTA DE REGISTRO · dia 5 de 5 do ciclo</v>
      </c>
      <c r="W82" s="46">
        <f>IF(AND($AC82&lt;&gt;"",$AB82=$AB81,$W81&lt;&gt;""),$W81,IF(OR(OR($D82="6x1",$D82="FF 6x1"),$D82="5x2"),"",IF($AB82&lt;&gt;$AB81,IF(IFERROR(INDEX(Cadastro!$F$5:$F$94,$AB82),"")="",IF($L82&gt;0,1,0),IF(IFERROR(INDEX(Cadastro!$F$5:$F$94,$AB82),"")&lt;=IFERROR(INDEX(Parâmetros!$B$39:$B$48,MATCH($E82,Parâmetros!$A$39:$A$48,0)),99),IFERROR(INDEX(Cadastro!$F$5:$F$94,$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$94,$AB82),"")="",0,IF(IFERROR(INDEX(Cadastro!$F$5:$F$94,$AB82),"")&gt;IFERROR(INDEX(Parâmetros!$B$39:$B$48,MATCH($E82,Parâmetros!$A$39:$A$48,0)),99),IFERROR(INDEX(Cadastro!$F$5:$F$94,$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registro"),IF(AND($AB82&lt;&gt;$AB81,IFERROR(INDEX(Cadastro!$F$5:$F$94,$AB82),"")=""),"Indeterminado (início da série)",IF($X82&gt;0,"Folga","Falta de registro"))))))))</f>
        <v>Falta de registro</v>
      </c>
      <c r="Z82" s="46">
        <f>IF(OR($L82&gt;0,$F82&gt;Parâmetros!$E$14),0,IF($A82&lt;&gt;$A81,1,N($Z81)+1))</f>
        <v>0</v>
      </c>
      <c r="AA82" s="46">
        <f>IF(OR($L82&gt;0,$F82&gt;Parâmetros!$E$14),0,IF(OR($A82&lt;&gt;$A83,$F83&gt;Parâmetros!$E$14),1,N($AA83)+1))</f>
        <v>0</v>
      </c>
      <c r="AB82" s="43">
        <f>IFERROR(MATCH($A82&amp;"|"&amp;TEXT(_xlfn.MAXIFS(Cadastro!$E$5:$E$94,Cadastro!$A$5:$A$94,$A82,Cadastro!$E$5:$E$94,"&lt;="&amp;$F82),"yyyymmdd"),Cadastro!$I$5:$I$94,0),"")</f>
        <v>3</v>
      </c>
      <c r="AC82" t="str">
        <f>IFERROR(_xlfn.SINGLE(INDEX(Exceções!$D$5:$D$202,MATCH($A82&amp;"|"&amp;$F82,Exceções!$F$5:$F$202,0))),"")</f>
        <v/>
      </c>
      <c r="AD82" t="str">
        <f>IF($AC82="","",IFERROR(_xlfn.SINGLE(INDEX(Exceções!$E$5:$E$202,MATCH($A82&amp;"|"&amp;$F82,Exceções!$F$5:$F$202,0))),""))</f>
        <v/>
      </c>
    </row>
    <row r="83" spans="1:30" ht="15" hidden="1" customHeight="1" x14ac:dyDescent="0.25">
      <c r="A83" s="43">
        <v>11352</v>
      </c>
      <c r="B83" s="29" t="s">
        <v>172</v>
      </c>
      <c r="C83" s="29" t="str">
        <f>IFERROR(INDEX(Cadastro!$C$5:$C$94,$AB83),"NÃO INFORMADO")</f>
        <v>MEC</v>
      </c>
      <c r="D83" s="29" t="str">
        <f>IFERROR(INDEX(Cadastro!$D$5:$D$94,$AB83),"")</f>
        <v>A</v>
      </c>
      <c r="E83" s="29" t="str">
        <f>IFERROR(INDEX(Cadastro!$G$5:$G$94,$AB83),"")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$94,$AB83),"")="",IF($L83&gt;0,1,0),IF(IFERROR(INDEX(Cadastro!$F$5:$F$94,$AB83),"")&lt;=IFERROR(INDEX(Parâmetros!$B$39:$B$48,MATCH($E83,Parâmetros!$A$39:$A$48,0)),99),IFERROR(INDEX(Cadastro!$F$5:$F$94,$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$94,$AB83),"")="",0,IF(IFERROR(INDEX(Cadastro!$F$5:$F$94,$AB83),"")&gt;IFERROR(INDEX(Parâmetros!$B$39:$B$48,MATCH($E83,Parâmetros!$A$39:$A$48,0)),99),IFERROR(INDEX(Cadastro!$F$5:$F$94,$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registro"),IF(AND($AB83&lt;&gt;$AB82,IFERROR(INDEX(Cadastro!$F$5:$F$94,$AB83),"")=""),"Indeterminado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IFERROR(MATCH($A83&amp;"|"&amp;TEXT(_xlfn.MAXIFS(Cadastro!$E$5:$E$94,Cadastro!$A$5:$A$94,$A83,Cadastro!$E$5:$E$94,"&lt;="&amp;$F83),"yyyymmdd"),Cadastro!$I$5:$I$94,0),"")</f>
        <v>3</v>
      </c>
      <c r="AC83" t="str">
        <f>IFERROR(_xlfn.SINGLE(INDEX(Exceções!$D$5:$D$202,MATCH($A83&amp;"|"&amp;$F83,Exceções!$F$5:$F$202,0))),"")</f>
        <v/>
      </c>
      <c r="AD83" t="str">
        <f>IF($AC83="","",IFERROR(_xlfn.SINGLE(INDEX(Exceções!$E$5:$E$202,MATCH($A83&amp;"|"&amp;$F83,Exceções!$F$5:$F$202,0))),""))</f>
        <v/>
      </c>
    </row>
    <row r="84" spans="1:30" ht="15" hidden="1" customHeight="1" x14ac:dyDescent="0.25">
      <c r="A84" s="43">
        <v>11352</v>
      </c>
      <c r="B84" s="29" t="s">
        <v>172</v>
      </c>
      <c r="C84" s="29" t="str">
        <f>IFERROR(INDEX(Cadastro!$C$5:$C$94,$AB84),"NÃO INFORMADO")</f>
        <v>MEC</v>
      </c>
      <c r="D84" s="29" t="str">
        <f>IFERROR(INDEX(Cadastro!$D$5:$D$94,$AB84),"")</f>
        <v>A</v>
      </c>
      <c r="E84" s="29" t="str">
        <f>IFERROR(INDEX(Cadastro!$G$5:$G$94,$AB84),"")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$94,$AB84),"")="",IF($L84&gt;0,1,0),IF(IFERROR(INDEX(Cadastro!$F$5:$F$94,$AB84),"")&lt;=IFERROR(INDEX(Parâmetros!$B$39:$B$48,MATCH($E84,Parâmetros!$A$39:$A$48,0)),99),IFERROR(INDEX(Cadastro!$F$5:$F$94,$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$94,$AB84),"")="",0,IF(IFERROR(INDEX(Cadastro!$F$5:$F$94,$AB84),"")&gt;IFERROR(INDEX(Parâmetros!$B$39:$B$48,MATCH($E84,Parâmetros!$A$39:$A$48,0)),99),IFERROR(INDEX(Cadastro!$F$5:$F$94,$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registro"),IF(AND($AB84&lt;&gt;$AB83,IFERROR(INDEX(Cadastro!$F$5:$F$94,$AB84),"")=""),"Indeterminado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IFERROR(MATCH($A84&amp;"|"&amp;TEXT(_xlfn.MAXIFS(Cadastro!$E$5:$E$94,Cadastro!$A$5:$A$94,$A84,Cadastro!$E$5:$E$94,"&lt;="&amp;$F84),"yyyymmdd"),Cadastro!$I$5:$I$94,0),"")</f>
        <v>3</v>
      </c>
      <c r="AC84" t="str">
        <f>IFERROR(_xlfn.SINGLE(INDEX(Exceções!$D$5:$D$202,MATCH($A84&amp;"|"&amp;$F84,Exceções!$F$5:$F$202,0))),"")</f>
        <v/>
      </c>
      <c r="AD84" t="str">
        <f>IF($AC84="","",IFERROR(_xlfn.SINGLE(INDEX(Exceções!$E$5:$E$202,MATCH($A84&amp;"|"&amp;$F84,Exceções!$F$5:$F$202,0))),""))</f>
        <v/>
      </c>
    </row>
    <row r="85" spans="1:30" ht="15" hidden="1" customHeight="1" x14ac:dyDescent="0.25">
      <c r="A85" s="43">
        <v>11352</v>
      </c>
      <c r="B85" s="29" t="s">
        <v>172</v>
      </c>
      <c r="C85" s="29" t="str">
        <f>IFERROR(INDEX(Cadastro!$C$5:$C$94,$AB85),"NÃO INFORMADO")</f>
        <v>MEC</v>
      </c>
      <c r="D85" s="29" t="str">
        <f>IFERROR(INDEX(Cadastro!$D$5:$D$94,$AB85),"")</f>
        <v>A</v>
      </c>
      <c r="E85" s="29" t="str">
        <f>IFERROR(INDEX(Cadastro!$G$5:$G$94,$AB85),"")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$94,$AB85),"")="",IF($L85&gt;0,1,0),IF(IFERROR(INDEX(Cadastro!$F$5:$F$94,$AB85),"")&lt;=IFERROR(INDEX(Parâmetros!$B$39:$B$48,MATCH($E85,Parâmetros!$A$39:$A$48,0)),99),IFERROR(INDEX(Cadastro!$F$5:$F$94,$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$94,$AB85),"")="",0,IF(IFERROR(INDEX(Cadastro!$F$5:$F$94,$AB85),"")&gt;IFERROR(INDEX(Parâmetros!$B$39:$B$48,MATCH($E85,Parâmetros!$A$39:$A$48,0)),99),IFERROR(INDEX(Cadastro!$F$5:$F$94,$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registro"),IF(AND($AB85&lt;&gt;$AB84,IFERROR(INDEX(Cadastro!$F$5:$F$94,$AB85),"")=""),"Indeterminado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IFERROR(MATCH($A85&amp;"|"&amp;TEXT(_xlfn.MAXIFS(Cadastro!$E$5:$E$94,Cadastro!$A$5:$A$94,$A85,Cadastro!$E$5:$E$94,"&lt;="&amp;$F85),"yyyymmdd"),Cadastro!$I$5:$I$94,0),"")</f>
        <v>3</v>
      </c>
      <c r="AC85" t="str">
        <f>IFERROR(_xlfn.SINGLE(INDEX(Exceções!$D$5:$D$202,MATCH($A85&amp;"|"&amp;$F85,Exceções!$F$5:$F$202,0))),"")</f>
        <v/>
      </c>
      <c r="AD85" t="str">
        <f>IF($AC85="","",IFERROR(_xlfn.SINGLE(INDEX(Exceções!$E$5:$E$202,MATCH($A85&amp;"|"&amp;$F85,Exceções!$F$5:$F$202,0))),""))</f>
        <v/>
      </c>
    </row>
    <row r="86" spans="1:30" ht="15" hidden="1" customHeight="1" x14ac:dyDescent="0.25">
      <c r="A86" s="43">
        <v>11352</v>
      </c>
      <c r="B86" s="29" t="s">
        <v>172</v>
      </c>
      <c r="C86" s="29" t="str">
        <f>IFERROR(INDEX(Cadastro!$C$5:$C$94,$AB86),"NÃO INFORMADO")</f>
        <v>MEC</v>
      </c>
      <c r="D86" s="29" t="str">
        <f>IFERROR(INDEX(Cadastro!$D$5:$D$94,$AB86),"")</f>
        <v>A</v>
      </c>
      <c r="E86" s="29" t="str">
        <f>IFERROR(INDEX(Cadastro!$G$5:$G$94,$AB86),"")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$94,$AB86),"")="",IF($L86&gt;0,1,0),IF(IFERROR(INDEX(Cadastro!$F$5:$F$94,$AB86),"")&lt;=IFERROR(INDEX(Parâmetros!$B$39:$B$48,MATCH($E86,Parâmetros!$A$39:$A$48,0)),99),IFERROR(INDEX(Cadastro!$F$5:$F$94,$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$94,$AB86),"")="",0,IF(IFERROR(INDEX(Cadastro!$F$5:$F$94,$AB86),"")&gt;IFERROR(INDEX(Parâmetros!$B$39:$B$48,MATCH($E86,Parâmetros!$A$39:$A$48,0)),99),IFERROR(INDEX(Cadastro!$F$5:$F$94,$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registro"),IF(AND($AB86&lt;&gt;$AB85,IFERROR(INDEX(Cadastro!$F$5:$F$94,$AB86),"")=""),"Indeterminado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IFERROR(MATCH($A86&amp;"|"&amp;TEXT(_xlfn.MAXIFS(Cadastro!$E$5:$E$94,Cadastro!$A$5:$A$94,$A86,Cadastro!$E$5:$E$94,"&lt;="&amp;$F86),"yyyymmdd"),Cadastro!$I$5:$I$94,0),"")</f>
        <v>3</v>
      </c>
      <c r="AC86" t="str">
        <f>IFERROR(_xlfn.SINGLE(INDEX(Exceções!$D$5:$D$202,MATCH($A86&amp;"|"&amp;$F86,Exceções!$F$5:$F$202,0))),"")</f>
        <v/>
      </c>
      <c r="AD86" t="str">
        <f>IF($AC86="","",IFERROR(_xlfn.SINGLE(INDEX(Exceções!$E$5:$E$202,MATCH($A86&amp;"|"&amp;$F86,Exceções!$F$5:$F$202,0))),""))</f>
        <v/>
      </c>
    </row>
    <row r="87" spans="1:30" ht="15" hidden="1" customHeight="1" x14ac:dyDescent="0.25">
      <c r="A87" s="43">
        <v>11352</v>
      </c>
      <c r="B87" s="29" t="s">
        <v>172</v>
      </c>
      <c r="C87" s="29" t="str">
        <f>IFERROR(INDEX(Cadastro!$C$5:$C$94,$AB87),"NÃO INFORMADO")</f>
        <v>MEC</v>
      </c>
      <c r="D87" s="29" t="str">
        <f>IFERROR(INDEX(Cadastro!$D$5:$D$94,$AB87),"")</f>
        <v>A</v>
      </c>
      <c r="E87" s="29" t="str">
        <f>IFERROR(INDEX(Cadastro!$G$5:$G$94,$AB87),"")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$94,$AB87),"")="",IF($L87&gt;0,1,0),IF(IFERROR(INDEX(Cadastro!$F$5:$F$94,$AB87),"")&lt;=IFERROR(INDEX(Parâmetros!$B$39:$B$48,MATCH($E87,Parâmetros!$A$39:$A$48,0)),99),IFERROR(INDEX(Cadastro!$F$5:$F$94,$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$94,$AB87),"")="",0,IF(IFERROR(INDEX(Cadastro!$F$5:$F$94,$AB87),"")&gt;IFERROR(INDEX(Parâmetros!$B$39:$B$48,MATCH($E87,Parâmetros!$A$39:$A$48,0)),99),IFERROR(INDEX(Cadastro!$F$5:$F$94,$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registro"),IF(AND($AB87&lt;&gt;$AB86,IFERROR(INDEX(Cadastro!$F$5:$F$94,$AB87),"")=""),"Indeterminado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IFERROR(MATCH($A87&amp;"|"&amp;TEXT(_xlfn.MAXIFS(Cadastro!$E$5:$E$94,Cadastro!$A$5:$A$94,$A87,Cadastro!$E$5:$E$94,"&lt;="&amp;$F87),"yyyymmdd"),Cadastro!$I$5:$I$94,0),"")</f>
        <v>3</v>
      </c>
      <c r="AC87" t="str">
        <f>IFERROR(_xlfn.SINGLE(INDEX(Exceções!$D$5:$D$202,MATCH($A87&amp;"|"&amp;$F87,Exceções!$F$5:$F$202,0))),"")</f>
        <v/>
      </c>
      <c r="AD87" t="str">
        <f>IF($AC87="","",IFERROR(_xlfn.SINGLE(INDEX(Exceções!$E$5:$E$202,MATCH($A87&amp;"|"&amp;$F87,Exceções!$F$5:$F$202,0))),""))</f>
        <v/>
      </c>
    </row>
    <row r="88" spans="1:30" ht="15" hidden="1" customHeight="1" x14ac:dyDescent="0.25">
      <c r="A88" s="43">
        <v>11352</v>
      </c>
      <c r="B88" s="29" t="s">
        <v>172</v>
      </c>
      <c r="C88" s="29" t="str">
        <f>IFERROR(INDEX(Cadastro!$C$5:$C$94,$AB88),"NÃO INFORMADO")</f>
        <v>MEC</v>
      </c>
      <c r="D88" s="29" t="str">
        <f>IFERROR(INDEX(Cadastro!$D$5:$D$94,$AB88),"")</f>
        <v>A</v>
      </c>
      <c r="E88" s="29" t="str">
        <f>IFERROR(INDEX(Cadastro!$G$5:$G$94,$AB88),"")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$94,$AB88),"")="",IF($L88&gt;0,1,0),IF(IFERROR(INDEX(Cadastro!$F$5:$F$94,$AB88),"")&lt;=IFERROR(INDEX(Parâmetros!$B$39:$B$48,MATCH($E88,Parâmetros!$A$39:$A$48,0)),99),IFERROR(INDEX(Cadastro!$F$5:$F$94,$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$94,$AB88),"")="",0,IF(IFERROR(INDEX(Cadastro!$F$5:$F$94,$AB88),"")&gt;IFERROR(INDEX(Parâmetros!$B$39:$B$48,MATCH($E88,Parâmetros!$A$39:$A$48,0)),99),IFERROR(INDEX(Cadastro!$F$5:$F$94,$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registro"),IF(AND($AB88&lt;&gt;$AB87,IFERROR(INDEX(Cadastro!$F$5:$F$94,$AB88),"")=""),"Indeterminado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IFERROR(MATCH($A88&amp;"|"&amp;TEXT(_xlfn.MAXIFS(Cadastro!$E$5:$E$94,Cadastro!$A$5:$A$94,$A88,Cadastro!$E$5:$E$94,"&lt;="&amp;$F88),"yyyymmdd"),Cadastro!$I$5:$I$94,0),"")</f>
        <v>3</v>
      </c>
      <c r="AC88" t="str">
        <f>IFERROR(_xlfn.SINGLE(INDEX(Exceções!$D$5:$D$202,MATCH($A88&amp;"|"&amp;$F88,Exceções!$F$5:$F$202,0))),"")</f>
        <v/>
      </c>
      <c r="AD88" t="str">
        <f>IF($AC88="","",IFERROR(_xlfn.SINGLE(INDEX(Exceções!$E$5:$E$202,MATCH($A88&amp;"|"&amp;$F88,Exceções!$F$5:$F$202,0))),""))</f>
        <v/>
      </c>
    </row>
    <row r="89" spans="1:30" ht="15" hidden="1" customHeight="1" x14ac:dyDescent="0.25">
      <c r="A89" s="43">
        <v>11352</v>
      </c>
      <c r="B89" s="29" t="s">
        <v>172</v>
      </c>
      <c r="C89" s="29" t="str">
        <f>IFERROR(INDEX(Cadastro!$C$5:$C$94,$AB89),"NÃO INFORMADO")</f>
        <v>MEC</v>
      </c>
      <c r="D89" s="29" t="str">
        <f>IFERROR(INDEX(Cadastro!$D$5:$D$94,$AB89),"")</f>
        <v>A</v>
      </c>
      <c r="E89" s="29" t="str">
        <f>IFERROR(INDEX(Cadastro!$G$5:$G$94,$AB89),"")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$94,$AB89),"")="",IF($L89&gt;0,1,0),IF(IFERROR(INDEX(Cadastro!$F$5:$F$94,$AB89),"")&lt;=IFERROR(INDEX(Parâmetros!$B$39:$B$48,MATCH($E89,Parâmetros!$A$39:$A$48,0)),99),IFERROR(INDEX(Cadastro!$F$5:$F$94,$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$94,$AB89),"")="",0,IF(IFERROR(INDEX(Cadastro!$F$5:$F$94,$AB89),"")&gt;IFERROR(INDEX(Parâmetros!$B$39:$B$48,MATCH($E89,Parâmetros!$A$39:$A$48,0)),99),IFERROR(INDEX(Cadastro!$F$5:$F$94,$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registro"),IF(AND($AB89&lt;&gt;$AB88,IFERROR(INDEX(Cadastro!$F$5:$F$94,$AB89),"")=""),"Indeterminado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IFERROR(MATCH($A89&amp;"|"&amp;TEXT(_xlfn.MAXIFS(Cadastro!$E$5:$E$94,Cadastro!$A$5:$A$94,$A89,Cadastro!$E$5:$E$94,"&lt;="&amp;$F89),"yyyymmdd"),Cadastro!$I$5:$I$94,0),"")</f>
        <v>3</v>
      </c>
      <c r="AC89" t="str">
        <f>IFERROR(_xlfn.SINGLE(INDEX(Exceções!$D$5:$D$202,MATCH($A89&amp;"|"&amp;$F89,Exceções!$F$5:$F$202,0))),"")</f>
        <v/>
      </c>
      <c r="AD89" t="str">
        <f>IF($AC89="","",IFERROR(_xlfn.SINGLE(INDEX(Exceções!$E$5:$E$202,MATCH($A89&amp;"|"&amp;$F89,Exceções!$F$5:$F$202,0))),""))</f>
        <v/>
      </c>
    </row>
    <row r="90" spans="1:30" ht="15" hidden="1" customHeight="1" x14ac:dyDescent="0.25">
      <c r="A90" s="43">
        <v>11352</v>
      </c>
      <c r="B90" s="29" t="s">
        <v>172</v>
      </c>
      <c r="C90" s="29" t="str">
        <f>IFERROR(INDEX(Cadastro!$C$5:$C$94,$AB90),"NÃO INFORMADO")</f>
        <v>MEC</v>
      </c>
      <c r="D90" s="29" t="str">
        <f>IFERROR(INDEX(Cadastro!$D$5:$D$94,$AB90),"")</f>
        <v>A</v>
      </c>
      <c r="E90" s="29" t="str">
        <f>IFERROR(INDEX(Cadastro!$G$5:$G$94,$AB90),"")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$94,$AB90),"")="",IF($L90&gt;0,1,0),IF(IFERROR(INDEX(Cadastro!$F$5:$F$94,$AB90),"")&lt;=IFERROR(INDEX(Parâmetros!$B$39:$B$48,MATCH($E90,Parâmetros!$A$39:$A$48,0)),99),IFERROR(INDEX(Cadastro!$F$5:$F$94,$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$94,$AB90),"")="",0,IF(IFERROR(INDEX(Cadastro!$F$5:$F$94,$AB90),"")&gt;IFERROR(INDEX(Parâmetros!$B$39:$B$48,MATCH($E90,Parâmetros!$A$39:$A$48,0)),99),IFERROR(INDEX(Cadastro!$F$5:$F$94,$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registro"),IF(AND($AB90&lt;&gt;$AB89,IFERROR(INDEX(Cadastro!$F$5:$F$94,$AB90),"")=""),"Indeterminado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IFERROR(MATCH($A90&amp;"|"&amp;TEXT(_xlfn.MAXIFS(Cadastro!$E$5:$E$94,Cadastro!$A$5:$A$94,$A90,Cadastro!$E$5:$E$94,"&lt;="&amp;$F90),"yyyymmdd"),Cadastro!$I$5:$I$94,0),"")</f>
        <v>3</v>
      </c>
      <c r="AC90" t="str">
        <f>IFERROR(_xlfn.SINGLE(INDEX(Exceções!$D$5:$D$202,MATCH($A90&amp;"|"&amp;$F90,Exceções!$F$5:$F$202,0))),"")</f>
        <v/>
      </c>
      <c r="AD90" t="str">
        <f>IF($AC90="","",IFERROR(_xlfn.SINGLE(INDEX(Exceções!$E$5:$E$202,MATCH($A90&amp;"|"&amp;$F90,Exceções!$F$5:$F$202,0))),""))</f>
        <v/>
      </c>
    </row>
    <row r="91" spans="1:30" ht="15" hidden="1" customHeight="1" x14ac:dyDescent="0.25">
      <c r="A91" s="43">
        <v>11352</v>
      </c>
      <c r="B91" s="29" t="s">
        <v>172</v>
      </c>
      <c r="C91" s="29" t="str">
        <f>IFERROR(INDEX(Cadastro!$C$5:$C$94,$AB91),"NÃO INFORMADO")</f>
        <v>MEC</v>
      </c>
      <c r="D91" s="29" t="str">
        <f>IFERROR(INDEX(Cadastro!$D$5:$D$94,$AB91),"")</f>
        <v>A</v>
      </c>
      <c r="E91" s="29" t="str">
        <f>IFERROR(INDEX(Cadastro!$G$5:$G$94,$AB91),"")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$94,$AB91),"")="",IF($L91&gt;0,1,0),IF(IFERROR(INDEX(Cadastro!$F$5:$F$94,$AB91),"")&lt;=IFERROR(INDEX(Parâmetros!$B$39:$B$48,MATCH($E91,Parâmetros!$A$39:$A$48,0)),99),IFERROR(INDEX(Cadastro!$F$5:$F$94,$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$94,$AB91),"")="",0,IF(IFERROR(INDEX(Cadastro!$F$5:$F$94,$AB91),"")&gt;IFERROR(INDEX(Parâmetros!$B$39:$B$48,MATCH($E91,Parâmetros!$A$39:$A$48,0)),99),IFERROR(INDEX(Cadastro!$F$5:$F$94,$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registro"),IF(AND($AB91&lt;&gt;$AB90,IFERROR(INDEX(Cadastro!$F$5:$F$94,$AB91),"")=""),"Indeterminado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IFERROR(MATCH($A91&amp;"|"&amp;TEXT(_xlfn.MAXIFS(Cadastro!$E$5:$E$94,Cadastro!$A$5:$A$94,$A91,Cadastro!$E$5:$E$94,"&lt;="&amp;$F91),"yyyymmdd"),Cadastro!$I$5:$I$94,0),"")</f>
        <v>3</v>
      </c>
      <c r="AC91" t="str">
        <f>IFERROR(_xlfn.SINGLE(INDEX(Exceções!$D$5:$D$202,MATCH($A91&amp;"|"&amp;$F91,Exceções!$F$5:$F$202,0))),"")</f>
        <v/>
      </c>
      <c r="AD91" t="str">
        <f>IF($AC91="","",IFERROR(_xlfn.SINGLE(INDEX(Exceções!$E$5:$E$202,MATCH($A91&amp;"|"&amp;$F91,Exceções!$F$5:$F$202,0))),""))</f>
        <v/>
      </c>
    </row>
    <row r="92" spans="1:30" ht="15" hidden="1" customHeight="1" x14ac:dyDescent="0.25">
      <c r="A92" s="43">
        <v>11352</v>
      </c>
      <c r="B92" s="29" t="s">
        <v>172</v>
      </c>
      <c r="C92" s="29" t="str">
        <f>IFERROR(INDEX(Cadastro!$C$5:$C$94,$AB92),"NÃO INFORMADO")</f>
        <v>MEC</v>
      </c>
      <c r="D92" s="29" t="str">
        <f>IFERROR(INDEX(Cadastro!$D$5:$D$94,$AB92),"")</f>
        <v>A</v>
      </c>
      <c r="E92" s="29" t="str">
        <f>IFERROR(INDEX(Cadastro!$G$5:$G$94,$AB92),"")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$94,$AB92),"")="",IF($L92&gt;0,1,0),IF(IFERROR(INDEX(Cadastro!$F$5:$F$94,$AB92),"")&lt;=IFERROR(INDEX(Parâmetros!$B$39:$B$48,MATCH($E92,Parâmetros!$A$39:$A$48,0)),99),IFERROR(INDEX(Cadastro!$F$5:$F$94,$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$94,$AB92),"")="",0,IF(IFERROR(INDEX(Cadastro!$F$5:$F$94,$AB92),"")&gt;IFERROR(INDEX(Parâmetros!$B$39:$B$48,MATCH($E92,Parâmetros!$A$39:$A$48,0)),99),IFERROR(INDEX(Cadastro!$F$5:$F$94,$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registro"),IF(AND($AB92&lt;&gt;$AB91,IFERROR(INDEX(Cadastro!$F$5:$F$94,$AB92),"")=""),"Indeterminado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IFERROR(MATCH($A92&amp;"|"&amp;TEXT(_xlfn.MAXIFS(Cadastro!$E$5:$E$94,Cadastro!$A$5:$A$94,$A92,Cadastro!$E$5:$E$94,"&lt;="&amp;$F92),"yyyymmdd"),Cadastro!$I$5:$I$94,0),"")</f>
        <v>3</v>
      </c>
      <c r="AC92" t="str">
        <f>IFERROR(_xlfn.SINGLE(INDEX(Exceções!$D$5:$D$202,MATCH($A92&amp;"|"&amp;$F92,Exceções!$F$5:$F$202,0))),"")</f>
        <v/>
      </c>
      <c r="AD92" t="str">
        <f>IF($AC92="","",IFERROR(_xlfn.SINGLE(INDEX(Exceções!$E$5:$E$202,MATCH($A92&amp;"|"&amp;$F92,Exceções!$F$5:$F$202,0))),""))</f>
        <v/>
      </c>
    </row>
    <row r="93" spans="1:30" ht="15" hidden="1" customHeight="1" x14ac:dyDescent="0.25">
      <c r="A93" s="43">
        <v>11352</v>
      </c>
      <c r="B93" s="29" t="s">
        <v>172</v>
      </c>
      <c r="C93" s="29" t="str">
        <f>IFERROR(INDEX(Cadastro!$C$5:$C$94,$AB93),"NÃO INFORMADO")</f>
        <v>MEC</v>
      </c>
      <c r="D93" s="29" t="str">
        <f>IFERROR(INDEX(Cadastro!$D$5:$D$94,$AB93),"")</f>
        <v>A</v>
      </c>
      <c r="E93" s="29" t="str">
        <f>IFERROR(INDEX(Cadastro!$G$5:$G$94,$AB93),"")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$94,$AB93),"")="",IF($L93&gt;0,1,0),IF(IFERROR(INDEX(Cadastro!$F$5:$F$94,$AB93),"")&lt;=IFERROR(INDEX(Parâmetros!$B$39:$B$48,MATCH($E93,Parâmetros!$A$39:$A$48,0)),99),IFERROR(INDEX(Cadastro!$F$5:$F$94,$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$94,$AB93),"")="",0,IF(IFERROR(INDEX(Cadastro!$F$5:$F$94,$AB93),"")&gt;IFERROR(INDEX(Parâmetros!$B$39:$B$48,MATCH($E93,Parâmetros!$A$39:$A$48,0)),99),IFERROR(INDEX(Cadastro!$F$5:$F$94,$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registro"),IF(AND($AB93&lt;&gt;$AB92,IFERROR(INDEX(Cadastro!$F$5:$F$94,$AB93),"")=""),"Indeterminado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IFERROR(MATCH($A93&amp;"|"&amp;TEXT(_xlfn.MAXIFS(Cadastro!$E$5:$E$94,Cadastro!$A$5:$A$94,$A93,Cadastro!$E$5:$E$94,"&lt;="&amp;$F93),"yyyymmdd"),Cadastro!$I$5:$I$94,0),"")</f>
        <v>3</v>
      </c>
      <c r="AC93" t="str">
        <f>IFERROR(_xlfn.SINGLE(INDEX(Exceções!$D$5:$D$202,MATCH($A93&amp;"|"&amp;$F93,Exceções!$F$5:$F$202,0))),"")</f>
        <v/>
      </c>
      <c r="AD93" t="str">
        <f>IF($AC93="","",IFERROR(_xlfn.SINGLE(INDEX(Exceções!$E$5:$E$202,MATCH($A93&amp;"|"&amp;$F93,Exceções!$F$5:$F$202,0))),""))</f>
        <v/>
      </c>
    </row>
    <row r="94" spans="1:30" ht="15" hidden="1" customHeight="1" x14ac:dyDescent="0.25">
      <c r="A94" s="43">
        <v>11352</v>
      </c>
      <c r="B94" s="29" t="s">
        <v>172</v>
      </c>
      <c r="C94" s="29" t="str">
        <f>IFERROR(INDEX(Cadastro!$C$5:$C$94,$AB94),"NÃO INFORMADO")</f>
        <v>MEC</v>
      </c>
      <c r="D94" s="29" t="str">
        <f>IFERROR(INDEX(Cadastro!$D$5:$D$94,$AB94),"")</f>
        <v>A</v>
      </c>
      <c r="E94" s="29" t="str">
        <f>IFERROR(INDEX(Cadastro!$G$5:$G$94,$AB94),"")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$94,$AB94),"")="",IF($L94&gt;0,1,0),IF(IFERROR(INDEX(Cadastro!$F$5:$F$94,$AB94),"")&lt;=IFERROR(INDEX(Parâmetros!$B$39:$B$48,MATCH($E94,Parâmetros!$A$39:$A$48,0)),99),IFERROR(INDEX(Cadastro!$F$5:$F$94,$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$94,$AB94),"")="",0,IF(IFERROR(INDEX(Cadastro!$F$5:$F$94,$AB94),"")&gt;IFERROR(INDEX(Parâmetros!$B$39:$B$48,MATCH($E94,Parâmetros!$A$39:$A$48,0)),99),IFERROR(INDEX(Cadastro!$F$5:$F$94,$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registro"),IF(AND($AB94&lt;&gt;$AB93,IFERROR(INDEX(Cadastro!$F$5:$F$94,$AB94),"")=""),"Indeterminado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IFERROR(MATCH($A94&amp;"|"&amp;TEXT(_xlfn.MAXIFS(Cadastro!$E$5:$E$94,Cadastro!$A$5:$A$94,$A94,Cadastro!$E$5:$E$94,"&lt;="&amp;$F94),"yyyymmdd"),Cadastro!$I$5:$I$94,0),"")</f>
        <v>3</v>
      </c>
      <c r="AC94" t="str">
        <f>IFERROR(_xlfn.SINGLE(INDEX(Exceções!$D$5:$D$202,MATCH($A94&amp;"|"&amp;$F94,Exceções!$F$5:$F$202,0))),"")</f>
        <v/>
      </c>
      <c r="AD94" t="str">
        <f>IF($AC94="","",IFERROR(_xlfn.SINGLE(INDEX(Exceções!$E$5:$E$202,MATCH($A94&amp;"|"&amp;$F94,Exceções!$F$5:$F$202,0))),""))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IFERROR(INDEX(Cadastro!$C$5:$C$94,$AB97),"NÃO INFORMADO")</f>
        <v>AUT</v>
      </c>
      <c r="D97" s="29" t="str">
        <f>IFERROR(INDEX(Cadastro!$D$5:$D$94,$AB97),"")</f>
        <v>Férias</v>
      </c>
      <c r="E97" s="29" t="str">
        <f>IFERROR(INDEX(Cadastro!$G$5:$G$94,$AB97),"")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$94,$AB97),"")="",IF($L97&gt;0,1,0),IF(IFERROR(INDEX(Cadastro!$F$5:$F$94,$AB97),"")&lt;=IFERROR(INDEX(Parâmetros!$B$39:$B$48,MATCH($E97,Parâmetros!$A$39:$A$48,0)),99),IFERROR(INDEX(Cadastro!$F$5:$F$94,$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$94,$AB97),"")="",0,IF(IFERROR(INDEX(Cadastro!$F$5:$F$94,$AB97),"")&gt;IFERROR(INDEX(Parâmetros!$B$39:$B$48,MATCH($E97,Parâmetros!$A$39:$A$48,0)),99),IFERROR(INDEX(Cadastro!$F$5:$F$94,$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registro"),IF(AND($AB97&lt;&gt;$AB96,IFERROR(INDEX(Cadastro!$F$5:$F$94,$AB97),"")=""),"Indeterminado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IFERROR(MATCH($A97&amp;"|"&amp;TEXT(_xlfn.MAXIFS(Cadastro!$E$5:$E$94,Cadastro!$A$5:$A$94,$A97,Cadastro!$E$5:$E$94,"&lt;="&amp;$F97),"yyyymmdd"),Cadastro!$I$5:$I$94,0),"")</f>
        <v>4</v>
      </c>
      <c r="AC97" t="str">
        <f>IFERROR(_xlfn.SINGLE(INDEX(Exceções!$D$5:$D$202,MATCH($A97&amp;"|"&amp;$F97,Exceções!$F$5:$F$202,0))),"")</f>
        <v/>
      </c>
      <c r="AD97" t="str">
        <f>IF($AC97="","",IFERROR(_xlfn.SINGLE(INDEX(Exceções!$E$5:$E$202,MATCH($A97&amp;"|"&amp;$F97,Exceções!$F$5:$F$202,0))),""))</f>
        <v/>
      </c>
    </row>
    <row r="98" spans="1:30" ht="15" customHeight="1" x14ac:dyDescent="0.25">
      <c r="A98" s="43">
        <v>56222</v>
      </c>
      <c r="B98" s="29" t="s">
        <v>173</v>
      </c>
      <c r="C98" s="29" t="str">
        <f>IFERROR(INDEX(Cadastro!$C$5:$C$94,$AB98),"NÃO INFORMADO")</f>
        <v>AUT</v>
      </c>
      <c r="D98" s="29" t="str">
        <f>IFERROR(INDEX(Cadastro!$D$5:$D$94,$AB98),"")</f>
        <v>Férias</v>
      </c>
      <c r="E98" s="29" t="str">
        <f>IFERROR(INDEX(Cadastro!$G$5:$G$94,$AB98),"")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$94,$AB98),"")="",IF($L98&gt;0,1,0),IF(IFERROR(INDEX(Cadastro!$F$5:$F$94,$AB98),"")&lt;=IFERROR(INDEX(Parâmetros!$B$39:$B$48,MATCH($E98,Parâmetros!$A$39:$A$48,0)),99),IFERROR(INDEX(Cadastro!$F$5:$F$94,$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$94,$AB98),"")="",0,IF(IFERROR(INDEX(Cadastro!$F$5:$F$94,$AB98),"")&gt;IFERROR(INDEX(Parâmetros!$B$39:$B$48,MATCH($E98,Parâmetros!$A$39:$A$48,0)),99),IFERROR(INDEX(Cadastro!$F$5:$F$94,$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registro"),IF(AND($AB98&lt;&gt;$AB97,IFERROR(INDEX(Cadastro!$F$5:$F$94,$AB98),"")=""),"Indeterminado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IFERROR(MATCH($A98&amp;"|"&amp;TEXT(_xlfn.MAXIFS(Cadastro!$E$5:$E$94,Cadastro!$A$5:$A$94,$A98,Cadastro!$E$5:$E$94,"&lt;="&amp;$F98),"yyyymmdd"),Cadastro!$I$5:$I$94,0),"")</f>
        <v>4</v>
      </c>
      <c r="AC98" t="str">
        <f>IFERROR(_xlfn.SINGLE(INDEX(Exceções!$D$5:$D$202,MATCH($A98&amp;"|"&amp;$F98,Exceções!$F$5:$F$202,0))),"")</f>
        <v/>
      </c>
      <c r="AD98" t="str">
        <f>IF($AC98="","",IFERROR(_xlfn.SINGLE(INDEX(Exceções!$E$5:$E$202,MATCH($A98&amp;"|"&amp;$F98,Exceções!$F$5:$F$202,0))),""))</f>
        <v/>
      </c>
    </row>
    <row r="99" spans="1:30" ht="15" customHeight="1" x14ac:dyDescent="0.25">
      <c r="A99" s="43">
        <v>56222</v>
      </c>
      <c r="B99" s="29" t="s">
        <v>173</v>
      </c>
      <c r="C99" s="29" t="str">
        <f>IFERROR(INDEX(Cadastro!$C$5:$C$94,$AB99),"NÃO INFORMADO")</f>
        <v>AUT</v>
      </c>
      <c r="D99" s="29" t="str">
        <f>IFERROR(INDEX(Cadastro!$D$5:$D$94,$AB99),"")</f>
        <v>Férias</v>
      </c>
      <c r="E99" s="29" t="str">
        <f>IFERROR(INDEX(Cadastro!$G$5:$G$94,$AB99),"")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$94,$AB99),"")="",IF($L99&gt;0,1,0),IF(IFERROR(INDEX(Cadastro!$F$5:$F$94,$AB99),"")&lt;=IFERROR(INDEX(Parâmetros!$B$39:$B$48,MATCH($E99,Parâmetros!$A$39:$A$48,0)),99),IFERROR(INDEX(Cadastro!$F$5:$F$94,$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$94,$AB99),"")="",0,IF(IFERROR(INDEX(Cadastro!$F$5:$F$94,$AB99),"")&gt;IFERROR(INDEX(Parâmetros!$B$39:$B$48,MATCH($E99,Parâmetros!$A$39:$A$48,0)),99),IFERROR(INDEX(Cadastro!$F$5:$F$94,$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registro"),IF(AND($AB99&lt;&gt;$AB98,IFERROR(INDEX(Cadastro!$F$5:$F$94,$AB99),"")=""),"Indeterminado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IFERROR(MATCH($A99&amp;"|"&amp;TEXT(_xlfn.MAXIFS(Cadastro!$E$5:$E$94,Cadastro!$A$5:$A$94,$A99,Cadastro!$E$5:$E$94,"&lt;="&amp;$F99),"yyyymmdd"),Cadastro!$I$5:$I$94,0),"")</f>
        <v>4</v>
      </c>
      <c r="AC99" t="str">
        <f>IFERROR(_xlfn.SINGLE(INDEX(Exceções!$D$5:$D$202,MATCH($A99&amp;"|"&amp;$F99,Exceções!$F$5:$F$202,0))),"")</f>
        <v/>
      </c>
      <c r="AD99" t="str">
        <f>IF($AC99="","",IFERROR(_xlfn.SINGLE(INDEX(Exceções!$E$5:$E$202,MATCH($A99&amp;"|"&amp;$F99,Exceções!$F$5:$F$202,0))),""))</f>
        <v/>
      </c>
    </row>
    <row r="100" spans="1:30" ht="15" customHeight="1" x14ac:dyDescent="0.25">
      <c r="A100" s="43">
        <v>56222</v>
      </c>
      <c r="B100" s="29" t="s">
        <v>173</v>
      </c>
      <c r="C100" s="29" t="str">
        <f>IFERROR(INDEX(Cadastro!$C$5:$C$94,$AB100),"NÃO INFORMADO")</f>
        <v>AUT</v>
      </c>
      <c r="D100" s="29" t="str">
        <f>IFERROR(INDEX(Cadastro!$D$5:$D$94,$AB100),"")</f>
        <v>Férias</v>
      </c>
      <c r="E100" s="29" t="str">
        <f>IFERROR(INDEX(Cadastro!$G$5:$G$94,$AB100),"")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$94,$AB100),"")="",IF($L100&gt;0,1,0),IF(IFERROR(INDEX(Cadastro!$F$5:$F$94,$AB100),"")&lt;=IFERROR(INDEX(Parâmetros!$B$39:$B$48,MATCH($E100,Parâmetros!$A$39:$A$48,0)),99),IFERROR(INDEX(Cadastro!$F$5:$F$94,$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$94,$AB100),"")="",0,IF(IFERROR(INDEX(Cadastro!$F$5:$F$94,$AB100),"")&gt;IFERROR(INDEX(Parâmetros!$B$39:$B$48,MATCH($E100,Parâmetros!$A$39:$A$48,0)),99),IFERROR(INDEX(Cadastro!$F$5:$F$94,$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registro"),IF(AND($AB100&lt;&gt;$AB99,IFERROR(INDEX(Cadastro!$F$5:$F$94,$AB100),"")=""),"Indeterminado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IFERROR(MATCH($A100&amp;"|"&amp;TEXT(_xlfn.MAXIFS(Cadastro!$E$5:$E$94,Cadastro!$A$5:$A$94,$A100,Cadastro!$E$5:$E$94,"&lt;="&amp;$F100),"yyyymmdd"),Cadastro!$I$5:$I$94,0),"")</f>
        <v>4</v>
      </c>
      <c r="AC100" t="str">
        <f>IFERROR(_xlfn.SINGLE(INDEX(Exceções!$D$5:$D$202,MATCH($A100&amp;"|"&amp;$F100,Exceções!$F$5:$F$202,0))),"")</f>
        <v/>
      </c>
      <c r="AD100" t="str">
        <f>IF($AC100="","",IFERROR(_xlfn.SINGLE(INDEX(Exceções!$E$5:$E$202,MATCH($A100&amp;"|"&amp;$F100,Exceções!$F$5:$F$202,0))),""))</f>
        <v/>
      </c>
    </row>
    <row r="101" spans="1:30" ht="15" customHeight="1" x14ac:dyDescent="0.25">
      <c r="A101" s="43">
        <v>56222</v>
      </c>
      <c r="B101" s="29" t="s">
        <v>173</v>
      </c>
      <c r="C101" s="29" t="str">
        <f>IFERROR(INDEX(Cadastro!$C$5:$C$94,$AB101),"NÃO INFORMADO")</f>
        <v>AUT</v>
      </c>
      <c r="D101" s="29" t="str">
        <f>IFERROR(INDEX(Cadastro!$D$5:$D$94,$AB101),"")</f>
        <v>Férias</v>
      </c>
      <c r="E101" s="29" t="str">
        <f>IFERROR(INDEX(Cadastro!$G$5:$G$94,$AB101),"")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$94,$AB101),"")="",IF($L101&gt;0,1,0),IF(IFERROR(INDEX(Cadastro!$F$5:$F$94,$AB101),"")&lt;=IFERROR(INDEX(Parâmetros!$B$39:$B$48,MATCH($E101,Parâmetros!$A$39:$A$48,0)),99),IFERROR(INDEX(Cadastro!$F$5:$F$94,$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$94,$AB101),"")="",0,IF(IFERROR(INDEX(Cadastro!$F$5:$F$94,$AB101),"")&gt;IFERROR(INDEX(Parâmetros!$B$39:$B$48,MATCH($E101,Parâmetros!$A$39:$A$48,0)),99),IFERROR(INDEX(Cadastro!$F$5:$F$94,$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registro"),IF(AND($AB101&lt;&gt;$AB100,IFERROR(INDEX(Cadastro!$F$5:$F$94,$AB101),"")=""),"Indeterminado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IFERROR(MATCH($A101&amp;"|"&amp;TEXT(_xlfn.MAXIFS(Cadastro!$E$5:$E$94,Cadastro!$A$5:$A$94,$A101,Cadastro!$E$5:$E$94,"&lt;="&amp;$F101),"yyyymmdd"),Cadastro!$I$5:$I$94,0),"")</f>
        <v>4</v>
      </c>
      <c r="AC101" t="str">
        <f>IFERROR(_xlfn.SINGLE(INDEX(Exceções!$D$5:$D$202,MATCH($A101&amp;"|"&amp;$F101,Exceções!$F$5:$F$202,0))),"")</f>
        <v/>
      </c>
      <c r="AD101" t="str">
        <f>IF($AC101="","",IFERROR(_xlfn.SINGLE(INDEX(Exceções!$E$5:$E$202,MATCH($A101&amp;"|"&amp;$F101,Exceções!$F$5:$F$202,0))),""))</f>
        <v/>
      </c>
    </row>
    <row r="102" spans="1:30" ht="15" customHeight="1" x14ac:dyDescent="0.25">
      <c r="A102" s="43">
        <v>56222</v>
      </c>
      <c r="B102" s="29" t="s">
        <v>173</v>
      </c>
      <c r="C102" s="29" t="str">
        <f>IFERROR(INDEX(Cadastro!$C$5:$C$94,$AB102),"NÃO INFORMADO")</f>
        <v>AUT</v>
      </c>
      <c r="D102" s="29" t="str">
        <f>IFERROR(INDEX(Cadastro!$D$5:$D$94,$AB102),"")</f>
        <v>Férias</v>
      </c>
      <c r="E102" s="29" t="str">
        <f>IFERROR(INDEX(Cadastro!$G$5:$G$94,$AB102),"")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$94,$AB102),"")="",IF($L102&gt;0,1,0),IF(IFERROR(INDEX(Cadastro!$F$5:$F$94,$AB102),"")&lt;=IFERROR(INDEX(Parâmetros!$B$39:$B$48,MATCH($E102,Parâmetros!$A$39:$A$48,0)),99),IFERROR(INDEX(Cadastro!$F$5:$F$94,$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$94,$AB102),"")="",0,IF(IFERROR(INDEX(Cadastro!$F$5:$F$94,$AB102),"")&gt;IFERROR(INDEX(Parâmetros!$B$39:$B$48,MATCH($E102,Parâmetros!$A$39:$A$48,0)),99),IFERROR(INDEX(Cadastro!$F$5:$F$94,$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registro"),IF(AND($AB102&lt;&gt;$AB101,IFERROR(INDEX(Cadastro!$F$5:$F$94,$AB102),"")=""),"Indeterminado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IFERROR(MATCH($A102&amp;"|"&amp;TEXT(_xlfn.MAXIFS(Cadastro!$E$5:$E$94,Cadastro!$A$5:$A$94,$A102,Cadastro!$E$5:$E$94,"&lt;="&amp;$F102),"yyyymmdd"),Cadastro!$I$5:$I$94,0),"")</f>
        <v>4</v>
      </c>
      <c r="AC102" t="str">
        <f>IFERROR(_xlfn.SINGLE(INDEX(Exceções!$D$5:$D$202,MATCH($A102&amp;"|"&amp;$F102,Exceções!$F$5:$F$202,0))),"")</f>
        <v/>
      </c>
      <c r="AD102" t="str">
        <f>IF($AC102="","",IFERROR(_xlfn.SINGLE(INDEX(Exceções!$E$5:$E$202,MATCH($A102&amp;"|"&amp;$F102,Exceções!$F$5:$F$202,0))),""))</f>
        <v/>
      </c>
    </row>
    <row r="103" spans="1:30" ht="15" customHeight="1" x14ac:dyDescent="0.25">
      <c r="A103" s="43">
        <v>56222</v>
      </c>
      <c r="B103" s="29" t="s">
        <v>173</v>
      </c>
      <c r="C103" s="29" t="str">
        <f>IFERROR(INDEX(Cadastro!$C$5:$C$94,$AB103),"NÃO INFORMADO")</f>
        <v>AUT</v>
      </c>
      <c r="D103" s="29" t="str">
        <f>IFERROR(INDEX(Cadastro!$D$5:$D$94,$AB103),"")</f>
        <v>Férias</v>
      </c>
      <c r="E103" s="29" t="str">
        <f>IFERROR(INDEX(Cadastro!$G$5:$G$94,$AB103),"")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$94,$AB103),"")="",IF($L103&gt;0,1,0),IF(IFERROR(INDEX(Cadastro!$F$5:$F$94,$AB103),"")&lt;=IFERROR(INDEX(Parâmetros!$B$39:$B$48,MATCH($E103,Parâmetros!$A$39:$A$48,0)),99),IFERROR(INDEX(Cadastro!$F$5:$F$94,$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$94,$AB103),"")="",0,IF(IFERROR(INDEX(Cadastro!$F$5:$F$94,$AB103),"")&gt;IFERROR(INDEX(Parâmetros!$B$39:$B$48,MATCH($E103,Parâmetros!$A$39:$A$48,0)),99),IFERROR(INDEX(Cadastro!$F$5:$F$94,$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registro"),IF(AND($AB103&lt;&gt;$AB102,IFERROR(INDEX(Cadastro!$F$5:$F$94,$AB103),"")=""),"Indeterminado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IFERROR(MATCH($A103&amp;"|"&amp;TEXT(_xlfn.MAXIFS(Cadastro!$E$5:$E$94,Cadastro!$A$5:$A$94,$A103,Cadastro!$E$5:$E$94,"&lt;="&amp;$F103),"yyyymmdd"),Cadastro!$I$5:$I$94,0),"")</f>
        <v>4</v>
      </c>
      <c r="AC103" t="str">
        <f>IFERROR(_xlfn.SINGLE(INDEX(Exceções!$D$5:$D$202,MATCH($A103&amp;"|"&amp;$F103,Exceções!$F$5:$F$202,0))),"")</f>
        <v/>
      </c>
      <c r="AD103" t="str">
        <f>IF($AC103="","",IFERROR(_xlfn.SINGLE(INDEX(Exceções!$E$5:$E$202,MATCH($A103&amp;"|"&amp;$F103,Exceções!$F$5:$F$202,0))),""))</f>
        <v/>
      </c>
    </row>
    <row r="104" spans="1:30" ht="15" customHeight="1" x14ac:dyDescent="0.25">
      <c r="A104" s="43">
        <v>56222</v>
      </c>
      <c r="B104" s="29" t="s">
        <v>173</v>
      </c>
      <c r="C104" s="29" t="str">
        <f>IFERROR(INDEX(Cadastro!$C$5:$C$94,$AB104),"NÃO INFORMADO")</f>
        <v>AUT</v>
      </c>
      <c r="D104" s="29" t="str">
        <f>IFERROR(INDEX(Cadastro!$D$5:$D$94,$AB104),"")</f>
        <v>6x1</v>
      </c>
      <c r="E104" s="29" t="str">
        <f>IFERROR(INDEX(Cadastro!$G$5:$G$94,$AB104),"")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$94,$AB104),"")="",IF($L104&gt;0,1,0),IF(IFERROR(INDEX(Cadastro!$F$5:$F$94,$AB104),"")&lt;=IFERROR(INDEX(Parâmetros!$B$39:$B$48,MATCH($E104,Parâmetros!$A$39:$A$48,0)),99),IFERROR(INDEX(Cadastro!$F$5:$F$94,$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$94,$AB104),"")="",0,IF(IFERROR(INDEX(Cadastro!$F$5:$F$94,$AB104),"")&gt;IFERROR(INDEX(Parâmetros!$B$39:$B$48,MATCH($E104,Parâmetros!$A$39:$A$48,0)),99),IFERROR(INDEX(Cadastro!$F$5:$F$94,$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registro"),IF(AND($AB104&lt;&gt;$AB103,IFERROR(INDEX(Cadastro!$F$5:$F$94,$AB104),"")=""),"Indeterminado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IFERROR(MATCH($A104&amp;"|"&amp;TEXT(_xlfn.MAXIFS(Cadastro!$E$5:$E$94,Cadastro!$A$5:$A$94,$A104,Cadastro!$E$5:$E$94,"&lt;="&amp;$F104),"yyyymmdd"),Cadastro!$I$5:$I$94,0),"")</f>
        <v>5</v>
      </c>
      <c r="AC104" t="str">
        <f>IFERROR(_xlfn.SINGLE(INDEX(Exceções!$D$5:$D$202,MATCH($A104&amp;"|"&amp;$F104,Exceções!$F$5:$F$202,0))),"")</f>
        <v/>
      </c>
      <c r="AD104" t="str">
        <f>IF($AC104="","",IFERROR(_xlfn.SINGLE(INDEX(Exceções!$E$5:$E$202,MATCH($A104&amp;"|"&amp;$F104,Exceções!$F$5:$F$202,0))),""))</f>
        <v/>
      </c>
    </row>
    <row r="105" spans="1:30" ht="15" customHeight="1" x14ac:dyDescent="0.25">
      <c r="A105" s="43">
        <v>56222</v>
      </c>
      <c r="B105" s="29" t="s">
        <v>173</v>
      </c>
      <c r="C105" s="29" t="str">
        <f>IFERROR(INDEX(Cadastro!$C$5:$C$94,$AB105),"NÃO INFORMADO")</f>
        <v>AUT</v>
      </c>
      <c r="D105" s="29" t="str">
        <f>IFERROR(INDEX(Cadastro!$D$5:$D$94,$AB105),"")</f>
        <v>6x1</v>
      </c>
      <c r="E105" s="29" t="str">
        <f>IFERROR(INDEX(Cadastro!$G$5:$G$94,$AB105),"")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$94,$AB105),"")="",IF($L105&gt;0,1,0),IF(IFERROR(INDEX(Cadastro!$F$5:$F$94,$AB105),"")&lt;=IFERROR(INDEX(Parâmetros!$B$39:$B$48,MATCH($E105,Parâmetros!$A$39:$A$48,0)),99),IFERROR(INDEX(Cadastro!$F$5:$F$94,$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$94,$AB105),"")="",0,IF(IFERROR(INDEX(Cadastro!$F$5:$F$94,$AB105),"")&gt;IFERROR(INDEX(Parâmetros!$B$39:$B$48,MATCH($E105,Parâmetros!$A$39:$A$48,0)),99),IFERROR(INDEX(Cadastro!$F$5:$F$94,$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registro"),IF(AND($AB105&lt;&gt;$AB104,IFERROR(INDEX(Cadastro!$F$5:$F$94,$AB105),"")=""),"Indeterminado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IFERROR(MATCH($A105&amp;"|"&amp;TEXT(_xlfn.MAXIFS(Cadastro!$E$5:$E$94,Cadastro!$A$5:$A$94,$A105,Cadastro!$E$5:$E$94,"&lt;="&amp;$F105),"yyyymmdd"),Cadastro!$I$5:$I$94,0),"")</f>
        <v>5</v>
      </c>
      <c r="AC105" t="str">
        <f>IFERROR(_xlfn.SINGLE(INDEX(Exceções!$D$5:$D$202,MATCH($A105&amp;"|"&amp;$F105,Exceções!$F$5:$F$202,0))),"")</f>
        <v/>
      </c>
      <c r="AD105" t="str">
        <f>IF($AC105="","",IFERROR(_xlfn.SINGLE(INDEX(Exceções!$E$5:$E$202,MATCH($A105&amp;"|"&amp;$F105,Exceções!$F$5:$F$202,0))),""))</f>
        <v/>
      </c>
    </row>
    <row r="106" spans="1:30" ht="15" customHeight="1" x14ac:dyDescent="0.25">
      <c r="A106" s="43">
        <v>56222</v>
      </c>
      <c r="B106" s="29" t="s">
        <v>173</v>
      </c>
      <c r="C106" s="29" t="str">
        <f>IFERROR(INDEX(Cadastro!$C$5:$C$94,$AB106),"NÃO INFORMADO")</f>
        <v>AUT</v>
      </c>
      <c r="D106" s="29" t="str">
        <f>IFERROR(INDEX(Cadastro!$D$5:$D$94,$AB106),"")</f>
        <v>6x1</v>
      </c>
      <c r="E106" s="29" t="str">
        <f>IFERROR(INDEX(Cadastro!$G$5:$G$94,$AB106),"")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$94,$AB106),"")="",IF($L106&gt;0,1,0),IF(IFERROR(INDEX(Cadastro!$F$5:$F$94,$AB106),"")&lt;=IFERROR(INDEX(Parâmetros!$B$39:$B$48,MATCH($E106,Parâmetros!$A$39:$A$48,0)),99),IFERROR(INDEX(Cadastro!$F$5:$F$94,$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$94,$AB106),"")="",0,IF(IFERROR(INDEX(Cadastro!$F$5:$F$94,$AB106),"")&gt;IFERROR(INDEX(Parâmetros!$B$39:$B$48,MATCH($E106,Parâmetros!$A$39:$A$48,0)),99),IFERROR(INDEX(Cadastro!$F$5:$F$94,$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registro"),IF(AND($AB106&lt;&gt;$AB105,IFERROR(INDEX(Cadastro!$F$5:$F$94,$AB106),"")=""),"Indeterminado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IFERROR(MATCH($A106&amp;"|"&amp;TEXT(_xlfn.MAXIFS(Cadastro!$E$5:$E$94,Cadastro!$A$5:$A$94,$A106,Cadastro!$E$5:$E$94,"&lt;="&amp;$F106),"yyyymmdd"),Cadastro!$I$5:$I$94,0),"")</f>
        <v>5</v>
      </c>
      <c r="AC106" t="str">
        <f>IFERROR(_xlfn.SINGLE(INDEX(Exceções!$D$5:$D$202,MATCH($A106&amp;"|"&amp;$F106,Exceções!$F$5:$F$202,0))),"")</f>
        <v/>
      </c>
      <c r="AD106" t="str">
        <f>IF($AC106="","",IFERROR(_xlfn.SINGLE(INDEX(Exceções!$E$5:$E$202,MATCH($A106&amp;"|"&amp;$F106,Exceções!$F$5:$F$202,0))),""))</f>
        <v/>
      </c>
    </row>
    <row r="107" spans="1:30" ht="15" customHeight="1" x14ac:dyDescent="0.25">
      <c r="A107" s="43">
        <v>56222</v>
      </c>
      <c r="B107" s="29" t="s">
        <v>173</v>
      </c>
      <c r="C107" s="29" t="str">
        <f>IFERROR(INDEX(Cadastro!$C$5:$C$94,$AB107),"NÃO INFORMADO")</f>
        <v>AUT</v>
      </c>
      <c r="D107" s="29" t="str">
        <f>IFERROR(INDEX(Cadastro!$D$5:$D$94,$AB107),"")</f>
        <v>6x1</v>
      </c>
      <c r="E107" s="29" t="str">
        <f>IFERROR(INDEX(Cadastro!$G$5:$G$94,$AB107),"")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$94,$AB107),"")="",IF($L107&gt;0,1,0),IF(IFERROR(INDEX(Cadastro!$F$5:$F$94,$AB107),"")&lt;=IFERROR(INDEX(Parâmetros!$B$39:$B$48,MATCH($E107,Parâmetros!$A$39:$A$48,0)),99),IFERROR(INDEX(Cadastro!$F$5:$F$94,$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$94,$AB107),"")="",0,IF(IFERROR(INDEX(Cadastro!$F$5:$F$94,$AB107),"")&gt;IFERROR(INDEX(Parâmetros!$B$39:$B$48,MATCH($E107,Parâmetros!$A$39:$A$48,0)),99),IFERROR(INDEX(Cadastro!$F$5:$F$94,$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registro"),IF(AND($AB107&lt;&gt;$AB106,IFERROR(INDEX(Cadastro!$F$5:$F$94,$AB107),"")=""),"Indeterminado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IFERROR(MATCH($A107&amp;"|"&amp;TEXT(_xlfn.MAXIFS(Cadastro!$E$5:$E$94,Cadastro!$A$5:$A$94,$A107,Cadastro!$E$5:$E$94,"&lt;="&amp;$F107),"yyyymmdd"),Cadastro!$I$5:$I$94,0),"")</f>
        <v>5</v>
      </c>
      <c r="AC107" t="str">
        <f>IFERROR(_xlfn.SINGLE(INDEX(Exceções!$D$5:$D$202,MATCH($A107&amp;"|"&amp;$F107,Exceções!$F$5:$F$202,0))),"")</f>
        <v/>
      </c>
      <c r="AD107" t="str">
        <f>IF($AC107="","",IFERROR(_xlfn.SINGLE(INDEX(Exceções!$E$5:$E$202,MATCH($A107&amp;"|"&amp;$F107,Exceções!$F$5:$F$202,0))),""))</f>
        <v/>
      </c>
    </row>
    <row r="108" spans="1:30" ht="15" customHeight="1" x14ac:dyDescent="0.25">
      <c r="A108" s="43">
        <v>56222</v>
      </c>
      <c r="B108" s="29" t="s">
        <v>173</v>
      </c>
      <c r="C108" s="29" t="str">
        <f>IFERROR(INDEX(Cadastro!$C$5:$C$94,$AB108),"NÃO INFORMADO")</f>
        <v>AUT</v>
      </c>
      <c r="D108" s="29" t="str">
        <f>IFERROR(INDEX(Cadastro!$D$5:$D$94,$AB108),"")</f>
        <v>6x1</v>
      </c>
      <c r="E108" s="29" t="str">
        <f>IFERROR(INDEX(Cadastro!$G$5:$G$94,$AB108),"")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$94,$AB108),"")="",IF($L108&gt;0,1,0),IF(IFERROR(INDEX(Cadastro!$F$5:$F$94,$AB108),"")&lt;=IFERROR(INDEX(Parâmetros!$B$39:$B$48,MATCH($E108,Parâmetros!$A$39:$A$48,0)),99),IFERROR(INDEX(Cadastro!$F$5:$F$94,$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$94,$AB108),"")="",0,IF(IFERROR(INDEX(Cadastro!$F$5:$F$94,$AB108),"")&gt;IFERROR(INDEX(Parâmetros!$B$39:$B$48,MATCH($E108,Parâmetros!$A$39:$A$48,0)),99),IFERROR(INDEX(Cadastro!$F$5:$F$94,$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registro"),IF(AND($AB108&lt;&gt;$AB107,IFERROR(INDEX(Cadastro!$F$5:$F$94,$AB108),"")=""),"Indeterminado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IFERROR(MATCH($A108&amp;"|"&amp;TEXT(_xlfn.MAXIFS(Cadastro!$E$5:$E$94,Cadastro!$A$5:$A$94,$A108,Cadastro!$E$5:$E$94,"&lt;="&amp;$F108),"yyyymmdd"),Cadastro!$I$5:$I$94,0),"")</f>
        <v>5</v>
      </c>
      <c r="AC108" t="str">
        <f>IFERROR(_xlfn.SINGLE(INDEX(Exceções!$D$5:$D$202,MATCH($A108&amp;"|"&amp;$F108,Exceções!$F$5:$F$202,0))),"")</f>
        <v/>
      </c>
      <c r="AD108" t="str">
        <f>IF($AC108="","",IFERROR(_xlfn.SINGLE(INDEX(Exceções!$E$5:$E$202,MATCH($A108&amp;"|"&amp;$F108,Exceções!$F$5:$F$202,0))),""))</f>
        <v/>
      </c>
    </row>
    <row r="109" spans="1:30" ht="15" customHeight="1" x14ac:dyDescent="0.25">
      <c r="A109" s="43">
        <v>56222</v>
      </c>
      <c r="B109" s="29" t="s">
        <v>173</v>
      </c>
      <c r="C109" s="29" t="str">
        <f>IFERROR(INDEX(Cadastro!$C$5:$C$94,$AB109),"NÃO INFORMADO")</f>
        <v>AUT</v>
      </c>
      <c r="D109" s="29" t="str">
        <f>IFERROR(INDEX(Cadastro!$D$5:$D$94,$AB109),"")</f>
        <v>6x1</v>
      </c>
      <c r="E109" s="29" t="str">
        <f>IFERROR(INDEX(Cadastro!$G$5:$G$94,$AB109),"")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$94,$AB109),"")="",IF($L109&gt;0,1,0),IF(IFERROR(INDEX(Cadastro!$F$5:$F$94,$AB109),"")&lt;=IFERROR(INDEX(Parâmetros!$B$39:$B$48,MATCH($E109,Parâmetros!$A$39:$A$48,0)),99),IFERROR(INDEX(Cadastro!$F$5:$F$94,$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$94,$AB109),"")="",0,IF(IFERROR(INDEX(Cadastro!$F$5:$F$94,$AB109),"")&gt;IFERROR(INDEX(Parâmetros!$B$39:$B$48,MATCH($E109,Parâmetros!$A$39:$A$48,0)),99),IFERROR(INDEX(Cadastro!$F$5:$F$94,$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registro"),IF(AND($AB109&lt;&gt;$AB108,IFERROR(INDEX(Cadastro!$F$5:$F$94,$AB109),"")=""),"Indeterminado (início da série)",IF($X109&gt;0,"Folga","Falta de registro"))))))))</f>
        <v>Folga</v>
      </c>
      <c r="Z109" s="46">
        <f>IF(OR($L109&gt;0,$F109&gt;Parâmetros!$E$14),0,IF($A109&lt;&gt;$A108,1,N($Z108)+1))</f>
        <v>1</v>
      </c>
      <c r="AA109" s="46">
        <f>IF(OR($L109&gt;0,$F109&gt;Parâmetros!$E$14),0,IF(OR($A109&lt;&gt;$A110,$F110&gt;Parâmetros!$E$14),1,N($AA110)+1))</f>
        <v>4</v>
      </c>
      <c r="AB109" s="43">
        <f>IFERROR(MATCH($A109&amp;"|"&amp;TEXT(_xlfn.MAXIFS(Cadastro!$E$5:$E$94,Cadastro!$A$5:$A$94,$A109,Cadastro!$E$5:$E$94,"&lt;="&amp;$F109),"yyyymmdd"),Cadastro!$I$5:$I$94,0),"")</f>
        <v>5</v>
      </c>
      <c r="AC109" t="str">
        <f>IFERROR(_xlfn.SINGLE(INDEX(Exceções!$D$5:$D$202,MATCH($A109&amp;"|"&amp;$F109,Exceções!$F$5:$F$202,0))),"")</f>
        <v/>
      </c>
      <c r="AD109" t="str">
        <f>IF($AC109="","",IFERROR(_xlfn.SINGLE(INDEX(Exceções!$E$5:$E$202,MATCH($A109&amp;"|"&amp;$F109,Exceções!$F$5:$F$202,0))),""))</f>
        <v/>
      </c>
    </row>
    <row r="110" spans="1:30" ht="15" customHeight="1" x14ac:dyDescent="0.25">
      <c r="A110" s="43">
        <v>56222</v>
      </c>
      <c r="B110" s="29" t="s">
        <v>173</v>
      </c>
      <c r="C110" s="29" t="str">
        <f>IFERROR(INDEX(Cadastro!$C$5:$C$94,$AB110),"NÃO INFORMADO")</f>
        <v>AUT</v>
      </c>
      <c r="D110" s="29" t="str">
        <f>IFERROR(INDEX(Cadastro!$D$5:$D$94,$AB110),"")</f>
        <v>6x1</v>
      </c>
      <c r="E110" s="29" t="str">
        <f>IFERROR(INDEX(Cadastro!$G$5:$G$94,$AB110),"")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$94,$AB110),"")="",IF($L110&gt;0,1,0),IF(IFERROR(INDEX(Cadastro!$F$5:$F$94,$AB110),"")&lt;=IFERROR(INDEX(Parâmetros!$B$39:$B$48,MATCH($E110,Parâmetros!$A$39:$A$48,0)),99),IFERROR(INDEX(Cadastro!$F$5:$F$94,$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$94,$AB110),"")="",0,IF(IFERROR(INDEX(Cadastro!$F$5:$F$94,$AB110),"")&gt;IFERROR(INDEX(Parâmetros!$B$39:$B$48,MATCH($E110,Parâmetros!$A$39:$A$48,0)),99),IFERROR(INDEX(Cadastro!$F$5:$F$94,$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registro"),IF(AND($AB110&lt;&gt;$AB109,IFERROR(INDEX(Cadastro!$F$5:$F$94,$AB110),"")=""),"Indeterminado (início da série)",IF($X110&gt;0,"Folga","Falta de registro"))))))))</f>
        <v>Folga</v>
      </c>
      <c r="Z110" s="46">
        <f>IF(OR($L110&gt;0,$F110&gt;Parâmetros!$E$14),0,IF($A110&lt;&gt;$A109,1,N($Z109)+1))</f>
        <v>2</v>
      </c>
      <c r="AA110" s="46">
        <f>IF(OR($L110&gt;0,$F110&gt;Parâmetros!$E$14),0,IF(OR($A110&lt;&gt;$A111,$F111&gt;Parâmetros!$E$14),1,N($AA111)+1))</f>
        <v>3</v>
      </c>
      <c r="AB110" s="43">
        <f>IFERROR(MATCH($A110&amp;"|"&amp;TEXT(_xlfn.MAXIFS(Cadastro!$E$5:$E$94,Cadastro!$A$5:$A$94,$A110,Cadastro!$E$5:$E$94,"&lt;="&amp;$F110),"yyyymmdd"),Cadastro!$I$5:$I$94,0),"")</f>
        <v>5</v>
      </c>
      <c r="AC110" t="str">
        <f>IFERROR(_xlfn.SINGLE(INDEX(Exceções!$D$5:$D$202,MATCH($A110&amp;"|"&amp;$F110,Exceções!$F$5:$F$202,0))),"")</f>
        <v/>
      </c>
      <c r="AD110" t="str">
        <f>IF($AC110="","",IFERROR(_xlfn.SINGLE(INDEX(Exceções!$E$5:$E$202,MATCH($A110&amp;"|"&amp;$F110,Exceções!$F$5:$F$202,0))),""))</f>
        <v/>
      </c>
    </row>
    <row r="111" spans="1:30" ht="15" customHeight="1" x14ac:dyDescent="0.25">
      <c r="A111" s="43">
        <v>56222</v>
      </c>
      <c r="B111" s="29" t="s">
        <v>173</v>
      </c>
      <c r="C111" s="29" t="str">
        <f>IFERROR(INDEX(Cadastro!$C$5:$C$94,$AB111),"NÃO INFORMADO")</f>
        <v>AUT</v>
      </c>
      <c r="D111" s="29" t="str">
        <f>IFERROR(INDEX(Cadastro!$D$5:$D$94,$AB111),"")</f>
        <v>6x1</v>
      </c>
      <c r="E111" s="29" t="str">
        <f>IFERROR(INDEX(Cadastro!$G$5:$G$94,$AB111),"")</f>
        <v>6x1</v>
      </c>
      <c r="F111" s="41">
        <v>46251</v>
      </c>
      <c r="G111" s="44" t="str">
        <f t="shared" si="18"/>
        <v>seg</v>
      </c>
      <c r="H111" s="43" t="str">
        <f>IF(COUNTIFS(Dados!$A:$A,$A111,Dados!$S:$S,$F111)=0,"",_xlfn.MINIFS(Dados!$Q:$Q,Dados!$A:$A,$A111,Dados!$S:$S,$F111))</f>
        <v/>
      </c>
      <c r="I111" s="43" t="str">
        <f>IF($H111="","",_xlfn.MAXIFS(Dados!$R:$R,Dados!$A:$A,$A111,Dados!$S:$S,$F111))</f>
        <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0</v>
      </c>
      <c r="M111" s="42">
        <f>IFERROR(INDEX(Parâmetros!$E$6:$E$11,MATCH($K111,Parâmetros!$A$6:$A$11,0)),"")</f>
        <v>8.8000000000000007</v>
      </c>
      <c r="N111" s="45">
        <f t="shared" si="19"/>
        <v>0</v>
      </c>
      <c r="O111" s="45">
        <f>Parâmetros!$E$13</f>
        <v>0.8</v>
      </c>
      <c r="P111" s="44" t="str">
        <f>IF(OR($M111="",$F111&gt;Parâmetros!$E$14),"Não","Sim")</f>
        <v>Sim</v>
      </c>
      <c r="Q111" s="44" t="str">
        <f t="shared" si="20"/>
        <v>Não</v>
      </c>
      <c r="R111" s="44" t="str">
        <f t="shared" si="21"/>
        <v/>
      </c>
      <c r="S111" s="42" t="str">
        <f t="shared" si="22"/>
        <v/>
      </c>
      <c r="T111" s="44" t="str">
        <f>IF($Q111&lt;&gt;"Sim","",IF($N111&gt;Parâmetros!$E$15,"Sim","Não"))</f>
        <v/>
      </c>
      <c r="U111" s="29" t="str">
        <f t="shared" si="23"/>
        <v>Falta de registro</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FALTA DE REGISTRO · dia útil da escala 6x1</v>
      </c>
      <c r="W111" s="46" t="str">
        <f>IF(AND($AC111&lt;&gt;"",$AB111=$AB110,$W110&lt;&gt;""),$W110,IF(OR(OR($D111="6x1",$D111="FF 6x1"),$D111="5x2"),"",IF($AB111&lt;&gt;$AB110,IF(IFERROR(INDEX(Cadastro!$F$5:$F$94,$AB111),"")="",IF($L111&gt;0,1,0),IF(IFERROR(INDEX(Cadastro!$F$5:$F$94,$AB111),"")&lt;=IFERROR(INDEX(Parâmetros!$B$39:$B$48,MATCH($E111,Parâmetros!$A$39:$A$48,0)),99),IFERROR(INDEX(Cadastro!$F$5:$F$94,$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$94,$AB111),"")="",0,IF(IFERROR(INDEX(Cadastro!$F$5:$F$94,$AB111),"")&gt;IFERROR(INDEX(Parâmetros!$B$39:$B$48,MATCH($E111,Parâmetros!$A$39:$A$48,0)),99),IFERROR(INDEX(Cadastro!$F$5:$F$94,$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registro"),IF(AND($AB111&lt;&gt;$AB110,IFERROR(INDEX(Cadastro!$F$5:$F$94,$AB111),"")=""),"Indeterminado (início da série)",IF($X111&gt;0,"Folga","Falta de registro"))))))))</f>
        <v>Falta de registro</v>
      </c>
      <c r="Z111" s="46">
        <f>IF(OR($L111&gt;0,$F111&gt;Parâmetros!$E$14),0,IF($A111&lt;&gt;$A110,1,N($Z110)+1))</f>
        <v>3</v>
      </c>
      <c r="AA111" s="46">
        <f>IF(OR($L111&gt;0,$F111&gt;Parâmetros!$E$14),0,IF(OR($A111&lt;&gt;$A112,$F112&gt;Parâmetros!$E$14),1,N($AA112)+1))</f>
        <v>2</v>
      </c>
      <c r="AB111" s="43">
        <f>IFERROR(MATCH($A111&amp;"|"&amp;TEXT(_xlfn.MAXIFS(Cadastro!$E$5:$E$94,Cadastro!$A$5:$A$94,$A111,Cadastro!$E$5:$E$94,"&lt;="&amp;$F111),"yyyymmdd"),Cadastro!$I$5:$I$94,0),"")</f>
        <v>5</v>
      </c>
      <c r="AC111" t="str">
        <f>IFERROR(_xlfn.SINGLE(INDEX(Exceções!$D$5:$D$202,MATCH($A111&amp;"|"&amp;$F111,Exceções!$F$5:$F$202,0))),"")</f>
        <v/>
      </c>
      <c r="AD111" t="str">
        <f>IF($AC111="","",IFERROR(_xlfn.SINGLE(INDEX(Exceções!$E$5:$E$202,MATCH($A111&amp;"|"&amp;$F111,Exceções!$F$5:$F$202,0))),""))</f>
        <v/>
      </c>
    </row>
    <row r="112" spans="1:30" ht="15" customHeight="1" x14ac:dyDescent="0.25">
      <c r="A112" s="43">
        <v>56222</v>
      </c>
      <c r="B112" s="29" t="s">
        <v>173</v>
      </c>
      <c r="C112" s="29" t="str">
        <f>IFERROR(INDEX(Cadastro!$C$5:$C$94,$AB112),"NÃO INFORMADO")</f>
        <v>AUT</v>
      </c>
      <c r="D112" s="29" t="str">
        <f>IFERROR(INDEX(Cadastro!$D$5:$D$94,$AB112),"")</f>
        <v>6x1</v>
      </c>
      <c r="E112" s="29" t="str">
        <f>IFERROR(INDEX(Cadastro!$G$5:$G$94,$AB112),"")</f>
        <v>6x1</v>
      </c>
      <c r="F112" s="41">
        <v>46252</v>
      </c>
      <c r="G112" s="44" t="str">
        <f t="shared" si="18"/>
        <v>ter</v>
      </c>
      <c r="H112" s="43" t="str">
        <f>IF(COUNTIFS(Dados!$A:$A,$A112,Dados!$S:$S,$F112)=0,"",_xlfn.MINIFS(Dados!$Q:$Q,Dados!$A:$A,$A112,Dados!$S:$S,$F112))</f>
        <v/>
      </c>
      <c r="I112" s="43" t="str">
        <f>IF($H112="","",_xlfn.MAXIFS(Dados!$R:$R,Dados!$A:$A,$A112,Dados!$S:$S,$F112))</f>
        <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0</v>
      </c>
      <c r="M112" s="42">
        <f>IFERROR(INDEX(Parâmetros!$E$6:$E$11,MATCH($K112,Parâmetros!$A$6:$A$11,0)),"")</f>
        <v>8.8000000000000007</v>
      </c>
      <c r="N112" s="45">
        <f t="shared" si="19"/>
        <v>0</v>
      </c>
      <c r="O112" s="45">
        <f>Parâmetros!$E$13</f>
        <v>0.8</v>
      </c>
      <c r="P112" s="44" t="str">
        <f>IF(OR($M112="",$F112&gt;Parâmetros!$E$14),"Não","Sim")</f>
        <v>Sim</v>
      </c>
      <c r="Q112" s="44" t="str">
        <f t="shared" si="20"/>
        <v>Não</v>
      </c>
      <c r="R112" s="44" t="str">
        <f t="shared" si="21"/>
        <v/>
      </c>
      <c r="S112" s="42" t="str">
        <f t="shared" si="22"/>
        <v/>
      </c>
      <c r="T112" s="44" t="str">
        <f>IF($Q112&lt;&gt;"Sim","",IF($N112&gt;Parâmetros!$E$15,"Sim","Não"))</f>
        <v/>
      </c>
      <c r="U112" s="29" t="str">
        <f t="shared" si="23"/>
        <v>Falta de registro</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FALTA DE REGISTRO · dia útil da escala 6x1</v>
      </c>
      <c r="W112" s="46" t="str">
        <f>IF(AND($AC112&lt;&gt;"",$AB112=$AB111,$W111&lt;&gt;""),$W111,IF(OR(OR($D112="6x1",$D112="FF 6x1"),$D112="5x2"),"",IF($AB112&lt;&gt;$AB111,IF(IFERROR(INDEX(Cadastro!$F$5:$F$94,$AB112),"")="",IF($L112&gt;0,1,0),IF(IFERROR(INDEX(Cadastro!$F$5:$F$94,$AB112),"")&lt;=IFERROR(INDEX(Parâmetros!$B$39:$B$48,MATCH($E112,Parâmetros!$A$39:$A$48,0)),99),IFERROR(INDEX(Cadastro!$F$5:$F$94,$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$94,$AB112),"")="",0,IF(IFERROR(INDEX(Cadastro!$F$5:$F$94,$AB112),"")&gt;IFERROR(INDEX(Parâmetros!$B$39:$B$48,MATCH($E112,Parâmetros!$A$39:$A$48,0)),99),IFERROR(INDEX(Cadastro!$F$5:$F$94,$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registro"),IF(AND($AB112&lt;&gt;$AB111,IFERROR(INDEX(Cadastro!$F$5:$F$94,$AB112),"")=""),"Indeterminado (início da série)",IF($X112&gt;0,"Folga","Falta de registro"))))))))</f>
        <v>Falta de registro</v>
      </c>
      <c r="Z112" s="46">
        <f>IF(OR($L112&gt;0,$F112&gt;Parâmetros!$E$14),0,IF($A112&lt;&gt;$A111,1,N($Z111)+1))</f>
        <v>4</v>
      </c>
      <c r="AA112" s="46">
        <f>IF(OR($L112&gt;0,$F112&gt;Parâmetros!$E$14),0,IF(OR($A112&lt;&gt;$A113,$F113&gt;Parâmetros!$E$14),1,N($AA113)+1))</f>
        <v>1</v>
      </c>
      <c r="AB112" s="43">
        <f>IFERROR(MATCH($A112&amp;"|"&amp;TEXT(_xlfn.MAXIFS(Cadastro!$E$5:$E$94,Cadastro!$A$5:$A$94,$A112,Cadastro!$E$5:$E$94,"&lt;="&amp;$F112),"yyyymmdd"),Cadastro!$I$5:$I$94,0),"")</f>
        <v>5</v>
      </c>
      <c r="AC112" t="str">
        <f>IFERROR(_xlfn.SINGLE(INDEX(Exceções!$D$5:$D$202,MATCH($A112&amp;"|"&amp;$F112,Exceções!$F$5:$F$202,0))),"")</f>
        <v/>
      </c>
      <c r="AD112" t="str">
        <f>IF($AC112="","",IFERROR(_xlfn.SINGLE(INDEX(Exceções!$E$5:$E$202,MATCH($A112&amp;"|"&amp;$F112,Exceções!$F$5:$F$202,0))),""))</f>
        <v/>
      </c>
    </row>
    <row r="113" spans="1:30" ht="15" customHeight="1" x14ac:dyDescent="0.25">
      <c r="A113" s="43">
        <v>56222</v>
      </c>
      <c r="B113" s="29" t="s">
        <v>173</v>
      </c>
      <c r="C113" s="29" t="str">
        <f>IFERROR(INDEX(Cadastro!$C$5:$C$94,$AB113),"NÃO INFORMADO")</f>
        <v>AUT</v>
      </c>
      <c r="D113" s="29" t="str">
        <f>IFERROR(INDEX(Cadastro!$D$5:$D$94,$AB113),"")</f>
        <v>6x1</v>
      </c>
      <c r="E113" s="29" t="str">
        <f>IFERROR(INDEX(Cadastro!$G$5:$G$94,$AB113),"")</f>
        <v>6x1</v>
      </c>
      <c r="F113" s="41">
        <v>46253</v>
      </c>
      <c r="G113" s="44" t="str">
        <f t="shared" si="18"/>
        <v>qua</v>
      </c>
      <c r="H113" s="43" t="str">
        <f>IF(COUNTIFS(Dados!$A:$A,$A113,Dados!$S:$S,$F113)=0,"",_xlfn.MINIFS(Dados!$Q:$Q,Dados!$A:$A,$A113,Dados!$S:$S,$F113))</f>
        <v/>
      </c>
      <c r="I113" s="43" t="str">
        <f>IF($H113="","",_xlfn.MAXIFS(Dados!$R:$R,Dados!$A:$A,$A113,Dados!$S:$S,$F113))</f>
        <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0</v>
      </c>
      <c r="M113" s="42">
        <f>IFERROR(INDEX(Parâmetros!$E$6:$E$11,MATCH($K113,Parâmetros!$A$6:$A$11,0)),"")</f>
        <v>8.8000000000000007</v>
      </c>
      <c r="N113" s="45">
        <f t="shared" si="19"/>
        <v>0</v>
      </c>
      <c r="O113" s="45">
        <f>Parâmetros!$E$13</f>
        <v>0.8</v>
      </c>
      <c r="P113" s="44" t="str">
        <f>IF(OR($M113="",$F113&gt;Parâmetros!$E$14),"Não","Sim")</f>
        <v>Não</v>
      </c>
      <c r="Q113" s="44" t="str">
        <f t="shared" si="20"/>
        <v/>
      </c>
      <c r="R113" s="44" t="str">
        <f t="shared" si="21"/>
        <v/>
      </c>
      <c r="S113" s="42" t="str">
        <f t="shared" si="22"/>
        <v/>
      </c>
      <c r="T113" s="44" t="str">
        <f>IF($Q113&lt;&gt;"Sim","",IF($N113&gt;Parâmetros!$E$15,"Sim","Não"))</f>
        <v/>
      </c>
      <c r="U113" s="29" t="str">
        <f t="shared" si="23"/>
        <v>Fora da apuração</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FALTA DE REGISTRO · dia útil da escala 6x1</v>
      </c>
      <c r="W113" s="46" t="str">
        <f>IF(AND($AC113&lt;&gt;"",$AB113=$AB112,$W112&lt;&gt;""),$W112,IF(OR(OR($D113="6x1",$D113="FF 6x1"),$D113="5x2"),"",IF($AB113&lt;&gt;$AB112,IF(IFERROR(INDEX(Cadastro!$F$5:$F$94,$AB113),"")="",IF($L113&gt;0,1,0),IF(IFERROR(INDEX(Cadastro!$F$5:$F$94,$AB113),"")&lt;=IFERROR(INDEX(Parâmetros!$B$39:$B$48,MATCH($E113,Parâmetros!$A$39:$A$48,0)),99),IFERROR(INDEX(Cadastro!$F$5:$F$94,$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$94,$AB113),"")="",0,IF(IFERROR(INDEX(Cadastro!$F$5:$F$94,$AB113),"")&gt;IFERROR(INDEX(Parâmetros!$B$39:$B$48,MATCH($E113,Parâmetros!$A$39:$A$48,0)),99),IFERROR(INDEX(Cadastro!$F$5:$F$94,$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registro"),IF(AND($AB113&lt;&gt;$AB112,IFERROR(INDEX(Cadastro!$F$5:$F$94,$AB113),"")=""),"Indeterminado (início da série)",IF($X113&gt;0,"Folga","Falta de registro"))))))))</f>
        <v>Falta de registro</v>
      </c>
      <c r="Z113" s="46">
        <f>IF(OR($L113&gt;0,$F113&gt;Parâmetros!$E$14),0,IF($A113&lt;&gt;$A112,1,N($Z112)+1))</f>
        <v>0</v>
      </c>
      <c r="AA113" s="46">
        <f>IF(OR($L113&gt;0,$F113&gt;Parâmetros!$E$14),0,IF(OR($A113&lt;&gt;$A114,$F114&gt;Parâmetros!$E$14),1,N($AA114)+1))</f>
        <v>0</v>
      </c>
      <c r="AB113" s="43">
        <f>IFERROR(MATCH($A113&amp;"|"&amp;TEXT(_xlfn.MAXIFS(Cadastro!$E$5:$E$94,Cadastro!$A$5:$A$94,$A113,Cadastro!$E$5:$E$94,"&lt;="&amp;$F113),"yyyymmdd"),Cadastro!$I$5:$I$94,0),"")</f>
        <v>5</v>
      </c>
      <c r="AC113" t="str">
        <f>IFERROR(_xlfn.SINGLE(INDEX(Exceções!$D$5:$D$202,MATCH($A113&amp;"|"&amp;$F113,Exceções!$F$5:$F$202,0))),"")</f>
        <v/>
      </c>
      <c r="AD113" t="str">
        <f>IF($AC113="","",IFERROR(_xlfn.SINGLE(INDEX(Exceções!$E$5:$E$202,MATCH($A113&amp;"|"&amp;$F113,Exceções!$F$5:$F$202,0))),""))</f>
        <v/>
      </c>
    </row>
    <row r="114" spans="1:30" ht="15" customHeight="1" x14ac:dyDescent="0.25">
      <c r="A114" s="43">
        <v>56222</v>
      </c>
      <c r="B114" s="29" t="s">
        <v>173</v>
      </c>
      <c r="C114" s="29" t="str">
        <f>IFERROR(INDEX(Cadastro!$C$5:$C$94,$AB114),"NÃO INFORMADO")</f>
        <v>AUT</v>
      </c>
      <c r="D114" s="29" t="str">
        <f>IFERROR(INDEX(Cadastro!$D$5:$D$94,$AB114),"")</f>
        <v>6x1</v>
      </c>
      <c r="E114" s="29" t="str">
        <f>IFERROR(INDEX(Cadastro!$G$5:$G$94,$AB114),"")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$94,$AB114),"")="",IF($L114&gt;0,1,0),IF(IFERROR(INDEX(Cadastro!$F$5:$F$94,$AB114),"")&lt;=IFERROR(INDEX(Parâmetros!$B$39:$B$48,MATCH($E114,Parâmetros!$A$39:$A$48,0)),99),IFERROR(INDEX(Cadastro!$F$5:$F$94,$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$94,$AB114),"")="",0,IF(IFERROR(INDEX(Cadastro!$F$5:$F$94,$AB114),"")&gt;IFERROR(INDEX(Parâmetros!$B$39:$B$48,MATCH($E114,Parâmetros!$A$39:$A$48,0)),99),IFERROR(INDEX(Cadastro!$F$5:$F$94,$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registro"),IF(AND($AB114&lt;&gt;$AB113,IFERROR(INDEX(Cadastro!$F$5:$F$94,$AB114),"")=""),"Indeterminado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IFERROR(MATCH($A114&amp;"|"&amp;TEXT(_xlfn.MAXIFS(Cadastro!$E$5:$E$94,Cadastro!$A$5:$A$94,$A114,Cadastro!$E$5:$E$94,"&lt;="&amp;$F114),"yyyymmdd"),Cadastro!$I$5:$I$94,0),"")</f>
        <v>5</v>
      </c>
      <c r="AC114" t="str">
        <f>IFERROR(_xlfn.SINGLE(INDEX(Exceções!$D$5:$D$202,MATCH($A114&amp;"|"&amp;$F114,Exceções!$F$5:$F$202,0))),"")</f>
        <v/>
      </c>
      <c r="AD114" t="str">
        <f>IF($AC114="","",IFERROR(_xlfn.SINGLE(INDEX(Exceções!$E$5:$E$202,MATCH($A114&amp;"|"&amp;$F114,Exceções!$F$5:$F$202,0))),""))</f>
        <v/>
      </c>
    </row>
    <row r="115" spans="1:30" ht="15" customHeight="1" x14ac:dyDescent="0.25">
      <c r="A115" s="43">
        <v>56222</v>
      </c>
      <c r="B115" s="29" t="s">
        <v>173</v>
      </c>
      <c r="C115" s="29" t="str">
        <f>IFERROR(INDEX(Cadastro!$C$5:$C$94,$AB115),"NÃO INFORMADO")</f>
        <v>AUT</v>
      </c>
      <c r="D115" s="29" t="str">
        <f>IFERROR(INDEX(Cadastro!$D$5:$D$94,$AB115),"")</f>
        <v>6x1</v>
      </c>
      <c r="E115" s="29" t="str">
        <f>IFERROR(INDEX(Cadastro!$G$5:$G$94,$AB115),"")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$94,$AB115),"")="",IF($L115&gt;0,1,0),IF(IFERROR(INDEX(Cadastro!$F$5:$F$94,$AB115),"")&lt;=IFERROR(INDEX(Parâmetros!$B$39:$B$48,MATCH($E115,Parâmetros!$A$39:$A$48,0)),99),IFERROR(INDEX(Cadastro!$F$5:$F$94,$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$94,$AB115),"")="",0,IF(IFERROR(INDEX(Cadastro!$F$5:$F$94,$AB115),"")&gt;IFERROR(INDEX(Parâmetros!$B$39:$B$48,MATCH($E115,Parâmetros!$A$39:$A$48,0)),99),IFERROR(INDEX(Cadastro!$F$5:$F$94,$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registro"),IF(AND($AB115&lt;&gt;$AB114,IFERROR(INDEX(Cadastro!$F$5:$F$94,$AB115),"")=""),"Indeterminado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IFERROR(MATCH($A115&amp;"|"&amp;TEXT(_xlfn.MAXIFS(Cadastro!$E$5:$E$94,Cadastro!$A$5:$A$94,$A115,Cadastro!$E$5:$E$94,"&lt;="&amp;$F115),"yyyymmdd"),Cadastro!$I$5:$I$94,0),"")</f>
        <v>5</v>
      </c>
      <c r="AC115" t="str">
        <f>IFERROR(_xlfn.SINGLE(INDEX(Exceções!$D$5:$D$202,MATCH($A115&amp;"|"&amp;$F115,Exceções!$F$5:$F$202,0))),"")</f>
        <v/>
      </c>
      <c r="AD115" t="str">
        <f>IF($AC115="","",IFERROR(_xlfn.SINGLE(INDEX(Exceções!$E$5:$E$202,MATCH($A115&amp;"|"&amp;$F115,Exceções!$F$5:$F$202,0))),""))</f>
        <v/>
      </c>
    </row>
    <row r="116" spans="1:30" ht="15" customHeight="1" x14ac:dyDescent="0.25">
      <c r="A116" s="43">
        <v>56222</v>
      </c>
      <c r="B116" s="29" t="s">
        <v>173</v>
      </c>
      <c r="C116" s="29" t="str">
        <f>IFERROR(INDEX(Cadastro!$C$5:$C$94,$AB116),"NÃO INFORMADO")</f>
        <v>AUT</v>
      </c>
      <c r="D116" s="29" t="str">
        <f>IFERROR(INDEX(Cadastro!$D$5:$D$94,$AB116),"")</f>
        <v>6x1</v>
      </c>
      <c r="E116" s="29" t="str">
        <f>IFERROR(INDEX(Cadastro!$G$5:$G$94,$AB116),"")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$94,$AB116),"")="",IF($L116&gt;0,1,0),IF(IFERROR(INDEX(Cadastro!$F$5:$F$94,$AB116),"")&lt;=IFERROR(INDEX(Parâmetros!$B$39:$B$48,MATCH($E116,Parâmetros!$A$39:$A$48,0)),99),IFERROR(INDEX(Cadastro!$F$5:$F$94,$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$94,$AB116),"")="",0,IF(IFERROR(INDEX(Cadastro!$F$5:$F$94,$AB116),"")&gt;IFERROR(INDEX(Parâmetros!$B$39:$B$48,MATCH($E116,Parâmetros!$A$39:$A$48,0)),99),IFERROR(INDEX(Cadastro!$F$5:$F$94,$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registro"),IF(AND($AB116&lt;&gt;$AB115,IFERROR(INDEX(Cadastro!$F$5:$F$94,$AB116),"")=""),"Indeterminado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IFERROR(MATCH($A116&amp;"|"&amp;TEXT(_xlfn.MAXIFS(Cadastro!$E$5:$E$94,Cadastro!$A$5:$A$94,$A116,Cadastro!$E$5:$E$94,"&lt;="&amp;$F116),"yyyymmdd"),Cadastro!$I$5:$I$94,0),"")</f>
        <v>5</v>
      </c>
      <c r="AC116" t="str">
        <f>IFERROR(_xlfn.SINGLE(INDEX(Exceções!$D$5:$D$202,MATCH($A116&amp;"|"&amp;$F116,Exceções!$F$5:$F$202,0))),"")</f>
        <v/>
      </c>
      <c r="AD116" t="str">
        <f>IF($AC116="","",IFERROR(_xlfn.SINGLE(INDEX(Exceções!$E$5:$E$202,MATCH($A116&amp;"|"&amp;$F116,Exceções!$F$5:$F$202,0))),""))</f>
        <v/>
      </c>
    </row>
    <row r="117" spans="1:30" ht="15" customHeight="1" x14ac:dyDescent="0.25">
      <c r="A117" s="43">
        <v>56222</v>
      </c>
      <c r="B117" s="29" t="s">
        <v>173</v>
      </c>
      <c r="C117" s="29" t="str">
        <f>IFERROR(INDEX(Cadastro!$C$5:$C$94,$AB117),"NÃO INFORMADO")</f>
        <v>AUT</v>
      </c>
      <c r="D117" s="29" t="str">
        <f>IFERROR(INDEX(Cadastro!$D$5:$D$94,$AB117),"")</f>
        <v>6x1</v>
      </c>
      <c r="E117" s="29" t="str">
        <f>IFERROR(INDEX(Cadastro!$G$5:$G$94,$AB117),"")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$94,$AB117),"")="",IF($L117&gt;0,1,0),IF(IFERROR(INDEX(Cadastro!$F$5:$F$94,$AB117),"")&lt;=IFERROR(INDEX(Parâmetros!$B$39:$B$48,MATCH($E117,Parâmetros!$A$39:$A$48,0)),99),IFERROR(INDEX(Cadastro!$F$5:$F$94,$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$94,$AB117),"")="",0,IF(IFERROR(INDEX(Cadastro!$F$5:$F$94,$AB117),"")&gt;IFERROR(INDEX(Parâmetros!$B$39:$B$48,MATCH($E117,Parâmetros!$A$39:$A$48,0)),99),IFERROR(INDEX(Cadastro!$F$5:$F$94,$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registro"),IF(AND($AB117&lt;&gt;$AB116,IFERROR(INDEX(Cadastro!$F$5:$F$94,$AB117),"")=""),"Indeterminado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IFERROR(MATCH($A117&amp;"|"&amp;TEXT(_xlfn.MAXIFS(Cadastro!$E$5:$E$94,Cadastro!$A$5:$A$94,$A117,Cadastro!$E$5:$E$94,"&lt;="&amp;$F117),"yyyymmdd"),Cadastro!$I$5:$I$94,0),"")</f>
        <v>5</v>
      </c>
      <c r="AC117" t="str">
        <f>IFERROR(_xlfn.SINGLE(INDEX(Exceções!$D$5:$D$202,MATCH($A117&amp;"|"&amp;$F117,Exceções!$F$5:$F$202,0))),"")</f>
        <v/>
      </c>
      <c r="AD117" t="str">
        <f>IF($AC117="","",IFERROR(_xlfn.SINGLE(INDEX(Exceções!$E$5:$E$202,MATCH($A117&amp;"|"&amp;$F117,Exceções!$F$5:$F$202,0))),""))</f>
        <v/>
      </c>
    </row>
    <row r="118" spans="1:30" ht="15" customHeight="1" x14ac:dyDescent="0.25">
      <c r="A118" s="43">
        <v>56222</v>
      </c>
      <c r="B118" s="29" t="s">
        <v>173</v>
      </c>
      <c r="C118" s="29" t="str">
        <f>IFERROR(INDEX(Cadastro!$C$5:$C$94,$AB118),"NÃO INFORMADO")</f>
        <v>AUT</v>
      </c>
      <c r="D118" s="29" t="str">
        <f>IFERROR(INDEX(Cadastro!$D$5:$D$94,$AB118),"")</f>
        <v>6x1</v>
      </c>
      <c r="E118" s="29" t="str">
        <f>IFERROR(INDEX(Cadastro!$G$5:$G$94,$AB118),"")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$94,$AB118),"")="",IF($L118&gt;0,1,0),IF(IFERROR(INDEX(Cadastro!$F$5:$F$94,$AB118),"")&lt;=IFERROR(INDEX(Parâmetros!$B$39:$B$48,MATCH($E118,Parâmetros!$A$39:$A$48,0)),99),IFERROR(INDEX(Cadastro!$F$5:$F$94,$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$94,$AB118),"")="",0,IF(IFERROR(INDEX(Cadastro!$F$5:$F$94,$AB118),"")&gt;IFERROR(INDEX(Parâmetros!$B$39:$B$48,MATCH($E118,Parâmetros!$A$39:$A$48,0)),99),IFERROR(INDEX(Cadastro!$F$5:$F$94,$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registro"),IF(AND($AB118&lt;&gt;$AB117,IFERROR(INDEX(Cadastro!$F$5:$F$94,$AB118),"")=""),"Indeterminado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IFERROR(MATCH($A118&amp;"|"&amp;TEXT(_xlfn.MAXIFS(Cadastro!$E$5:$E$94,Cadastro!$A$5:$A$94,$A118,Cadastro!$E$5:$E$94,"&lt;="&amp;$F118),"yyyymmdd"),Cadastro!$I$5:$I$94,0),"")</f>
        <v>5</v>
      </c>
      <c r="AC118" t="str">
        <f>IFERROR(_xlfn.SINGLE(INDEX(Exceções!$D$5:$D$202,MATCH($A118&amp;"|"&amp;$F118,Exceções!$F$5:$F$202,0))),"")</f>
        <v/>
      </c>
      <c r="AD118" t="str">
        <f>IF($AC118="","",IFERROR(_xlfn.SINGLE(INDEX(Exceções!$E$5:$E$202,MATCH($A118&amp;"|"&amp;$F118,Exceções!$F$5:$F$202,0))),""))</f>
        <v/>
      </c>
    </row>
    <row r="119" spans="1:30" ht="15" customHeight="1" x14ac:dyDescent="0.25">
      <c r="A119" s="43">
        <v>56222</v>
      </c>
      <c r="B119" s="29" t="s">
        <v>173</v>
      </c>
      <c r="C119" s="29" t="str">
        <f>IFERROR(INDEX(Cadastro!$C$5:$C$94,$AB119),"NÃO INFORMADO")</f>
        <v>AUT</v>
      </c>
      <c r="D119" s="29" t="str">
        <f>IFERROR(INDEX(Cadastro!$D$5:$D$94,$AB119),"")</f>
        <v>6x1</v>
      </c>
      <c r="E119" s="29" t="str">
        <f>IFERROR(INDEX(Cadastro!$G$5:$G$94,$AB119),"")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$94,$AB119),"")="",IF($L119&gt;0,1,0),IF(IFERROR(INDEX(Cadastro!$F$5:$F$94,$AB119),"")&lt;=IFERROR(INDEX(Parâmetros!$B$39:$B$48,MATCH($E119,Parâmetros!$A$39:$A$48,0)),99),IFERROR(INDEX(Cadastro!$F$5:$F$94,$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$94,$AB119),"")="",0,IF(IFERROR(INDEX(Cadastro!$F$5:$F$94,$AB119),"")&gt;IFERROR(INDEX(Parâmetros!$B$39:$B$48,MATCH($E119,Parâmetros!$A$39:$A$48,0)),99),IFERROR(INDEX(Cadastro!$F$5:$F$94,$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registro"),IF(AND($AB119&lt;&gt;$AB118,IFERROR(INDEX(Cadastro!$F$5:$F$94,$AB119),"")=""),"Indeterminado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IFERROR(MATCH($A119&amp;"|"&amp;TEXT(_xlfn.MAXIFS(Cadastro!$E$5:$E$94,Cadastro!$A$5:$A$94,$A119,Cadastro!$E$5:$E$94,"&lt;="&amp;$F119),"yyyymmdd"),Cadastro!$I$5:$I$94,0),"")</f>
        <v>5</v>
      </c>
      <c r="AC119" t="str">
        <f>IFERROR(_xlfn.SINGLE(INDEX(Exceções!$D$5:$D$202,MATCH($A119&amp;"|"&amp;$F119,Exceções!$F$5:$F$202,0))),"")</f>
        <v/>
      </c>
      <c r="AD119" t="str">
        <f>IF($AC119="","",IFERROR(_xlfn.SINGLE(INDEX(Exceções!$E$5:$E$202,MATCH($A119&amp;"|"&amp;$F119,Exceções!$F$5:$F$202,0))),""))</f>
        <v/>
      </c>
    </row>
    <row r="120" spans="1:30" ht="15" customHeight="1" x14ac:dyDescent="0.25">
      <c r="A120" s="43">
        <v>56222</v>
      </c>
      <c r="B120" s="29" t="s">
        <v>173</v>
      </c>
      <c r="C120" s="29" t="str">
        <f>IFERROR(INDEX(Cadastro!$C$5:$C$94,$AB120),"NÃO INFORMADO")</f>
        <v>AUT</v>
      </c>
      <c r="D120" s="29" t="str">
        <f>IFERROR(INDEX(Cadastro!$D$5:$D$94,$AB120),"")</f>
        <v>6x1</v>
      </c>
      <c r="E120" s="29" t="str">
        <f>IFERROR(INDEX(Cadastro!$G$5:$G$94,$AB120),"")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$94,$AB120),"")="",IF($L120&gt;0,1,0),IF(IFERROR(INDEX(Cadastro!$F$5:$F$94,$AB120),"")&lt;=IFERROR(INDEX(Parâmetros!$B$39:$B$48,MATCH($E120,Parâmetros!$A$39:$A$48,0)),99),IFERROR(INDEX(Cadastro!$F$5:$F$94,$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$94,$AB120),"")="",0,IF(IFERROR(INDEX(Cadastro!$F$5:$F$94,$AB120),"")&gt;IFERROR(INDEX(Parâmetros!$B$39:$B$48,MATCH($E120,Parâmetros!$A$39:$A$48,0)),99),IFERROR(INDEX(Cadastro!$F$5:$F$94,$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registro"),IF(AND($AB120&lt;&gt;$AB119,IFERROR(INDEX(Cadastro!$F$5:$F$94,$AB120),"")=""),"Indeterminado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IFERROR(MATCH($A120&amp;"|"&amp;TEXT(_xlfn.MAXIFS(Cadastro!$E$5:$E$94,Cadastro!$A$5:$A$94,$A120,Cadastro!$E$5:$E$94,"&lt;="&amp;$F120),"yyyymmdd"),Cadastro!$I$5:$I$94,0),"")</f>
        <v>5</v>
      </c>
      <c r="AC120" t="str">
        <f>IFERROR(_xlfn.SINGLE(INDEX(Exceções!$D$5:$D$202,MATCH($A120&amp;"|"&amp;$F120,Exceções!$F$5:$F$202,0))),"")</f>
        <v/>
      </c>
      <c r="AD120" t="str">
        <f>IF($AC120="","",IFERROR(_xlfn.SINGLE(INDEX(Exceções!$E$5:$E$202,MATCH($A120&amp;"|"&amp;$F120,Exceções!$F$5:$F$202,0))),""))</f>
        <v/>
      </c>
    </row>
    <row r="121" spans="1:30" ht="15" customHeight="1" x14ac:dyDescent="0.25">
      <c r="A121" s="43">
        <v>56222</v>
      </c>
      <c r="B121" s="29" t="s">
        <v>173</v>
      </c>
      <c r="C121" s="29" t="str">
        <f>IFERROR(INDEX(Cadastro!$C$5:$C$94,$AB121),"NÃO INFORMADO")</f>
        <v>AUT</v>
      </c>
      <c r="D121" s="29" t="str">
        <f>IFERROR(INDEX(Cadastro!$D$5:$D$94,$AB121),"")</f>
        <v>6x1</v>
      </c>
      <c r="E121" s="29" t="str">
        <f>IFERROR(INDEX(Cadastro!$G$5:$G$94,$AB121),"")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$94,$AB121),"")="",IF($L121&gt;0,1,0),IF(IFERROR(INDEX(Cadastro!$F$5:$F$94,$AB121),"")&lt;=IFERROR(INDEX(Parâmetros!$B$39:$B$48,MATCH($E121,Parâmetros!$A$39:$A$48,0)),99),IFERROR(INDEX(Cadastro!$F$5:$F$94,$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$94,$AB121),"")="",0,IF(IFERROR(INDEX(Cadastro!$F$5:$F$94,$AB121),"")&gt;IFERROR(INDEX(Parâmetros!$B$39:$B$48,MATCH($E121,Parâmetros!$A$39:$A$48,0)),99),IFERROR(INDEX(Cadastro!$F$5:$F$94,$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registro"),IF(AND($AB121&lt;&gt;$AB120,IFERROR(INDEX(Cadastro!$F$5:$F$94,$AB121),"")=""),"Indeterminado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IFERROR(MATCH($A121&amp;"|"&amp;TEXT(_xlfn.MAXIFS(Cadastro!$E$5:$E$94,Cadastro!$A$5:$A$94,$A121,Cadastro!$E$5:$E$94,"&lt;="&amp;$F121),"yyyymmdd"),Cadastro!$I$5:$I$94,0),"")</f>
        <v>5</v>
      </c>
      <c r="AC121" t="str">
        <f>IFERROR(_xlfn.SINGLE(INDEX(Exceções!$D$5:$D$202,MATCH($A121&amp;"|"&amp;$F121,Exceções!$F$5:$F$202,0))),"")</f>
        <v/>
      </c>
      <c r="AD121" t="str">
        <f>IF($AC121="","",IFERROR(_xlfn.SINGLE(INDEX(Exceções!$E$5:$E$202,MATCH($A121&amp;"|"&amp;$F121,Exceções!$F$5:$F$202,0))),""))</f>
        <v/>
      </c>
    </row>
    <row r="122" spans="1:30" ht="15" customHeight="1" x14ac:dyDescent="0.25">
      <c r="A122" s="43">
        <v>56222</v>
      </c>
      <c r="B122" s="29" t="s">
        <v>173</v>
      </c>
      <c r="C122" s="29" t="str">
        <f>IFERROR(INDEX(Cadastro!$C$5:$C$94,$AB122),"NÃO INFORMADO")</f>
        <v>AUT</v>
      </c>
      <c r="D122" s="29" t="str">
        <f>IFERROR(INDEX(Cadastro!$D$5:$D$94,$AB122),"")</f>
        <v>6x1</v>
      </c>
      <c r="E122" s="29" t="str">
        <f>IFERROR(INDEX(Cadastro!$G$5:$G$94,$AB122),"")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$94,$AB122),"")="",IF($L122&gt;0,1,0),IF(IFERROR(INDEX(Cadastro!$F$5:$F$94,$AB122),"")&lt;=IFERROR(INDEX(Parâmetros!$B$39:$B$48,MATCH($E122,Parâmetros!$A$39:$A$48,0)),99),IFERROR(INDEX(Cadastro!$F$5:$F$94,$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$94,$AB122),"")="",0,IF(IFERROR(INDEX(Cadastro!$F$5:$F$94,$AB122),"")&gt;IFERROR(INDEX(Parâmetros!$B$39:$B$48,MATCH($E122,Parâmetros!$A$39:$A$48,0)),99),IFERROR(INDEX(Cadastro!$F$5:$F$94,$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registro"),IF(AND($AB122&lt;&gt;$AB121,IFERROR(INDEX(Cadastro!$F$5:$F$94,$AB122),"")=""),"Indeterminado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IFERROR(MATCH($A122&amp;"|"&amp;TEXT(_xlfn.MAXIFS(Cadastro!$E$5:$E$94,Cadastro!$A$5:$A$94,$A122,Cadastro!$E$5:$E$94,"&lt;="&amp;$F122),"yyyymmdd"),Cadastro!$I$5:$I$94,0),"")</f>
        <v>5</v>
      </c>
      <c r="AC122" t="str">
        <f>IFERROR(_xlfn.SINGLE(INDEX(Exceções!$D$5:$D$202,MATCH($A122&amp;"|"&amp;$F122,Exceções!$F$5:$F$202,0))),"")</f>
        <v/>
      </c>
      <c r="AD122" t="str">
        <f>IF($AC122="","",IFERROR(_xlfn.SINGLE(INDEX(Exceções!$E$5:$E$202,MATCH($A122&amp;"|"&amp;$F122,Exceções!$F$5:$F$202,0))),""))</f>
        <v/>
      </c>
    </row>
    <row r="123" spans="1:30" ht="15" customHeight="1" x14ac:dyDescent="0.25">
      <c r="A123" s="43">
        <v>56222</v>
      </c>
      <c r="B123" s="29" t="s">
        <v>173</v>
      </c>
      <c r="C123" s="29" t="str">
        <f>IFERROR(INDEX(Cadastro!$C$5:$C$94,$AB123),"NÃO INFORMADO")</f>
        <v>AUT</v>
      </c>
      <c r="D123" s="29" t="str">
        <f>IFERROR(INDEX(Cadastro!$D$5:$D$94,$AB123),"")</f>
        <v>6x1</v>
      </c>
      <c r="E123" s="29" t="str">
        <f>IFERROR(INDEX(Cadastro!$G$5:$G$94,$AB123),"")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$94,$AB123),"")="",IF($L123&gt;0,1,0),IF(IFERROR(INDEX(Cadastro!$F$5:$F$94,$AB123),"")&lt;=IFERROR(INDEX(Parâmetros!$B$39:$B$48,MATCH($E123,Parâmetros!$A$39:$A$48,0)),99),IFERROR(INDEX(Cadastro!$F$5:$F$94,$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$94,$AB123),"")="",0,IF(IFERROR(INDEX(Cadastro!$F$5:$F$94,$AB123),"")&gt;IFERROR(INDEX(Parâmetros!$B$39:$B$48,MATCH($E123,Parâmetros!$A$39:$A$48,0)),99),IFERROR(INDEX(Cadastro!$F$5:$F$94,$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registro"),IF(AND($AB123&lt;&gt;$AB122,IFERROR(INDEX(Cadastro!$F$5:$F$94,$AB123),"")=""),"Indeterminado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IFERROR(MATCH($A123&amp;"|"&amp;TEXT(_xlfn.MAXIFS(Cadastro!$E$5:$E$94,Cadastro!$A$5:$A$94,$A123,Cadastro!$E$5:$E$94,"&lt;="&amp;$F123),"yyyymmdd"),Cadastro!$I$5:$I$94,0),"")</f>
        <v>5</v>
      </c>
      <c r="AC123" t="str">
        <f>IFERROR(_xlfn.SINGLE(INDEX(Exceções!$D$5:$D$202,MATCH($A123&amp;"|"&amp;$F123,Exceções!$F$5:$F$202,0))),"")</f>
        <v/>
      </c>
      <c r="AD123" t="str">
        <f>IF($AC123="","",IFERROR(_xlfn.SINGLE(INDEX(Exceções!$E$5:$E$202,MATCH($A123&amp;"|"&amp;$F123,Exceções!$F$5:$F$202,0))),""))</f>
        <v/>
      </c>
    </row>
    <row r="124" spans="1:30" ht="15" customHeight="1" x14ac:dyDescent="0.25">
      <c r="A124" s="43">
        <v>56222</v>
      </c>
      <c r="B124" s="29" t="s">
        <v>173</v>
      </c>
      <c r="C124" s="29" t="str">
        <f>IFERROR(INDEX(Cadastro!$C$5:$C$94,$AB124),"NÃO INFORMADO")</f>
        <v>AUT</v>
      </c>
      <c r="D124" s="29" t="str">
        <f>IFERROR(INDEX(Cadastro!$D$5:$D$94,$AB124),"")</f>
        <v>6x1</v>
      </c>
      <c r="E124" s="29" t="str">
        <f>IFERROR(INDEX(Cadastro!$G$5:$G$94,$AB124),"")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$94,$AB124),"")="",IF($L124&gt;0,1,0),IF(IFERROR(INDEX(Cadastro!$F$5:$F$94,$AB124),"")&lt;=IFERROR(INDEX(Parâmetros!$B$39:$B$48,MATCH($E124,Parâmetros!$A$39:$A$48,0)),99),IFERROR(INDEX(Cadastro!$F$5:$F$94,$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$94,$AB124),"")="",0,IF(IFERROR(INDEX(Cadastro!$F$5:$F$94,$AB124),"")&gt;IFERROR(INDEX(Parâmetros!$B$39:$B$48,MATCH($E124,Parâmetros!$A$39:$A$48,0)),99),IFERROR(INDEX(Cadastro!$F$5:$F$94,$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registro"),IF(AND($AB124&lt;&gt;$AB123,IFERROR(INDEX(Cadastro!$F$5:$F$94,$AB124),"")=""),"Indeterminado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IFERROR(MATCH($A124&amp;"|"&amp;TEXT(_xlfn.MAXIFS(Cadastro!$E$5:$E$94,Cadastro!$A$5:$A$94,$A124,Cadastro!$E$5:$E$94,"&lt;="&amp;$F124),"yyyymmdd"),Cadastro!$I$5:$I$94,0),"")</f>
        <v>5</v>
      </c>
      <c r="AC124" t="str">
        <f>IFERROR(_xlfn.SINGLE(INDEX(Exceções!$D$5:$D$202,MATCH($A124&amp;"|"&amp;$F124,Exceções!$F$5:$F$202,0))),"")</f>
        <v/>
      </c>
      <c r="AD124" t="str">
        <f>IF($AC124="","",IFERROR(_xlfn.SINGLE(INDEX(Exceções!$E$5:$E$202,MATCH($A124&amp;"|"&amp;$F124,Exceções!$F$5:$F$202,0))),""))</f>
        <v/>
      </c>
    </row>
    <row r="125" spans="1:30" ht="15" customHeight="1" x14ac:dyDescent="0.25">
      <c r="A125" s="43">
        <v>56222</v>
      </c>
      <c r="B125" s="29" t="s">
        <v>173</v>
      </c>
      <c r="C125" s="29" t="str">
        <f>IFERROR(INDEX(Cadastro!$C$5:$C$94,$AB125),"NÃO INFORMADO")</f>
        <v>AUT</v>
      </c>
      <c r="D125" s="29" t="str">
        <f>IFERROR(INDEX(Cadastro!$D$5:$D$94,$AB125),"")</f>
        <v>6x1</v>
      </c>
      <c r="E125" s="29" t="str">
        <f>IFERROR(INDEX(Cadastro!$G$5:$G$94,$AB125),"")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$94,$AB125),"")="",IF($L125&gt;0,1,0),IF(IFERROR(INDEX(Cadastro!$F$5:$F$94,$AB125),"")&lt;=IFERROR(INDEX(Parâmetros!$B$39:$B$48,MATCH($E125,Parâmetros!$A$39:$A$48,0)),99),IFERROR(INDEX(Cadastro!$F$5:$F$94,$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$94,$AB125),"")="",0,IF(IFERROR(INDEX(Cadastro!$F$5:$F$94,$AB125),"")&gt;IFERROR(INDEX(Parâmetros!$B$39:$B$48,MATCH($E125,Parâmetros!$A$39:$A$48,0)),99),IFERROR(INDEX(Cadastro!$F$5:$F$94,$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registro"),IF(AND($AB125&lt;&gt;$AB124,IFERROR(INDEX(Cadastro!$F$5:$F$94,$AB125),"")=""),"Indeterminado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IFERROR(MATCH($A125&amp;"|"&amp;TEXT(_xlfn.MAXIFS(Cadastro!$E$5:$E$94,Cadastro!$A$5:$A$94,$A125,Cadastro!$E$5:$E$94,"&lt;="&amp;$F125),"yyyymmdd"),Cadastro!$I$5:$I$94,0),"")</f>
        <v>5</v>
      </c>
      <c r="AC125" t="str">
        <f>IFERROR(_xlfn.SINGLE(INDEX(Exceções!$D$5:$D$202,MATCH($A125&amp;"|"&amp;$F125,Exceções!$F$5:$F$202,0))),"")</f>
        <v/>
      </c>
      <c r="AD125" t="str">
        <f>IF($AC125="","",IFERROR(_xlfn.SINGLE(INDEX(Exceções!$E$5:$E$202,MATCH($A125&amp;"|"&amp;$F125,Exceções!$F$5:$F$202,0))),""))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IFERROR(INDEX(Cadastro!$C$5:$C$94,$AB128),"NÃO INFORMADO")</f>
        <v>ELE</v>
      </c>
      <c r="D128" s="29" t="str">
        <f>IFERROR(INDEX(Cadastro!$D$5:$D$94,$AB128),"")</f>
        <v>B</v>
      </c>
      <c r="E128" s="29" t="str">
        <f>IFERROR(INDEX(Cadastro!$G$5:$G$94,$AB128),"")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$94,$AB128),"")="",IF($L128&gt;0,1,0),IF(IFERROR(INDEX(Cadastro!$F$5:$F$94,$AB128),"")&lt;=IFERROR(INDEX(Parâmetros!$B$39:$B$48,MATCH($E128,Parâmetros!$A$39:$A$48,0)),99),IFERROR(INDEX(Cadastro!$F$5:$F$94,$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$94,$AB128),"")="",0,IF(IFERROR(INDEX(Cadastro!$F$5:$F$94,$AB128),"")&gt;IFERROR(INDEX(Parâmetros!$B$39:$B$48,MATCH($E128,Parâmetros!$A$39:$A$48,0)),99),IFERROR(INDEX(Cadastro!$F$5:$F$94,$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registro"),IF(AND($AB128&lt;&gt;$AB127,IFERROR(INDEX(Cadastro!$F$5:$F$94,$AB128),"")=""),"Indeterminado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IFERROR(MATCH($A128&amp;"|"&amp;TEXT(_xlfn.MAXIFS(Cadastro!$E$5:$E$94,Cadastro!$A$5:$A$94,$A128,Cadastro!$E$5:$E$94,"&lt;="&amp;$F128),"yyyymmdd"),Cadastro!$I$5:$I$94,0),"")</f>
        <v>6</v>
      </c>
      <c r="AC128" t="str">
        <f>IFERROR(_xlfn.SINGLE(INDEX(Exceções!$D$5:$D$202,MATCH($A128&amp;"|"&amp;$F128,Exceções!$F$5:$F$202,0))),"")</f>
        <v/>
      </c>
      <c r="AD128" t="str">
        <f>IF($AC128="","",IFERROR(_xlfn.SINGLE(INDEX(Exceções!$E$5:$E$202,MATCH($A128&amp;"|"&amp;$F128,Exceções!$F$5:$F$202,0))),""))</f>
        <v/>
      </c>
    </row>
    <row r="129" spans="1:30" ht="15" hidden="1" customHeight="1" x14ac:dyDescent="0.25">
      <c r="A129" s="43">
        <v>54161</v>
      </c>
      <c r="B129" s="29" t="s">
        <v>174</v>
      </c>
      <c r="C129" s="29" t="str">
        <f>IFERROR(INDEX(Cadastro!$C$5:$C$94,$AB129),"NÃO INFORMADO")</f>
        <v>ELE</v>
      </c>
      <c r="D129" s="29" t="str">
        <f>IFERROR(INDEX(Cadastro!$D$5:$D$94,$AB129),"")</f>
        <v>B</v>
      </c>
      <c r="E129" s="29" t="str">
        <f>IFERROR(INDEX(Cadastro!$G$5:$G$94,$AB129),"")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$94,$AB129),"")="",IF($L129&gt;0,1,0),IF(IFERROR(INDEX(Cadastro!$F$5:$F$94,$AB129),"")&lt;=IFERROR(INDEX(Parâmetros!$B$39:$B$48,MATCH($E129,Parâmetros!$A$39:$A$48,0)),99),IFERROR(INDEX(Cadastro!$F$5:$F$94,$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$94,$AB129),"")="",0,IF(IFERROR(INDEX(Cadastro!$F$5:$F$94,$AB129),"")&gt;IFERROR(INDEX(Parâmetros!$B$39:$B$48,MATCH($E129,Parâmetros!$A$39:$A$48,0)),99),IFERROR(INDEX(Cadastro!$F$5:$F$94,$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registro"),IF(AND($AB129&lt;&gt;$AB128,IFERROR(INDEX(Cadastro!$F$5:$F$94,$AB129),"")=""),"Indeterminado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IFERROR(MATCH($A129&amp;"|"&amp;TEXT(_xlfn.MAXIFS(Cadastro!$E$5:$E$94,Cadastro!$A$5:$A$94,$A129,Cadastro!$E$5:$E$94,"&lt;="&amp;$F129),"yyyymmdd"),Cadastro!$I$5:$I$94,0),"")</f>
        <v>6</v>
      </c>
      <c r="AC129" t="str">
        <f>IFERROR(_xlfn.SINGLE(INDEX(Exceções!$D$5:$D$202,MATCH($A129&amp;"|"&amp;$F129,Exceções!$F$5:$F$202,0))),"")</f>
        <v/>
      </c>
      <c r="AD129" t="str">
        <f>IF($AC129="","",IFERROR(_xlfn.SINGLE(INDEX(Exceções!$E$5:$E$202,MATCH($A129&amp;"|"&amp;$F129,Exceções!$F$5:$F$202,0))),""))</f>
        <v/>
      </c>
    </row>
    <row r="130" spans="1:30" ht="15" hidden="1" customHeight="1" x14ac:dyDescent="0.25">
      <c r="A130" s="43">
        <v>54161</v>
      </c>
      <c r="B130" s="29" t="s">
        <v>174</v>
      </c>
      <c r="C130" s="29" t="str">
        <f>IFERROR(INDEX(Cadastro!$C$5:$C$94,$AB130),"NÃO INFORMADO")</f>
        <v>ELE</v>
      </c>
      <c r="D130" s="29" t="str">
        <f>IFERROR(INDEX(Cadastro!$D$5:$D$94,$AB130),"")</f>
        <v>B</v>
      </c>
      <c r="E130" s="29" t="str">
        <f>IFERROR(INDEX(Cadastro!$G$5:$G$94,$AB130),"")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$94,$AB130),"")="",IF($L130&gt;0,1,0),IF(IFERROR(INDEX(Cadastro!$F$5:$F$94,$AB130),"")&lt;=IFERROR(INDEX(Parâmetros!$B$39:$B$48,MATCH($E130,Parâmetros!$A$39:$A$48,0)),99),IFERROR(INDEX(Cadastro!$F$5:$F$94,$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$94,$AB130),"")="",0,IF(IFERROR(INDEX(Cadastro!$F$5:$F$94,$AB130),"")&gt;IFERROR(INDEX(Parâmetros!$B$39:$B$48,MATCH($E130,Parâmetros!$A$39:$A$48,0)),99),IFERROR(INDEX(Cadastro!$F$5:$F$94,$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registro"),IF(AND($AB130&lt;&gt;$AB129,IFERROR(INDEX(Cadastro!$F$5:$F$94,$AB130),"")=""),"Indeterminado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IFERROR(MATCH($A130&amp;"|"&amp;TEXT(_xlfn.MAXIFS(Cadastro!$E$5:$E$94,Cadastro!$A$5:$A$94,$A130,Cadastro!$E$5:$E$94,"&lt;="&amp;$F130),"yyyymmdd"),Cadastro!$I$5:$I$94,0),"")</f>
        <v>6</v>
      </c>
      <c r="AC130" t="str">
        <f>IFERROR(_xlfn.SINGLE(INDEX(Exceções!$D$5:$D$202,MATCH($A130&amp;"|"&amp;$F130,Exceções!$F$5:$F$202,0))),"")</f>
        <v/>
      </c>
      <c r="AD130" t="str">
        <f>IF($AC130="","",IFERROR(_xlfn.SINGLE(INDEX(Exceções!$E$5:$E$202,MATCH($A130&amp;"|"&amp;$F130,Exceções!$F$5:$F$202,0))),""))</f>
        <v/>
      </c>
    </row>
    <row r="131" spans="1:30" ht="15" hidden="1" customHeight="1" x14ac:dyDescent="0.25">
      <c r="A131" s="43">
        <v>54161</v>
      </c>
      <c r="B131" s="29" t="s">
        <v>174</v>
      </c>
      <c r="C131" s="29" t="str">
        <f>IFERROR(INDEX(Cadastro!$C$5:$C$94,$AB131),"NÃO INFORMADO")</f>
        <v>ELE</v>
      </c>
      <c r="D131" s="29" t="str">
        <f>IFERROR(INDEX(Cadastro!$D$5:$D$94,$AB131),"")</f>
        <v>B</v>
      </c>
      <c r="E131" s="29" t="str">
        <f>IFERROR(INDEX(Cadastro!$G$5:$G$94,$AB131),"")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$94,$AB131),"")="",IF($L131&gt;0,1,0),IF(IFERROR(INDEX(Cadastro!$F$5:$F$94,$AB131),"")&lt;=IFERROR(INDEX(Parâmetros!$B$39:$B$48,MATCH($E131,Parâmetros!$A$39:$A$48,0)),99),IFERROR(INDEX(Cadastro!$F$5:$F$94,$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$94,$AB131),"")="",0,IF(IFERROR(INDEX(Cadastro!$F$5:$F$94,$AB131),"")&gt;IFERROR(INDEX(Parâmetros!$B$39:$B$48,MATCH($E131,Parâmetros!$A$39:$A$48,0)),99),IFERROR(INDEX(Cadastro!$F$5:$F$94,$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registro"),IF(AND($AB131&lt;&gt;$AB130,IFERROR(INDEX(Cadastro!$F$5:$F$94,$AB131),"")=""),"Indeterminado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IFERROR(MATCH($A131&amp;"|"&amp;TEXT(_xlfn.MAXIFS(Cadastro!$E$5:$E$94,Cadastro!$A$5:$A$94,$A131,Cadastro!$E$5:$E$94,"&lt;="&amp;$F131),"yyyymmdd"),Cadastro!$I$5:$I$94,0),"")</f>
        <v>6</v>
      </c>
      <c r="AC131" t="str">
        <f>IFERROR(_xlfn.SINGLE(INDEX(Exceções!$D$5:$D$202,MATCH($A131&amp;"|"&amp;$F131,Exceções!$F$5:$F$202,0))),"")</f>
        <v/>
      </c>
      <c r="AD131" t="str">
        <f>IF($AC131="","",IFERROR(_xlfn.SINGLE(INDEX(Exceções!$E$5:$E$202,MATCH($A131&amp;"|"&amp;$F131,Exceções!$F$5:$F$202,0))),""))</f>
        <v/>
      </c>
    </row>
    <row r="132" spans="1:30" ht="15" hidden="1" customHeight="1" x14ac:dyDescent="0.25">
      <c r="A132" s="43">
        <v>54161</v>
      </c>
      <c r="B132" s="29" t="s">
        <v>174</v>
      </c>
      <c r="C132" s="29" t="str">
        <f>IFERROR(INDEX(Cadastro!$C$5:$C$94,$AB132),"NÃO INFORMADO")</f>
        <v>ELE</v>
      </c>
      <c r="D132" s="29" t="str">
        <f>IFERROR(INDEX(Cadastro!$D$5:$D$94,$AB132),"")</f>
        <v>B</v>
      </c>
      <c r="E132" s="29" t="str">
        <f>IFERROR(INDEX(Cadastro!$G$5:$G$94,$AB132),"")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$94,$AB132),"")="",IF($L132&gt;0,1,0),IF(IFERROR(INDEX(Cadastro!$F$5:$F$94,$AB132),"")&lt;=IFERROR(INDEX(Parâmetros!$B$39:$B$48,MATCH($E132,Parâmetros!$A$39:$A$48,0)),99),IFERROR(INDEX(Cadastro!$F$5:$F$94,$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$94,$AB132),"")="",0,IF(IFERROR(INDEX(Cadastro!$F$5:$F$94,$AB132),"")&gt;IFERROR(INDEX(Parâmetros!$B$39:$B$48,MATCH($E132,Parâmetros!$A$39:$A$48,0)),99),IFERROR(INDEX(Cadastro!$F$5:$F$94,$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registro"),IF(AND($AB132&lt;&gt;$AB131,IFERROR(INDEX(Cadastro!$F$5:$F$94,$AB132),"")=""),"Indeterminado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IFERROR(MATCH($A132&amp;"|"&amp;TEXT(_xlfn.MAXIFS(Cadastro!$E$5:$E$94,Cadastro!$A$5:$A$94,$A132,Cadastro!$E$5:$E$94,"&lt;="&amp;$F132),"yyyymmdd"),Cadastro!$I$5:$I$94,0),"")</f>
        <v>6</v>
      </c>
      <c r="AC132" t="str">
        <f>IFERROR(_xlfn.SINGLE(INDEX(Exceções!$D$5:$D$202,MATCH($A132&amp;"|"&amp;$F132,Exceções!$F$5:$F$202,0))),"")</f>
        <v/>
      </c>
      <c r="AD132" t="str">
        <f>IF($AC132="","",IFERROR(_xlfn.SINGLE(INDEX(Exceções!$E$5:$E$202,MATCH($A132&amp;"|"&amp;$F132,Exceções!$F$5:$F$202,0))),""))</f>
        <v/>
      </c>
    </row>
    <row r="133" spans="1:30" ht="15" hidden="1" customHeight="1" x14ac:dyDescent="0.25">
      <c r="A133" s="43">
        <v>54161</v>
      </c>
      <c r="B133" s="29" t="s">
        <v>174</v>
      </c>
      <c r="C133" s="29" t="str">
        <f>IFERROR(INDEX(Cadastro!$C$5:$C$94,$AB133),"NÃO INFORMADO")</f>
        <v>ELE</v>
      </c>
      <c r="D133" s="29" t="str">
        <f>IFERROR(INDEX(Cadastro!$D$5:$D$94,$AB133),"")</f>
        <v>B</v>
      </c>
      <c r="E133" s="29" t="str">
        <f>IFERROR(INDEX(Cadastro!$G$5:$G$94,$AB133),"")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$94,$AB133),"")="",IF($L133&gt;0,1,0),IF(IFERROR(INDEX(Cadastro!$F$5:$F$94,$AB133),"")&lt;=IFERROR(INDEX(Parâmetros!$B$39:$B$48,MATCH($E133,Parâmetros!$A$39:$A$48,0)),99),IFERROR(INDEX(Cadastro!$F$5:$F$94,$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$94,$AB133),"")="",0,IF(IFERROR(INDEX(Cadastro!$F$5:$F$94,$AB133),"")&gt;IFERROR(INDEX(Parâmetros!$B$39:$B$48,MATCH($E133,Parâmetros!$A$39:$A$48,0)),99),IFERROR(INDEX(Cadastro!$F$5:$F$94,$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registro"),IF(AND($AB133&lt;&gt;$AB132,IFERROR(INDEX(Cadastro!$F$5:$F$94,$AB133),"")=""),"Indeterminado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IFERROR(MATCH($A133&amp;"|"&amp;TEXT(_xlfn.MAXIFS(Cadastro!$E$5:$E$94,Cadastro!$A$5:$A$94,$A133,Cadastro!$E$5:$E$94,"&lt;="&amp;$F133),"yyyymmdd"),Cadastro!$I$5:$I$94,0),"")</f>
        <v>6</v>
      </c>
      <c r="AC133" t="str">
        <f>IFERROR(_xlfn.SINGLE(INDEX(Exceções!$D$5:$D$202,MATCH($A133&amp;"|"&amp;$F133,Exceções!$F$5:$F$202,0))),"")</f>
        <v/>
      </c>
      <c r="AD133" t="str">
        <f>IF($AC133="","",IFERROR(_xlfn.SINGLE(INDEX(Exceções!$E$5:$E$202,MATCH($A133&amp;"|"&amp;$F133,Exceções!$F$5:$F$202,0))),""))</f>
        <v/>
      </c>
    </row>
    <row r="134" spans="1:30" ht="15" hidden="1" customHeight="1" x14ac:dyDescent="0.25">
      <c r="A134" s="43">
        <v>54161</v>
      </c>
      <c r="B134" s="29" t="s">
        <v>174</v>
      </c>
      <c r="C134" s="29" t="str">
        <f>IFERROR(INDEX(Cadastro!$C$5:$C$94,$AB134),"NÃO INFORMADO")</f>
        <v>ELE</v>
      </c>
      <c r="D134" s="29" t="str">
        <f>IFERROR(INDEX(Cadastro!$D$5:$D$94,$AB134),"")</f>
        <v>B</v>
      </c>
      <c r="E134" s="29" t="str">
        <f>IFERROR(INDEX(Cadastro!$G$5:$G$94,$AB134),"")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$94,$AB134),"")="",IF($L134&gt;0,1,0),IF(IFERROR(INDEX(Cadastro!$F$5:$F$94,$AB134),"")&lt;=IFERROR(INDEX(Parâmetros!$B$39:$B$48,MATCH($E134,Parâmetros!$A$39:$A$48,0)),99),IFERROR(INDEX(Cadastro!$F$5:$F$94,$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$94,$AB134),"")="",0,IF(IFERROR(INDEX(Cadastro!$F$5:$F$94,$AB134),"")&gt;IFERROR(INDEX(Parâmetros!$B$39:$B$48,MATCH($E134,Parâmetros!$A$39:$A$48,0)),99),IFERROR(INDEX(Cadastro!$F$5:$F$94,$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registro"),IF(AND($AB134&lt;&gt;$AB133,IFERROR(INDEX(Cadastro!$F$5:$F$94,$AB134),"")=""),"Indeterminado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IFERROR(MATCH($A134&amp;"|"&amp;TEXT(_xlfn.MAXIFS(Cadastro!$E$5:$E$94,Cadastro!$A$5:$A$94,$A134,Cadastro!$E$5:$E$94,"&lt;="&amp;$F134),"yyyymmdd"),Cadastro!$I$5:$I$94,0),"")</f>
        <v>6</v>
      </c>
      <c r="AC134" t="str">
        <f>IFERROR(_xlfn.SINGLE(INDEX(Exceções!$D$5:$D$202,MATCH($A134&amp;"|"&amp;$F134,Exceções!$F$5:$F$202,0))),"")</f>
        <v/>
      </c>
      <c r="AD134" t="str">
        <f>IF($AC134="","",IFERROR(_xlfn.SINGLE(INDEX(Exceções!$E$5:$E$202,MATCH($A134&amp;"|"&amp;$F134,Exceções!$F$5:$F$202,0))),""))</f>
        <v/>
      </c>
    </row>
    <row r="135" spans="1:30" ht="15" hidden="1" customHeight="1" x14ac:dyDescent="0.25">
      <c r="A135" s="43">
        <v>54161</v>
      </c>
      <c r="B135" s="29" t="s">
        <v>174</v>
      </c>
      <c r="C135" s="29" t="str">
        <f>IFERROR(INDEX(Cadastro!$C$5:$C$94,$AB135),"NÃO INFORMADO")</f>
        <v>ELE</v>
      </c>
      <c r="D135" s="29" t="str">
        <f>IFERROR(INDEX(Cadastro!$D$5:$D$94,$AB135),"")</f>
        <v>B</v>
      </c>
      <c r="E135" s="29" t="str">
        <f>IFERROR(INDEX(Cadastro!$G$5:$G$94,$AB135),"")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$94,$AB135),"")="",IF($L135&gt;0,1,0),IF(IFERROR(INDEX(Cadastro!$F$5:$F$94,$AB135),"")&lt;=IFERROR(INDEX(Parâmetros!$B$39:$B$48,MATCH($E135,Parâmetros!$A$39:$A$48,0)),99),IFERROR(INDEX(Cadastro!$F$5:$F$94,$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$94,$AB135),"")="",0,IF(IFERROR(INDEX(Cadastro!$F$5:$F$94,$AB135),"")&gt;IFERROR(INDEX(Parâmetros!$B$39:$B$48,MATCH($E135,Parâmetros!$A$39:$A$48,0)),99),IFERROR(INDEX(Cadastro!$F$5:$F$94,$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registro"),IF(AND($AB135&lt;&gt;$AB134,IFERROR(INDEX(Cadastro!$F$5:$F$94,$AB135),"")=""),"Indeterminado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IFERROR(MATCH($A135&amp;"|"&amp;TEXT(_xlfn.MAXIFS(Cadastro!$E$5:$E$94,Cadastro!$A$5:$A$94,$A135,Cadastro!$E$5:$E$94,"&lt;="&amp;$F135),"yyyymmdd"),Cadastro!$I$5:$I$94,0),"")</f>
        <v>6</v>
      </c>
      <c r="AC135" t="str">
        <f>IFERROR(_xlfn.SINGLE(INDEX(Exceções!$D$5:$D$202,MATCH($A135&amp;"|"&amp;$F135,Exceções!$F$5:$F$202,0))),"")</f>
        <v/>
      </c>
      <c r="AD135" t="str">
        <f>IF($AC135="","",IFERROR(_xlfn.SINGLE(INDEX(Exceções!$E$5:$E$202,MATCH($A135&amp;"|"&amp;$F135,Exceções!$F$5:$F$202,0))),""))</f>
        <v/>
      </c>
    </row>
    <row r="136" spans="1:30" ht="15" hidden="1" customHeight="1" x14ac:dyDescent="0.25">
      <c r="A136" s="43">
        <v>54161</v>
      </c>
      <c r="B136" s="29" t="s">
        <v>174</v>
      </c>
      <c r="C136" s="29" t="str">
        <f>IFERROR(INDEX(Cadastro!$C$5:$C$94,$AB136),"NÃO INFORMADO")</f>
        <v>ELE</v>
      </c>
      <c r="D136" s="29" t="str">
        <f>IFERROR(INDEX(Cadastro!$D$5:$D$94,$AB136),"")</f>
        <v>B</v>
      </c>
      <c r="E136" s="29" t="str">
        <f>IFERROR(INDEX(Cadastro!$G$5:$G$94,$AB136),"")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$94,$AB136),"")="",IF($L136&gt;0,1,0),IF(IFERROR(INDEX(Cadastro!$F$5:$F$94,$AB136),"")&lt;=IFERROR(INDEX(Parâmetros!$B$39:$B$48,MATCH($E136,Parâmetros!$A$39:$A$48,0)),99),IFERROR(INDEX(Cadastro!$F$5:$F$94,$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$94,$AB136),"")="",0,IF(IFERROR(INDEX(Cadastro!$F$5:$F$94,$AB136),"")&gt;IFERROR(INDEX(Parâmetros!$B$39:$B$48,MATCH($E136,Parâmetros!$A$39:$A$48,0)),99),IFERROR(INDEX(Cadastro!$F$5:$F$94,$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registro"),IF(AND($AB136&lt;&gt;$AB135,IFERROR(INDEX(Cadastro!$F$5:$F$94,$AB136),"")=""),"Indeterminado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IFERROR(MATCH($A136&amp;"|"&amp;TEXT(_xlfn.MAXIFS(Cadastro!$E$5:$E$94,Cadastro!$A$5:$A$94,$A136,Cadastro!$E$5:$E$94,"&lt;="&amp;$F136),"yyyymmdd"),Cadastro!$I$5:$I$94,0),"")</f>
        <v>6</v>
      </c>
      <c r="AC136" t="str">
        <f>IFERROR(_xlfn.SINGLE(INDEX(Exceções!$D$5:$D$202,MATCH($A136&amp;"|"&amp;$F136,Exceções!$F$5:$F$202,0))),"")</f>
        <v/>
      </c>
      <c r="AD136" t="str">
        <f>IF($AC136="","",IFERROR(_xlfn.SINGLE(INDEX(Exceções!$E$5:$E$202,MATCH($A136&amp;"|"&amp;$F136,Exceções!$F$5:$F$202,0))),""))</f>
        <v/>
      </c>
    </row>
    <row r="137" spans="1:30" ht="15" hidden="1" customHeight="1" x14ac:dyDescent="0.25">
      <c r="A137" s="43">
        <v>54161</v>
      </c>
      <c r="B137" s="29" t="s">
        <v>174</v>
      </c>
      <c r="C137" s="29" t="str">
        <f>IFERROR(INDEX(Cadastro!$C$5:$C$94,$AB137),"NÃO INFORMADO")</f>
        <v>ELE</v>
      </c>
      <c r="D137" s="29" t="str">
        <f>IFERROR(INDEX(Cadastro!$D$5:$D$94,$AB137),"")</f>
        <v>B</v>
      </c>
      <c r="E137" s="29" t="str">
        <f>IFERROR(INDEX(Cadastro!$G$5:$G$94,$AB137),"")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$94,$AB137),"")="",IF($L137&gt;0,1,0),IF(IFERROR(INDEX(Cadastro!$F$5:$F$94,$AB137),"")&lt;=IFERROR(INDEX(Parâmetros!$B$39:$B$48,MATCH($E137,Parâmetros!$A$39:$A$48,0)),99),IFERROR(INDEX(Cadastro!$F$5:$F$94,$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$94,$AB137),"")="",0,IF(IFERROR(INDEX(Cadastro!$F$5:$F$94,$AB137),"")&gt;IFERROR(INDEX(Parâmetros!$B$39:$B$48,MATCH($E137,Parâmetros!$A$39:$A$48,0)),99),IFERROR(INDEX(Cadastro!$F$5:$F$94,$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registro"),IF(AND($AB137&lt;&gt;$AB136,IFERROR(INDEX(Cadastro!$F$5:$F$94,$AB137),"")=""),"Indeterminado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IFERROR(MATCH($A137&amp;"|"&amp;TEXT(_xlfn.MAXIFS(Cadastro!$E$5:$E$94,Cadastro!$A$5:$A$94,$A137,Cadastro!$E$5:$E$94,"&lt;="&amp;$F137),"yyyymmdd"),Cadastro!$I$5:$I$94,0),"")</f>
        <v>6</v>
      </c>
      <c r="AC137" t="str">
        <f>IFERROR(_xlfn.SINGLE(INDEX(Exceções!$D$5:$D$202,MATCH($A137&amp;"|"&amp;$F137,Exceções!$F$5:$F$202,0))),"")</f>
        <v/>
      </c>
      <c r="AD137" t="str">
        <f>IF($AC137="","",IFERROR(_xlfn.SINGLE(INDEX(Exceções!$E$5:$E$202,MATCH($A137&amp;"|"&amp;$F137,Exceções!$F$5:$F$202,0))),""))</f>
        <v/>
      </c>
    </row>
    <row r="138" spans="1:30" ht="15" hidden="1" customHeight="1" x14ac:dyDescent="0.25">
      <c r="A138" s="43">
        <v>54161</v>
      </c>
      <c r="B138" s="29" t="s">
        <v>174</v>
      </c>
      <c r="C138" s="29" t="str">
        <f>IFERROR(INDEX(Cadastro!$C$5:$C$94,$AB138),"NÃO INFORMADO")</f>
        <v>ELE</v>
      </c>
      <c r="D138" s="29" t="str">
        <f>IFERROR(INDEX(Cadastro!$D$5:$D$94,$AB138),"")</f>
        <v>B</v>
      </c>
      <c r="E138" s="29" t="str">
        <f>IFERROR(INDEX(Cadastro!$G$5:$G$94,$AB138),"")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$94,$AB138),"")="",IF($L138&gt;0,1,0),IF(IFERROR(INDEX(Cadastro!$F$5:$F$94,$AB138),"")&lt;=IFERROR(INDEX(Parâmetros!$B$39:$B$48,MATCH($E138,Parâmetros!$A$39:$A$48,0)),99),IFERROR(INDEX(Cadastro!$F$5:$F$94,$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$94,$AB138),"")="",0,IF(IFERROR(INDEX(Cadastro!$F$5:$F$94,$AB138),"")&gt;IFERROR(INDEX(Parâmetros!$B$39:$B$48,MATCH($E138,Parâmetros!$A$39:$A$48,0)),99),IFERROR(INDEX(Cadastro!$F$5:$F$94,$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registro"),IF(AND($AB138&lt;&gt;$AB137,IFERROR(INDEX(Cadastro!$F$5:$F$94,$AB138),"")=""),"Indeterminado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IFERROR(MATCH($A138&amp;"|"&amp;TEXT(_xlfn.MAXIFS(Cadastro!$E$5:$E$94,Cadastro!$A$5:$A$94,$A138,Cadastro!$E$5:$E$94,"&lt;="&amp;$F138),"yyyymmdd"),Cadastro!$I$5:$I$94,0),"")</f>
        <v>6</v>
      </c>
      <c r="AC138" t="str">
        <f>IFERROR(_xlfn.SINGLE(INDEX(Exceções!$D$5:$D$202,MATCH($A138&amp;"|"&amp;$F138,Exceções!$F$5:$F$202,0))),"")</f>
        <v/>
      </c>
      <c r="AD138" t="str">
        <f>IF($AC138="","",IFERROR(_xlfn.SINGLE(INDEX(Exceções!$E$5:$E$202,MATCH($A138&amp;"|"&amp;$F138,Exceções!$F$5:$F$202,0))),""))</f>
        <v/>
      </c>
    </row>
    <row r="139" spans="1:30" ht="15" hidden="1" customHeight="1" x14ac:dyDescent="0.25">
      <c r="A139" s="43">
        <v>54161</v>
      </c>
      <c r="B139" s="29" t="s">
        <v>174</v>
      </c>
      <c r="C139" s="29" t="str">
        <f>IFERROR(INDEX(Cadastro!$C$5:$C$94,$AB139),"NÃO INFORMADO")</f>
        <v>ELE</v>
      </c>
      <c r="D139" s="29" t="str">
        <f>IFERROR(INDEX(Cadastro!$D$5:$D$94,$AB139),"")</f>
        <v>B</v>
      </c>
      <c r="E139" s="29" t="str">
        <f>IFERROR(INDEX(Cadastro!$G$5:$G$94,$AB139),"")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$94,$AB139),"")="",IF($L139&gt;0,1,0),IF(IFERROR(INDEX(Cadastro!$F$5:$F$94,$AB139),"")&lt;=IFERROR(INDEX(Parâmetros!$B$39:$B$48,MATCH($E139,Parâmetros!$A$39:$A$48,0)),99),IFERROR(INDEX(Cadastro!$F$5:$F$94,$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$94,$AB139),"")="",0,IF(IFERROR(INDEX(Cadastro!$F$5:$F$94,$AB139),"")&gt;IFERROR(INDEX(Parâmetros!$B$39:$B$48,MATCH($E139,Parâmetros!$A$39:$A$48,0)),99),IFERROR(INDEX(Cadastro!$F$5:$F$94,$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registro"),IF(AND($AB139&lt;&gt;$AB138,IFERROR(INDEX(Cadastro!$F$5:$F$94,$AB139),"")=""),"Indeterminado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IFERROR(MATCH($A139&amp;"|"&amp;TEXT(_xlfn.MAXIFS(Cadastro!$E$5:$E$94,Cadastro!$A$5:$A$94,$A139,Cadastro!$E$5:$E$94,"&lt;="&amp;$F139),"yyyymmdd"),Cadastro!$I$5:$I$94,0),"")</f>
        <v>6</v>
      </c>
      <c r="AC139" t="str">
        <f>IFERROR(_xlfn.SINGLE(INDEX(Exceções!$D$5:$D$202,MATCH($A139&amp;"|"&amp;$F139,Exceções!$F$5:$F$202,0))),"")</f>
        <v/>
      </c>
      <c r="AD139" t="str">
        <f>IF($AC139="","",IFERROR(_xlfn.SINGLE(INDEX(Exceções!$E$5:$E$202,MATCH($A139&amp;"|"&amp;$F139,Exceções!$F$5:$F$202,0))),""))</f>
        <v/>
      </c>
    </row>
    <row r="140" spans="1:30" ht="15" hidden="1" customHeight="1" x14ac:dyDescent="0.25">
      <c r="A140" s="43">
        <v>54161</v>
      </c>
      <c r="B140" s="29" t="s">
        <v>174</v>
      </c>
      <c r="C140" s="29" t="str">
        <f>IFERROR(INDEX(Cadastro!$C$5:$C$94,$AB140),"NÃO INFORMADO")</f>
        <v>ELE</v>
      </c>
      <c r="D140" s="29" t="str">
        <f>IFERROR(INDEX(Cadastro!$D$5:$D$94,$AB140),"")</f>
        <v>B</v>
      </c>
      <c r="E140" s="29" t="str">
        <f>IFERROR(INDEX(Cadastro!$G$5:$G$94,$AB140),"")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$94,$AB140),"")="",IF($L140&gt;0,1,0),IF(IFERROR(INDEX(Cadastro!$F$5:$F$94,$AB140),"")&lt;=IFERROR(INDEX(Parâmetros!$B$39:$B$48,MATCH($E140,Parâmetros!$A$39:$A$48,0)),99),IFERROR(INDEX(Cadastro!$F$5:$F$94,$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$94,$AB140),"")="",0,IF(IFERROR(INDEX(Cadastro!$F$5:$F$94,$AB140),"")&gt;IFERROR(INDEX(Parâmetros!$B$39:$B$48,MATCH($E140,Parâmetros!$A$39:$A$48,0)),99),IFERROR(INDEX(Cadastro!$F$5:$F$94,$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registro"),IF(AND($AB140&lt;&gt;$AB139,IFERROR(INDEX(Cadastro!$F$5:$F$94,$AB140),"")=""),"Indeterminado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IFERROR(MATCH($A140&amp;"|"&amp;TEXT(_xlfn.MAXIFS(Cadastro!$E$5:$E$94,Cadastro!$A$5:$A$94,$A140,Cadastro!$E$5:$E$94,"&lt;="&amp;$F140),"yyyymmdd"),Cadastro!$I$5:$I$94,0),"")</f>
        <v>6</v>
      </c>
      <c r="AC140" t="str">
        <f>IFERROR(_xlfn.SINGLE(INDEX(Exceções!$D$5:$D$202,MATCH($A140&amp;"|"&amp;$F140,Exceções!$F$5:$F$202,0))),"")</f>
        <v/>
      </c>
      <c r="AD140" t="str">
        <f>IF($AC140="","",IFERROR(_xlfn.SINGLE(INDEX(Exceções!$E$5:$E$202,MATCH($A140&amp;"|"&amp;$F140,Exceções!$F$5:$F$202,0))),""))</f>
        <v/>
      </c>
    </row>
    <row r="141" spans="1:30" ht="15" hidden="1" customHeight="1" x14ac:dyDescent="0.25">
      <c r="A141" s="43">
        <v>54161</v>
      </c>
      <c r="B141" s="29" t="s">
        <v>174</v>
      </c>
      <c r="C141" s="29" t="str">
        <f>IFERROR(INDEX(Cadastro!$C$5:$C$94,$AB141),"NÃO INFORMADO")</f>
        <v>ELE</v>
      </c>
      <c r="D141" s="29" t="str">
        <f>IFERROR(INDEX(Cadastro!$D$5:$D$94,$AB141),"")</f>
        <v>B</v>
      </c>
      <c r="E141" s="29" t="str">
        <f>IFERROR(INDEX(Cadastro!$G$5:$G$94,$AB141),"")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$94,$AB141),"")="",IF($L141&gt;0,1,0),IF(IFERROR(INDEX(Cadastro!$F$5:$F$94,$AB141),"")&lt;=IFERROR(INDEX(Parâmetros!$B$39:$B$48,MATCH($E141,Parâmetros!$A$39:$A$48,0)),99),IFERROR(INDEX(Cadastro!$F$5:$F$94,$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$94,$AB141),"")="",0,IF(IFERROR(INDEX(Cadastro!$F$5:$F$94,$AB141),"")&gt;IFERROR(INDEX(Parâmetros!$B$39:$B$48,MATCH($E141,Parâmetros!$A$39:$A$48,0)),99),IFERROR(INDEX(Cadastro!$F$5:$F$94,$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registro"),IF(AND($AB141&lt;&gt;$AB140,IFERROR(INDEX(Cadastro!$F$5:$F$94,$AB141),"")=""),"Indeterminado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IFERROR(MATCH($A141&amp;"|"&amp;TEXT(_xlfn.MAXIFS(Cadastro!$E$5:$E$94,Cadastro!$A$5:$A$94,$A141,Cadastro!$E$5:$E$94,"&lt;="&amp;$F141),"yyyymmdd"),Cadastro!$I$5:$I$94,0),"")</f>
        <v>6</v>
      </c>
      <c r="AC141" t="str">
        <f>IFERROR(_xlfn.SINGLE(INDEX(Exceções!$D$5:$D$202,MATCH($A141&amp;"|"&amp;$F141,Exceções!$F$5:$F$202,0))),"")</f>
        <v/>
      </c>
      <c r="AD141" t="str">
        <f>IF($AC141="","",IFERROR(_xlfn.SINGLE(INDEX(Exceções!$E$5:$E$202,MATCH($A141&amp;"|"&amp;$F141,Exceções!$F$5:$F$202,0))),""))</f>
        <v/>
      </c>
    </row>
    <row r="142" spans="1:30" ht="15" hidden="1" customHeight="1" x14ac:dyDescent="0.25">
      <c r="A142" s="43">
        <v>54161</v>
      </c>
      <c r="B142" s="29" t="s">
        <v>174</v>
      </c>
      <c r="C142" s="29" t="str">
        <f>IFERROR(INDEX(Cadastro!$C$5:$C$94,$AB142),"NÃO INFORMADO")</f>
        <v>ELE</v>
      </c>
      <c r="D142" s="29" t="str">
        <f>IFERROR(INDEX(Cadastro!$D$5:$D$94,$AB142),"")</f>
        <v>B</v>
      </c>
      <c r="E142" s="29" t="str">
        <f>IFERROR(INDEX(Cadastro!$G$5:$G$94,$AB142),"")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$94,$AB142),"")="",IF($L142&gt;0,1,0),IF(IFERROR(INDEX(Cadastro!$F$5:$F$94,$AB142),"")&lt;=IFERROR(INDEX(Parâmetros!$B$39:$B$48,MATCH($E142,Parâmetros!$A$39:$A$48,0)),99),IFERROR(INDEX(Cadastro!$F$5:$F$94,$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$94,$AB142),"")="",0,IF(IFERROR(INDEX(Cadastro!$F$5:$F$94,$AB142),"")&gt;IFERROR(INDEX(Parâmetros!$B$39:$B$48,MATCH($E142,Parâmetros!$A$39:$A$48,0)),99),IFERROR(INDEX(Cadastro!$F$5:$F$94,$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registro"),IF(AND($AB142&lt;&gt;$AB141,IFERROR(INDEX(Cadastro!$F$5:$F$94,$AB142),"")=""),"Indeterminado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IFERROR(MATCH($A142&amp;"|"&amp;TEXT(_xlfn.MAXIFS(Cadastro!$E$5:$E$94,Cadastro!$A$5:$A$94,$A142,Cadastro!$E$5:$E$94,"&lt;="&amp;$F142),"yyyymmdd"),Cadastro!$I$5:$I$94,0),"")</f>
        <v>6</v>
      </c>
      <c r="AC142" t="str">
        <f>IFERROR(_xlfn.SINGLE(INDEX(Exceções!$D$5:$D$202,MATCH($A142&amp;"|"&amp;$F142,Exceções!$F$5:$F$202,0))),"")</f>
        <v/>
      </c>
      <c r="AD142" t="str">
        <f>IF($AC142="","",IFERROR(_xlfn.SINGLE(INDEX(Exceções!$E$5:$E$202,MATCH($A142&amp;"|"&amp;$F142,Exceções!$F$5:$F$202,0))),""))</f>
        <v/>
      </c>
    </row>
    <row r="143" spans="1:30" ht="15" hidden="1" customHeight="1" x14ac:dyDescent="0.25">
      <c r="A143" s="43">
        <v>54161</v>
      </c>
      <c r="B143" s="29" t="s">
        <v>174</v>
      </c>
      <c r="C143" s="29" t="str">
        <f>IFERROR(INDEX(Cadastro!$C$5:$C$94,$AB143),"NÃO INFORMADO")</f>
        <v>ELE</v>
      </c>
      <c r="D143" s="29" t="str">
        <f>IFERROR(INDEX(Cadastro!$D$5:$D$94,$AB143),"")</f>
        <v>B</v>
      </c>
      <c r="E143" s="29" t="str">
        <f>IFERROR(INDEX(Cadastro!$G$5:$G$94,$AB143),"")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$94,$AB143),"")="",IF($L143&gt;0,1,0),IF(IFERROR(INDEX(Cadastro!$F$5:$F$94,$AB143),"")&lt;=IFERROR(INDEX(Parâmetros!$B$39:$B$48,MATCH($E143,Parâmetros!$A$39:$A$48,0)),99),IFERROR(INDEX(Cadastro!$F$5:$F$94,$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$94,$AB143),"")="",0,IF(IFERROR(INDEX(Cadastro!$F$5:$F$94,$AB143),"")&gt;IFERROR(INDEX(Parâmetros!$B$39:$B$48,MATCH($E143,Parâmetros!$A$39:$A$48,0)),99),IFERROR(INDEX(Cadastro!$F$5:$F$94,$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registro"),IF(AND($AB143&lt;&gt;$AB142,IFERROR(INDEX(Cadastro!$F$5:$F$94,$AB143),"")=""),"Indeterminado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IFERROR(MATCH($A143&amp;"|"&amp;TEXT(_xlfn.MAXIFS(Cadastro!$E$5:$E$94,Cadastro!$A$5:$A$94,$A143,Cadastro!$E$5:$E$94,"&lt;="&amp;$F143),"yyyymmdd"),Cadastro!$I$5:$I$94,0),"")</f>
        <v>6</v>
      </c>
      <c r="AC143" t="str">
        <f>IFERROR(_xlfn.SINGLE(INDEX(Exceções!$D$5:$D$202,MATCH($A143&amp;"|"&amp;$F143,Exceções!$F$5:$F$202,0))),"")</f>
        <v/>
      </c>
      <c r="AD143" t="str">
        <f>IF($AC143="","",IFERROR(_xlfn.SINGLE(INDEX(Exceções!$E$5:$E$202,MATCH($A143&amp;"|"&amp;$F143,Exceções!$F$5:$F$202,0))),""))</f>
        <v/>
      </c>
    </row>
    <row r="144" spans="1:30" ht="15" hidden="1" customHeight="1" x14ac:dyDescent="0.25">
      <c r="A144" s="43">
        <v>54161</v>
      </c>
      <c r="B144" s="29" t="s">
        <v>174</v>
      </c>
      <c r="C144" s="29" t="str">
        <f>IFERROR(INDEX(Cadastro!$C$5:$C$94,$AB144),"NÃO INFORMADO")</f>
        <v>ELE</v>
      </c>
      <c r="D144" s="29" t="str">
        <f>IFERROR(INDEX(Cadastro!$D$5:$D$94,$AB144),"")</f>
        <v>B</v>
      </c>
      <c r="E144" s="29" t="str">
        <f>IFERROR(INDEX(Cadastro!$G$5:$G$94,$AB144),"")</f>
        <v>B</v>
      </c>
      <c r="F144" s="41">
        <v>46253</v>
      </c>
      <c r="G144" s="44" t="str">
        <f t="shared" si="24"/>
        <v>qua</v>
      </c>
      <c r="H144" s="43" t="str">
        <f>IF(COUNTIFS(Dados!$A:$A,$A144,Dados!$S:$S,$F144)=0,"",_xlfn.MINIFS(Dados!$Q:$Q,Dados!$A:$A,$A144,Dados!$S:$S,$F144))</f>
        <v/>
      </c>
      <c r="I144" s="43" t="str">
        <f>IF($H144="","",_xlfn.MAXIFS(Dados!$R:$R,Dados!$A:$A,$A144,Dados!$S:$S,$F144))</f>
        <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0</v>
      </c>
      <c r="M144" s="42">
        <f>IFERROR(INDEX(Parâmetros!$E$6:$E$11,MATCH($K144,Parâmetros!$A$6:$A$11,0)),"")</f>
        <v>7.67</v>
      </c>
      <c r="N144" s="45">
        <f t="shared" si="25"/>
        <v>0</v>
      </c>
      <c r="O144" s="45">
        <f>Parâmetros!$E$13</f>
        <v>0.8</v>
      </c>
      <c r="P144" s="44" t="str">
        <f>IF(OR($M144="",$F144&gt;Parâmetros!$E$14),"Não","Sim")</f>
        <v>Não</v>
      </c>
      <c r="Q144" s="44" t="str">
        <f t="shared" si="26"/>
        <v/>
      </c>
      <c r="R144" s="44" t="str">
        <f t="shared" si="27"/>
        <v/>
      </c>
      <c r="S144" s="42" t="str">
        <f t="shared" si="28"/>
        <v/>
      </c>
      <c r="T144" s="44" t="str">
        <f>IF($Q144&lt;&gt;"Sim","",IF($N144&gt;Parâmetros!$E$15,"Sim","Não"))</f>
        <v/>
      </c>
      <c r="U144" s="29" t="str">
        <f t="shared" si="29"/>
        <v>Fora da apuração</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FALTA DE REGISTRO · dia 3 de 5 do ciclo</v>
      </c>
      <c r="W144" s="46">
        <f>IF(AND($AC144&lt;&gt;"",$AB144=$AB143,$W143&lt;&gt;""),$W143,IF(OR(OR($D144="6x1",$D144="FF 6x1"),$D144="5x2"),"",IF($AB144&lt;&gt;$AB143,IF(IFERROR(INDEX(Cadastro!$F$5:$F$94,$AB144),"")="",IF($L144&gt;0,1,0),IF(IFERROR(INDEX(Cadastro!$F$5:$F$94,$AB144),"")&lt;=IFERROR(INDEX(Parâmetros!$B$39:$B$48,MATCH($E144,Parâmetros!$A$39:$A$48,0)),99),IFERROR(INDEX(Cadastro!$F$5:$F$94,$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$94,$AB144),"")="",0,IF(IFERROR(INDEX(Cadastro!$F$5:$F$94,$AB144),"")&gt;IFERROR(INDEX(Parâmetros!$B$39:$B$48,MATCH($E144,Parâmetros!$A$39:$A$48,0)),99),IFERROR(INDEX(Cadastro!$F$5:$F$94,$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registro"),IF(AND($AB144&lt;&gt;$AB143,IFERROR(INDEX(Cadastro!$F$5:$F$94,$AB144),"")=""),"Indeterminado (início da série)",IF($X144&gt;0,"Folga","Falta de registro"))))))))</f>
        <v>Falta de registro</v>
      </c>
      <c r="Z144" s="46">
        <f>IF(OR($L144&gt;0,$F144&gt;Parâmetros!$E$14),0,IF($A144&lt;&gt;$A143,1,N($Z143)+1))</f>
        <v>0</v>
      </c>
      <c r="AA144" s="46">
        <f>IF(OR($L144&gt;0,$F144&gt;Parâmetros!$E$14),0,IF(OR($A144&lt;&gt;$A145,$F145&gt;Parâmetros!$E$14),1,N($AA145)+1))</f>
        <v>0</v>
      </c>
      <c r="AB144" s="43">
        <f>IFERROR(MATCH($A144&amp;"|"&amp;TEXT(_xlfn.MAXIFS(Cadastro!$E$5:$E$94,Cadastro!$A$5:$A$94,$A144,Cadastro!$E$5:$E$94,"&lt;="&amp;$F144),"yyyymmdd"),Cadastro!$I$5:$I$94,0),"")</f>
        <v>6</v>
      </c>
      <c r="AC144" t="str">
        <f>IFERROR(_xlfn.SINGLE(INDEX(Exceções!$D$5:$D$202,MATCH($A144&amp;"|"&amp;$F144,Exceções!$F$5:$F$202,0))),"")</f>
        <v/>
      </c>
      <c r="AD144" t="str">
        <f>IF($AC144="","",IFERROR(_xlfn.SINGLE(INDEX(Exceções!$E$5:$E$202,MATCH($A144&amp;"|"&amp;$F144,Exceções!$F$5:$F$202,0))),""))</f>
        <v/>
      </c>
    </row>
    <row r="145" spans="1:30" ht="15" hidden="1" customHeight="1" x14ac:dyDescent="0.25">
      <c r="A145" s="43">
        <v>54161</v>
      </c>
      <c r="B145" s="29" t="s">
        <v>174</v>
      </c>
      <c r="C145" s="29" t="str">
        <f>IFERROR(INDEX(Cadastro!$C$5:$C$94,$AB145),"NÃO INFORMADO")</f>
        <v>ELE</v>
      </c>
      <c r="D145" s="29" t="str">
        <f>IFERROR(INDEX(Cadastro!$D$5:$D$94,$AB145),"")</f>
        <v>B</v>
      </c>
      <c r="E145" s="29" t="str">
        <f>IFERROR(INDEX(Cadastro!$G$5:$G$94,$AB145),"")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$94,$AB145),"")="",IF($L145&gt;0,1,0),IF(IFERROR(INDEX(Cadastro!$F$5:$F$94,$AB145),"")&lt;=IFERROR(INDEX(Parâmetros!$B$39:$B$48,MATCH($E145,Parâmetros!$A$39:$A$48,0)),99),IFERROR(INDEX(Cadastro!$F$5:$F$94,$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$94,$AB145),"")="",0,IF(IFERROR(INDEX(Cadastro!$F$5:$F$94,$AB145),"")&gt;IFERROR(INDEX(Parâmetros!$B$39:$B$48,MATCH($E145,Parâmetros!$A$39:$A$48,0)),99),IFERROR(INDEX(Cadastro!$F$5:$F$94,$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registro"),IF(AND($AB145&lt;&gt;$AB144,IFERROR(INDEX(Cadastro!$F$5:$F$94,$AB145),"")=""),"Indeterminado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IFERROR(MATCH($A145&amp;"|"&amp;TEXT(_xlfn.MAXIFS(Cadastro!$E$5:$E$94,Cadastro!$A$5:$A$94,$A145,Cadastro!$E$5:$E$94,"&lt;="&amp;$F145),"yyyymmdd"),Cadastro!$I$5:$I$94,0),"")</f>
        <v>6</v>
      </c>
      <c r="AC145" t="str">
        <f>IFERROR(_xlfn.SINGLE(INDEX(Exceções!$D$5:$D$202,MATCH($A145&amp;"|"&amp;$F145,Exceções!$F$5:$F$202,0))),"")</f>
        <v/>
      </c>
      <c r="AD145" t="str">
        <f>IF($AC145="","",IFERROR(_xlfn.SINGLE(INDEX(Exceções!$E$5:$E$202,MATCH($A145&amp;"|"&amp;$F145,Exceções!$F$5:$F$202,0))),""))</f>
        <v/>
      </c>
    </row>
    <row r="146" spans="1:30" ht="15" hidden="1" customHeight="1" x14ac:dyDescent="0.25">
      <c r="A146" s="43">
        <v>54161</v>
      </c>
      <c r="B146" s="29" t="s">
        <v>174</v>
      </c>
      <c r="C146" s="29" t="str">
        <f>IFERROR(INDEX(Cadastro!$C$5:$C$94,$AB146),"NÃO INFORMADO")</f>
        <v>ELE</v>
      </c>
      <c r="D146" s="29" t="str">
        <f>IFERROR(INDEX(Cadastro!$D$5:$D$94,$AB146),"")</f>
        <v>B</v>
      </c>
      <c r="E146" s="29" t="str">
        <f>IFERROR(INDEX(Cadastro!$G$5:$G$94,$AB146),"")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$94,$AB146),"")="",IF($L146&gt;0,1,0),IF(IFERROR(INDEX(Cadastro!$F$5:$F$94,$AB146),"")&lt;=IFERROR(INDEX(Parâmetros!$B$39:$B$48,MATCH($E146,Parâmetros!$A$39:$A$48,0)),99),IFERROR(INDEX(Cadastro!$F$5:$F$94,$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$94,$AB146),"")="",0,IF(IFERROR(INDEX(Cadastro!$F$5:$F$94,$AB146),"")&gt;IFERROR(INDEX(Parâmetros!$B$39:$B$48,MATCH($E146,Parâmetros!$A$39:$A$48,0)),99),IFERROR(INDEX(Cadastro!$F$5:$F$94,$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registro"),IF(AND($AB146&lt;&gt;$AB145,IFERROR(INDEX(Cadastro!$F$5:$F$94,$AB146),"")=""),"Indeterminado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IFERROR(MATCH($A146&amp;"|"&amp;TEXT(_xlfn.MAXIFS(Cadastro!$E$5:$E$94,Cadastro!$A$5:$A$94,$A146,Cadastro!$E$5:$E$94,"&lt;="&amp;$F146),"yyyymmdd"),Cadastro!$I$5:$I$94,0),"")</f>
        <v>6</v>
      </c>
      <c r="AC146" t="str">
        <f>IFERROR(_xlfn.SINGLE(INDEX(Exceções!$D$5:$D$202,MATCH($A146&amp;"|"&amp;$F146,Exceções!$F$5:$F$202,0))),"")</f>
        <v/>
      </c>
      <c r="AD146" t="str">
        <f>IF($AC146="","",IFERROR(_xlfn.SINGLE(INDEX(Exceções!$E$5:$E$202,MATCH($A146&amp;"|"&amp;$F146,Exceções!$F$5:$F$202,0))),""))</f>
        <v/>
      </c>
    </row>
    <row r="147" spans="1:30" ht="15" hidden="1" customHeight="1" x14ac:dyDescent="0.25">
      <c r="A147" s="43">
        <v>54161</v>
      </c>
      <c r="B147" s="29" t="s">
        <v>174</v>
      </c>
      <c r="C147" s="29" t="str">
        <f>IFERROR(INDEX(Cadastro!$C$5:$C$94,$AB147),"NÃO INFORMADO")</f>
        <v>ELE</v>
      </c>
      <c r="D147" s="29" t="str">
        <f>IFERROR(INDEX(Cadastro!$D$5:$D$94,$AB147),"")</f>
        <v>B</v>
      </c>
      <c r="E147" s="29" t="str">
        <f>IFERROR(INDEX(Cadastro!$G$5:$G$94,$AB147),"")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$94,$AB147),"")="",IF($L147&gt;0,1,0),IF(IFERROR(INDEX(Cadastro!$F$5:$F$94,$AB147),"")&lt;=IFERROR(INDEX(Parâmetros!$B$39:$B$48,MATCH($E147,Parâmetros!$A$39:$A$48,0)),99),IFERROR(INDEX(Cadastro!$F$5:$F$94,$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$94,$AB147),"")="",0,IF(IFERROR(INDEX(Cadastro!$F$5:$F$94,$AB147),"")&gt;IFERROR(INDEX(Parâmetros!$B$39:$B$48,MATCH($E147,Parâmetros!$A$39:$A$48,0)),99),IFERROR(INDEX(Cadastro!$F$5:$F$94,$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registro"),IF(AND($AB147&lt;&gt;$AB146,IFERROR(INDEX(Cadastro!$F$5:$F$94,$AB147),"")=""),"Indeterminado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IFERROR(MATCH($A147&amp;"|"&amp;TEXT(_xlfn.MAXIFS(Cadastro!$E$5:$E$94,Cadastro!$A$5:$A$94,$A147,Cadastro!$E$5:$E$94,"&lt;="&amp;$F147),"yyyymmdd"),Cadastro!$I$5:$I$94,0),"")</f>
        <v>6</v>
      </c>
      <c r="AC147" t="str">
        <f>IFERROR(_xlfn.SINGLE(INDEX(Exceções!$D$5:$D$202,MATCH($A147&amp;"|"&amp;$F147,Exceções!$F$5:$F$202,0))),"")</f>
        <v/>
      </c>
      <c r="AD147" t="str">
        <f>IF($AC147="","",IFERROR(_xlfn.SINGLE(INDEX(Exceções!$E$5:$E$202,MATCH($A147&amp;"|"&amp;$F147,Exceções!$F$5:$F$202,0))),""))</f>
        <v/>
      </c>
    </row>
    <row r="148" spans="1:30" ht="15" hidden="1" customHeight="1" x14ac:dyDescent="0.25">
      <c r="A148" s="43">
        <v>54161</v>
      </c>
      <c r="B148" s="29" t="s">
        <v>174</v>
      </c>
      <c r="C148" s="29" t="str">
        <f>IFERROR(INDEX(Cadastro!$C$5:$C$94,$AB148),"NÃO INFORMADO")</f>
        <v>ELE</v>
      </c>
      <c r="D148" s="29" t="str">
        <f>IFERROR(INDEX(Cadastro!$D$5:$D$94,$AB148),"")</f>
        <v>B</v>
      </c>
      <c r="E148" s="29" t="str">
        <f>IFERROR(INDEX(Cadastro!$G$5:$G$94,$AB148),"")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$94,$AB148),"")="",IF($L148&gt;0,1,0),IF(IFERROR(INDEX(Cadastro!$F$5:$F$94,$AB148),"")&lt;=IFERROR(INDEX(Parâmetros!$B$39:$B$48,MATCH($E148,Parâmetros!$A$39:$A$48,0)),99),IFERROR(INDEX(Cadastro!$F$5:$F$94,$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$94,$AB148),"")="",0,IF(IFERROR(INDEX(Cadastro!$F$5:$F$94,$AB148),"")&gt;IFERROR(INDEX(Parâmetros!$B$39:$B$48,MATCH($E148,Parâmetros!$A$39:$A$48,0)),99),IFERROR(INDEX(Cadastro!$F$5:$F$94,$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registro"),IF(AND($AB148&lt;&gt;$AB147,IFERROR(INDEX(Cadastro!$F$5:$F$94,$AB148),"")=""),"Indeterminado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IFERROR(MATCH($A148&amp;"|"&amp;TEXT(_xlfn.MAXIFS(Cadastro!$E$5:$E$94,Cadastro!$A$5:$A$94,$A148,Cadastro!$E$5:$E$94,"&lt;="&amp;$F148),"yyyymmdd"),Cadastro!$I$5:$I$94,0),"")</f>
        <v>6</v>
      </c>
      <c r="AC148" t="str">
        <f>IFERROR(_xlfn.SINGLE(INDEX(Exceções!$D$5:$D$202,MATCH($A148&amp;"|"&amp;$F148,Exceções!$F$5:$F$202,0))),"")</f>
        <v/>
      </c>
      <c r="AD148" t="str">
        <f>IF($AC148="","",IFERROR(_xlfn.SINGLE(INDEX(Exceções!$E$5:$E$202,MATCH($A148&amp;"|"&amp;$F148,Exceções!$F$5:$F$202,0))),""))</f>
        <v/>
      </c>
    </row>
    <row r="149" spans="1:30" ht="15" hidden="1" customHeight="1" x14ac:dyDescent="0.25">
      <c r="A149" s="43">
        <v>54161</v>
      </c>
      <c r="B149" s="29" t="s">
        <v>174</v>
      </c>
      <c r="C149" s="29" t="str">
        <f>IFERROR(INDEX(Cadastro!$C$5:$C$94,$AB149),"NÃO INFORMADO")</f>
        <v>ELE</v>
      </c>
      <c r="D149" s="29" t="str">
        <f>IFERROR(INDEX(Cadastro!$D$5:$D$94,$AB149),"")</f>
        <v>B</v>
      </c>
      <c r="E149" s="29" t="str">
        <f>IFERROR(INDEX(Cadastro!$G$5:$G$94,$AB149),"")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$94,$AB149),"")="",IF($L149&gt;0,1,0),IF(IFERROR(INDEX(Cadastro!$F$5:$F$94,$AB149),"")&lt;=IFERROR(INDEX(Parâmetros!$B$39:$B$48,MATCH($E149,Parâmetros!$A$39:$A$48,0)),99),IFERROR(INDEX(Cadastro!$F$5:$F$94,$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$94,$AB149),"")="",0,IF(IFERROR(INDEX(Cadastro!$F$5:$F$94,$AB149),"")&gt;IFERROR(INDEX(Parâmetros!$B$39:$B$48,MATCH($E149,Parâmetros!$A$39:$A$48,0)),99),IFERROR(INDEX(Cadastro!$F$5:$F$94,$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registro"),IF(AND($AB149&lt;&gt;$AB148,IFERROR(INDEX(Cadastro!$F$5:$F$94,$AB149),"")=""),"Indeterminado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IFERROR(MATCH($A149&amp;"|"&amp;TEXT(_xlfn.MAXIFS(Cadastro!$E$5:$E$94,Cadastro!$A$5:$A$94,$A149,Cadastro!$E$5:$E$94,"&lt;="&amp;$F149),"yyyymmdd"),Cadastro!$I$5:$I$94,0),"")</f>
        <v>6</v>
      </c>
      <c r="AC149" t="str">
        <f>IFERROR(_xlfn.SINGLE(INDEX(Exceções!$D$5:$D$202,MATCH($A149&amp;"|"&amp;$F149,Exceções!$F$5:$F$202,0))),"")</f>
        <v/>
      </c>
      <c r="AD149" t="str">
        <f>IF($AC149="","",IFERROR(_xlfn.SINGLE(INDEX(Exceções!$E$5:$E$202,MATCH($A149&amp;"|"&amp;$F149,Exceções!$F$5:$F$202,0))),""))</f>
        <v/>
      </c>
    </row>
    <row r="150" spans="1:30" ht="15" hidden="1" customHeight="1" x14ac:dyDescent="0.25">
      <c r="A150" s="43">
        <v>54161</v>
      </c>
      <c r="B150" s="29" t="s">
        <v>174</v>
      </c>
      <c r="C150" s="29" t="str">
        <f>IFERROR(INDEX(Cadastro!$C$5:$C$94,$AB150),"NÃO INFORMADO")</f>
        <v>ELE</v>
      </c>
      <c r="D150" s="29" t="str">
        <f>IFERROR(INDEX(Cadastro!$D$5:$D$94,$AB150),"")</f>
        <v>B</v>
      </c>
      <c r="E150" s="29" t="str">
        <f>IFERROR(INDEX(Cadastro!$G$5:$G$94,$AB150),"")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$94,$AB150),"")="",IF($L150&gt;0,1,0),IF(IFERROR(INDEX(Cadastro!$F$5:$F$94,$AB150),"")&lt;=IFERROR(INDEX(Parâmetros!$B$39:$B$48,MATCH($E150,Parâmetros!$A$39:$A$48,0)),99),IFERROR(INDEX(Cadastro!$F$5:$F$94,$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$94,$AB150),"")="",0,IF(IFERROR(INDEX(Cadastro!$F$5:$F$94,$AB150),"")&gt;IFERROR(INDEX(Parâmetros!$B$39:$B$48,MATCH($E150,Parâmetros!$A$39:$A$48,0)),99),IFERROR(INDEX(Cadastro!$F$5:$F$94,$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registro"),IF(AND($AB150&lt;&gt;$AB149,IFERROR(INDEX(Cadastro!$F$5:$F$94,$AB150),"")=""),"Indeterminado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IFERROR(MATCH($A150&amp;"|"&amp;TEXT(_xlfn.MAXIFS(Cadastro!$E$5:$E$94,Cadastro!$A$5:$A$94,$A150,Cadastro!$E$5:$E$94,"&lt;="&amp;$F150),"yyyymmdd"),Cadastro!$I$5:$I$94,0),"")</f>
        <v>6</v>
      </c>
      <c r="AC150" t="str">
        <f>IFERROR(_xlfn.SINGLE(INDEX(Exceções!$D$5:$D$202,MATCH($A150&amp;"|"&amp;$F150,Exceções!$F$5:$F$202,0))),"")</f>
        <v/>
      </c>
      <c r="AD150" t="str">
        <f>IF($AC150="","",IFERROR(_xlfn.SINGLE(INDEX(Exceções!$E$5:$E$202,MATCH($A150&amp;"|"&amp;$F150,Exceções!$F$5:$F$202,0))),""))</f>
        <v/>
      </c>
    </row>
    <row r="151" spans="1:30" ht="15" hidden="1" customHeight="1" x14ac:dyDescent="0.25">
      <c r="A151" s="43">
        <v>54161</v>
      </c>
      <c r="B151" s="29" t="s">
        <v>174</v>
      </c>
      <c r="C151" s="29" t="str">
        <f>IFERROR(INDEX(Cadastro!$C$5:$C$94,$AB151),"NÃO INFORMADO")</f>
        <v>ELE</v>
      </c>
      <c r="D151" s="29" t="str">
        <f>IFERROR(INDEX(Cadastro!$D$5:$D$94,$AB151),"")</f>
        <v>B</v>
      </c>
      <c r="E151" s="29" t="str">
        <f>IFERROR(INDEX(Cadastro!$G$5:$G$94,$AB151),"")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$94,$AB151),"")="",IF($L151&gt;0,1,0),IF(IFERROR(INDEX(Cadastro!$F$5:$F$94,$AB151),"")&lt;=IFERROR(INDEX(Parâmetros!$B$39:$B$48,MATCH($E151,Parâmetros!$A$39:$A$48,0)),99),IFERROR(INDEX(Cadastro!$F$5:$F$94,$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$94,$AB151),"")="",0,IF(IFERROR(INDEX(Cadastro!$F$5:$F$94,$AB151),"")&gt;IFERROR(INDEX(Parâmetros!$B$39:$B$48,MATCH($E151,Parâmetros!$A$39:$A$48,0)),99),IFERROR(INDEX(Cadastro!$F$5:$F$94,$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registro"),IF(AND($AB151&lt;&gt;$AB150,IFERROR(INDEX(Cadastro!$F$5:$F$94,$AB151),"")=""),"Indeterminado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IFERROR(MATCH($A151&amp;"|"&amp;TEXT(_xlfn.MAXIFS(Cadastro!$E$5:$E$94,Cadastro!$A$5:$A$94,$A151,Cadastro!$E$5:$E$94,"&lt;="&amp;$F151),"yyyymmdd"),Cadastro!$I$5:$I$94,0),"")</f>
        <v>6</v>
      </c>
      <c r="AC151" t="str">
        <f>IFERROR(_xlfn.SINGLE(INDEX(Exceções!$D$5:$D$202,MATCH($A151&amp;"|"&amp;$F151,Exceções!$F$5:$F$202,0))),"")</f>
        <v/>
      </c>
      <c r="AD151" t="str">
        <f>IF($AC151="","",IFERROR(_xlfn.SINGLE(INDEX(Exceções!$E$5:$E$202,MATCH($A151&amp;"|"&amp;$F151,Exceções!$F$5:$F$202,0))),""))</f>
        <v/>
      </c>
    </row>
    <row r="152" spans="1:30" ht="15" hidden="1" customHeight="1" x14ac:dyDescent="0.25">
      <c r="A152" s="43">
        <v>54161</v>
      </c>
      <c r="B152" s="29" t="s">
        <v>174</v>
      </c>
      <c r="C152" s="29" t="str">
        <f>IFERROR(INDEX(Cadastro!$C$5:$C$94,$AB152),"NÃO INFORMADO")</f>
        <v>ELE</v>
      </c>
      <c r="D152" s="29" t="str">
        <f>IFERROR(INDEX(Cadastro!$D$5:$D$94,$AB152),"")</f>
        <v>B</v>
      </c>
      <c r="E152" s="29" t="str">
        <f>IFERROR(INDEX(Cadastro!$G$5:$G$94,$AB152),"")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$94,$AB152),"")="",IF($L152&gt;0,1,0),IF(IFERROR(INDEX(Cadastro!$F$5:$F$94,$AB152),"")&lt;=IFERROR(INDEX(Parâmetros!$B$39:$B$48,MATCH($E152,Parâmetros!$A$39:$A$48,0)),99),IFERROR(INDEX(Cadastro!$F$5:$F$94,$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$94,$AB152),"")="",0,IF(IFERROR(INDEX(Cadastro!$F$5:$F$94,$AB152),"")&gt;IFERROR(INDEX(Parâmetros!$B$39:$B$48,MATCH($E152,Parâmetros!$A$39:$A$48,0)),99),IFERROR(INDEX(Cadastro!$F$5:$F$94,$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registro"),IF(AND($AB152&lt;&gt;$AB151,IFERROR(INDEX(Cadastro!$F$5:$F$94,$AB152),"")=""),"Indeterminado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IFERROR(MATCH($A152&amp;"|"&amp;TEXT(_xlfn.MAXIFS(Cadastro!$E$5:$E$94,Cadastro!$A$5:$A$94,$A152,Cadastro!$E$5:$E$94,"&lt;="&amp;$F152),"yyyymmdd"),Cadastro!$I$5:$I$94,0),"")</f>
        <v>6</v>
      </c>
      <c r="AC152" t="str">
        <f>IFERROR(_xlfn.SINGLE(INDEX(Exceções!$D$5:$D$202,MATCH($A152&amp;"|"&amp;$F152,Exceções!$F$5:$F$202,0))),"")</f>
        <v/>
      </c>
      <c r="AD152" t="str">
        <f>IF($AC152="","",IFERROR(_xlfn.SINGLE(INDEX(Exceções!$E$5:$E$202,MATCH($A152&amp;"|"&amp;$F152,Exceções!$F$5:$F$202,0))),""))</f>
        <v/>
      </c>
    </row>
    <row r="153" spans="1:30" ht="15" hidden="1" customHeight="1" x14ac:dyDescent="0.25">
      <c r="A153" s="43">
        <v>54161</v>
      </c>
      <c r="B153" s="29" t="s">
        <v>174</v>
      </c>
      <c r="C153" s="29" t="str">
        <f>IFERROR(INDEX(Cadastro!$C$5:$C$94,$AB153),"NÃO INFORMADO")</f>
        <v>ELE</v>
      </c>
      <c r="D153" s="29" t="str">
        <f>IFERROR(INDEX(Cadastro!$D$5:$D$94,$AB153),"")</f>
        <v>B</v>
      </c>
      <c r="E153" s="29" t="str">
        <f>IFERROR(INDEX(Cadastro!$G$5:$G$94,$AB153),"")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$94,$AB153),"")="",IF($L153&gt;0,1,0),IF(IFERROR(INDEX(Cadastro!$F$5:$F$94,$AB153),"")&lt;=IFERROR(INDEX(Parâmetros!$B$39:$B$48,MATCH($E153,Parâmetros!$A$39:$A$48,0)),99),IFERROR(INDEX(Cadastro!$F$5:$F$94,$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$94,$AB153),"")="",0,IF(IFERROR(INDEX(Cadastro!$F$5:$F$94,$AB153),"")&gt;IFERROR(INDEX(Parâmetros!$B$39:$B$48,MATCH($E153,Parâmetros!$A$39:$A$48,0)),99),IFERROR(INDEX(Cadastro!$F$5:$F$94,$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registro"),IF(AND($AB153&lt;&gt;$AB152,IFERROR(INDEX(Cadastro!$F$5:$F$94,$AB153),"")=""),"Indeterminado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IFERROR(MATCH($A153&amp;"|"&amp;TEXT(_xlfn.MAXIFS(Cadastro!$E$5:$E$94,Cadastro!$A$5:$A$94,$A153,Cadastro!$E$5:$E$94,"&lt;="&amp;$F153),"yyyymmdd"),Cadastro!$I$5:$I$94,0),"")</f>
        <v>6</v>
      </c>
      <c r="AC153" t="str">
        <f>IFERROR(_xlfn.SINGLE(INDEX(Exceções!$D$5:$D$202,MATCH($A153&amp;"|"&amp;$F153,Exceções!$F$5:$F$202,0))),"")</f>
        <v/>
      </c>
      <c r="AD153" t="str">
        <f>IF($AC153="","",IFERROR(_xlfn.SINGLE(INDEX(Exceções!$E$5:$E$202,MATCH($A153&amp;"|"&amp;$F153,Exceções!$F$5:$F$202,0))),""))</f>
        <v/>
      </c>
    </row>
    <row r="154" spans="1:30" ht="15" hidden="1" customHeight="1" x14ac:dyDescent="0.25">
      <c r="A154" s="43">
        <v>54161</v>
      </c>
      <c r="B154" s="29" t="s">
        <v>174</v>
      </c>
      <c r="C154" s="29" t="str">
        <f>IFERROR(INDEX(Cadastro!$C$5:$C$94,$AB154),"NÃO INFORMADO")</f>
        <v>ELE</v>
      </c>
      <c r="D154" s="29" t="str">
        <f>IFERROR(INDEX(Cadastro!$D$5:$D$94,$AB154),"")</f>
        <v>B</v>
      </c>
      <c r="E154" s="29" t="str">
        <f>IFERROR(INDEX(Cadastro!$G$5:$G$94,$AB154),"")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$94,$AB154),"")="",IF($L154&gt;0,1,0),IF(IFERROR(INDEX(Cadastro!$F$5:$F$94,$AB154),"")&lt;=IFERROR(INDEX(Parâmetros!$B$39:$B$48,MATCH($E154,Parâmetros!$A$39:$A$48,0)),99),IFERROR(INDEX(Cadastro!$F$5:$F$94,$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$94,$AB154),"")="",0,IF(IFERROR(INDEX(Cadastro!$F$5:$F$94,$AB154),"")&gt;IFERROR(INDEX(Parâmetros!$B$39:$B$48,MATCH($E154,Parâmetros!$A$39:$A$48,0)),99),IFERROR(INDEX(Cadastro!$F$5:$F$94,$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registro"),IF(AND($AB154&lt;&gt;$AB153,IFERROR(INDEX(Cadastro!$F$5:$F$94,$AB154),"")=""),"Indeterminado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IFERROR(MATCH($A154&amp;"|"&amp;TEXT(_xlfn.MAXIFS(Cadastro!$E$5:$E$94,Cadastro!$A$5:$A$94,$A154,Cadastro!$E$5:$E$94,"&lt;="&amp;$F154),"yyyymmdd"),Cadastro!$I$5:$I$94,0),"")</f>
        <v>6</v>
      </c>
      <c r="AC154" t="str">
        <f>IFERROR(_xlfn.SINGLE(INDEX(Exceções!$D$5:$D$202,MATCH($A154&amp;"|"&amp;$F154,Exceções!$F$5:$F$202,0))),"")</f>
        <v/>
      </c>
      <c r="AD154" t="str">
        <f>IF($AC154="","",IFERROR(_xlfn.SINGLE(INDEX(Exceções!$E$5:$E$202,MATCH($A154&amp;"|"&amp;$F154,Exceções!$F$5:$F$202,0))),""))</f>
        <v/>
      </c>
    </row>
    <row r="155" spans="1:30" ht="15" hidden="1" customHeight="1" x14ac:dyDescent="0.25">
      <c r="A155" s="43">
        <v>54161</v>
      </c>
      <c r="B155" s="29" t="s">
        <v>174</v>
      </c>
      <c r="C155" s="29" t="str">
        <f>IFERROR(INDEX(Cadastro!$C$5:$C$94,$AB155),"NÃO INFORMADO")</f>
        <v>ELE</v>
      </c>
      <c r="D155" s="29" t="str">
        <f>IFERROR(INDEX(Cadastro!$D$5:$D$94,$AB155),"")</f>
        <v>B</v>
      </c>
      <c r="E155" s="29" t="str">
        <f>IFERROR(INDEX(Cadastro!$G$5:$G$94,$AB155),"")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$94,$AB155),"")="",IF($L155&gt;0,1,0),IF(IFERROR(INDEX(Cadastro!$F$5:$F$94,$AB155),"")&lt;=IFERROR(INDEX(Parâmetros!$B$39:$B$48,MATCH($E155,Parâmetros!$A$39:$A$48,0)),99),IFERROR(INDEX(Cadastro!$F$5:$F$94,$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$94,$AB155),"")="",0,IF(IFERROR(INDEX(Cadastro!$F$5:$F$94,$AB155),"")&gt;IFERROR(INDEX(Parâmetros!$B$39:$B$48,MATCH($E155,Parâmetros!$A$39:$A$48,0)),99),IFERROR(INDEX(Cadastro!$F$5:$F$94,$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registro"),IF(AND($AB155&lt;&gt;$AB154,IFERROR(INDEX(Cadastro!$F$5:$F$94,$AB155),"")=""),"Indeterminado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IFERROR(MATCH($A155&amp;"|"&amp;TEXT(_xlfn.MAXIFS(Cadastro!$E$5:$E$94,Cadastro!$A$5:$A$94,$A155,Cadastro!$E$5:$E$94,"&lt;="&amp;$F155),"yyyymmdd"),Cadastro!$I$5:$I$94,0),"")</f>
        <v>6</v>
      </c>
      <c r="AC155" t="str">
        <f>IFERROR(_xlfn.SINGLE(INDEX(Exceções!$D$5:$D$202,MATCH($A155&amp;"|"&amp;$F155,Exceções!$F$5:$F$202,0))),"")</f>
        <v/>
      </c>
      <c r="AD155" t="str">
        <f>IF($AC155="","",IFERROR(_xlfn.SINGLE(INDEX(Exceções!$E$5:$E$202,MATCH($A155&amp;"|"&amp;$F155,Exceções!$F$5:$F$202,0))),""))</f>
        <v/>
      </c>
    </row>
    <row r="156" spans="1:30" ht="15" hidden="1" customHeight="1" x14ac:dyDescent="0.25">
      <c r="A156" s="43">
        <v>54161</v>
      </c>
      <c r="B156" s="29" t="s">
        <v>174</v>
      </c>
      <c r="C156" s="29" t="str">
        <f>IFERROR(INDEX(Cadastro!$C$5:$C$94,$AB156),"NÃO INFORMADO")</f>
        <v>ELE</v>
      </c>
      <c r="D156" s="29" t="str">
        <f>IFERROR(INDEX(Cadastro!$D$5:$D$94,$AB156),"")</f>
        <v>B</v>
      </c>
      <c r="E156" s="29" t="str">
        <f>IFERROR(INDEX(Cadastro!$G$5:$G$94,$AB156),"")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$94,$AB156),"")="",IF($L156&gt;0,1,0),IF(IFERROR(INDEX(Cadastro!$F$5:$F$94,$AB156),"")&lt;=IFERROR(INDEX(Parâmetros!$B$39:$B$48,MATCH($E156,Parâmetros!$A$39:$A$48,0)),99),IFERROR(INDEX(Cadastro!$F$5:$F$94,$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$94,$AB156),"")="",0,IF(IFERROR(INDEX(Cadastro!$F$5:$F$94,$AB156),"")&gt;IFERROR(INDEX(Parâmetros!$B$39:$B$48,MATCH($E156,Parâmetros!$A$39:$A$48,0)),99),IFERROR(INDEX(Cadastro!$F$5:$F$94,$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registro"),IF(AND($AB156&lt;&gt;$AB155,IFERROR(INDEX(Cadastro!$F$5:$F$94,$AB156),"")=""),"Indeterminado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IFERROR(MATCH($A156&amp;"|"&amp;TEXT(_xlfn.MAXIFS(Cadastro!$E$5:$E$94,Cadastro!$A$5:$A$94,$A156,Cadastro!$E$5:$E$94,"&lt;="&amp;$F156),"yyyymmdd"),Cadastro!$I$5:$I$94,0),"")</f>
        <v>6</v>
      </c>
      <c r="AC156" t="str">
        <f>IFERROR(_xlfn.SINGLE(INDEX(Exceções!$D$5:$D$202,MATCH($A156&amp;"|"&amp;$F156,Exceções!$F$5:$F$202,0))),"")</f>
        <v/>
      </c>
      <c r="AD156" t="str">
        <f>IF($AC156="","",IFERROR(_xlfn.SINGLE(INDEX(Exceções!$E$5:$E$202,MATCH($A156&amp;"|"&amp;$F156,Exceções!$F$5:$F$202,0))),""))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IFERROR(INDEX(Cadastro!$C$5:$C$94,$AB159),"NÃO INFORMADO")</f>
        <v>CAL</v>
      </c>
      <c r="D159" s="29" t="str">
        <f>IFERROR(INDEX(Cadastro!$D$5:$D$94,$AB159),"")</f>
        <v>B</v>
      </c>
      <c r="E159" s="29" t="str">
        <f>IFERROR(INDEX(Cadastro!$G$5:$G$94,$AB159),"")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$94,$AB159),"")="",IF($L159&gt;0,1,0),IF(IFERROR(INDEX(Cadastro!$F$5:$F$94,$AB159),"")&lt;=IFERROR(INDEX(Parâmetros!$B$39:$B$48,MATCH($E159,Parâmetros!$A$39:$A$48,0)),99),IFERROR(INDEX(Cadastro!$F$5:$F$94,$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$94,$AB159),"")="",0,IF(IFERROR(INDEX(Cadastro!$F$5:$F$94,$AB159),"")&gt;IFERROR(INDEX(Parâmetros!$B$39:$B$48,MATCH($E159,Parâmetros!$A$39:$A$48,0)),99),IFERROR(INDEX(Cadastro!$F$5:$F$94,$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registro"),IF(AND($AB159&lt;&gt;$AB158,IFERROR(INDEX(Cadastro!$F$5:$F$94,$AB159),"")=""),"Indeterminado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IFERROR(MATCH($A159&amp;"|"&amp;TEXT(_xlfn.MAXIFS(Cadastro!$E$5:$E$94,Cadastro!$A$5:$A$94,$A159,Cadastro!$E$5:$E$94,"&lt;="&amp;$F159),"yyyymmdd"),Cadastro!$I$5:$I$94,0),"")</f>
        <v>7</v>
      </c>
      <c r="AC159" t="str">
        <f>IFERROR(_xlfn.SINGLE(INDEX(Exceções!$D$5:$D$202,MATCH($A159&amp;"|"&amp;$F159,Exceções!$F$5:$F$202,0))),"")</f>
        <v/>
      </c>
      <c r="AD159" t="str">
        <f>IF($AC159="","",IFERROR(_xlfn.SINGLE(INDEX(Exceções!$E$5:$E$202,MATCH($A159&amp;"|"&amp;$F159,Exceções!$F$5:$F$202,0))),""))</f>
        <v/>
      </c>
    </row>
    <row r="160" spans="1:30" ht="15" hidden="1" customHeight="1" x14ac:dyDescent="0.25">
      <c r="A160" s="43">
        <v>11950</v>
      </c>
      <c r="B160" s="29" t="s">
        <v>175</v>
      </c>
      <c r="C160" s="29" t="str">
        <f>IFERROR(INDEX(Cadastro!$C$5:$C$94,$AB160),"NÃO INFORMADO")</f>
        <v>CAL</v>
      </c>
      <c r="D160" s="29" t="str">
        <f>IFERROR(INDEX(Cadastro!$D$5:$D$94,$AB160),"")</f>
        <v>B</v>
      </c>
      <c r="E160" s="29" t="str">
        <f>IFERROR(INDEX(Cadastro!$G$5:$G$94,$AB160),"")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$94,$AB160),"")="",IF($L160&gt;0,1,0),IF(IFERROR(INDEX(Cadastro!$F$5:$F$94,$AB160),"")&lt;=IFERROR(INDEX(Parâmetros!$B$39:$B$48,MATCH($E160,Parâmetros!$A$39:$A$48,0)),99),IFERROR(INDEX(Cadastro!$F$5:$F$94,$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$94,$AB160),"")="",0,IF(IFERROR(INDEX(Cadastro!$F$5:$F$94,$AB160),"")&gt;IFERROR(INDEX(Parâmetros!$B$39:$B$48,MATCH($E160,Parâmetros!$A$39:$A$48,0)),99),IFERROR(INDEX(Cadastro!$F$5:$F$94,$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registro"),IF(AND($AB160&lt;&gt;$AB159,IFERROR(INDEX(Cadastro!$F$5:$F$94,$AB160),"")=""),"Indeterminado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IFERROR(MATCH($A160&amp;"|"&amp;TEXT(_xlfn.MAXIFS(Cadastro!$E$5:$E$94,Cadastro!$A$5:$A$94,$A160,Cadastro!$E$5:$E$94,"&lt;="&amp;$F160),"yyyymmdd"),Cadastro!$I$5:$I$94,0),"")</f>
        <v>7</v>
      </c>
      <c r="AC160" t="str">
        <f>IFERROR(_xlfn.SINGLE(INDEX(Exceções!$D$5:$D$202,MATCH($A160&amp;"|"&amp;$F160,Exceções!$F$5:$F$202,0))),"")</f>
        <v/>
      </c>
      <c r="AD160" t="str">
        <f>IF($AC160="","",IFERROR(_xlfn.SINGLE(INDEX(Exceções!$E$5:$E$202,MATCH($A160&amp;"|"&amp;$F160,Exceções!$F$5:$F$202,0))),""))</f>
        <v/>
      </c>
    </row>
    <row r="161" spans="1:30" ht="15" hidden="1" customHeight="1" x14ac:dyDescent="0.25">
      <c r="A161" s="43">
        <v>11950</v>
      </c>
      <c r="B161" s="29" t="s">
        <v>175</v>
      </c>
      <c r="C161" s="29" t="str">
        <f>IFERROR(INDEX(Cadastro!$C$5:$C$94,$AB161),"NÃO INFORMADO")</f>
        <v>CAL</v>
      </c>
      <c r="D161" s="29" t="str">
        <f>IFERROR(INDEX(Cadastro!$D$5:$D$94,$AB161),"")</f>
        <v>B</v>
      </c>
      <c r="E161" s="29" t="str">
        <f>IFERROR(INDEX(Cadastro!$G$5:$G$94,$AB161),"")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$94,$AB161),"")="",IF($L161&gt;0,1,0),IF(IFERROR(INDEX(Cadastro!$F$5:$F$94,$AB161),"")&lt;=IFERROR(INDEX(Parâmetros!$B$39:$B$48,MATCH($E161,Parâmetros!$A$39:$A$48,0)),99),IFERROR(INDEX(Cadastro!$F$5:$F$94,$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$94,$AB161),"")="",0,IF(IFERROR(INDEX(Cadastro!$F$5:$F$94,$AB161),"")&gt;IFERROR(INDEX(Parâmetros!$B$39:$B$48,MATCH($E161,Parâmetros!$A$39:$A$48,0)),99),IFERROR(INDEX(Cadastro!$F$5:$F$94,$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registro"),IF(AND($AB161&lt;&gt;$AB160,IFERROR(INDEX(Cadastro!$F$5:$F$94,$AB161),"")=""),"Indeterminado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IFERROR(MATCH($A161&amp;"|"&amp;TEXT(_xlfn.MAXIFS(Cadastro!$E$5:$E$94,Cadastro!$A$5:$A$94,$A161,Cadastro!$E$5:$E$94,"&lt;="&amp;$F161),"yyyymmdd"),Cadastro!$I$5:$I$94,0),"")</f>
        <v>7</v>
      </c>
      <c r="AC161" t="str">
        <f>IFERROR(_xlfn.SINGLE(INDEX(Exceções!$D$5:$D$202,MATCH($A161&amp;"|"&amp;$F161,Exceções!$F$5:$F$202,0))),"")</f>
        <v/>
      </c>
      <c r="AD161" t="str">
        <f>IF($AC161="","",IFERROR(_xlfn.SINGLE(INDEX(Exceções!$E$5:$E$202,MATCH($A161&amp;"|"&amp;$F161,Exceções!$F$5:$F$202,0))),""))</f>
        <v/>
      </c>
    </row>
    <row r="162" spans="1:30" ht="15" hidden="1" customHeight="1" x14ac:dyDescent="0.25">
      <c r="A162" s="43">
        <v>11950</v>
      </c>
      <c r="B162" s="29" t="s">
        <v>175</v>
      </c>
      <c r="C162" s="29" t="str">
        <f>IFERROR(INDEX(Cadastro!$C$5:$C$94,$AB162),"NÃO INFORMADO")</f>
        <v>CAL</v>
      </c>
      <c r="D162" s="29" t="str">
        <f>IFERROR(INDEX(Cadastro!$D$5:$D$94,$AB162),"")</f>
        <v>B</v>
      </c>
      <c r="E162" s="29" t="str">
        <f>IFERROR(INDEX(Cadastro!$G$5:$G$94,$AB162),"")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$94,$AB162),"")="",IF($L162&gt;0,1,0),IF(IFERROR(INDEX(Cadastro!$F$5:$F$94,$AB162),"")&lt;=IFERROR(INDEX(Parâmetros!$B$39:$B$48,MATCH($E162,Parâmetros!$A$39:$A$48,0)),99),IFERROR(INDEX(Cadastro!$F$5:$F$94,$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$94,$AB162),"")="",0,IF(IFERROR(INDEX(Cadastro!$F$5:$F$94,$AB162),"")&gt;IFERROR(INDEX(Parâmetros!$B$39:$B$48,MATCH($E162,Parâmetros!$A$39:$A$48,0)),99),IFERROR(INDEX(Cadastro!$F$5:$F$94,$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registro"),IF(AND($AB162&lt;&gt;$AB161,IFERROR(INDEX(Cadastro!$F$5:$F$94,$AB162),"")=""),"Indeterminado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IFERROR(MATCH($A162&amp;"|"&amp;TEXT(_xlfn.MAXIFS(Cadastro!$E$5:$E$94,Cadastro!$A$5:$A$94,$A162,Cadastro!$E$5:$E$94,"&lt;="&amp;$F162),"yyyymmdd"),Cadastro!$I$5:$I$94,0),"")</f>
        <v>7</v>
      </c>
      <c r="AC162" t="str">
        <f>IFERROR(_xlfn.SINGLE(INDEX(Exceções!$D$5:$D$202,MATCH($A162&amp;"|"&amp;$F162,Exceções!$F$5:$F$202,0))),"")</f>
        <v/>
      </c>
      <c r="AD162" t="str">
        <f>IF($AC162="","",IFERROR(_xlfn.SINGLE(INDEX(Exceções!$E$5:$E$202,MATCH($A162&amp;"|"&amp;$F162,Exceções!$F$5:$F$202,0))),""))</f>
        <v/>
      </c>
    </row>
    <row r="163" spans="1:30" ht="15" hidden="1" customHeight="1" x14ac:dyDescent="0.25">
      <c r="A163" s="43">
        <v>11950</v>
      </c>
      <c r="B163" s="29" t="s">
        <v>175</v>
      </c>
      <c r="C163" s="29" t="str">
        <f>IFERROR(INDEX(Cadastro!$C$5:$C$94,$AB163),"NÃO INFORMADO")</f>
        <v>CAL</v>
      </c>
      <c r="D163" s="29" t="str">
        <f>IFERROR(INDEX(Cadastro!$D$5:$D$94,$AB163),"")</f>
        <v>B</v>
      </c>
      <c r="E163" s="29" t="str">
        <f>IFERROR(INDEX(Cadastro!$G$5:$G$94,$AB163),"")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$94,$AB163),"")="",IF($L163&gt;0,1,0),IF(IFERROR(INDEX(Cadastro!$F$5:$F$94,$AB163),"")&lt;=IFERROR(INDEX(Parâmetros!$B$39:$B$48,MATCH($E163,Parâmetros!$A$39:$A$48,0)),99),IFERROR(INDEX(Cadastro!$F$5:$F$94,$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$94,$AB163),"")="",0,IF(IFERROR(INDEX(Cadastro!$F$5:$F$94,$AB163),"")&gt;IFERROR(INDEX(Parâmetros!$B$39:$B$48,MATCH($E163,Parâmetros!$A$39:$A$48,0)),99),IFERROR(INDEX(Cadastro!$F$5:$F$94,$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registro"),IF(AND($AB163&lt;&gt;$AB162,IFERROR(INDEX(Cadastro!$F$5:$F$94,$AB163),"")=""),"Indeterminado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IFERROR(MATCH($A163&amp;"|"&amp;TEXT(_xlfn.MAXIFS(Cadastro!$E$5:$E$94,Cadastro!$A$5:$A$94,$A163,Cadastro!$E$5:$E$94,"&lt;="&amp;$F163),"yyyymmdd"),Cadastro!$I$5:$I$94,0),"")</f>
        <v>7</v>
      </c>
      <c r="AC163" t="str">
        <f>IFERROR(_xlfn.SINGLE(INDEX(Exceções!$D$5:$D$202,MATCH($A163&amp;"|"&amp;$F163,Exceções!$F$5:$F$202,0))),"")</f>
        <v/>
      </c>
      <c r="AD163" t="str">
        <f>IF($AC163="","",IFERROR(_xlfn.SINGLE(INDEX(Exceções!$E$5:$E$202,MATCH($A163&amp;"|"&amp;$F163,Exceções!$F$5:$F$202,0))),""))</f>
        <v/>
      </c>
    </row>
    <row r="164" spans="1:30" ht="15" hidden="1" customHeight="1" x14ac:dyDescent="0.25">
      <c r="A164" s="43">
        <v>11950</v>
      </c>
      <c r="B164" s="29" t="s">
        <v>175</v>
      </c>
      <c r="C164" s="29" t="str">
        <f>IFERROR(INDEX(Cadastro!$C$5:$C$94,$AB164),"NÃO INFORMADO")</f>
        <v>CAL</v>
      </c>
      <c r="D164" s="29" t="str">
        <f>IFERROR(INDEX(Cadastro!$D$5:$D$94,$AB164),"")</f>
        <v>B</v>
      </c>
      <c r="E164" s="29" t="str">
        <f>IFERROR(INDEX(Cadastro!$G$5:$G$94,$AB164),"")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$94,$AB164),"")="",IF($L164&gt;0,1,0),IF(IFERROR(INDEX(Cadastro!$F$5:$F$94,$AB164),"")&lt;=IFERROR(INDEX(Parâmetros!$B$39:$B$48,MATCH($E164,Parâmetros!$A$39:$A$48,0)),99),IFERROR(INDEX(Cadastro!$F$5:$F$94,$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$94,$AB164),"")="",0,IF(IFERROR(INDEX(Cadastro!$F$5:$F$94,$AB164),"")&gt;IFERROR(INDEX(Parâmetros!$B$39:$B$48,MATCH($E164,Parâmetros!$A$39:$A$48,0)),99),IFERROR(INDEX(Cadastro!$F$5:$F$94,$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registro"),IF(AND($AB164&lt;&gt;$AB163,IFERROR(INDEX(Cadastro!$F$5:$F$94,$AB164),"")=""),"Indeterminado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IFERROR(MATCH($A164&amp;"|"&amp;TEXT(_xlfn.MAXIFS(Cadastro!$E$5:$E$94,Cadastro!$A$5:$A$94,$A164,Cadastro!$E$5:$E$94,"&lt;="&amp;$F164),"yyyymmdd"),Cadastro!$I$5:$I$94,0),"")</f>
        <v>7</v>
      </c>
      <c r="AC164" t="str">
        <f>IFERROR(_xlfn.SINGLE(INDEX(Exceções!$D$5:$D$202,MATCH($A164&amp;"|"&amp;$F164,Exceções!$F$5:$F$202,0))),"")</f>
        <v/>
      </c>
      <c r="AD164" t="str">
        <f>IF($AC164="","",IFERROR(_xlfn.SINGLE(INDEX(Exceções!$E$5:$E$202,MATCH($A164&amp;"|"&amp;$F164,Exceções!$F$5:$F$202,0))),""))</f>
        <v/>
      </c>
    </row>
    <row r="165" spans="1:30" ht="15" hidden="1" customHeight="1" x14ac:dyDescent="0.25">
      <c r="A165" s="43">
        <v>11950</v>
      </c>
      <c r="B165" s="29" t="s">
        <v>175</v>
      </c>
      <c r="C165" s="29" t="str">
        <f>IFERROR(INDEX(Cadastro!$C$5:$C$94,$AB165),"NÃO INFORMADO")</f>
        <v>CAL</v>
      </c>
      <c r="D165" s="29" t="str">
        <f>IFERROR(INDEX(Cadastro!$D$5:$D$94,$AB165),"")</f>
        <v>B</v>
      </c>
      <c r="E165" s="29" t="str">
        <f>IFERROR(INDEX(Cadastro!$G$5:$G$94,$AB165),"")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$94,$AB165),"")="",IF($L165&gt;0,1,0),IF(IFERROR(INDEX(Cadastro!$F$5:$F$94,$AB165),"")&lt;=IFERROR(INDEX(Parâmetros!$B$39:$B$48,MATCH($E165,Parâmetros!$A$39:$A$48,0)),99),IFERROR(INDEX(Cadastro!$F$5:$F$94,$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$94,$AB165),"")="",0,IF(IFERROR(INDEX(Cadastro!$F$5:$F$94,$AB165),"")&gt;IFERROR(INDEX(Parâmetros!$B$39:$B$48,MATCH($E165,Parâmetros!$A$39:$A$48,0)),99),IFERROR(INDEX(Cadastro!$F$5:$F$94,$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registro"),IF(AND($AB165&lt;&gt;$AB164,IFERROR(INDEX(Cadastro!$F$5:$F$94,$AB165),"")=""),"Indeterminado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IFERROR(MATCH($A165&amp;"|"&amp;TEXT(_xlfn.MAXIFS(Cadastro!$E$5:$E$94,Cadastro!$A$5:$A$94,$A165,Cadastro!$E$5:$E$94,"&lt;="&amp;$F165),"yyyymmdd"),Cadastro!$I$5:$I$94,0),"")</f>
        <v>7</v>
      </c>
      <c r="AC165" t="str">
        <f>IFERROR(_xlfn.SINGLE(INDEX(Exceções!$D$5:$D$202,MATCH($A165&amp;"|"&amp;$F165,Exceções!$F$5:$F$202,0))),"")</f>
        <v/>
      </c>
      <c r="AD165" t="str">
        <f>IF($AC165="","",IFERROR(_xlfn.SINGLE(INDEX(Exceções!$E$5:$E$202,MATCH($A165&amp;"|"&amp;$F165,Exceções!$F$5:$F$202,0))),""))</f>
        <v/>
      </c>
    </row>
    <row r="166" spans="1:30" ht="15" hidden="1" customHeight="1" x14ac:dyDescent="0.25">
      <c r="A166" s="43">
        <v>11950</v>
      </c>
      <c r="B166" s="29" t="s">
        <v>175</v>
      </c>
      <c r="C166" s="29" t="str">
        <f>IFERROR(INDEX(Cadastro!$C$5:$C$94,$AB166),"NÃO INFORMADO")</f>
        <v>CAL</v>
      </c>
      <c r="D166" s="29" t="str">
        <f>IFERROR(INDEX(Cadastro!$D$5:$D$94,$AB166),"")</f>
        <v>B</v>
      </c>
      <c r="E166" s="29" t="str">
        <f>IFERROR(INDEX(Cadastro!$G$5:$G$94,$AB166),"")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$94,$AB166),"")="",IF($L166&gt;0,1,0),IF(IFERROR(INDEX(Cadastro!$F$5:$F$94,$AB166),"")&lt;=IFERROR(INDEX(Parâmetros!$B$39:$B$48,MATCH($E166,Parâmetros!$A$39:$A$48,0)),99),IFERROR(INDEX(Cadastro!$F$5:$F$94,$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$94,$AB166),"")="",0,IF(IFERROR(INDEX(Cadastro!$F$5:$F$94,$AB166),"")&gt;IFERROR(INDEX(Parâmetros!$B$39:$B$48,MATCH($E166,Parâmetros!$A$39:$A$48,0)),99),IFERROR(INDEX(Cadastro!$F$5:$F$94,$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registro"),IF(AND($AB166&lt;&gt;$AB165,IFERROR(INDEX(Cadastro!$F$5:$F$94,$AB166),"")=""),"Indeterminado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IFERROR(MATCH($A166&amp;"|"&amp;TEXT(_xlfn.MAXIFS(Cadastro!$E$5:$E$94,Cadastro!$A$5:$A$94,$A166,Cadastro!$E$5:$E$94,"&lt;="&amp;$F166),"yyyymmdd"),Cadastro!$I$5:$I$94,0),"")</f>
        <v>7</v>
      </c>
      <c r="AC166" t="str">
        <f>IFERROR(_xlfn.SINGLE(INDEX(Exceções!$D$5:$D$202,MATCH($A166&amp;"|"&amp;$F166,Exceções!$F$5:$F$202,0))),"")</f>
        <v/>
      </c>
      <c r="AD166" t="str">
        <f>IF($AC166="","",IFERROR(_xlfn.SINGLE(INDEX(Exceções!$E$5:$E$202,MATCH($A166&amp;"|"&amp;$F166,Exceções!$F$5:$F$202,0))),""))</f>
        <v/>
      </c>
    </row>
    <row r="167" spans="1:30" ht="15" hidden="1" customHeight="1" x14ac:dyDescent="0.25">
      <c r="A167" s="43">
        <v>11950</v>
      </c>
      <c r="B167" s="29" t="s">
        <v>175</v>
      </c>
      <c r="C167" s="29" t="str">
        <f>IFERROR(INDEX(Cadastro!$C$5:$C$94,$AB167),"NÃO INFORMADO")</f>
        <v>CAL</v>
      </c>
      <c r="D167" s="29" t="str">
        <f>IFERROR(INDEX(Cadastro!$D$5:$D$94,$AB167),"")</f>
        <v>B</v>
      </c>
      <c r="E167" s="29" t="str">
        <f>IFERROR(INDEX(Cadastro!$G$5:$G$94,$AB167),"")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$94,$AB167),"")="",IF($L167&gt;0,1,0),IF(IFERROR(INDEX(Cadastro!$F$5:$F$94,$AB167),"")&lt;=IFERROR(INDEX(Parâmetros!$B$39:$B$48,MATCH($E167,Parâmetros!$A$39:$A$48,0)),99),IFERROR(INDEX(Cadastro!$F$5:$F$94,$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$94,$AB167),"")="",0,IF(IFERROR(INDEX(Cadastro!$F$5:$F$94,$AB167),"")&gt;IFERROR(INDEX(Parâmetros!$B$39:$B$48,MATCH($E167,Parâmetros!$A$39:$A$48,0)),99),IFERROR(INDEX(Cadastro!$F$5:$F$94,$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registro"),IF(AND($AB167&lt;&gt;$AB166,IFERROR(INDEX(Cadastro!$F$5:$F$94,$AB167),"")=""),"Indeterminado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IFERROR(MATCH($A167&amp;"|"&amp;TEXT(_xlfn.MAXIFS(Cadastro!$E$5:$E$94,Cadastro!$A$5:$A$94,$A167,Cadastro!$E$5:$E$94,"&lt;="&amp;$F167),"yyyymmdd"),Cadastro!$I$5:$I$94,0),"")</f>
        <v>7</v>
      </c>
      <c r="AC167" t="str">
        <f>IFERROR(_xlfn.SINGLE(INDEX(Exceções!$D$5:$D$202,MATCH($A167&amp;"|"&amp;$F167,Exceções!$F$5:$F$202,0))),"")</f>
        <v/>
      </c>
      <c r="AD167" t="str">
        <f>IF($AC167="","",IFERROR(_xlfn.SINGLE(INDEX(Exceções!$E$5:$E$202,MATCH($A167&amp;"|"&amp;$F167,Exceções!$F$5:$F$202,0))),""))</f>
        <v/>
      </c>
    </row>
    <row r="168" spans="1:30" ht="15" hidden="1" customHeight="1" x14ac:dyDescent="0.25">
      <c r="A168" s="43">
        <v>11950</v>
      </c>
      <c r="B168" s="29" t="s">
        <v>175</v>
      </c>
      <c r="C168" s="29" t="str">
        <f>IFERROR(INDEX(Cadastro!$C$5:$C$94,$AB168),"NÃO INFORMADO")</f>
        <v>CAL</v>
      </c>
      <c r="D168" s="29" t="str">
        <f>IFERROR(INDEX(Cadastro!$D$5:$D$94,$AB168),"")</f>
        <v>B</v>
      </c>
      <c r="E168" s="29" t="str">
        <f>IFERROR(INDEX(Cadastro!$G$5:$G$94,$AB168),"")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$94,$AB168),"")="",IF($L168&gt;0,1,0),IF(IFERROR(INDEX(Cadastro!$F$5:$F$94,$AB168),"")&lt;=IFERROR(INDEX(Parâmetros!$B$39:$B$48,MATCH($E168,Parâmetros!$A$39:$A$48,0)),99),IFERROR(INDEX(Cadastro!$F$5:$F$94,$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$94,$AB168),"")="",0,IF(IFERROR(INDEX(Cadastro!$F$5:$F$94,$AB168),"")&gt;IFERROR(INDEX(Parâmetros!$B$39:$B$48,MATCH($E168,Parâmetros!$A$39:$A$48,0)),99),IFERROR(INDEX(Cadastro!$F$5:$F$94,$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registro"),IF(AND($AB168&lt;&gt;$AB167,IFERROR(INDEX(Cadastro!$F$5:$F$94,$AB168),"")=""),"Indeterminado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IFERROR(MATCH($A168&amp;"|"&amp;TEXT(_xlfn.MAXIFS(Cadastro!$E$5:$E$94,Cadastro!$A$5:$A$94,$A168,Cadastro!$E$5:$E$94,"&lt;="&amp;$F168),"yyyymmdd"),Cadastro!$I$5:$I$94,0),"")</f>
        <v>7</v>
      </c>
      <c r="AC168" t="str">
        <f>IFERROR(_xlfn.SINGLE(INDEX(Exceções!$D$5:$D$202,MATCH($A168&amp;"|"&amp;$F168,Exceções!$F$5:$F$202,0))),"")</f>
        <v/>
      </c>
      <c r="AD168" t="str">
        <f>IF($AC168="","",IFERROR(_xlfn.SINGLE(INDEX(Exceções!$E$5:$E$202,MATCH($A168&amp;"|"&amp;$F168,Exceções!$F$5:$F$202,0))),""))</f>
        <v/>
      </c>
    </row>
    <row r="169" spans="1:30" ht="15" hidden="1" customHeight="1" x14ac:dyDescent="0.25">
      <c r="A169" s="43">
        <v>11950</v>
      </c>
      <c r="B169" s="29" t="s">
        <v>175</v>
      </c>
      <c r="C169" s="29" t="str">
        <f>IFERROR(INDEX(Cadastro!$C$5:$C$94,$AB169),"NÃO INFORMADO")</f>
        <v>CAL</v>
      </c>
      <c r="D169" s="29" t="str">
        <f>IFERROR(INDEX(Cadastro!$D$5:$D$94,$AB169),"")</f>
        <v>B</v>
      </c>
      <c r="E169" s="29" t="str">
        <f>IFERROR(INDEX(Cadastro!$G$5:$G$94,$AB169),"")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$94,$AB169),"")="",IF($L169&gt;0,1,0),IF(IFERROR(INDEX(Cadastro!$F$5:$F$94,$AB169),"")&lt;=IFERROR(INDEX(Parâmetros!$B$39:$B$48,MATCH($E169,Parâmetros!$A$39:$A$48,0)),99),IFERROR(INDEX(Cadastro!$F$5:$F$94,$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$94,$AB169),"")="",0,IF(IFERROR(INDEX(Cadastro!$F$5:$F$94,$AB169),"")&gt;IFERROR(INDEX(Parâmetros!$B$39:$B$48,MATCH($E169,Parâmetros!$A$39:$A$48,0)),99),IFERROR(INDEX(Cadastro!$F$5:$F$94,$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registro"),IF(AND($AB169&lt;&gt;$AB168,IFERROR(INDEX(Cadastro!$F$5:$F$94,$AB169),"")=""),"Indeterminado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IFERROR(MATCH($A169&amp;"|"&amp;TEXT(_xlfn.MAXIFS(Cadastro!$E$5:$E$94,Cadastro!$A$5:$A$94,$A169,Cadastro!$E$5:$E$94,"&lt;="&amp;$F169),"yyyymmdd"),Cadastro!$I$5:$I$94,0),"")</f>
        <v>7</v>
      </c>
      <c r="AC169" t="str">
        <f>IFERROR(_xlfn.SINGLE(INDEX(Exceções!$D$5:$D$202,MATCH($A169&amp;"|"&amp;$F169,Exceções!$F$5:$F$202,0))),"")</f>
        <v/>
      </c>
      <c r="AD169" t="str">
        <f>IF($AC169="","",IFERROR(_xlfn.SINGLE(INDEX(Exceções!$E$5:$E$202,MATCH($A169&amp;"|"&amp;$F169,Exceções!$F$5:$F$202,0))),""))</f>
        <v/>
      </c>
    </row>
    <row r="170" spans="1:30" ht="15" hidden="1" customHeight="1" x14ac:dyDescent="0.25">
      <c r="A170" s="43">
        <v>11950</v>
      </c>
      <c r="B170" s="29" t="s">
        <v>175</v>
      </c>
      <c r="C170" s="29" t="str">
        <f>IFERROR(INDEX(Cadastro!$C$5:$C$94,$AB170),"NÃO INFORMADO")</f>
        <v>CAL</v>
      </c>
      <c r="D170" s="29" t="str">
        <f>IFERROR(INDEX(Cadastro!$D$5:$D$94,$AB170),"")</f>
        <v>B</v>
      </c>
      <c r="E170" s="29" t="str">
        <f>IFERROR(INDEX(Cadastro!$G$5:$G$94,$AB170),"")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$94,$AB170),"")="",IF($L170&gt;0,1,0),IF(IFERROR(INDEX(Cadastro!$F$5:$F$94,$AB170),"")&lt;=IFERROR(INDEX(Parâmetros!$B$39:$B$48,MATCH($E170,Parâmetros!$A$39:$A$48,0)),99),IFERROR(INDEX(Cadastro!$F$5:$F$94,$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$94,$AB170),"")="",0,IF(IFERROR(INDEX(Cadastro!$F$5:$F$94,$AB170),"")&gt;IFERROR(INDEX(Parâmetros!$B$39:$B$48,MATCH($E170,Parâmetros!$A$39:$A$48,0)),99),IFERROR(INDEX(Cadastro!$F$5:$F$94,$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registro"),IF(AND($AB170&lt;&gt;$AB169,IFERROR(INDEX(Cadastro!$F$5:$F$94,$AB170),"")=""),"Indeterminado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IFERROR(MATCH($A170&amp;"|"&amp;TEXT(_xlfn.MAXIFS(Cadastro!$E$5:$E$94,Cadastro!$A$5:$A$94,$A170,Cadastro!$E$5:$E$94,"&lt;="&amp;$F170),"yyyymmdd"),Cadastro!$I$5:$I$94,0),"")</f>
        <v>7</v>
      </c>
      <c r="AC170" t="str">
        <f>IFERROR(_xlfn.SINGLE(INDEX(Exceções!$D$5:$D$202,MATCH($A170&amp;"|"&amp;$F170,Exceções!$F$5:$F$202,0))),"")</f>
        <v/>
      </c>
      <c r="AD170" t="str">
        <f>IF($AC170="","",IFERROR(_xlfn.SINGLE(INDEX(Exceções!$E$5:$E$202,MATCH($A170&amp;"|"&amp;$F170,Exceções!$F$5:$F$202,0))),""))</f>
        <v/>
      </c>
    </row>
    <row r="171" spans="1:30" ht="15" hidden="1" customHeight="1" x14ac:dyDescent="0.25">
      <c r="A171" s="43">
        <v>11950</v>
      </c>
      <c r="B171" s="29" t="s">
        <v>175</v>
      </c>
      <c r="C171" s="29" t="str">
        <f>IFERROR(INDEX(Cadastro!$C$5:$C$94,$AB171),"NÃO INFORMADO")</f>
        <v>CAL</v>
      </c>
      <c r="D171" s="29" t="str">
        <f>IFERROR(INDEX(Cadastro!$D$5:$D$94,$AB171),"")</f>
        <v>B</v>
      </c>
      <c r="E171" s="29" t="str">
        <f>IFERROR(INDEX(Cadastro!$G$5:$G$94,$AB171),"")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$94,$AB171),"")="",IF($L171&gt;0,1,0),IF(IFERROR(INDEX(Cadastro!$F$5:$F$94,$AB171),"")&lt;=IFERROR(INDEX(Parâmetros!$B$39:$B$48,MATCH($E171,Parâmetros!$A$39:$A$48,0)),99),IFERROR(INDEX(Cadastro!$F$5:$F$94,$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$94,$AB171),"")="",0,IF(IFERROR(INDEX(Cadastro!$F$5:$F$94,$AB171),"")&gt;IFERROR(INDEX(Parâmetros!$B$39:$B$48,MATCH($E171,Parâmetros!$A$39:$A$48,0)),99),IFERROR(INDEX(Cadastro!$F$5:$F$94,$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registro"),IF(AND($AB171&lt;&gt;$AB170,IFERROR(INDEX(Cadastro!$F$5:$F$94,$AB171),"")=""),"Indeterminado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IFERROR(MATCH($A171&amp;"|"&amp;TEXT(_xlfn.MAXIFS(Cadastro!$E$5:$E$94,Cadastro!$A$5:$A$94,$A171,Cadastro!$E$5:$E$94,"&lt;="&amp;$F171),"yyyymmdd"),Cadastro!$I$5:$I$94,0),"")</f>
        <v>7</v>
      </c>
      <c r="AC171" t="str">
        <f>IFERROR(_xlfn.SINGLE(INDEX(Exceções!$D$5:$D$202,MATCH($A171&amp;"|"&amp;$F171,Exceções!$F$5:$F$202,0))),"")</f>
        <v/>
      </c>
      <c r="AD171" t="str">
        <f>IF($AC171="","",IFERROR(_xlfn.SINGLE(INDEX(Exceções!$E$5:$E$202,MATCH($A171&amp;"|"&amp;$F171,Exceções!$F$5:$F$202,0))),""))</f>
        <v/>
      </c>
    </row>
    <row r="172" spans="1:30" ht="15" hidden="1" customHeight="1" x14ac:dyDescent="0.25">
      <c r="A172" s="43">
        <v>11950</v>
      </c>
      <c r="B172" s="29" t="s">
        <v>175</v>
      </c>
      <c r="C172" s="29" t="str">
        <f>IFERROR(INDEX(Cadastro!$C$5:$C$94,$AB172),"NÃO INFORMADO")</f>
        <v>CAL</v>
      </c>
      <c r="D172" s="29" t="str">
        <f>IFERROR(INDEX(Cadastro!$D$5:$D$94,$AB172),"")</f>
        <v>B</v>
      </c>
      <c r="E172" s="29" t="str">
        <f>IFERROR(INDEX(Cadastro!$G$5:$G$94,$AB172),"")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$94,$AB172),"")="",IF($L172&gt;0,1,0),IF(IFERROR(INDEX(Cadastro!$F$5:$F$94,$AB172),"")&lt;=IFERROR(INDEX(Parâmetros!$B$39:$B$48,MATCH($E172,Parâmetros!$A$39:$A$48,0)),99),IFERROR(INDEX(Cadastro!$F$5:$F$94,$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$94,$AB172),"")="",0,IF(IFERROR(INDEX(Cadastro!$F$5:$F$94,$AB172),"")&gt;IFERROR(INDEX(Parâmetros!$B$39:$B$48,MATCH($E172,Parâmetros!$A$39:$A$48,0)),99),IFERROR(INDEX(Cadastro!$F$5:$F$94,$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registro"),IF(AND($AB172&lt;&gt;$AB171,IFERROR(INDEX(Cadastro!$F$5:$F$94,$AB172),"")=""),"Indeterminado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IFERROR(MATCH($A172&amp;"|"&amp;TEXT(_xlfn.MAXIFS(Cadastro!$E$5:$E$94,Cadastro!$A$5:$A$94,$A172,Cadastro!$E$5:$E$94,"&lt;="&amp;$F172),"yyyymmdd"),Cadastro!$I$5:$I$94,0),"")</f>
        <v>7</v>
      </c>
      <c r="AC172" t="str">
        <f>IFERROR(_xlfn.SINGLE(INDEX(Exceções!$D$5:$D$202,MATCH($A172&amp;"|"&amp;$F172,Exceções!$F$5:$F$202,0))),"")</f>
        <v/>
      </c>
      <c r="AD172" t="str">
        <f>IF($AC172="","",IFERROR(_xlfn.SINGLE(INDEX(Exceções!$E$5:$E$202,MATCH($A172&amp;"|"&amp;$F172,Exceções!$F$5:$F$202,0))),""))</f>
        <v/>
      </c>
    </row>
    <row r="173" spans="1:30" ht="15" hidden="1" customHeight="1" x14ac:dyDescent="0.25">
      <c r="A173" s="43">
        <v>11950</v>
      </c>
      <c r="B173" s="29" t="s">
        <v>175</v>
      </c>
      <c r="C173" s="29" t="str">
        <f>IFERROR(INDEX(Cadastro!$C$5:$C$94,$AB173),"NÃO INFORMADO")</f>
        <v>CAL</v>
      </c>
      <c r="D173" s="29" t="str">
        <f>IFERROR(INDEX(Cadastro!$D$5:$D$94,$AB173),"")</f>
        <v>B</v>
      </c>
      <c r="E173" s="29" t="str">
        <f>IFERROR(INDEX(Cadastro!$G$5:$G$94,$AB173),"")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$94,$AB173),"")="",IF($L173&gt;0,1,0),IF(IFERROR(INDEX(Cadastro!$F$5:$F$94,$AB173),"")&lt;=IFERROR(INDEX(Parâmetros!$B$39:$B$48,MATCH($E173,Parâmetros!$A$39:$A$48,0)),99),IFERROR(INDEX(Cadastro!$F$5:$F$94,$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$94,$AB173),"")="",0,IF(IFERROR(INDEX(Cadastro!$F$5:$F$94,$AB173),"")&gt;IFERROR(INDEX(Parâmetros!$B$39:$B$48,MATCH($E173,Parâmetros!$A$39:$A$48,0)),99),IFERROR(INDEX(Cadastro!$F$5:$F$94,$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registro"),IF(AND($AB173&lt;&gt;$AB172,IFERROR(INDEX(Cadastro!$F$5:$F$94,$AB173),"")=""),"Indeterminado (início da série)",IF($X173&gt;0,"Folga","Falta de registro"))))))))</f>
        <v>Folga</v>
      </c>
      <c r="Z173" s="46">
        <f>IF(OR($L173&gt;0,$F173&gt;Parâmetros!$E$14),0,IF($A173&lt;&gt;$A172,1,N($Z172)+1))</f>
        <v>1</v>
      </c>
      <c r="AA173" s="46">
        <f>IF(OR($L173&gt;0,$F173&gt;Parâmetros!$E$14),0,IF(OR($A173&lt;&gt;$A174,$F174&gt;Parâmetros!$E$14),1,N($AA174)+1))</f>
        <v>2</v>
      </c>
      <c r="AB173" s="43">
        <f>IFERROR(MATCH($A173&amp;"|"&amp;TEXT(_xlfn.MAXIFS(Cadastro!$E$5:$E$94,Cadastro!$A$5:$A$94,$A173,Cadastro!$E$5:$E$94,"&lt;="&amp;$F173),"yyyymmdd"),Cadastro!$I$5:$I$94,0),"")</f>
        <v>7</v>
      </c>
      <c r="AC173" t="str">
        <f>IFERROR(_xlfn.SINGLE(INDEX(Exceções!$D$5:$D$202,MATCH($A173&amp;"|"&amp;$F173,Exceções!$F$5:$F$202,0))),"")</f>
        <v/>
      </c>
      <c r="AD173" t="str">
        <f>IF($AC173="","",IFERROR(_xlfn.SINGLE(INDEX(Exceções!$E$5:$E$202,MATCH($A173&amp;"|"&amp;$F173,Exceções!$F$5:$F$202,0))),""))</f>
        <v/>
      </c>
    </row>
    <row r="174" spans="1:30" ht="15" hidden="1" customHeight="1" x14ac:dyDescent="0.25">
      <c r="A174" s="43">
        <v>11950</v>
      </c>
      <c r="B174" s="29" t="s">
        <v>175</v>
      </c>
      <c r="C174" s="29" t="str">
        <f>IFERROR(INDEX(Cadastro!$C$5:$C$94,$AB174),"NÃO INFORMADO")</f>
        <v>CAL</v>
      </c>
      <c r="D174" s="29" t="str">
        <f>IFERROR(INDEX(Cadastro!$D$5:$D$94,$AB174),"")</f>
        <v>B</v>
      </c>
      <c r="E174" s="29" t="str">
        <f>IFERROR(INDEX(Cadastro!$G$5:$G$94,$AB174),"")</f>
        <v>B</v>
      </c>
      <c r="F174" s="41">
        <v>46252</v>
      </c>
      <c r="G174" s="44" t="str">
        <f t="shared" si="30"/>
        <v>ter</v>
      </c>
      <c r="H174" s="43" t="str">
        <f>IF(COUNTIFS(Dados!$A:$A,$A174,Dados!$S:$S,$F174)=0,"",_xlfn.MINIFS(Dados!$Q:$Q,Dados!$A:$A,$A174,Dados!$S:$S,$F174))</f>
        <v/>
      </c>
      <c r="I174" s="43" t="str">
        <f>IF($H174="","",_xlfn.MAXIFS(Dados!$R:$R,Dados!$A:$A,$A174,Dados!$S:$S,$F174))</f>
        <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0</v>
      </c>
      <c r="M174" s="42">
        <f>IFERROR(INDEX(Parâmetros!$E$6:$E$11,MATCH($K174,Parâmetros!$A$6:$A$11,0)),"")</f>
        <v>7.67</v>
      </c>
      <c r="N174" s="45">
        <f t="shared" si="31"/>
        <v>0</v>
      </c>
      <c r="O174" s="45">
        <f>Parâmetros!$E$13</f>
        <v>0.8</v>
      </c>
      <c r="P174" s="44" t="str">
        <f>IF(OR($M174="",$F174&gt;Parâmetros!$E$14),"Não","Sim")</f>
        <v>Sim</v>
      </c>
      <c r="Q174" s="44" t="str">
        <f t="shared" si="32"/>
        <v>Não</v>
      </c>
      <c r="R174" s="44" t="str">
        <f t="shared" si="33"/>
        <v/>
      </c>
      <c r="S174" s="42" t="str">
        <f t="shared" si="34"/>
        <v/>
      </c>
      <c r="T174" s="44" t="str">
        <f>IF($Q174&lt;&gt;"Sim","",IF($N174&gt;Parâmetros!$E$15,"Sim","Não"))</f>
        <v/>
      </c>
      <c r="U174" s="29" t="str">
        <f t="shared" si="35"/>
        <v>Falta de registro</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FALTA DE REGISTRO · dia 1 de 5 do ciclo</v>
      </c>
      <c r="W174" s="46">
        <f>IF(AND($AC174&lt;&gt;"",$AB174=$AB173,$W173&lt;&gt;""),$W173,IF(OR(OR($D174="6x1",$D174="FF 6x1"),$D174="5x2"),"",IF($AB174&lt;&gt;$AB173,IF(IFERROR(INDEX(Cadastro!$F$5:$F$94,$AB174),"")="",IF($L174&gt;0,1,0),IF(IFERROR(INDEX(Cadastro!$F$5:$F$94,$AB174),"")&lt;=IFERROR(INDEX(Parâmetros!$B$39:$B$48,MATCH($E174,Parâmetros!$A$39:$A$48,0)),99),IFERROR(INDEX(Cadastro!$F$5:$F$94,$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$94,$AB174),"")="",0,IF(IFERROR(INDEX(Cadastro!$F$5:$F$94,$AB174),"")&gt;IFERROR(INDEX(Parâmetros!$B$39:$B$48,MATCH($E174,Parâmetros!$A$39:$A$48,0)),99),IFERROR(INDEX(Cadastro!$F$5:$F$94,$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registro"),IF(AND($AB174&lt;&gt;$AB173,IFERROR(INDEX(Cadastro!$F$5:$F$94,$AB174),"")=""),"Indeterminado (início da série)",IF($X174&gt;0,"Folga","Falta de registro"))))))))</f>
        <v>Falta de registro</v>
      </c>
      <c r="Z174" s="46">
        <f>IF(OR($L174&gt;0,$F174&gt;Parâmetros!$E$14),0,IF($A174&lt;&gt;$A173,1,N($Z173)+1))</f>
        <v>2</v>
      </c>
      <c r="AA174" s="46">
        <f>IF(OR($L174&gt;0,$F174&gt;Parâmetros!$E$14),0,IF(OR($A174&lt;&gt;$A175,$F175&gt;Parâmetros!$E$14),1,N($AA175)+1))</f>
        <v>1</v>
      </c>
      <c r="AB174" s="43">
        <f>IFERROR(MATCH($A174&amp;"|"&amp;TEXT(_xlfn.MAXIFS(Cadastro!$E$5:$E$94,Cadastro!$A$5:$A$94,$A174,Cadastro!$E$5:$E$94,"&lt;="&amp;$F174),"yyyymmdd"),Cadastro!$I$5:$I$94,0),"")</f>
        <v>7</v>
      </c>
      <c r="AC174" t="str">
        <f>IFERROR(_xlfn.SINGLE(INDEX(Exceções!$D$5:$D$202,MATCH($A174&amp;"|"&amp;$F174,Exceções!$F$5:$F$202,0))),"")</f>
        <v/>
      </c>
      <c r="AD174" t="str">
        <f>IF($AC174="","",IFERROR(_xlfn.SINGLE(INDEX(Exceções!$E$5:$E$202,MATCH($A174&amp;"|"&amp;$F174,Exceções!$F$5:$F$202,0))),""))</f>
        <v/>
      </c>
    </row>
    <row r="175" spans="1:30" ht="15" hidden="1" customHeight="1" x14ac:dyDescent="0.25">
      <c r="A175" s="43">
        <v>11950</v>
      </c>
      <c r="B175" s="29" t="s">
        <v>175</v>
      </c>
      <c r="C175" s="29" t="str">
        <f>IFERROR(INDEX(Cadastro!$C$5:$C$94,$AB175),"NÃO INFORMADO")</f>
        <v>CAL</v>
      </c>
      <c r="D175" s="29" t="str">
        <f>IFERROR(INDEX(Cadastro!$D$5:$D$94,$AB175),"")</f>
        <v>B</v>
      </c>
      <c r="E175" s="29" t="str">
        <f>IFERROR(INDEX(Cadastro!$G$5:$G$94,$AB175),"")</f>
        <v>B</v>
      </c>
      <c r="F175" s="41">
        <v>46253</v>
      </c>
      <c r="G175" s="44" t="str">
        <f t="shared" si="30"/>
        <v>qua</v>
      </c>
      <c r="H175" s="43" t="str">
        <f>IF(COUNTIFS(Dados!$A:$A,$A175,Dados!$S:$S,$F175)=0,"",_xlfn.MINIFS(Dados!$Q:$Q,Dados!$A:$A,$A175,Dados!$S:$S,$F175))</f>
        <v/>
      </c>
      <c r="I175" s="43" t="str">
        <f>IF($H175="","",_xlfn.MAXIFS(Dados!$R:$R,Dados!$A:$A,$A175,Dados!$S:$S,$F175))</f>
        <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0</v>
      </c>
      <c r="M175" s="42">
        <f>IFERROR(INDEX(Parâmetros!$E$6:$E$11,MATCH($K175,Parâmetros!$A$6:$A$11,0)),"")</f>
        <v>7.67</v>
      </c>
      <c r="N175" s="45">
        <f t="shared" si="31"/>
        <v>0</v>
      </c>
      <c r="O175" s="45">
        <f>Parâmetros!$E$13</f>
        <v>0.8</v>
      </c>
      <c r="P175" s="44" t="str">
        <f>IF(OR($M175="",$F175&gt;Parâmetros!$E$14),"Não","Sim")</f>
        <v>Não</v>
      </c>
      <c r="Q175" s="44" t="str">
        <f t="shared" si="32"/>
        <v/>
      </c>
      <c r="R175" s="44" t="str">
        <f t="shared" si="33"/>
        <v/>
      </c>
      <c r="S175" s="42" t="str">
        <f t="shared" si="34"/>
        <v/>
      </c>
      <c r="T175" s="44" t="str">
        <f>IF($Q175&lt;&gt;"Sim","",IF($N175&gt;Parâmetros!$E$15,"Sim","Não"))</f>
        <v/>
      </c>
      <c r="U175" s="29" t="str">
        <f t="shared" si="35"/>
        <v>Fora da apuração</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FALTA DE REGISTRO · dia 2 de 5 do ciclo</v>
      </c>
      <c r="W175" s="46">
        <f>IF(AND($AC175&lt;&gt;"",$AB175=$AB174,$W174&lt;&gt;""),$W174,IF(OR(OR($D175="6x1",$D175="FF 6x1"),$D175="5x2"),"",IF($AB175&lt;&gt;$AB174,IF(IFERROR(INDEX(Cadastro!$F$5:$F$94,$AB175),"")="",IF($L175&gt;0,1,0),IF(IFERROR(INDEX(Cadastro!$F$5:$F$94,$AB175),"")&lt;=IFERROR(INDEX(Parâmetros!$B$39:$B$48,MATCH($E175,Parâmetros!$A$39:$A$48,0)),99),IFERROR(INDEX(Cadastro!$F$5:$F$94,$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$94,$AB175),"")="",0,IF(IFERROR(INDEX(Cadastro!$F$5:$F$94,$AB175),"")&gt;IFERROR(INDEX(Parâmetros!$B$39:$B$48,MATCH($E175,Parâmetros!$A$39:$A$48,0)),99),IFERROR(INDEX(Cadastro!$F$5:$F$94,$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registro"),IF(AND($AB175&lt;&gt;$AB174,IFERROR(INDEX(Cadastro!$F$5:$F$94,$AB175),"")=""),"Indeterminado (início da série)",IF($X175&gt;0,"Folga","Falta de registro"))))))))</f>
        <v>Falta de registro</v>
      </c>
      <c r="Z175" s="46">
        <f>IF(OR($L175&gt;0,$F175&gt;Parâmetros!$E$14),0,IF($A175&lt;&gt;$A174,1,N($Z174)+1))</f>
        <v>0</v>
      </c>
      <c r="AA175" s="46">
        <f>IF(OR($L175&gt;0,$F175&gt;Parâmetros!$E$14),0,IF(OR($A175&lt;&gt;$A176,$F176&gt;Parâmetros!$E$14),1,N($AA176)+1))</f>
        <v>0</v>
      </c>
      <c r="AB175" s="43">
        <f>IFERROR(MATCH($A175&amp;"|"&amp;TEXT(_xlfn.MAXIFS(Cadastro!$E$5:$E$94,Cadastro!$A$5:$A$94,$A175,Cadastro!$E$5:$E$94,"&lt;="&amp;$F175),"yyyymmdd"),Cadastro!$I$5:$I$94,0),"")</f>
        <v>7</v>
      </c>
      <c r="AC175" t="str">
        <f>IFERROR(_xlfn.SINGLE(INDEX(Exceções!$D$5:$D$202,MATCH($A175&amp;"|"&amp;$F175,Exceções!$F$5:$F$202,0))),"")</f>
        <v/>
      </c>
      <c r="AD175" t="str">
        <f>IF($AC175="","",IFERROR(_xlfn.SINGLE(INDEX(Exceções!$E$5:$E$202,MATCH($A175&amp;"|"&amp;$F175,Exceções!$F$5:$F$202,0))),""))</f>
        <v/>
      </c>
    </row>
    <row r="176" spans="1:30" ht="15" hidden="1" customHeight="1" x14ac:dyDescent="0.25">
      <c r="A176" s="43">
        <v>11950</v>
      </c>
      <c r="B176" s="29" t="s">
        <v>175</v>
      </c>
      <c r="C176" s="29" t="str">
        <f>IFERROR(INDEX(Cadastro!$C$5:$C$94,$AB176),"NÃO INFORMADO")</f>
        <v>CAL</v>
      </c>
      <c r="D176" s="29" t="str">
        <f>IFERROR(INDEX(Cadastro!$D$5:$D$94,$AB176),"")</f>
        <v>B</v>
      </c>
      <c r="E176" s="29" t="str">
        <f>IFERROR(INDEX(Cadastro!$G$5:$G$94,$AB176),"")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$94,$AB176),"")="",IF($L176&gt;0,1,0),IF(IFERROR(INDEX(Cadastro!$F$5:$F$94,$AB176),"")&lt;=IFERROR(INDEX(Parâmetros!$B$39:$B$48,MATCH($E176,Parâmetros!$A$39:$A$48,0)),99),IFERROR(INDEX(Cadastro!$F$5:$F$94,$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$94,$AB176),"")="",0,IF(IFERROR(INDEX(Cadastro!$F$5:$F$94,$AB176),"")&gt;IFERROR(INDEX(Parâmetros!$B$39:$B$48,MATCH($E176,Parâmetros!$A$39:$A$48,0)),99),IFERROR(INDEX(Cadastro!$F$5:$F$94,$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registro"),IF(AND($AB176&lt;&gt;$AB175,IFERROR(INDEX(Cadastro!$F$5:$F$94,$AB176),"")=""),"Indeterminado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IFERROR(MATCH($A176&amp;"|"&amp;TEXT(_xlfn.MAXIFS(Cadastro!$E$5:$E$94,Cadastro!$A$5:$A$94,$A176,Cadastro!$E$5:$E$94,"&lt;="&amp;$F176),"yyyymmdd"),Cadastro!$I$5:$I$94,0),"")</f>
        <v>7</v>
      </c>
      <c r="AC176" t="str">
        <f>IFERROR(_xlfn.SINGLE(INDEX(Exceções!$D$5:$D$202,MATCH($A176&amp;"|"&amp;$F176,Exceções!$F$5:$F$202,0))),"")</f>
        <v/>
      </c>
      <c r="AD176" t="str">
        <f>IF($AC176="","",IFERROR(_xlfn.SINGLE(INDEX(Exceções!$E$5:$E$202,MATCH($A176&amp;"|"&amp;$F176,Exceções!$F$5:$F$202,0))),""))</f>
        <v/>
      </c>
    </row>
    <row r="177" spans="1:30" ht="15" hidden="1" customHeight="1" x14ac:dyDescent="0.25">
      <c r="A177" s="43">
        <v>11950</v>
      </c>
      <c r="B177" s="29" t="s">
        <v>175</v>
      </c>
      <c r="C177" s="29" t="str">
        <f>IFERROR(INDEX(Cadastro!$C$5:$C$94,$AB177),"NÃO INFORMADO")</f>
        <v>CAL</v>
      </c>
      <c r="D177" s="29" t="str">
        <f>IFERROR(INDEX(Cadastro!$D$5:$D$94,$AB177),"")</f>
        <v>B</v>
      </c>
      <c r="E177" s="29" t="str">
        <f>IFERROR(INDEX(Cadastro!$G$5:$G$94,$AB177),"")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$94,$AB177),"")="",IF($L177&gt;0,1,0),IF(IFERROR(INDEX(Cadastro!$F$5:$F$94,$AB177),"")&lt;=IFERROR(INDEX(Parâmetros!$B$39:$B$48,MATCH($E177,Parâmetros!$A$39:$A$48,0)),99),IFERROR(INDEX(Cadastro!$F$5:$F$94,$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$94,$AB177),"")="",0,IF(IFERROR(INDEX(Cadastro!$F$5:$F$94,$AB177),"")&gt;IFERROR(INDEX(Parâmetros!$B$39:$B$48,MATCH($E177,Parâmetros!$A$39:$A$48,0)),99),IFERROR(INDEX(Cadastro!$F$5:$F$94,$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registro"),IF(AND($AB177&lt;&gt;$AB176,IFERROR(INDEX(Cadastro!$F$5:$F$94,$AB177),"")=""),"Indeterminado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IFERROR(MATCH($A177&amp;"|"&amp;TEXT(_xlfn.MAXIFS(Cadastro!$E$5:$E$94,Cadastro!$A$5:$A$94,$A177,Cadastro!$E$5:$E$94,"&lt;="&amp;$F177),"yyyymmdd"),Cadastro!$I$5:$I$94,0),"")</f>
        <v>7</v>
      </c>
      <c r="AC177" t="str">
        <f>IFERROR(_xlfn.SINGLE(INDEX(Exceções!$D$5:$D$202,MATCH($A177&amp;"|"&amp;$F177,Exceções!$F$5:$F$202,0))),"")</f>
        <v/>
      </c>
      <c r="AD177" t="str">
        <f>IF($AC177="","",IFERROR(_xlfn.SINGLE(INDEX(Exceções!$E$5:$E$202,MATCH($A177&amp;"|"&amp;$F177,Exceções!$F$5:$F$202,0))),""))</f>
        <v/>
      </c>
    </row>
    <row r="178" spans="1:30" ht="15" hidden="1" customHeight="1" x14ac:dyDescent="0.25">
      <c r="A178" s="43">
        <v>11950</v>
      </c>
      <c r="B178" s="29" t="s">
        <v>175</v>
      </c>
      <c r="C178" s="29" t="str">
        <f>IFERROR(INDEX(Cadastro!$C$5:$C$94,$AB178),"NÃO INFORMADO")</f>
        <v>CAL</v>
      </c>
      <c r="D178" s="29" t="str">
        <f>IFERROR(INDEX(Cadastro!$D$5:$D$94,$AB178),"")</f>
        <v>B</v>
      </c>
      <c r="E178" s="29" t="str">
        <f>IFERROR(INDEX(Cadastro!$G$5:$G$94,$AB178),"")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$94,$AB178),"")="",IF($L178&gt;0,1,0),IF(IFERROR(INDEX(Cadastro!$F$5:$F$94,$AB178),"")&lt;=IFERROR(INDEX(Parâmetros!$B$39:$B$48,MATCH($E178,Parâmetros!$A$39:$A$48,0)),99),IFERROR(INDEX(Cadastro!$F$5:$F$94,$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$94,$AB178),"")="",0,IF(IFERROR(INDEX(Cadastro!$F$5:$F$94,$AB178),"")&gt;IFERROR(INDEX(Parâmetros!$B$39:$B$48,MATCH($E178,Parâmetros!$A$39:$A$48,0)),99),IFERROR(INDEX(Cadastro!$F$5:$F$94,$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registro"),IF(AND($AB178&lt;&gt;$AB177,IFERROR(INDEX(Cadastro!$F$5:$F$94,$AB178),"")=""),"Indeterminado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IFERROR(MATCH($A178&amp;"|"&amp;TEXT(_xlfn.MAXIFS(Cadastro!$E$5:$E$94,Cadastro!$A$5:$A$94,$A178,Cadastro!$E$5:$E$94,"&lt;="&amp;$F178),"yyyymmdd"),Cadastro!$I$5:$I$94,0),"")</f>
        <v>7</v>
      </c>
      <c r="AC178" t="str">
        <f>IFERROR(_xlfn.SINGLE(INDEX(Exceções!$D$5:$D$202,MATCH($A178&amp;"|"&amp;$F178,Exceções!$F$5:$F$202,0))),"")</f>
        <v/>
      </c>
      <c r="AD178" t="str">
        <f>IF($AC178="","",IFERROR(_xlfn.SINGLE(INDEX(Exceções!$E$5:$E$202,MATCH($A178&amp;"|"&amp;$F178,Exceções!$F$5:$F$202,0))),""))</f>
        <v/>
      </c>
    </row>
    <row r="179" spans="1:30" ht="15" hidden="1" customHeight="1" x14ac:dyDescent="0.25">
      <c r="A179" s="43">
        <v>11950</v>
      </c>
      <c r="B179" s="29" t="s">
        <v>175</v>
      </c>
      <c r="C179" s="29" t="str">
        <f>IFERROR(INDEX(Cadastro!$C$5:$C$94,$AB179),"NÃO INFORMADO")</f>
        <v>CAL</v>
      </c>
      <c r="D179" s="29" t="str">
        <f>IFERROR(INDEX(Cadastro!$D$5:$D$94,$AB179),"")</f>
        <v>B</v>
      </c>
      <c r="E179" s="29" t="str">
        <f>IFERROR(INDEX(Cadastro!$G$5:$G$94,$AB179),"")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$94,$AB179),"")="",IF($L179&gt;0,1,0),IF(IFERROR(INDEX(Cadastro!$F$5:$F$94,$AB179),"")&lt;=IFERROR(INDEX(Parâmetros!$B$39:$B$48,MATCH($E179,Parâmetros!$A$39:$A$48,0)),99),IFERROR(INDEX(Cadastro!$F$5:$F$94,$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$94,$AB179),"")="",0,IF(IFERROR(INDEX(Cadastro!$F$5:$F$94,$AB179),"")&gt;IFERROR(INDEX(Parâmetros!$B$39:$B$48,MATCH($E179,Parâmetros!$A$39:$A$48,0)),99),IFERROR(INDEX(Cadastro!$F$5:$F$94,$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registro"),IF(AND($AB179&lt;&gt;$AB178,IFERROR(INDEX(Cadastro!$F$5:$F$94,$AB179),"")=""),"Indeterminado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IFERROR(MATCH($A179&amp;"|"&amp;TEXT(_xlfn.MAXIFS(Cadastro!$E$5:$E$94,Cadastro!$A$5:$A$94,$A179,Cadastro!$E$5:$E$94,"&lt;="&amp;$F179),"yyyymmdd"),Cadastro!$I$5:$I$94,0),"")</f>
        <v>7</v>
      </c>
      <c r="AC179" t="str">
        <f>IFERROR(_xlfn.SINGLE(INDEX(Exceções!$D$5:$D$202,MATCH($A179&amp;"|"&amp;$F179,Exceções!$F$5:$F$202,0))),"")</f>
        <v/>
      </c>
      <c r="AD179" t="str">
        <f>IF($AC179="","",IFERROR(_xlfn.SINGLE(INDEX(Exceções!$E$5:$E$202,MATCH($A179&amp;"|"&amp;$F179,Exceções!$F$5:$F$202,0))),""))</f>
        <v/>
      </c>
    </row>
    <row r="180" spans="1:30" ht="15" hidden="1" customHeight="1" x14ac:dyDescent="0.25">
      <c r="A180" s="43">
        <v>11950</v>
      </c>
      <c r="B180" s="29" t="s">
        <v>175</v>
      </c>
      <c r="C180" s="29" t="str">
        <f>IFERROR(INDEX(Cadastro!$C$5:$C$94,$AB180),"NÃO INFORMADO")</f>
        <v>CAL</v>
      </c>
      <c r="D180" s="29" t="str">
        <f>IFERROR(INDEX(Cadastro!$D$5:$D$94,$AB180),"")</f>
        <v>B</v>
      </c>
      <c r="E180" s="29" t="str">
        <f>IFERROR(INDEX(Cadastro!$G$5:$G$94,$AB180),"")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$94,$AB180),"")="",IF($L180&gt;0,1,0),IF(IFERROR(INDEX(Cadastro!$F$5:$F$94,$AB180),"")&lt;=IFERROR(INDEX(Parâmetros!$B$39:$B$48,MATCH($E180,Parâmetros!$A$39:$A$48,0)),99),IFERROR(INDEX(Cadastro!$F$5:$F$94,$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$94,$AB180),"")="",0,IF(IFERROR(INDEX(Cadastro!$F$5:$F$94,$AB180),"")&gt;IFERROR(INDEX(Parâmetros!$B$39:$B$48,MATCH($E180,Parâmetros!$A$39:$A$48,0)),99),IFERROR(INDEX(Cadastro!$F$5:$F$94,$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registro"),IF(AND($AB180&lt;&gt;$AB179,IFERROR(INDEX(Cadastro!$F$5:$F$94,$AB180),"")=""),"Indeterminado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IFERROR(MATCH($A180&amp;"|"&amp;TEXT(_xlfn.MAXIFS(Cadastro!$E$5:$E$94,Cadastro!$A$5:$A$94,$A180,Cadastro!$E$5:$E$94,"&lt;="&amp;$F180),"yyyymmdd"),Cadastro!$I$5:$I$94,0),"")</f>
        <v>7</v>
      </c>
      <c r="AC180" t="str">
        <f>IFERROR(_xlfn.SINGLE(INDEX(Exceções!$D$5:$D$202,MATCH($A180&amp;"|"&amp;$F180,Exceções!$F$5:$F$202,0))),"")</f>
        <v/>
      </c>
      <c r="AD180" t="str">
        <f>IF($AC180="","",IFERROR(_xlfn.SINGLE(INDEX(Exceções!$E$5:$E$202,MATCH($A180&amp;"|"&amp;$F180,Exceções!$F$5:$F$202,0))),""))</f>
        <v/>
      </c>
    </row>
    <row r="181" spans="1:30" ht="15" hidden="1" customHeight="1" x14ac:dyDescent="0.25">
      <c r="A181" s="43">
        <v>11950</v>
      </c>
      <c r="B181" s="29" t="s">
        <v>175</v>
      </c>
      <c r="C181" s="29" t="str">
        <f>IFERROR(INDEX(Cadastro!$C$5:$C$94,$AB181),"NÃO INFORMADO")</f>
        <v>CAL</v>
      </c>
      <c r="D181" s="29" t="str">
        <f>IFERROR(INDEX(Cadastro!$D$5:$D$94,$AB181),"")</f>
        <v>B</v>
      </c>
      <c r="E181" s="29" t="str">
        <f>IFERROR(INDEX(Cadastro!$G$5:$G$94,$AB181),"")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$94,$AB181),"")="",IF($L181&gt;0,1,0),IF(IFERROR(INDEX(Cadastro!$F$5:$F$94,$AB181),"")&lt;=IFERROR(INDEX(Parâmetros!$B$39:$B$48,MATCH($E181,Parâmetros!$A$39:$A$48,0)),99),IFERROR(INDEX(Cadastro!$F$5:$F$94,$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$94,$AB181),"")="",0,IF(IFERROR(INDEX(Cadastro!$F$5:$F$94,$AB181),"")&gt;IFERROR(INDEX(Parâmetros!$B$39:$B$48,MATCH($E181,Parâmetros!$A$39:$A$48,0)),99),IFERROR(INDEX(Cadastro!$F$5:$F$94,$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registro"),IF(AND($AB181&lt;&gt;$AB180,IFERROR(INDEX(Cadastro!$F$5:$F$94,$AB181),"")=""),"Indeterminado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IFERROR(MATCH($A181&amp;"|"&amp;TEXT(_xlfn.MAXIFS(Cadastro!$E$5:$E$94,Cadastro!$A$5:$A$94,$A181,Cadastro!$E$5:$E$94,"&lt;="&amp;$F181),"yyyymmdd"),Cadastro!$I$5:$I$94,0),"")</f>
        <v>7</v>
      </c>
      <c r="AC181" t="str">
        <f>IFERROR(_xlfn.SINGLE(INDEX(Exceções!$D$5:$D$202,MATCH($A181&amp;"|"&amp;$F181,Exceções!$F$5:$F$202,0))),"")</f>
        <v/>
      </c>
      <c r="AD181" t="str">
        <f>IF($AC181="","",IFERROR(_xlfn.SINGLE(INDEX(Exceções!$E$5:$E$202,MATCH($A181&amp;"|"&amp;$F181,Exceções!$F$5:$F$202,0))),""))</f>
        <v/>
      </c>
    </row>
    <row r="182" spans="1:30" ht="15" hidden="1" customHeight="1" x14ac:dyDescent="0.25">
      <c r="A182" s="43">
        <v>11950</v>
      </c>
      <c r="B182" s="29" t="s">
        <v>175</v>
      </c>
      <c r="C182" s="29" t="str">
        <f>IFERROR(INDEX(Cadastro!$C$5:$C$94,$AB182),"NÃO INFORMADO")</f>
        <v>CAL</v>
      </c>
      <c r="D182" s="29" t="str">
        <f>IFERROR(INDEX(Cadastro!$D$5:$D$94,$AB182),"")</f>
        <v>B</v>
      </c>
      <c r="E182" s="29" t="str">
        <f>IFERROR(INDEX(Cadastro!$G$5:$G$94,$AB182),"")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$94,$AB182),"")="",IF($L182&gt;0,1,0),IF(IFERROR(INDEX(Cadastro!$F$5:$F$94,$AB182),"")&lt;=IFERROR(INDEX(Parâmetros!$B$39:$B$48,MATCH($E182,Parâmetros!$A$39:$A$48,0)),99),IFERROR(INDEX(Cadastro!$F$5:$F$94,$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$94,$AB182),"")="",0,IF(IFERROR(INDEX(Cadastro!$F$5:$F$94,$AB182),"")&gt;IFERROR(INDEX(Parâmetros!$B$39:$B$48,MATCH($E182,Parâmetros!$A$39:$A$48,0)),99),IFERROR(INDEX(Cadastro!$F$5:$F$94,$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registro"),IF(AND($AB182&lt;&gt;$AB181,IFERROR(INDEX(Cadastro!$F$5:$F$94,$AB182),"")=""),"Indeterminado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IFERROR(MATCH($A182&amp;"|"&amp;TEXT(_xlfn.MAXIFS(Cadastro!$E$5:$E$94,Cadastro!$A$5:$A$94,$A182,Cadastro!$E$5:$E$94,"&lt;="&amp;$F182),"yyyymmdd"),Cadastro!$I$5:$I$94,0),"")</f>
        <v>7</v>
      </c>
      <c r="AC182" t="str">
        <f>IFERROR(_xlfn.SINGLE(INDEX(Exceções!$D$5:$D$202,MATCH($A182&amp;"|"&amp;$F182,Exceções!$F$5:$F$202,0))),"")</f>
        <v/>
      </c>
      <c r="AD182" t="str">
        <f>IF($AC182="","",IFERROR(_xlfn.SINGLE(INDEX(Exceções!$E$5:$E$202,MATCH($A182&amp;"|"&amp;$F182,Exceções!$F$5:$F$202,0))),""))</f>
        <v/>
      </c>
    </row>
    <row r="183" spans="1:30" ht="15" hidden="1" customHeight="1" x14ac:dyDescent="0.25">
      <c r="A183" s="43">
        <v>11950</v>
      </c>
      <c r="B183" s="29" t="s">
        <v>175</v>
      </c>
      <c r="C183" s="29" t="str">
        <f>IFERROR(INDEX(Cadastro!$C$5:$C$94,$AB183),"NÃO INFORMADO")</f>
        <v>CAL</v>
      </c>
      <c r="D183" s="29" t="str">
        <f>IFERROR(INDEX(Cadastro!$D$5:$D$94,$AB183),"")</f>
        <v>B</v>
      </c>
      <c r="E183" s="29" t="str">
        <f>IFERROR(INDEX(Cadastro!$G$5:$G$94,$AB183),"")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$94,$AB183),"")="",IF($L183&gt;0,1,0),IF(IFERROR(INDEX(Cadastro!$F$5:$F$94,$AB183),"")&lt;=IFERROR(INDEX(Parâmetros!$B$39:$B$48,MATCH($E183,Parâmetros!$A$39:$A$48,0)),99),IFERROR(INDEX(Cadastro!$F$5:$F$94,$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$94,$AB183),"")="",0,IF(IFERROR(INDEX(Cadastro!$F$5:$F$94,$AB183),"")&gt;IFERROR(INDEX(Parâmetros!$B$39:$B$48,MATCH($E183,Parâmetros!$A$39:$A$48,0)),99),IFERROR(INDEX(Cadastro!$F$5:$F$94,$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registro"),IF(AND($AB183&lt;&gt;$AB182,IFERROR(INDEX(Cadastro!$F$5:$F$94,$AB183),"")=""),"Indeterminado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IFERROR(MATCH($A183&amp;"|"&amp;TEXT(_xlfn.MAXIFS(Cadastro!$E$5:$E$94,Cadastro!$A$5:$A$94,$A183,Cadastro!$E$5:$E$94,"&lt;="&amp;$F183),"yyyymmdd"),Cadastro!$I$5:$I$94,0),"")</f>
        <v>7</v>
      </c>
      <c r="AC183" t="str">
        <f>IFERROR(_xlfn.SINGLE(INDEX(Exceções!$D$5:$D$202,MATCH($A183&amp;"|"&amp;$F183,Exceções!$F$5:$F$202,0))),"")</f>
        <v/>
      </c>
      <c r="AD183" t="str">
        <f>IF($AC183="","",IFERROR(_xlfn.SINGLE(INDEX(Exceções!$E$5:$E$202,MATCH($A183&amp;"|"&amp;$F183,Exceções!$F$5:$F$202,0))),""))</f>
        <v/>
      </c>
    </row>
    <row r="184" spans="1:30" ht="15" hidden="1" customHeight="1" x14ac:dyDescent="0.25">
      <c r="A184" s="43">
        <v>11950</v>
      </c>
      <c r="B184" s="29" t="s">
        <v>175</v>
      </c>
      <c r="C184" s="29" t="str">
        <f>IFERROR(INDEX(Cadastro!$C$5:$C$94,$AB184),"NÃO INFORMADO")</f>
        <v>CAL</v>
      </c>
      <c r="D184" s="29" t="str">
        <f>IFERROR(INDEX(Cadastro!$D$5:$D$94,$AB184),"")</f>
        <v>B</v>
      </c>
      <c r="E184" s="29" t="str">
        <f>IFERROR(INDEX(Cadastro!$G$5:$G$94,$AB184),"")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$94,$AB184),"")="",IF($L184&gt;0,1,0),IF(IFERROR(INDEX(Cadastro!$F$5:$F$94,$AB184),"")&lt;=IFERROR(INDEX(Parâmetros!$B$39:$B$48,MATCH($E184,Parâmetros!$A$39:$A$48,0)),99),IFERROR(INDEX(Cadastro!$F$5:$F$94,$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$94,$AB184),"")="",0,IF(IFERROR(INDEX(Cadastro!$F$5:$F$94,$AB184),"")&gt;IFERROR(INDEX(Parâmetros!$B$39:$B$48,MATCH($E184,Parâmetros!$A$39:$A$48,0)),99),IFERROR(INDEX(Cadastro!$F$5:$F$94,$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registro"),IF(AND($AB184&lt;&gt;$AB183,IFERROR(INDEX(Cadastro!$F$5:$F$94,$AB184),"")=""),"Indeterminado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IFERROR(MATCH($A184&amp;"|"&amp;TEXT(_xlfn.MAXIFS(Cadastro!$E$5:$E$94,Cadastro!$A$5:$A$94,$A184,Cadastro!$E$5:$E$94,"&lt;="&amp;$F184),"yyyymmdd"),Cadastro!$I$5:$I$94,0),"")</f>
        <v>7</v>
      </c>
      <c r="AC184" t="str">
        <f>IFERROR(_xlfn.SINGLE(INDEX(Exceções!$D$5:$D$202,MATCH($A184&amp;"|"&amp;$F184,Exceções!$F$5:$F$202,0))),"")</f>
        <v/>
      </c>
      <c r="AD184" t="str">
        <f>IF($AC184="","",IFERROR(_xlfn.SINGLE(INDEX(Exceções!$E$5:$E$202,MATCH($A184&amp;"|"&amp;$F184,Exceções!$F$5:$F$202,0))),""))</f>
        <v/>
      </c>
    </row>
    <row r="185" spans="1:30" ht="15" hidden="1" customHeight="1" x14ac:dyDescent="0.25">
      <c r="A185" s="43">
        <v>11950</v>
      </c>
      <c r="B185" s="29" t="s">
        <v>175</v>
      </c>
      <c r="C185" s="29" t="str">
        <f>IFERROR(INDEX(Cadastro!$C$5:$C$94,$AB185),"NÃO INFORMADO")</f>
        <v>CAL</v>
      </c>
      <c r="D185" s="29" t="str">
        <f>IFERROR(INDEX(Cadastro!$D$5:$D$94,$AB185),"")</f>
        <v>B</v>
      </c>
      <c r="E185" s="29" t="str">
        <f>IFERROR(INDEX(Cadastro!$G$5:$G$94,$AB185),"")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$94,$AB185),"")="",IF($L185&gt;0,1,0),IF(IFERROR(INDEX(Cadastro!$F$5:$F$94,$AB185),"")&lt;=IFERROR(INDEX(Parâmetros!$B$39:$B$48,MATCH($E185,Parâmetros!$A$39:$A$48,0)),99),IFERROR(INDEX(Cadastro!$F$5:$F$94,$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$94,$AB185),"")="",0,IF(IFERROR(INDEX(Cadastro!$F$5:$F$94,$AB185),"")&gt;IFERROR(INDEX(Parâmetros!$B$39:$B$48,MATCH($E185,Parâmetros!$A$39:$A$48,0)),99),IFERROR(INDEX(Cadastro!$F$5:$F$94,$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registro"),IF(AND($AB185&lt;&gt;$AB184,IFERROR(INDEX(Cadastro!$F$5:$F$94,$AB185),"")=""),"Indeterminado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IFERROR(MATCH($A185&amp;"|"&amp;TEXT(_xlfn.MAXIFS(Cadastro!$E$5:$E$94,Cadastro!$A$5:$A$94,$A185,Cadastro!$E$5:$E$94,"&lt;="&amp;$F185),"yyyymmdd"),Cadastro!$I$5:$I$94,0),"")</f>
        <v>7</v>
      </c>
      <c r="AC185" t="str">
        <f>IFERROR(_xlfn.SINGLE(INDEX(Exceções!$D$5:$D$202,MATCH($A185&amp;"|"&amp;$F185,Exceções!$F$5:$F$202,0))),"")</f>
        <v/>
      </c>
      <c r="AD185" t="str">
        <f>IF($AC185="","",IFERROR(_xlfn.SINGLE(INDEX(Exceções!$E$5:$E$202,MATCH($A185&amp;"|"&amp;$F185,Exceções!$F$5:$F$202,0))),""))</f>
        <v/>
      </c>
    </row>
    <row r="186" spans="1:30" ht="15" hidden="1" customHeight="1" x14ac:dyDescent="0.25">
      <c r="A186" s="43">
        <v>11950</v>
      </c>
      <c r="B186" s="29" t="s">
        <v>175</v>
      </c>
      <c r="C186" s="29" t="str">
        <f>IFERROR(INDEX(Cadastro!$C$5:$C$94,$AB186),"NÃO INFORMADO")</f>
        <v>CAL</v>
      </c>
      <c r="D186" s="29" t="str">
        <f>IFERROR(INDEX(Cadastro!$D$5:$D$94,$AB186),"")</f>
        <v>B</v>
      </c>
      <c r="E186" s="29" t="str">
        <f>IFERROR(INDEX(Cadastro!$G$5:$G$94,$AB186),"")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$94,$AB186),"")="",IF($L186&gt;0,1,0),IF(IFERROR(INDEX(Cadastro!$F$5:$F$94,$AB186),"")&lt;=IFERROR(INDEX(Parâmetros!$B$39:$B$48,MATCH($E186,Parâmetros!$A$39:$A$48,0)),99),IFERROR(INDEX(Cadastro!$F$5:$F$94,$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$94,$AB186),"")="",0,IF(IFERROR(INDEX(Cadastro!$F$5:$F$94,$AB186),"")&gt;IFERROR(INDEX(Parâmetros!$B$39:$B$48,MATCH($E186,Parâmetros!$A$39:$A$48,0)),99),IFERROR(INDEX(Cadastro!$F$5:$F$94,$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registro"),IF(AND($AB186&lt;&gt;$AB185,IFERROR(INDEX(Cadastro!$F$5:$F$94,$AB186),"")=""),"Indeterminado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IFERROR(MATCH($A186&amp;"|"&amp;TEXT(_xlfn.MAXIFS(Cadastro!$E$5:$E$94,Cadastro!$A$5:$A$94,$A186,Cadastro!$E$5:$E$94,"&lt;="&amp;$F186),"yyyymmdd"),Cadastro!$I$5:$I$94,0),"")</f>
        <v>7</v>
      </c>
      <c r="AC186" t="str">
        <f>IFERROR(_xlfn.SINGLE(INDEX(Exceções!$D$5:$D$202,MATCH($A186&amp;"|"&amp;$F186,Exceções!$F$5:$F$202,0))),"")</f>
        <v/>
      </c>
      <c r="AD186" t="str">
        <f>IF($AC186="","",IFERROR(_xlfn.SINGLE(INDEX(Exceções!$E$5:$E$202,MATCH($A186&amp;"|"&amp;$F186,Exceções!$F$5:$F$202,0))),""))</f>
        <v/>
      </c>
    </row>
    <row r="187" spans="1:30" ht="15" hidden="1" customHeight="1" x14ac:dyDescent="0.25">
      <c r="A187" s="43">
        <v>11950</v>
      </c>
      <c r="B187" s="29" t="s">
        <v>175</v>
      </c>
      <c r="C187" s="29" t="str">
        <f>IFERROR(INDEX(Cadastro!$C$5:$C$94,$AB187),"NÃO INFORMADO")</f>
        <v>CAL</v>
      </c>
      <c r="D187" s="29" t="str">
        <f>IFERROR(INDEX(Cadastro!$D$5:$D$94,$AB187),"")</f>
        <v>B</v>
      </c>
      <c r="E187" s="29" t="str">
        <f>IFERROR(INDEX(Cadastro!$G$5:$G$94,$AB187),"")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$94,$AB187),"")="",IF($L187&gt;0,1,0),IF(IFERROR(INDEX(Cadastro!$F$5:$F$94,$AB187),"")&lt;=IFERROR(INDEX(Parâmetros!$B$39:$B$48,MATCH($E187,Parâmetros!$A$39:$A$48,0)),99),IFERROR(INDEX(Cadastro!$F$5:$F$94,$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$94,$AB187),"")="",0,IF(IFERROR(INDEX(Cadastro!$F$5:$F$94,$AB187),"")&gt;IFERROR(INDEX(Parâmetros!$B$39:$B$48,MATCH($E187,Parâmetros!$A$39:$A$48,0)),99),IFERROR(INDEX(Cadastro!$F$5:$F$94,$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registro"),IF(AND($AB187&lt;&gt;$AB186,IFERROR(INDEX(Cadastro!$F$5:$F$94,$AB187),"")=""),"Indeterminado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IFERROR(MATCH($A187&amp;"|"&amp;TEXT(_xlfn.MAXIFS(Cadastro!$E$5:$E$94,Cadastro!$A$5:$A$94,$A187,Cadastro!$E$5:$E$94,"&lt;="&amp;$F187),"yyyymmdd"),Cadastro!$I$5:$I$94,0),"")</f>
        <v>7</v>
      </c>
      <c r="AC187" t="str">
        <f>IFERROR(_xlfn.SINGLE(INDEX(Exceções!$D$5:$D$202,MATCH($A187&amp;"|"&amp;$F187,Exceções!$F$5:$F$202,0))),"")</f>
        <v/>
      </c>
      <c r="AD187" t="str">
        <f>IF($AC187="","",IFERROR(_xlfn.SINGLE(INDEX(Exceções!$E$5:$E$202,MATCH($A187&amp;"|"&amp;$F187,Exceções!$F$5:$F$202,0))),""))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IFERROR(INDEX(Cadastro!$C$5:$C$94,$AB190),"NÃO INFORMADO")</f>
        <v>LUB</v>
      </c>
      <c r="D190" s="29" t="str">
        <f>IFERROR(INDEX(Cadastro!$D$5:$D$94,$AB190),"")</f>
        <v>6x1</v>
      </c>
      <c r="E190" s="29" t="str">
        <f>IFERROR(INDEX(Cadastro!$G$5:$G$94,$AB190),"")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$94,$AB190),"")="",IF($L190&gt;0,1,0),IF(IFERROR(INDEX(Cadastro!$F$5:$F$94,$AB190),"")&lt;=IFERROR(INDEX(Parâmetros!$B$39:$B$48,MATCH($E190,Parâmetros!$A$39:$A$48,0)),99),IFERROR(INDEX(Cadastro!$F$5:$F$94,$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$94,$AB190),"")="",0,IF(IFERROR(INDEX(Cadastro!$F$5:$F$94,$AB190),"")&gt;IFERROR(INDEX(Parâmetros!$B$39:$B$48,MATCH($E190,Parâmetros!$A$39:$A$48,0)),99),IFERROR(INDEX(Cadastro!$F$5:$F$94,$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registro"),IF(AND($AB190&lt;&gt;$AB189,IFERROR(INDEX(Cadastro!$F$5:$F$94,$AB190),"")=""),"Indeterminado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IFERROR(MATCH($A190&amp;"|"&amp;TEXT(_xlfn.MAXIFS(Cadastro!$E$5:$E$94,Cadastro!$A$5:$A$94,$A190,Cadastro!$E$5:$E$94,"&lt;="&amp;$F190),"yyyymmdd"),Cadastro!$I$5:$I$94,0),"")</f>
        <v>8</v>
      </c>
      <c r="AC190" t="str">
        <f>IFERROR(_xlfn.SINGLE(INDEX(Exceções!$D$5:$D$202,MATCH($A190&amp;"|"&amp;$F190,Exceções!$F$5:$F$202,0))),"")</f>
        <v/>
      </c>
      <c r="AD190" t="str">
        <f>IF($AC190="","",IFERROR(_xlfn.SINGLE(INDEX(Exceções!$E$5:$E$202,MATCH($A190&amp;"|"&amp;$F190,Exceções!$F$5:$F$202,0))),""))</f>
        <v/>
      </c>
    </row>
    <row r="191" spans="1:30" ht="15" hidden="1" customHeight="1" x14ac:dyDescent="0.25">
      <c r="A191" s="43">
        <v>52351</v>
      </c>
      <c r="B191" s="29" t="s">
        <v>176</v>
      </c>
      <c r="C191" s="29" t="str">
        <f>IFERROR(INDEX(Cadastro!$C$5:$C$94,$AB191),"NÃO INFORMADO")</f>
        <v>LUB</v>
      </c>
      <c r="D191" s="29" t="str">
        <f>IFERROR(INDEX(Cadastro!$D$5:$D$94,$AB191),"")</f>
        <v>6x1</v>
      </c>
      <c r="E191" s="29" t="str">
        <f>IFERROR(INDEX(Cadastro!$G$5:$G$94,$AB191),"")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$94,$AB191),"")="",IF($L191&gt;0,1,0),IF(IFERROR(INDEX(Cadastro!$F$5:$F$94,$AB191),"")&lt;=IFERROR(INDEX(Parâmetros!$B$39:$B$48,MATCH($E191,Parâmetros!$A$39:$A$48,0)),99),IFERROR(INDEX(Cadastro!$F$5:$F$94,$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$94,$AB191),"")="",0,IF(IFERROR(INDEX(Cadastro!$F$5:$F$94,$AB191),"")&gt;IFERROR(INDEX(Parâmetros!$B$39:$B$48,MATCH($E191,Parâmetros!$A$39:$A$48,0)),99),IFERROR(INDEX(Cadastro!$F$5:$F$94,$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registro"),IF(AND($AB191&lt;&gt;$AB190,IFERROR(INDEX(Cadastro!$F$5:$F$94,$AB191),"")=""),"Indeterminado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IFERROR(MATCH($A191&amp;"|"&amp;TEXT(_xlfn.MAXIFS(Cadastro!$E$5:$E$94,Cadastro!$A$5:$A$94,$A191,Cadastro!$E$5:$E$94,"&lt;="&amp;$F191),"yyyymmdd"),Cadastro!$I$5:$I$94,0),"")</f>
        <v>8</v>
      </c>
      <c r="AC191" t="str">
        <f>IFERROR(_xlfn.SINGLE(INDEX(Exceções!$D$5:$D$202,MATCH($A191&amp;"|"&amp;$F191,Exceções!$F$5:$F$202,0))),"")</f>
        <v/>
      </c>
      <c r="AD191" t="str">
        <f>IF($AC191="","",IFERROR(_xlfn.SINGLE(INDEX(Exceções!$E$5:$E$202,MATCH($A191&amp;"|"&amp;$F191,Exceções!$F$5:$F$202,0))),""))</f>
        <v/>
      </c>
    </row>
    <row r="192" spans="1:30" ht="15" hidden="1" customHeight="1" x14ac:dyDescent="0.25">
      <c r="A192" s="43">
        <v>52351</v>
      </c>
      <c r="B192" s="29" t="s">
        <v>176</v>
      </c>
      <c r="C192" s="29" t="str">
        <f>IFERROR(INDEX(Cadastro!$C$5:$C$94,$AB192),"NÃO INFORMADO")</f>
        <v>LUB</v>
      </c>
      <c r="D192" s="29" t="str">
        <f>IFERROR(INDEX(Cadastro!$D$5:$D$94,$AB192),"")</f>
        <v>6x1</v>
      </c>
      <c r="E192" s="29" t="str">
        <f>IFERROR(INDEX(Cadastro!$G$5:$G$94,$AB192),"")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$94,$AB192),"")="",IF($L192&gt;0,1,0),IF(IFERROR(INDEX(Cadastro!$F$5:$F$94,$AB192),"")&lt;=IFERROR(INDEX(Parâmetros!$B$39:$B$48,MATCH($E192,Parâmetros!$A$39:$A$48,0)),99),IFERROR(INDEX(Cadastro!$F$5:$F$94,$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$94,$AB192),"")="",0,IF(IFERROR(INDEX(Cadastro!$F$5:$F$94,$AB192),"")&gt;IFERROR(INDEX(Parâmetros!$B$39:$B$48,MATCH($E192,Parâmetros!$A$39:$A$48,0)),99),IFERROR(INDEX(Cadastro!$F$5:$F$94,$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registro"),IF(AND($AB192&lt;&gt;$AB191,IFERROR(INDEX(Cadastro!$F$5:$F$94,$AB192),"")=""),"Indeterminado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IFERROR(MATCH($A192&amp;"|"&amp;TEXT(_xlfn.MAXIFS(Cadastro!$E$5:$E$94,Cadastro!$A$5:$A$94,$A192,Cadastro!$E$5:$E$94,"&lt;="&amp;$F192),"yyyymmdd"),Cadastro!$I$5:$I$94,0),"")</f>
        <v>8</v>
      </c>
      <c r="AC192" t="str">
        <f>IFERROR(_xlfn.SINGLE(INDEX(Exceções!$D$5:$D$202,MATCH($A192&amp;"|"&amp;$F192,Exceções!$F$5:$F$202,0))),"")</f>
        <v/>
      </c>
      <c r="AD192" t="str">
        <f>IF($AC192="","",IFERROR(_xlfn.SINGLE(INDEX(Exceções!$E$5:$E$202,MATCH($A192&amp;"|"&amp;$F192,Exceções!$F$5:$F$202,0))),""))</f>
        <v/>
      </c>
    </row>
    <row r="193" spans="1:30" ht="15" hidden="1" customHeight="1" x14ac:dyDescent="0.25">
      <c r="A193" s="43">
        <v>52351</v>
      </c>
      <c r="B193" s="29" t="s">
        <v>176</v>
      </c>
      <c r="C193" s="29" t="str">
        <f>IFERROR(INDEX(Cadastro!$C$5:$C$94,$AB193),"NÃO INFORMADO")</f>
        <v>LUB</v>
      </c>
      <c r="D193" s="29" t="str">
        <f>IFERROR(INDEX(Cadastro!$D$5:$D$94,$AB193),"")</f>
        <v>6x1</v>
      </c>
      <c r="E193" s="29" t="str">
        <f>IFERROR(INDEX(Cadastro!$G$5:$G$94,$AB193),"")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$94,$AB193),"")="",IF($L193&gt;0,1,0),IF(IFERROR(INDEX(Cadastro!$F$5:$F$94,$AB193),"")&lt;=IFERROR(INDEX(Parâmetros!$B$39:$B$48,MATCH($E193,Parâmetros!$A$39:$A$48,0)),99),IFERROR(INDEX(Cadastro!$F$5:$F$94,$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$94,$AB193),"")="",0,IF(IFERROR(INDEX(Cadastro!$F$5:$F$94,$AB193),"")&gt;IFERROR(INDEX(Parâmetros!$B$39:$B$48,MATCH($E193,Parâmetros!$A$39:$A$48,0)),99),IFERROR(INDEX(Cadastro!$F$5:$F$94,$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registro"),IF(AND($AB193&lt;&gt;$AB192,IFERROR(INDEX(Cadastro!$F$5:$F$94,$AB193),"")=""),"Indeterminado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IFERROR(MATCH($A193&amp;"|"&amp;TEXT(_xlfn.MAXIFS(Cadastro!$E$5:$E$94,Cadastro!$A$5:$A$94,$A193,Cadastro!$E$5:$E$94,"&lt;="&amp;$F193),"yyyymmdd"),Cadastro!$I$5:$I$94,0),"")</f>
        <v>8</v>
      </c>
      <c r="AC193" t="str">
        <f>IFERROR(_xlfn.SINGLE(INDEX(Exceções!$D$5:$D$202,MATCH($A193&amp;"|"&amp;$F193,Exceções!$F$5:$F$202,0))),"")</f>
        <v/>
      </c>
      <c r="AD193" t="str">
        <f>IF($AC193="","",IFERROR(_xlfn.SINGLE(INDEX(Exceções!$E$5:$E$202,MATCH($A193&amp;"|"&amp;$F193,Exceções!$F$5:$F$202,0))),""))</f>
        <v/>
      </c>
    </row>
    <row r="194" spans="1:30" ht="15" hidden="1" customHeight="1" x14ac:dyDescent="0.25">
      <c r="A194" s="43">
        <v>52351</v>
      </c>
      <c r="B194" s="29" t="s">
        <v>176</v>
      </c>
      <c r="C194" s="29" t="str">
        <f>IFERROR(INDEX(Cadastro!$C$5:$C$94,$AB194),"NÃO INFORMADO")</f>
        <v>LUB</v>
      </c>
      <c r="D194" s="29" t="str">
        <f>IFERROR(INDEX(Cadastro!$D$5:$D$94,$AB194),"")</f>
        <v>6x1</v>
      </c>
      <c r="E194" s="29" t="str">
        <f>IFERROR(INDEX(Cadastro!$G$5:$G$94,$AB194),"")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$94,$AB194),"")="",IF($L194&gt;0,1,0),IF(IFERROR(INDEX(Cadastro!$F$5:$F$94,$AB194),"")&lt;=IFERROR(INDEX(Parâmetros!$B$39:$B$48,MATCH($E194,Parâmetros!$A$39:$A$48,0)),99),IFERROR(INDEX(Cadastro!$F$5:$F$94,$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$94,$AB194),"")="",0,IF(IFERROR(INDEX(Cadastro!$F$5:$F$94,$AB194),"")&gt;IFERROR(INDEX(Parâmetros!$B$39:$B$48,MATCH($E194,Parâmetros!$A$39:$A$48,0)),99),IFERROR(INDEX(Cadastro!$F$5:$F$94,$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registro"),IF(AND($AB194&lt;&gt;$AB193,IFERROR(INDEX(Cadastro!$F$5:$F$94,$AB194),"")=""),"Indeterminado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IFERROR(MATCH($A194&amp;"|"&amp;TEXT(_xlfn.MAXIFS(Cadastro!$E$5:$E$94,Cadastro!$A$5:$A$94,$A194,Cadastro!$E$5:$E$94,"&lt;="&amp;$F194),"yyyymmdd"),Cadastro!$I$5:$I$94,0),"")</f>
        <v>8</v>
      </c>
      <c r="AC194" t="str">
        <f>IFERROR(_xlfn.SINGLE(INDEX(Exceções!$D$5:$D$202,MATCH($A194&amp;"|"&amp;$F194,Exceções!$F$5:$F$202,0))),"")</f>
        <v/>
      </c>
      <c r="AD194" t="str">
        <f>IF($AC194="","",IFERROR(_xlfn.SINGLE(INDEX(Exceções!$E$5:$E$202,MATCH($A194&amp;"|"&amp;$F194,Exceções!$F$5:$F$202,0))),""))</f>
        <v/>
      </c>
    </row>
    <row r="195" spans="1:30" ht="15" hidden="1" customHeight="1" x14ac:dyDescent="0.25">
      <c r="A195" s="43">
        <v>52351</v>
      </c>
      <c r="B195" s="29" t="s">
        <v>176</v>
      </c>
      <c r="C195" s="29" t="str">
        <f>IFERROR(INDEX(Cadastro!$C$5:$C$94,$AB195),"NÃO INFORMADO")</f>
        <v>LUB</v>
      </c>
      <c r="D195" s="29" t="str">
        <f>IFERROR(INDEX(Cadastro!$D$5:$D$94,$AB195),"")</f>
        <v>6x1</v>
      </c>
      <c r="E195" s="29" t="str">
        <f>IFERROR(INDEX(Cadastro!$G$5:$G$94,$AB195),"")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$94,$AB195),"")="",IF($L195&gt;0,1,0),IF(IFERROR(INDEX(Cadastro!$F$5:$F$94,$AB195),"")&lt;=IFERROR(INDEX(Parâmetros!$B$39:$B$48,MATCH($E195,Parâmetros!$A$39:$A$48,0)),99),IFERROR(INDEX(Cadastro!$F$5:$F$94,$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$94,$AB195),"")="",0,IF(IFERROR(INDEX(Cadastro!$F$5:$F$94,$AB195),"")&gt;IFERROR(INDEX(Parâmetros!$B$39:$B$48,MATCH($E195,Parâmetros!$A$39:$A$48,0)),99),IFERROR(INDEX(Cadastro!$F$5:$F$94,$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registro"),IF(AND($AB195&lt;&gt;$AB194,IFERROR(INDEX(Cadastro!$F$5:$F$94,$AB195),"")=""),"Indeterminado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IFERROR(MATCH($A195&amp;"|"&amp;TEXT(_xlfn.MAXIFS(Cadastro!$E$5:$E$94,Cadastro!$A$5:$A$94,$A195,Cadastro!$E$5:$E$94,"&lt;="&amp;$F195),"yyyymmdd"),Cadastro!$I$5:$I$94,0),"")</f>
        <v>8</v>
      </c>
      <c r="AC195" t="str">
        <f>IFERROR(_xlfn.SINGLE(INDEX(Exceções!$D$5:$D$202,MATCH($A195&amp;"|"&amp;$F195,Exceções!$F$5:$F$202,0))),"")</f>
        <v/>
      </c>
      <c r="AD195" t="str">
        <f>IF($AC195="","",IFERROR(_xlfn.SINGLE(INDEX(Exceções!$E$5:$E$202,MATCH($A195&amp;"|"&amp;$F195,Exceções!$F$5:$F$202,0))),""))</f>
        <v/>
      </c>
    </row>
    <row r="196" spans="1:30" ht="15" hidden="1" customHeight="1" x14ac:dyDescent="0.25">
      <c r="A196" s="43">
        <v>52351</v>
      </c>
      <c r="B196" s="29" t="s">
        <v>176</v>
      </c>
      <c r="C196" s="29" t="str">
        <f>IFERROR(INDEX(Cadastro!$C$5:$C$94,$AB196),"NÃO INFORMADO")</f>
        <v>LUB</v>
      </c>
      <c r="D196" s="29" t="str">
        <f>IFERROR(INDEX(Cadastro!$D$5:$D$94,$AB196),"")</f>
        <v>6x1</v>
      </c>
      <c r="E196" s="29" t="str">
        <f>IFERROR(INDEX(Cadastro!$G$5:$G$94,$AB196),"")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$94,$AB196),"")="",IF($L196&gt;0,1,0),IF(IFERROR(INDEX(Cadastro!$F$5:$F$94,$AB196),"")&lt;=IFERROR(INDEX(Parâmetros!$B$39:$B$48,MATCH($E196,Parâmetros!$A$39:$A$48,0)),99),IFERROR(INDEX(Cadastro!$F$5:$F$94,$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$94,$AB196),"")="",0,IF(IFERROR(INDEX(Cadastro!$F$5:$F$94,$AB196),"")&gt;IFERROR(INDEX(Parâmetros!$B$39:$B$48,MATCH($E196,Parâmetros!$A$39:$A$48,0)),99),IFERROR(INDEX(Cadastro!$F$5:$F$94,$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registro"),IF(AND($AB196&lt;&gt;$AB195,IFERROR(INDEX(Cadastro!$F$5:$F$94,$AB196),"")=""),"Indeterminado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IFERROR(MATCH($A196&amp;"|"&amp;TEXT(_xlfn.MAXIFS(Cadastro!$E$5:$E$94,Cadastro!$A$5:$A$94,$A196,Cadastro!$E$5:$E$94,"&lt;="&amp;$F196),"yyyymmdd"),Cadastro!$I$5:$I$94,0),"")</f>
        <v>8</v>
      </c>
      <c r="AC196" t="str">
        <f>IFERROR(_xlfn.SINGLE(INDEX(Exceções!$D$5:$D$202,MATCH($A196&amp;"|"&amp;$F196,Exceções!$F$5:$F$202,0))),"")</f>
        <v/>
      </c>
      <c r="AD196" t="str">
        <f>IF($AC196="","",IFERROR(_xlfn.SINGLE(INDEX(Exceções!$E$5:$E$202,MATCH($A196&amp;"|"&amp;$F196,Exceções!$F$5:$F$202,0))),""))</f>
        <v/>
      </c>
    </row>
    <row r="197" spans="1:30" ht="15" hidden="1" customHeight="1" x14ac:dyDescent="0.25">
      <c r="A197" s="43">
        <v>52351</v>
      </c>
      <c r="B197" s="29" t="s">
        <v>176</v>
      </c>
      <c r="C197" s="29" t="str">
        <f>IFERROR(INDEX(Cadastro!$C$5:$C$94,$AB197),"NÃO INFORMADO")</f>
        <v>LUB</v>
      </c>
      <c r="D197" s="29" t="str">
        <f>IFERROR(INDEX(Cadastro!$D$5:$D$94,$AB197),"")</f>
        <v>6x1</v>
      </c>
      <c r="E197" s="29" t="str">
        <f>IFERROR(INDEX(Cadastro!$G$5:$G$94,$AB197),"")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$94,$AB197),"")="",IF($L197&gt;0,1,0),IF(IFERROR(INDEX(Cadastro!$F$5:$F$94,$AB197),"")&lt;=IFERROR(INDEX(Parâmetros!$B$39:$B$48,MATCH($E197,Parâmetros!$A$39:$A$48,0)),99),IFERROR(INDEX(Cadastro!$F$5:$F$94,$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$94,$AB197),"")="",0,IF(IFERROR(INDEX(Cadastro!$F$5:$F$94,$AB197),"")&gt;IFERROR(INDEX(Parâmetros!$B$39:$B$48,MATCH($E197,Parâmetros!$A$39:$A$48,0)),99),IFERROR(INDEX(Cadastro!$F$5:$F$94,$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registro"),IF(AND($AB197&lt;&gt;$AB196,IFERROR(INDEX(Cadastro!$F$5:$F$94,$AB197),"")=""),"Indeterminado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IFERROR(MATCH($A197&amp;"|"&amp;TEXT(_xlfn.MAXIFS(Cadastro!$E$5:$E$94,Cadastro!$A$5:$A$94,$A197,Cadastro!$E$5:$E$94,"&lt;="&amp;$F197),"yyyymmdd"),Cadastro!$I$5:$I$94,0),"")</f>
        <v>8</v>
      </c>
      <c r="AC197" t="str">
        <f>IFERROR(_xlfn.SINGLE(INDEX(Exceções!$D$5:$D$202,MATCH($A197&amp;"|"&amp;$F197,Exceções!$F$5:$F$202,0))),"")</f>
        <v/>
      </c>
      <c r="AD197" t="str">
        <f>IF($AC197="","",IFERROR(_xlfn.SINGLE(INDEX(Exceções!$E$5:$E$202,MATCH($A197&amp;"|"&amp;$F197,Exceções!$F$5:$F$202,0))),""))</f>
        <v/>
      </c>
    </row>
    <row r="198" spans="1:30" ht="15" hidden="1" customHeight="1" x14ac:dyDescent="0.25">
      <c r="A198" s="43">
        <v>52351</v>
      </c>
      <c r="B198" s="29" t="s">
        <v>176</v>
      </c>
      <c r="C198" s="29" t="str">
        <f>IFERROR(INDEX(Cadastro!$C$5:$C$94,$AB198),"NÃO INFORMADO")</f>
        <v>LUB</v>
      </c>
      <c r="D198" s="29" t="str">
        <f>IFERROR(INDEX(Cadastro!$D$5:$D$94,$AB198),"")</f>
        <v>6x1</v>
      </c>
      <c r="E198" s="29" t="str">
        <f>IFERROR(INDEX(Cadastro!$G$5:$G$94,$AB198),"")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$94,$AB198),"")="",IF($L198&gt;0,1,0),IF(IFERROR(INDEX(Cadastro!$F$5:$F$94,$AB198),"")&lt;=IFERROR(INDEX(Parâmetros!$B$39:$B$48,MATCH($E198,Parâmetros!$A$39:$A$48,0)),99),IFERROR(INDEX(Cadastro!$F$5:$F$94,$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$94,$AB198),"")="",0,IF(IFERROR(INDEX(Cadastro!$F$5:$F$94,$AB198),"")&gt;IFERROR(INDEX(Parâmetros!$B$39:$B$48,MATCH($E198,Parâmetros!$A$39:$A$48,0)),99),IFERROR(INDEX(Cadastro!$F$5:$F$94,$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registro"),IF(AND($AB198&lt;&gt;$AB197,IFERROR(INDEX(Cadastro!$F$5:$F$94,$AB198),"")=""),"Indeterminado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IFERROR(MATCH($A198&amp;"|"&amp;TEXT(_xlfn.MAXIFS(Cadastro!$E$5:$E$94,Cadastro!$A$5:$A$94,$A198,Cadastro!$E$5:$E$94,"&lt;="&amp;$F198),"yyyymmdd"),Cadastro!$I$5:$I$94,0),"")</f>
        <v>8</v>
      </c>
      <c r="AC198" t="str">
        <f>IFERROR(_xlfn.SINGLE(INDEX(Exceções!$D$5:$D$202,MATCH($A198&amp;"|"&amp;$F198,Exceções!$F$5:$F$202,0))),"")</f>
        <v/>
      </c>
      <c r="AD198" t="str">
        <f>IF($AC198="","",IFERROR(_xlfn.SINGLE(INDEX(Exceções!$E$5:$E$202,MATCH($A198&amp;"|"&amp;$F198,Exceções!$F$5:$F$202,0))),""))</f>
        <v/>
      </c>
    </row>
    <row r="199" spans="1:30" ht="15" hidden="1" customHeight="1" x14ac:dyDescent="0.25">
      <c r="A199" s="43">
        <v>52351</v>
      </c>
      <c r="B199" s="29" t="s">
        <v>176</v>
      </c>
      <c r="C199" s="29" t="str">
        <f>IFERROR(INDEX(Cadastro!$C$5:$C$94,$AB199),"NÃO INFORMADO")</f>
        <v>LUB</v>
      </c>
      <c r="D199" s="29" t="str">
        <f>IFERROR(INDEX(Cadastro!$D$5:$D$94,$AB199),"")</f>
        <v>6x1</v>
      </c>
      <c r="E199" s="29" t="str">
        <f>IFERROR(INDEX(Cadastro!$G$5:$G$94,$AB199),"")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$94,$AB199),"")="",IF($L199&gt;0,1,0),IF(IFERROR(INDEX(Cadastro!$F$5:$F$94,$AB199),"")&lt;=IFERROR(INDEX(Parâmetros!$B$39:$B$48,MATCH($E199,Parâmetros!$A$39:$A$48,0)),99),IFERROR(INDEX(Cadastro!$F$5:$F$94,$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$94,$AB199),"")="",0,IF(IFERROR(INDEX(Cadastro!$F$5:$F$94,$AB199),"")&gt;IFERROR(INDEX(Parâmetros!$B$39:$B$48,MATCH($E199,Parâmetros!$A$39:$A$48,0)),99),IFERROR(INDEX(Cadastro!$F$5:$F$94,$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registro"),IF(AND($AB199&lt;&gt;$AB198,IFERROR(INDEX(Cadastro!$F$5:$F$94,$AB199),"")=""),"Indeterminado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IFERROR(MATCH($A199&amp;"|"&amp;TEXT(_xlfn.MAXIFS(Cadastro!$E$5:$E$94,Cadastro!$A$5:$A$94,$A199,Cadastro!$E$5:$E$94,"&lt;="&amp;$F199),"yyyymmdd"),Cadastro!$I$5:$I$94,0),"")</f>
        <v>8</v>
      </c>
      <c r="AC199" t="str">
        <f>IFERROR(_xlfn.SINGLE(INDEX(Exceções!$D$5:$D$202,MATCH($A199&amp;"|"&amp;$F199,Exceções!$F$5:$F$202,0))),"")</f>
        <v/>
      </c>
      <c r="AD199" t="str">
        <f>IF($AC199="","",IFERROR(_xlfn.SINGLE(INDEX(Exceções!$E$5:$E$202,MATCH($A199&amp;"|"&amp;$F199,Exceções!$F$5:$F$202,0))),""))</f>
        <v/>
      </c>
    </row>
    <row r="200" spans="1:30" ht="15" hidden="1" customHeight="1" x14ac:dyDescent="0.25">
      <c r="A200" s="43">
        <v>52351</v>
      </c>
      <c r="B200" s="29" t="s">
        <v>176</v>
      </c>
      <c r="C200" s="29" t="str">
        <f>IFERROR(INDEX(Cadastro!$C$5:$C$94,$AB200),"NÃO INFORMADO")</f>
        <v>LUB</v>
      </c>
      <c r="D200" s="29" t="str">
        <f>IFERROR(INDEX(Cadastro!$D$5:$D$94,$AB200),"")</f>
        <v>6x1</v>
      </c>
      <c r="E200" s="29" t="str">
        <f>IFERROR(INDEX(Cadastro!$G$5:$G$94,$AB200),"")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$94,$AB200),"")="",IF($L200&gt;0,1,0),IF(IFERROR(INDEX(Cadastro!$F$5:$F$94,$AB200),"")&lt;=IFERROR(INDEX(Parâmetros!$B$39:$B$48,MATCH($E200,Parâmetros!$A$39:$A$48,0)),99),IFERROR(INDEX(Cadastro!$F$5:$F$94,$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$94,$AB200),"")="",0,IF(IFERROR(INDEX(Cadastro!$F$5:$F$94,$AB200),"")&gt;IFERROR(INDEX(Parâmetros!$B$39:$B$48,MATCH($E200,Parâmetros!$A$39:$A$48,0)),99),IFERROR(INDEX(Cadastro!$F$5:$F$94,$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registro"),IF(AND($AB200&lt;&gt;$AB199,IFERROR(INDEX(Cadastro!$F$5:$F$94,$AB200),"")=""),"Indeterminado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IFERROR(MATCH($A200&amp;"|"&amp;TEXT(_xlfn.MAXIFS(Cadastro!$E$5:$E$94,Cadastro!$A$5:$A$94,$A200,Cadastro!$E$5:$E$94,"&lt;="&amp;$F200),"yyyymmdd"),Cadastro!$I$5:$I$94,0),"")</f>
        <v>8</v>
      </c>
      <c r="AC200" t="str">
        <f>IFERROR(_xlfn.SINGLE(INDEX(Exceções!$D$5:$D$202,MATCH($A200&amp;"|"&amp;$F200,Exceções!$F$5:$F$202,0))),"")</f>
        <v/>
      </c>
      <c r="AD200" t="str">
        <f>IF($AC200="","",IFERROR(_xlfn.SINGLE(INDEX(Exceções!$E$5:$E$202,MATCH($A200&amp;"|"&amp;$F200,Exceções!$F$5:$F$202,0))),""))</f>
        <v/>
      </c>
    </row>
    <row r="201" spans="1:30" ht="15" hidden="1" customHeight="1" x14ac:dyDescent="0.25">
      <c r="A201" s="43">
        <v>52351</v>
      </c>
      <c r="B201" s="29" t="s">
        <v>176</v>
      </c>
      <c r="C201" s="29" t="str">
        <f>IFERROR(INDEX(Cadastro!$C$5:$C$94,$AB201),"NÃO INFORMADO")</f>
        <v>LUB</v>
      </c>
      <c r="D201" s="29" t="str">
        <f>IFERROR(INDEX(Cadastro!$D$5:$D$94,$AB201),"")</f>
        <v>6x1</v>
      </c>
      <c r="E201" s="29" t="str">
        <f>IFERROR(INDEX(Cadastro!$G$5:$G$94,$AB201),"")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$94,$AB201),"")="",IF($L201&gt;0,1,0),IF(IFERROR(INDEX(Cadastro!$F$5:$F$94,$AB201),"")&lt;=IFERROR(INDEX(Parâmetros!$B$39:$B$48,MATCH($E201,Parâmetros!$A$39:$A$48,0)),99),IFERROR(INDEX(Cadastro!$F$5:$F$94,$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$94,$AB201),"")="",0,IF(IFERROR(INDEX(Cadastro!$F$5:$F$94,$AB201),"")&gt;IFERROR(INDEX(Parâmetros!$B$39:$B$48,MATCH($E201,Parâmetros!$A$39:$A$48,0)),99),IFERROR(INDEX(Cadastro!$F$5:$F$94,$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registro"),IF(AND($AB201&lt;&gt;$AB200,IFERROR(INDEX(Cadastro!$F$5:$F$94,$AB201),"")=""),"Indeterminado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IFERROR(MATCH($A201&amp;"|"&amp;TEXT(_xlfn.MAXIFS(Cadastro!$E$5:$E$94,Cadastro!$A$5:$A$94,$A201,Cadastro!$E$5:$E$94,"&lt;="&amp;$F201),"yyyymmdd"),Cadastro!$I$5:$I$94,0),"")</f>
        <v>8</v>
      </c>
      <c r="AC201" t="str">
        <f>IFERROR(_xlfn.SINGLE(INDEX(Exceções!$D$5:$D$202,MATCH($A201&amp;"|"&amp;$F201,Exceções!$F$5:$F$202,0))),"")</f>
        <v/>
      </c>
      <c r="AD201" t="str">
        <f>IF($AC201="","",IFERROR(_xlfn.SINGLE(INDEX(Exceções!$E$5:$E$202,MATCH($A201&amp;"|"&amp;$F201,Exceções!$F$5:$F$202,0))),""))</f>
        <v/>
      </c>
    </row>
    <row r="202" spans="1:30" ht="15" hidden="1" customHeight="1" x14ac:dyDescent="0.25">
      <c r="A202" s="43">
        <v>52351</v>
      </c>
      <c r="B202" s="29" t="s">
        <v>176</v>
      </c>
      <c r="C202" s="29" t="str">
        <f>IFERROR(INDEX(Cadastro!$C$5:$C$94,$AB202),"NÃO INFORMADO")</f>
        <v>LUB</v>
      </c>
      <c r="D202" s="29" t="str">
        <f>IFERROR(INDEX(Cadastro!$D$5:$D$94,$AB202),"")</f>
        <v>6x1</v>
      </c>
      <c r="E202" s="29" t="str">
        <f>IFERROR(INDEX(Cadastro!$G$5:$G$94,$AB202),"")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$94,$AB202),"")="",IF($L202&gt;0,1,0),IF(IFERROR(INDEX(Cadastro!$F$5:$F$94,$AB202),"")&lt;=IFERROR(INDEX(Parâmetros!$B$39:$B$48,MATCH($E202,Parâmetros!$A$39:$A$48,0)),99),IFERROR(INDEX(Cadastro!$F$5:$F$94,$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$94,$AB202),"")="",0,IF(IFERROR(INDEX(Cadastro!$F$5:$F$94,$AB202),"")&gt;IFERROR(INDEX(Parâmetros!$B$39:$B$48,MATCH($E202,Parâmetros!$A$39:$A$48,0)),99),IFERROR(INDEX(Cadastro!$F$5:$F$94,$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registro"),IF(AND($AB202&lt;&gt;$AB201,IFERROR(INDEX(Cadastro!$F$5:$F$94,$AB202),"")=""),"Indeterminado (início da série)",IF($X202&gt;0,"Folga","Falta de registro"))))))))</f>
        <v>Folga</v>
      </c>
      <c r="Z202" s="46">
        <f>IF(OR($L202&gt;0,$F202&gt;Parâmetros!$E$14),0,IF($A202&lt;&gt;$A201,1,N($Z201)+1))</f>
        <v>1</v>
      </c>
      <c r="AA202" s="46">
        <f>IF(OR($L202&gt;0,$F202&gt;Parâmetros!$E$14),0,IF(OR($A202&lt;&gt;$A203,$F203&gt;Parâmetros!$E$14),1,N($AA203)+1))</f>
        <v>4</v>
      </c>
      <c r="AB202" s="43">
        <f>IFERROR(MATCH($A202&amp;"|"&amp;TEXT(_xlfn.MAXIFS(Cadastro!$E$5:$E$94,Cadastro!$A$5:$A$94,$A202,Cadastro!$E$5:$E$94,"&lt;="&amp;$F202),"yyyymmdd"),Cadastro!$I$5:$I$94,0),"")</f>
        <v>8</v>
      </c>
      <c r="AC202" t="str">
        <f>IFERROR(_xlfn.SINGLE(INDEX(Exceções!$D$5:$D$202,MATCH($A202&amp;"|"&amp;$F202,Exceções!$F$5:$F$202,0))),"")</f>
        <v/>
      </c>
      <c r="AD202" t="str">
        <f>IF($AC202="","",IFERROR(_xlfn.SINGLE(INDEX(Exceções!$E$5:$E$202,MATCH($A202&amp;"|"&amp;$F202,Exceções!$F$5:$F$202,0))),""))</f>
        <v/>
      </c>
    </row>
    <row r="203" spans="1:30" ht="15" hidden="1" customHeight="1" x14ac:dyDescent="0.25">
      <c r="A203" s="43">
        <v>52351</v>
      </c>
      <c r="B203" s="29" t="s">
        <v>176</v>
      </c>
      <c r="C203" s="29" t="str">
        <f>IFERROR(INDEX(Cadastro!$C$5:$C$94,$AB203),"NÃO INFORMADO")</f>
        <v>LUB</v>
      </c>
      <c r="D203" s="29" t="str">
        <f>IFERROR(INDEX(Cadastro!$D$5:$D$94,$AB203),"")</f>
        <v>6x1</v>
      </c>
      <c r="E203" s="29" t="str">
        <f>IFERROR(INDEX(Cadastro!$G$5:$G$94,$AB203),"")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$94,$AB203),"")="",IF($L203&gt;0,1,0),IF(IFERROR(INDEX(Cadastro!$F$5:$F$94,$AB203),"")&lt;=IFERROR(INDEX(Parâmetros!$B$39:$B$48,MATCH($E203,Parâmetros!$A$39:$A$48,0)),99),IFERROR(INDEX(Cadastro!$F$5:$F$94,$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$94,$AB203),"")="",0,IF(IFERROR(INDEX(Cadastro!$F$5:$F$94,$AB203),"")&gt;IFERROR(INDEX(Parâmetros!$B$39:$B$48,MATCH($E203,Parâmetros!$A$39:$A$48,0)),99),IFERROR(INDEX(Cadastro!$F$5:$F$94,$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registro"),IF(AND($AB203&lt;&gt;$AB202,IFERROR(INDEX(Cadastro!$F$5:$F$94,$AB203),"")=""),"Indeterminado (início da série)",IF($X203&gt;0,"Folga","Falta de registro"))))))))</f>
        <v>Folga</v>
      </c>
      <c r="Z203" s="46">
        <f>IF(OR($L203&gt;0,$F203&gt;Parâmetros!$E$14),0,IF($A203&lt;&gt;$A202,1,N($Z202)+1))</f>
        <v>2</v>
      </c>
      <c r="AA203" s="46">
        <f>IF(OR($L203&gt;0,$F203&gt;Parâmetros!$E$14),0,IF(OR($A203&lt;&gt;$A204,$F204&gt;Parâmetros!$E$14),1,N($AA204)+1))</f>
        <v>3</v>
      </c>
      <c r="AB203" s="43">
        <f>IFERROR(MATCH($A203&amp;"|"&amp;TEXT(_xlfn.MAXIFS(Cadastro!$E$5:$E$94,Cadastro!$A$5:$A$94,$A203,Cadastro!$E$5:$E$94,"&lt;="&amp;$F203),"yyyymmdd"),Cadastro!$I$5:$I$94,0),"")</f>
        <v>8</v>
      </c>
      <c r="AC203" t="str">
        <f>IFERROR(_xlfn.SINGLE(INDEX(Exceções!$D$5:$D$202,MATCH($A203&amp;"|"&amp;$F203,Exceções!$F$5:$F$202,0))),"")</f>
        <v/>
      </c>
      <c r="AD203" t="str">
        <f>IF($AC203="","",IFERROR(_xlfn.SINGLE(INDEX(Exceções!$E$5:$E$202,MATCH($A203&amp;"|"&amp;$F203,Exceções!$F$5:$F$202,0))),""))</f>
        <v/>
      </c>
    </row>
    <row r="204" spans="1:30" ht="15" hidden="1" customHeight="1" x14ac:dyDescent="0.25">
      <c r="A204" s="43">
        <v>52351</v>
      </c>
      <c r="B204" s="29" t="s">
        <v>176</v>
      </c>
      <c r="C204" s="29" t="str">
        <f>IFERROR(INDEX(Cadastro!$C$5:$C$94,$AB204),"NÃO INFORMADO")</f>
        <v>LUB</v>
      </c>
      <c r="D204" s="29" t="str">
        <f>IFERROR(INDEX(Cadastro!$D$5:$D$94,$AB204),"")</f>
        <v>6x1</v>
      </c>
      <c r="E204" s="29" t="str">
        <f>IFERROR(INDEX(Cadastro!$G$5:$G$94,$AB204),"")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$94,$AB204),"")="",IF($L204&gt;0,1,0),IF(IFERROR(INDEX(Cadastro!$F$5:$F$94,$AB204),"")&lt;=IFERROR(INDEX(Parâmetros!$B$39:$B$48,MATCH($E204,Parâmetros!$A$39:$A$48,0)),99),IFERROR(INDEX(Cadastro!$F$5:$F$94,$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$94,$AB204),"")="",0,IF(IFERROR(INDEX(Cadastro!$F$5:$F$94,$AB204),"")&gt;IFERROR(INDEX(Parâmetros!$B$39:$B$48,MATCH($E204,Parâmetros!$A$39:$A$48,0)),99),IFERROR(INDEX(Cadastro!$F$5:$F$94,$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registro"),IF(AND($AB204&lt;&gt;$AB203,IFERROR(INDEX(Cadastro!$F$5:$F$94,$AB204),"")=""),"Indeterminado (início da série)",IF($X204&gt;0,"Folga","Falta de registro"))))))))</f>
        <v>Falta de registro</v>
      </c>
      <c r="Z204" s="46">
        <f>IF(OR($L204&gt;0,$F204&gt;Parâmetros!$E$14),0,IF($A204&lt;&gt;$A203,1,N($Z203)+1))</f>
        <v>3</v>
      </c>
      <c r="AA204" s="46">
        <f>IF(OR($L204&gt;0,$F204&gt;Parâmetros!$E$14),0,IF(OR($A204&lt;&gt;$A205,$F205&gt;Parâmetros!$E$14),1,N($AA205)+1))</f>
        <v>2</v>
      </c>
      <c r="AB204" s="43">
        <f>IFERROR(MATCH($A204&amp;"|"&amp;TEXT(_xlfn.MAXIFS(Cadastro!$E$5:$E$94,Cadastro!$A$5:$A$94,$A204,Cadastro!$E$5:$E$94,"&lt;="&amp;$F204),"yyyymmdd"),Cadastro!$I$5:$I$94,0),"")</f>
        <v>8</v>
      </c>
      <c r="AC204" t="str">
        <f>IFERROR(_xlfn.SINGLE(INDEX(Exceções!$D$5:$D$202,MATCH($A204&amp;"|"&amp;$F204,Exceções!$F$5:$F$202,0))),"")</f>
        <v/>
      </c>
      <c r="AD204" t="str">
        <f>IF($AC204="","",IFERROR(_xlfn.SINGLE(INDEX(Exceções!$E$5:$E$202,MATCH($A204&amp;"|"&amp;$F204,Exceções!$F$5:$F$202,0))),""))</f>
        <v/>
      </c>
    </row>
    <row r="205" spans="1:30" ht="15" hidden="1" customHeight="1" x14ac:dyDescent="0.25">
      <c r="A205" s="43">
        <v>52351</v>
      </c>
      <c r="B205" s="29" t="s">
        <v>176</v>
      </c>
      <c r="C205" s="29" t="str">
        <f>IFERROR(INDEX(Cadastro!$C$5:$C$94,$AB205),"NÃO INFORMADO")</f>
        <v>LUB</v>
      </c>
      <c r="D205" s="29" t="str">
        <f>IFERROR(INDEX(Cadastro!$D$5:$D$94,$AB205),"")</f>
        <v>6x1</v>
      </c>
      <c r="E205" s="29" t="str">
        <f>IFERROR(INDEX(Cadastro!$G$5:$G$94,$AB205),"")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$94,$AB205),"")="",IF($L205&gt;0,1,0),IF(IFERROR(INDEX(Cadastro!$F$5:$F$94,$AB205),"")&lt;=IFERROR(INDEX(Parâmetros!$B$39:$B$48,MATCH($E205,Parâmetros!$A$39:$A$48,0)),99),IFERROR(INDEX(Cadastro!$F$5:$F$94,$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$94,$AB205),"")="",0,IF(IFERROR(INDEX(Cadastro!$F$5:$F$94,$AB205),"")&gt;IFERROR(INDEX(Parâmetros!$B$39:$B$48,MATCH($E205,Parâmetros!$A$39:$A$48,0)),99),IFERROR(INDEX(Cadastro!$F$5:$F$94,$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registro"),IF(AND($AB205&lt;&gt;$AB204,IFERROR(INDEX(Cadastro!$F$5:$F$94,$AB205),"")=""),"Indeterminado (início da série)",IF($X205&gt;0,"Folga","Falta de registro"))))))))</f>
        <v>Falta de registro</v>
      </c>
      <c r="Z205" s="46">
        <f>IF(OR($L205&gt;0,$F205&gt;Parâmetros!$E$14),0,IF($A205&lt;&gt;$A204,1,N($Z204)+1))</f>
        <v>4</v>
      </c>
      <c r="AA205" s="46">
        <f>IF(OR($L205&gt;0,$F205&gt;Parâmetros!$E$14),0,IF(OR($A205&lt;&gt;$A206,$F206&gt;Parâmetros!$E$14),1,N($AA206)+1))</f>
        <v>1</v>
      </c>
      <c r="AB205" s="43">
        <f>IFERROR(MATCH($A205&amp;"|"&amp;TEXT(_xlfn.MAXIFS(Cadastro!$E$5:$E$94,Cadastro!$A$5:$A$94,$A205,Cadastro!$E$5:$E$94,"&lt;="&amp;$F205),"yyyymmdd"),Cadastro!$I$5:$I$94,0),"")</f>
        <v>8</v>
      </c>
      <c r="AC205" t="str">
        <f>IFERROR(_xlfn.SINGLE(INDEX(Exceções!$D$5:$D$202,MATCH($A205&amp;"|"&amp;$F205,Exceções!$F$5:$F$202,0))),"")</f>
        <v/>
      </c>
      <c r="AD205" t="str">
        <f>IF($AC205="","",IFERROR(_xlfn.SINGLE(INDEX(Exceções!$E$5:$E$202,MATCH($A205&amp;"|"&amp;$F205,Exceções!$F$5:$F$202,0))),""))</f>
        <v/>
      </c>
    </row>
    <row r="206" spans="1:30" ht="15" hidden="1" customHeight="1" x14ac:dyDescent="0.25">
      <c r="A206" s="43">
        <v>52351</v>
      </c>
      <c r="B206" s="29" t="s">
        <v>176</v>
      </c>
      <c r="C206" s="29" t="str">
        <f>IFERROR(INDEX(Cadastro!$C$5:$C$94,$AB206),"NÃO INFORMADO")</f>
        <v>LUB</v>
      </c>
      <c r="D206" s="29" t="str">
        <f>IFERROR(INDEX(Cadastro!$D$5:$D$94,$AB206),"")</f>
        <v>6x1</v>
      </c>
      <c r="E206" s="29" t="str">
        <f>IFERROR(INDEX(Cadastro!$G$5:$G$94,$AB206),"")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Não</v>
      </c>
      <c r="Q206" s="44" t="str">
        <f t="shared" si="38"/>
        <v/>
      </c>
      <c r="R206" s="44" t="str">
        <f t="shared" si="39"/>
        <v/>
      </c>
      <c r="S206" s="42" t="str">
        <f t="shared" si="40"/>
        <v/>
      </c>
      <c r="T206" s="44" t="str">
        <f>IF($Q206&lt;&gt;"Sim","",IF($N206&gt;Parâmetros!$E$15,"Sim","Não"))</f>
        <v/>
      </c>
      <c r="U206" s="29" t="str">
        <f t="shared" si="41"/>
        <v>Fora da apuração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$94,$AB206),"")="",IF($L206&gt;0,1,0),IF(IFERROR(INDEX(Cadastro!$F$5:$F$94,$AB206),"")&lt;=IFERROR(INDEX(Parâmetros!$B$39:$B$48,MATCH($E206,Parâmetros!$A$39:$A$48,0)),99),IFERROR(INDEX(Cadastro!$F$5:$F$94,$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$94,$AB206),"")="",0,IF(IFERROR(INDEX(Cadastro!$F$5:$F$94,$AB206),"")&gt;IFERROR(INDEX(Parâmetros!$B$39:$B$48,MATCH($E206,Parâmetros!$A$39:$A$48,0)),99),IFERROR(INDEX(Cadastro!$F$5:$F$94,$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registro"),IF(AND($AB206&lt;&gt;$AB205,IFERROR(INDEX(Cadastro!$F$5:$F$94,$AB206),"")=""),"Indeterminado (início da série)",IF($X206&gt;0,"Folga","Falta de registro"))))))))</f>
        <v>Falta de registro</v>
      </c>
      <c r="Z206" s="46">
        <f>IF(OR($L206&gt;0,$F206&gt;Parâmetros!$E$14),0,IF($A206&lt;&gt;$A205,1,N($Z205)+1))</f>
        <v>0</v>
      </c>
      <c r="AA206" s="46">
        <f>IF(OR($L206&gt;0,$F206&gt;Parâmetros!$E$14),0,IF(OR($A206&lt;&gt;$A207,$F207&gt;Parâmetros!$E$14),1,N($AA207)+1))</f>
        <v>0</v>
      </c>
      <c r="AB206" s="43">
        <f>IFERROR(MATCH($A206&amp;"|"&amp;TEXT(_xlfn.MAXIFS(Cadastro!$E$5:$E$94,Cadastro!$A$5:$A$94,$A206,Cadastro!$E$5:$E$94,"&lt;="&amp;$F206),"yyyymmdd"),Cadastro!$I$5:$I$94,0),"")</f>
        <v>8</v>
      </c>
      <c r="AC206" t="str">
        <f>IFERROR(_xlfn.SINGLE(INDEX(Exceções!$D$5:$D$202,MATCH($A206&amp;"|"&amp;$F206,Exceções!$F$5:$F$202,0))),"")</f>
        <v/>
      </c>
      <c r="AD206" t="str">
        <f>IF($AC206="","",IFERROR(_xlfn.SINGLE(INDEX(Exceções!$E$5:$E$202,MATCH($A206&amp;"|"&amp;$F206,Exceções!$F$5:$F$202,0))),""))</f>
        <v/>
      </c>
    </row>
    <row r="207" spans="1:30" ht="15" hidden="1" customHeight="1" x14ac:dyDescent="0.25">
      <c r="A207" s="43">
        <v>52351</v>
      </c>
      <c r="B207" s="29" t="s">
        <v>176</v>
      </c>
      <c r="C207" s="29" t="str">
        <f>IFERROR(INDEX(Cadastro!$C$5:$C$94,$AB207),"NÃO INFORMADO")</f>
        <v>LUB</v>
      </c>
      <c r="D207" s="29" t="str">
        <f>IFERROR(INDEX(Cadastro!$D$5:$D$94,$AB207),"")</f>
        <v>6x1</v>
      </c>
      <c r="E207" s="29" t="str">
        <f>IFERROR(INDEX(Cadastro!$G$5:$G$94,$AB207),"")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$94,$AB207),"")="",IF($L207&gt;0,1,0),IF(IFERROR(INDEX(Cadastro!$F$5:$F$94,$AB207),"")&lt;=IFERROR(INDEX(Parâmetros!$B$39:$B$48,MATCH($E207,Parâmetros!$A$39:$A$48,0)),99),IFERROR(INDEX(Cadastro!$F$5:$F$94,$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$94,$AB207),"")="",0,IF(IFERROR(INDEX(Cadastro!$F$5:$F$94,$AB207),"")&gt;IFERROR(INDEX(Parâmetros!$B$39:$B$48,MATCH($E207,Parâmetros!$A$39:$A$48,0)),99),IFERROR(INDEX(Cadastro!$F$5:$F$94,$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registro"),IF(AND($AB207&lt;&gt;$AB206,IFERROR(INDEX(Cadastro!$F$5:$F$94,$AB207),"")=""),"Indeterminado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IFERROR(MATCH($A207&amp;"|"&amp;TEXT(_xlfn.MAXIFS(Cadastro!$E$5:$E$94,Cadastro!$A$5:$A$94,$A207,Cadastro!$E$5:$E$94,"&lt;="&amp;$F207),"yyyymmdd"),Cadastro!$I$5:$I$94,0),"")</f>
        <v>8</v>
      </c>
      <c r="AC207" t="str">
        <f>IFERROR(_xlfn.SINGLE(INDEX(Exceções!$D$5:$D$202,MATCH($A207&amp;"|"&amp;$F207,Exceções!$F$5:$F$202,0))),"")</f>
        <v/>
      </c>
      <c r="AD207" t="str">
        <f>IF($AC207="","",IFERROR(_xlfn.SINGLE(INDEX(Exceções!$E$5:$E$202,MATCH($A207&amp;"|"&amp;$F207,Exceções!$F$5:$F$202,0))),""))</f>
        <v/>
      </c>
    </row>
    <row r="208" spans="1:30" ht="15" hidden="1" customHeight="1" x14ac:dyDescent="0.25">
      <c r="A208" s="43">
        <v>52351</v>
      </c>
      <c r="B208" s="29" t="s">
        <v>176</v>
      </c>
      <c r="C208" s="29" t="str">
        <f>IFERROR(INDEX(Cadastro!$C$5:$C$94,$AB208),"NÃO INFORMADO")</f>
        <v>LUB</v>
      </c>
      <c r="D208" s="29" t="str">
        <f>IFERROR(INDEX(Cadastro!$D$5:$D$94,$AB208),"")</f>
        <v>6x1</v>
      </c>
      <c r="E208" s="29" t="str">
        <f>IFERROR(INDEX(Cadastro!$G$5:$G$94,$AB208),"")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$94,$AB208),"")="",IF($L208&gt;0,1,0),IF(IFERROR(INDEX(Cadastro!$F$5:$F$94,$AB208),"")&lt;=IFERROR(INDEX(Parâmetros!$B$39:$B$48,MATCH($E208,Parâmetros!$A$39:$A$48,0)),99),IFERROR(INDEX(Cadastro!$F$5:$F$94,$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$94,$AB208),"")="",0,IF(IFERROR(INDEX(Cadastro!$F$5:$F$94,$AB208),"")&gt;IFERROR(INDEX(Parâmetros!$B$39:$B$48,MATCH($E208,Parâmetros!$A$39:$A$48,0)),99),IFERROR(INDEX(Cadastro!$F$5:$F$94,$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registro"),IF(AND($AB208&lt;&gt;$AB207,IFERROR(INDEX(Cadastro!$F$5:$F$94,$AB208),"")=""),"Indeterminado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IFERROR(MATCH($A208&amp;"|"&amp;TEXT(_xlfn.MAXIFS(Cadastro!$E$5:$E$94,Cadastro!$A$5:$A$94,$A208,Cadastro!$E$5:$E$94,"&lt;="&amp;$F208),"yyyymmdd"),Cadastro!$I$5:$I$94,0),"")</f>
        <v>8</v>
      </c>
      <c r="AC208" t="str">
        <f>IFERROR(_xlfn.SINGLE(INDEX(Exceções!$D$5:$D$202,MATCH($A208&amp;"|"&amp;$F208,Exceções!$F$5:$F$202,0))),"")</f>
        <v/>
      </c>
      <c r="AD208" t="str">
        <f>IF($AC208="","",IFERROR(_xlfn.SINGLE(INDEX(Exceções!$E$5:$E$202,MATCH($A208&amp;"|"&amp;$F208,Exceções!$F$5:$F$202,0))),""))</f>
        <v/>
      </c>
    </row>
    <row r="209" spans="1:30" ht="15" hidden="1" customHeight="1" x14ac:dyDescent="0.25">
      <c r="A209" s="43">
        <v>52351</v>
      </c>
      <c r="B209" s="29" t="s">
        <v>176</v>
      </c>
      <c r="C209" s="29" t="str">
        <f>IFERROR(INDEX(Cadastro!$C$5:$C$94,$AB209),"NÃO INFORMADO")</f>
        <v>LUB</v>
      </c>
      <c r="D209" s="29" t="str">
        <f>IFERROR(INDEX(Cadastro!$D$5:$D$94,$AB209),"")</f>
        <v>6x1</v>
      </c>
      <c r="E209" s="29" t="str">
        <f>IFERROR(INDEX(Cadastro!$G$5:$G$94,$AB209),"")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$94,$AB209),"")="",IF($L209&gt;0,1,0),IF(IFERROR(INDEX(Cadastro!$F$5:$F$94,$AB209),"")&lt;=IFERROR(INDEX(Parâmetros!$B$39:$B$48,MATCH($E209,Parâmetros!$A$39:$A$48,0)),99),IFERROR(INDEX(Cadastro!$F$5:$F$94,$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$94,$AB209),"")="",0,IF(IFERROR(INDEX(Cadastro!$F$5:$F$94,$AB209),"")&gt;IFERROR(INDEX(Parâmetros!$B$39:$B$48,MATCH($E209,Parâmetros!$A$39:$A$48,0)),99),IFERROR(INDEX(Cadastro!$F$5:$F$94,$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registro"),IF(AND($AB209&lt;&gt;$AB208,IFERROR(INDEX(Cadastro!$F$5:$F$94,$AB209),"")=""),"Indeterminado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IFERROR(MATCH($A209&amp;"|"&amp;TEXT(_xlfn.MAXIFS(Cadastro!$E$5:$E$94,Cadastro!$A$5:$A$94,$A209,Cadastro!$E$5:$E$94,"&lt;="&amp;$F209),"yyyymmdd"),Cadastro!$I$5:$I$94,0),"")</f>
        <v>8</v>
      </c>
      <c r="AC209" t="str">
        <f>IFERROR(_xlfn.SINGLE(INDEX(Exceções!$D$5:$D$202,MATCH($A209&amp;"|"&amp;$F209,Exceções!$F$5:$F$202,0))),"")</f>
        <v/>
      </c>
      <c r="AD209" t="str">
        <f>IF($AC209="","",IFERROR(_xlfn.SINGLE(INDEX(Exceções!$E$5:$E$202,MATCH($A209&amp;"|"&amp;$F209,Exceções!$F$5:$F$202,0))),""))</f>
        <v/>
      </c>
    </row>
    <row r="210" spans="1:30" ht="15" hidden="1" customHeight="1" x14ac:dyDescent="0.25">
      <c r="A210" s="43">
        <v>52351</v>
      </c>
      <c r="B210" s="29" t="s">
        <v>176</v>
      </c>
      <c r="C210" s="29" t="str">
        <f>IFERROR(INDEX(Cadastro!$C$5:$C$94,$AB210),"NÃO INFORMADO")</f>
        <v>LUB</v>
      </c>
      <c r="D210" s="29" t="str">
        <f>IFERROR(INDEX(Cadastro!$D$5:$D$94,$AB210),"")</f>
        <v>6x1</v>
      </c>
      <c r="E210" s="29" t="str">
        <f>IFERROR(INDEX(Cadastro!$G$5:$G$94,$AB210),"")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$94,$AB210),"")="",IF($L210&gt;0,1,0),IF(IFERROR(INDEX(Cadastro!$F$5:$F$94,$AB210),"")&lt;=IFERROR(INDEX(Parâmetros!$B$39:$B$48,MATCH($E210,Parâmetros!$A$39:$A$48,0)),99),IFERROR(INDEX(Cadastro!$F$5:$F$94,$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$94,$AB210),"")="",0,IF(IFERROR(INDEX(Cadastro!$F$5:$F$94,$AB210),"")&gt;IFERROR(INDEX(Parâmetros!$B$39:$B$48,MATCH($E210,Parâmetros!$A$39:$A$48,0)),99),IFERROR(INDEX(Cadastro!$F$5:$F$94,$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registro"),IF(AND($AB210&lt;&gt;$AB209,IFERROR(INDEX(Cadastro!$F$5:$F$94,$AB210),"")=""),"Indeterminado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IFERROR(MATCH($A210&amp;"|"&amp;TEXT(_xlfn.MAXIFS(Cadastro!$E$5:$E$94,Cadastro!$A$5:$A$94,$A210,Cadastro!$E$5:$E$94,"&lt;="&amp;$F210),"yyyymmdd"),Cadastro!$I$5:$I$94,0),"")</f>
        <v>8</v>
      </c>
      <c r="AC210" t="str">
        <f>IFERROR(_xlfn.SINGLE(INDEX(Exceções!$D$5:$D$202,MATCH($A210&amp;"|"&amp;$F210,Exceções!$F$5:$F$202,0))),"")</f>
        <v/>
      </c>
      <c r="AD210" t="str">
        <f>IF($AC210="","",IFERROR(_xlfn.SINGLE(INDEX(Exceções!$E$5:$E$202,MATCH($A210&amp;"|"&amp;$F210,Exceções!$F$5:$F$202,0))),""))</f>
        <v/>
      </c>
    </row>
    <row r="211" spans="1:30" ht="15" hidden="1" customHeight="1" x14ac:dyDescent="0.25">
      <c r="A211" s="43">
        <v>52351</v>
      </c>
      <c r="B211" s="29" t="s">
        <v>176</v>
      </c>
      <c r="C211" s="29" t="str">
        <f>IFERROR(INDEX(Cadastro!$C$5:$C$94,$AB211),"NÃO INFORMADO")</f>
        <v>LUB</v>
      </c>
      <c r="D211" s="29" t="str">
        <f>IFERROR(INDEX(Cadastro!$D$5:$D$94,$AB211),"")</f>
        <v>6x1</v>
      </c>
      <c r="E211" s="29" t="str">
        <f>IFERROR(INDEX(Cadastro!$G$5:$G$94,$AB211),"")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$94,$AB211),"")="",IF($L211&gt;0,1,0),IF(IFERROR(INDEX(Cadastro!$F$5:$F$94,$AB211),"")&lt;=IFERROR(INDEX(Parâmetros!$B$39:$B$48,MATCH($E211,Parâmetros!$A$39:$A$48,0)),99),IFERROR(INDEX(Cadastro!$F$5:$F$94,$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$94,$AB211),"")="",0,IF(IFERROR(INDEX(Cadastro!$F$5:$F$94,$AB211),"")&gt;IFERROR(INDEX(Parâmetros!$B$39:$B$48,MATCH($E211,Parâmetros!$A$39:$A$48,0)),99),IFERROR(INDEX(Cadastro!$F$5:$F$94,$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registro"),IF(AND($AB211&lt;&gt;$AB210,IFERROR(INDEX(Cadastro!$F$5:$F$94,$AB211),"")=""),"Indeterminado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IFERROR(MATCH($A211&amp;"|"&amp;TEXT(_xlfn.MAXIFS(Cadastro!$E$5:$E$94,Cadastro!$A$5:$A$94,$A211,Cadastro!$E$5:$E$94,"&lt;="&amp;$F211),"yyyymmdd"),Cadastro!$I$5:$I$94,0),"")</f>
        <v>8</v>
      </c>
      <c r="AC211" t="str">
        <f>IFERROR(_xlfn.SINGLE(INDEX(Exceções!$D$5:$D$202,MATCH($A211&amp;"|"&amp;$F211,Exceções!$F$5:$F$202,0))),"")</f>
        <v/>
      </c>
      <c r="AD211" t="str">
        <f>IF($AC211="","",IFERROR(_xlfn.SINGLE(INDEX(Exceções!$E$5:$E$202,MATCH($A211&amp;"|"&amp;$F211,Exceções!$F$5:$F$202,0))),""))</f>
        <v/>
      </c>
    </row>
    <row r="212" spans="1:30" ht="15" hidden="1" customHeight="1" x14ac:dyDescent="0.25">
      <c r="A212" s="43">
        <v>52351</v>
      </c>
      <c r="B212" s="29" t="s">
        <v>176</v>
      </c>
      <c r="C212" s="29" t="str">
        <f>IFERROR(INDEX(Cadastro!$C$5:$C$94,$AB212),"NÃO INFORMADO")</f>
        <v>LUB</v>
      </c>
      <c r="D212" s="29" t="str">
        <f>IFERROR(INDEX(Cadastro!$D$5:$D$94,$AB212),"")</f>
        <v>6x1</v>
      </c>
      <c r="E212" s="29" t="str">
        <f>IFERROR(INDEX(Cadastro!$G$5:$G$94,$AB212),"")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$94,$AB212),"")="",IF($L212&gt;0,1,0),IF(IFERROR(INDEX(Cadastro!$F$5:$F$94,$AB212),"")&lt;=IFERROR(INDEX(Parâmetros!$B$39:$B$48,MATCH($E212,Parâmetros!$A$39:$A$48,0)),99),IFERROR(INDEX(Cadastro!$F$5:$F$94,$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$94,$AB212),"")="",0,IF(IFERROR(INDEX(Cadastro!$F$5:$F$94,$AB212),"")&gt;IFERROR(INDEX(Parâmetros!$B$39:$B$48,MATCH($E212,Parâmetros!$A$39:$A$48,0)),99),IFERROR(INDEX(Cadastro!$F$5:$F$94,$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registro"),IF(AND($AB212&lt;&gt;$AB211,IFERROR(INDEX(Cadastro!$F$5:$F$94,$AB212),"")=""),"Indeterminado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IFERROR(MATCH($A212&amp;"|"&amp;TEXT(_xlfn.MAXIFS(Cadastro!$E$5:$E$94,Cadastro!$A$5:$A$94,$A212,Cadastro!$E$5:$E$94,"&lt;="&amp;$F212),"yyyymmdd"),Cadastro!$I$5:$I$94,0),"")</f>
        <v>8</v>
      </c>
      <c r="AC212" t="str">
        <f>IFERROR(_xlfn.SINGLE(INDEX(Exceções!$D$5:$D$202,MATCH($A212&amp;"|"&amp;$F212,Exceções!$F$5:$F$202,0))),"")</f>
        <v/>
      </c>
      <c r="AD212" t="str">
        <f>IF($AC212="","",IFERROR(_xlfn.SINGLE(INDEX(Exceções!$E$5:$E$202,MATCH($A212&amp;"|"&amp;$F212,Exceções!$F$5:$F$202,0))),""))</f>
        <v/>
      </c>
    </row>
    <row r="213" spans="1:30" ht="15" hidden="1" customHeight="1" x14ac:dyDescent="0.25">
      <c r="A213" s="43">
        <v>52351</v>
      </c>
      <c r="B213" s="29" t="s">
        <v>176</v>
      </c>
      <c r="C213" s="29" t="str">
        <f>IFERROR(INDEX(Cadastro!$C$5:$C$94,$AB213),"NÃO INFORMADO")</f>
        <v>LUB</v>
      </c>
      <c r="D213" s="29" t="str">
        <f>IFERROR(INDEX(Cadastro!$D$5:$D$94,$AB213),"")</f>
        <v>6x1</v>
      </c>
      <c r="E213" s="29" t="str">
        <f>IFERROR(INDEX(Cadastro!$G$5:$G$94,$AB213),"")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$94,$AB213),"")="",IF($L213&gt;0,1,0),IF(IFERROR(INDEX(Cadastro!$F$5:$F$94,$AB213),"")&lt;=IFERROR(INDEX(Parâmetros!$B$39:$B$48,MATCH($E213,Parâmetros!$A$39:$A$48,0)),99),IFERROR(INDEX(Cadastro!$F$5:$F$94,$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$94,$AB213),"")="",0,IF(IFERROR(INDEX(Cadastro!$F$5:$F$94,$AB213),"")&gt;IFERROR(INDEX(Parâmetros!$B$39:$B$48,MATCH($E213,Parâmetros!$A$39:$A$48,0)),99),IFERROR(INDEX(Cadastro!$F$5:$F$94,$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registro"),IF(AND($AB213&lt;&gt;$AB212,IFERROR(INDEX(Cadastro!$F$5:$F$94,$AB213),"")=""),"Indeterminado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IFERROR(MATCH($A213&amp;"|"&amp;TEXT(_xlfn.MAXIFS(Cadastro!$E$5:$E$94,Cadastro!$A$5:$A$94,$A213,Cadastro!$E$5:$E$94,"&lt;="&amp;$F213),"yyyymmdd"),Cadastro!$I$5:$I$94,0),"")</f>
        <v>8</v>
      </c>
      <c r="AC213" t="str">
        <f>IFERROR(_xlfn.SINGLE(INDEX(Exceções!$D$5:$D$202,MATCH($A213&amp;"|"&amp;$F213,Exceções!$F$5:$F$202,0))),"")</f>
        <v/>
      </c>
      <c r="AD213" t="str">
        <f>IF($AC213="","",IFERROR(_xlfn.SINGLE(INDEX(Exceções!$E$5:$E$202,MATCH($A213&amp;"|"&amp;$F213,Exceções!$F$5:$F$202,0))),""))</f>
        <v/>
      </c>
    </row>
    <row r="214" spans="1:30" ht="15" hidden="1" customHeight="1" x14ac:dyDescent="0.25">
      <c r="A214" s="43">
        <v>52351</v>
      </c>
      <c r="B214" s="29" t="s">
        <v>176</v>
      </c>
      <c r="C214" s="29" t="str">
        <f>IFERROR(INDEX(Cadastro!$C$5:$C$94,$AB214),"NÃO INFORMADO")</f>
        <v>LUB</v>
      </c>
      <c r="D214" s="29" t="str">
        <f>IFERROR(INDEX(Cadastro!$D$5:$D$94,$AB214),"")</f>
        <v>6x1</v>
      </c>
      <c r="E214" s="29" t="str">
        <f>IFERROR(INDEX(Cadastro!$G$5:$G$94,$AB214),"")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$94,$AB214),"")="",IF($L214&gt;0,1,0),IF(IFERROR(INDEX(Cadastro!$F$5:$F$94,$AB214),"")&lt;=IFERROR(INDEX(Parâmetros!$B$39:$B$48,MATCH($E214,Parâmetros!$A$39:$A$48,0)),99),IFERROR(INDEX(Cadastro!$F$5:$F$94,$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$94,$AB214),"")="",0,IF(IFERROR(INDEX(Cadastro!$F$5:$F$94,$AB214),"")&gt;IFERROR(INDEX(Parâmetros!$B$39:$B$48,MATCH($E214,Parâmetros!$A$39:$A$48,0)),99),IFERROR(INDEX(Cadastro!$F$5:$F$94,$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registro"),IF(AND($AB214&lt;&gt;$AB213,IFERROR(INDEX(Cadastro!$F$5:$F$94,$AB214),"")=""),"Indeterminado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IFERROR(MATCH($A214&amp;"|"&amp;TEXT(_xlfn.MAXIFS(Cadastro!$E$5:$E$94,Cadastro!$A$5:$A$94,$A214,Cadastro!$E$5:$E$94,"&lt;="&amp;$F214),"yyyymmdd"),Cadastro!$I$5:$I$94,0),"")</f>
        <v>8</v>
      </c>
      <c r="AC214" t="str">
        <f>IFERROR(_xlfn.SINGLE(INDEX(Exceções!$D$5:$D$202,MATCH($A214&amp;"|"&amp;$F214,Exceções!$F$5:$F$202,0))),"")</f>
        <v/>
      </c>
      <c r="AD214" t="str">
        <f>IF($AC214="","",IFERROR(_xlfn.SINGLE(INDEX(Exceções!$E$5:$E$202,MATCH($A214&amp;"|"&amp;$F214,Exceções!$F$5:$F$202,0))),""))</f>
        <v/>
      </c>
    </row>
    <row r="215" spans="1:30" ht="15" hidden="1" customHeight="1" x14ac:dyDescent="0.25">
      <c r="A215" s="43">
        <v>52351</v>
      </c>
      <c r="B215" s="29" t="s">
        <v>176</v>
      </c>
      <c r="C215" s="29" t="str">
        <f>IFERROR(INDEX(Cadastro!$C$5:$C$94,$AB215),"NÃO INFORMADO")</f>
        <v>LUB</v>
      </c>
      <c r="D215" s="29" t="str">
        <f>IFERROR(INDEX(Cadastro!$D$5:$D$94,$AB215),"")</f>
        <v>6x1</v>
      </c>
      <c r="E215" s="29" t="str">
        <f>IFERROR(INDEX(Cadastro!$G$5:$G$94,$AB215),"")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$94,$AB215),"")="",IF($L215&gt;0,1,0),IF(IFERROR(INDEX(Cadastro!$F$5:$F$94,$AB215),"")&lt;=IFERROR(INDEX(Parâmetros!$B$39:$B$48,MATCH($E215,Parâmetros!$A$39:$A$48,0)),99),IFERROR(INDEX(Cadastro!$F$5:$F$94,$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$94,$AB215),"")="",0,IF(IFERROR(INDEX(Cadastro!$F$5:$F$94,$AB215),"")&gt;IFERROR(INDEX(Parâmetros!$B$39:$B$48,MATCH($E215,Parâmetros!$A$39:$A$48,0)),99),IFERROR(INDEX(Cadastro!$F$5:$F$94,$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registro"),IF(AND($AB215&lt;&gt;$AB214,IFERROR(INDEX(Cadastro!$F$5:$F$94,$AB215),"")=""),"Indeterminado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IFERROR(MATCH($A215&amp;"|"&amp;TEXT(_xlfn.MAXIFS(Cadastro!$E$5:$E$94,Cadastro!$A$5:$A$94,$A215,Cadastro!$E$5:$E$94,"&lt;="&amp;$F215),"yyyymmdd"),Cadastro!$I$5:$I$94,0),"")</f>
        <v>8</v>
      </c>
      <c r="AC215" t="str">
        <f>IFERROR(_xlfn.SINGLE(INDEX(Exceções!$D$5:$D$202,MATCH($A215&amp;"|"&amp;$F215,Exceções!$F$5:$F$202,0))),"")</f>
        <v/>
      </c>
      <c r="AD215" t="str">
        <f>IF($AC215="","",IFERROR(_xlfn.SINGLE(INDEX(Exceções!$E$5:$E$202,MATCH($A215&amp;"|"&amp;$F215,Exceções!$F$5:$F$202,0))),""))</f>
        <v/>
      </c>
    </row>
    <row r="216" spans="1:30" ht="15" hidden="1" customHeight="1" x14ac:dyDescent="0.25">
      <c r="A216" s="43">
        <v>52351</v>
      </c>
      <c r="B216" s="29" t="s">
        <v>176</v>
      </c>
      <c r="C216" s="29" t="str">
        <f>IFERROR(INDEX(Cadastro!$C$5:$C$94,$AB216),"NÃO INFORMADO")</f>
        <v>LUB</v>
      </c>
      <c r="D216" s="29" t="str">
        <f>IFERROR(INDEX(Cadastro!$D$5:$D$94,$AB216),"")</f>
        <v>6x1</v>
      </c>
      <c r="E216" s="29" t="str">
        <f>IFERROR(INDEX(Cadastro!$G$5:$G$94,$AB216),"")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$94,$AB216),"")="",IF($L216&gt;0,1,0),IF(IFERROR(INDEX(Cadastro!$F$5:$F$94,$AB216),"")&lt;=IFERROR(INDEX(Parâmetros!$B$39:$B$48,MATCH($E216,Parâmetros!$A$39:$A$48,0)),99),IFERROR(INDEX(Cadastro!$F$5:$F$94,$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$94,$AB216),"")="",0,IF(IFERROR(INDEX(Cadastro!$F$5:$F$94,$AB216),"")&gt;IFERROR(INDEX(Parâmetros!$B$39:$B$48,MATCH($E216,Parâmetros!$A$39:$A$48,0)),99),IFERROR(INDEX(Cadastro!$F$5:$F$94,$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registro"),IF(AND($AB216&lt;&gt;$AB215,IFERROR(INDEX(Cadastro!$F$5:$F$94,$AB216),"")=""),"Indeterminado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IFERROR(MATCH($A216&amp;"|"&amp;TEXT(_xlfn.MAXIFS(Cadastro!$E$5:$E$94,Cadastro!$A$5:$A$94,$A216,Cadastro!$E$5:$E$94,"&lt;="&amp;$F216),"yyyymmdd"),Cadastro!$I$5:$I$94,0),"")</f>
        <v>8</v>
      </c>
      <c r="AC216" t="str">
        <f>IFERROR(_xlfn.SINGLE(INDEX(Exceções!$D$5:$D$202,MATCH($A216&amp;"|"&amp;$F216,Exceções!$F$5:$F$202,0))),"")</f>
        <v/>
      </c>
      <c r="AD216" t="str">
        <f>IF($AC216="","",IFERROR(_xlfn.SINGLE(INDEX(Exceções!$E$5:$E$202,MATCH($A216&amp;"|"&amp;$F216,Exceções!$F$5:$F$202,0))),""))</f>
        <v/>
      </c>
    </row>
    <row r="217" spans="1:30" ht="15" hidden="1" customHeight="1" x14ac:dyDescent="0.25">
      <c r="A217" s="43">
        <v>52351</v>
      </c>
      <c r="B217" s="29" t="s">
        <v>176</v>
      </c>
      <c r="C217" s="29" t="str">
        <f>IFERROR(INDEX(Cadastro!$C$5:$C$94,$AB217),"NÃO INFORMADO")</f>
        <v>LUB</v>
      </c>
      <c r="D217" s="29" t="str">
        <f>IFERROR(INDEX(Cadastro!$D$5:$D$94,$AB217),"")</f>
        <v>6x1</v>
      </c>
      <c r="E217" s="29" t="str">
        <f>IFERROR(INDEX(Cadastro!$G$5:$G$94,$AB217),"")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$94,$AB217),"")="",IF($L217&gt;0,1,0),IF(IFERROR(INDEX(Cadastro!$F$5:$F$94,$AB217),"")&lt;=IFERROR(INDEX(Parâmetros!$B$39:$B$48,MATCH($E217,Parâmetros!$A$39:$A$48,0)),99),IFERROR(INDEX(Cadastro!$F$5:$F$94,$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$94,$AB217),"")="",0,IF(IFERROR(INDEX(Cadastro!$F$5:$F$94,$AB217),"")&gt;IFERROR(INDEX(Parâmetros!$B$39:$B$48,MATCH($E217,Parâmetros!$A$39:$A$48,0)),99),IFERROR(INDEX(Cadastro!$F$5:$F$94,$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registro"),IF(AND($AB217&lt;&gt;$AB216,IFERROR(INDEX(Cadastro!$F$5:$F$94,$AB217),"")=""),"Indeterminado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IFERROR(MATCH($A217&amp;"|"&amp;TEXT(_xlfn.MAXIFS(Cadastro!$E$5:$E$94,Cadastro!$A$5:$A$94,$A217,Cadastro!$E$5:$E$94,"&lt;="&amp;$F217),"yyyymmdd"),Cadastro!$I$5:$I$94,0),"")</f>
        <v>8</v>
      </c>
      <c r="AC217" t="str">
        <f>IFERROR(_xlfn.SINGLE(INDEX(Exceções!$D$5:$D$202,MATCH($A217&amp;"|"&amp;$F217,Exceções!$F$5:$F$202,0))),"")</f>
        <v/>
      </c>
      <c r="AD217" t="str">
        <f>IF($AC217="","",IFERROR(_xlfn.SINGLE(INDEX(Exceções!$E$5:$E$202,MATCH($A217&amp;"|"&amp;$F217,Exceções!$F$5:$F$202,0))),""))</f>
        <v/>
      </c>
    </row>
    <row r="218" spans="1:30" ht="15" hidden="1" customHeight="1" x14ac:dyDescent="0.25">
      <c r="A218" s="43">
        <v>52351</v>
      </c>
      <c r="B218" s="29" t="s">
        <v>176</v>
      </c>
      <c r="C218" s="29" t="str">
        <f>IFERROR(INDEX(Cadastro!$C$5:$C$94,$AB218),"NÃO INFORMADO")</f>
        <v>LUB</v>
      </c>
      <c r="D218" s="29" t="str">
        <f>IFERROR(INDEX(Cadastro!$D$5:$D$94,$AB218),"")</f>
        <v>6x1</v>
      </c>
      <c r="E218" s="29" t="str">
        <f>IFERROR(INDEX(Cadastro!$G$5:$G$94,$AB218),"")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$94,$AB218),"")="",IF($L218&gt;0,1,0),IF(IFERROR(INDEX(Cadastro!$F$5:$F$94,$AB218),"")&lt;=IFERROR(INDEX(Parâmetros!$B$39:$B$48,MATCH($E218,Parâmetros!$A$39:$A$48,0)),99),IFERROR(INDEX(Cadastro!$F$5:$F$94,$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$94,$AB218),"")="",0,IF(IFERROR(INDEX(Cadastro!$F$5:$F$94,$AB218),"")&gt;IFERROR(INDEX(Parâmetros!$B$39:$B$48,MATCH($E218,Parâmetros!$A$39:$A$48,0)),99),IFERROR(INDEX(Cadastro!$F$5:$F$94,$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registro"),IF(AND($AB218&lt;&gt;$AB217,IFERROR(INDEX(Cadastro!$F$5:$F$94,$AB218),"")=""),"Indeterminado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IFERROR(MATCH($A218&amp;"|"&amp;TEXT(_xlfn.MAXIFS(Cadastro!$E$5:$E$94,Cadastro!$A$5:$A$94,$A218,Cadastro!$E$5:$E$94,"&lt;="&amp;$F218),"yyyymmdd"),Cadastro!$I$5:$I$94,0),"")</f>
        <v>8</v>
      </c>
      <c r="AC218" t="str">
        <f>IFERROR(_xlfn.SINGLE(INDEX(Exceções!$D$5:$D$202,MATCH($A218&amp;"|"&amp;$F218,Exceções!$F$5:$F$202,0))),"")</f>
        <v/>
      </c>
      <c r="AD218" t="str">
        <f>IF($AC218="","",IFERROR(_xlfn.SINGLE(INDEX(Exceções!$E$5:$E$202,MATCH($A218&amp;"|"&amp;$F218,Exceções!$F$5:$F$202,0))),""))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IFERROR(INDEX(Cadastro!$C$5:$C$94,$AB221),"NÃO INFORMADO")</f>
        <v>1001ADM</v>
      </c>
      <c r="D221" s="29" t="str">
        <f>IFERROR(INDEX(Cadastro!$D$5:$D$94,$AB221),"")</f>
        <v>6x1</v>
      </c>
      <c r="E221" s="29" t="str">
        <f>IFERROR(INDEX(Cadastro!$G$5:$G$94,$AB221),"")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$94,$AB221),"")="",IF($L221&gt;0,1,0),IF(IFERROR(INDEX(Cadastro!$F$5:$F$94,$AB221),"")&lt;=IFERROR(INDEX(Parâmetros!$B$39:$B$48,MATCH($E221,Parâmetros!$A$39:$A$48,0)),99),IFERROR(INDEX(Cadastro!$F$5:$F$94,$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$94,$AB221),"")="",0,IF(IFERROR(INDEX(Cadastro!$F$5:$F$94,$AB221),"")&gt;IFERROR(INDEX(Parâmetros!$B$39:$B$48,MATCH($E221,Parâmetros!$A$39:$A$48,0)),99),IFERROR(INDEX(Cadastro!$F$5:$F$94,$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registro"),IF(AND($AB221&lt;&gt;$AB220,IFERROR(INDEX(Cadastro!$F$5:$F$94,$AB221),"")=""),"Indeterminado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IFERROR(MATCH($A221&amp;"|"&amp;TEXT(_xlfn.MAXIFS(Cadastro!$E$5:$E$94,Cadastro!$A$5:$A$94,$A221,Cadastro!$E$5:$E$94,"&lt;="&amp;$F221),"yyyymmdd"),Cadastro!$I$5:$I$94,0),"")</f>
        <v>9</v>
      </c>
      <c r="AC221" t="str">
        <f>IFERROR(_xlfn.SINGLE(INDEX(Exceções!$D$5:$D$202,MATCH($A221&amp;"|"&amp;$F221,Exceções!$F$5:$F$202,0))),"")</f>
        <v>Atestado</v>
      </c>
      <c r="AD221" t="str">
        <f>IF($AC221="","",IFERROR(_xlfn.SINGLE(INDEX(Exceções!$E$5:$E$202,MATCH($A221&amp;"|"&amp;$F221,Exceções!$F$5:$F$202,0))),""))</f>
        <v>Atestado problema de coluna</v>
      </c>
    </row>
    <row r="222" spans="1:30" ht="15" hidden="1" customHeight="1" x14ac:dyDescent="0.25">
      <c r="A222" s="43">
        <v>53726</v>
      </c>
      <c r="B222" s="29" t="s">
        <v>177</v>
      </c>
      <c r="C222" s="29" t="str">
        <f>IFERROR(INDEX(Cadastro!$C$5:$C$94,$AB222),"NÃO INFORMADO")</f>
        <v>1001ADM</v>
      </c>
      <c r="D222" s="29" t="str">
        <f>IFERROR(INDEX(Cadastro!$D$5:$D$94,$AB222),"")</f>
        <v>6x1</v>
      </c>
      <c r="E222" s="29" t="str">
        <f>IFERROR(INDEX(Cadastro!$G$5:$G$94,$AB222),"")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$94,$AB222),"")="",IF($L222&gt;0,1,0),IF(IFERROR(INDEX(Cadastro!$F$5:$F$94,$AB222),"")&lt;=IFERROR(INDEX(Parâmetros!$B$39:$B$48,MATCH($E222,Parâmetros!$A$39:$A$48,0)),99),IFERROR(INDEX(Cadastro!$F$5:$F$94,$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$94,$AB222),"")="",0,IF(IFERROR(INDEX(Cadastro!$F$5:$F$94,$AB222),"")&gt;IFERROR(INDEX(Parâmetros!$B$39:$B$48,MATCH($E222,Parâmetros!$A$39:$A$48,0)),99),IFERROR(INDEX(Cadastro!$F$5:$F$94,$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registro"),IF(AND($AB222&lt;&gt;$AB221,IFERROR(INDEX(Cadastro!$F$5:$F$94,$AB222),"")=""),"Indeterminado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IFERROR(MATCH($A222&amp;"|"&amp;TEXT(_xlfn.MAXIFS(Cadastro!$E$5:$E$94,Cadastro!$A$5:$A$94,$A222,Cadastro!$E$5:$E$94,"&lt;="&amp;$F222),"yyyymmdd"),Cadastro!$I$5:$I$94,0),"")</f>
        <v>9</v>
      </c>
      <c r="AC222" t="str">
        <f>IFERROR(_xlfn.SINGLE(INDEX(Exceções!$D$5:$D$202,MATCH($A222&amp;"|"&amp;$F222,Exceções!$F$5:$F$202,0))),"")</f>
        <v>Atestado</v>
      </c>
      <c r="AD222" t="str">
        <f>IF($AC222="","",IFERROR(_xlfn.SINGLE(INDEX(Exceções!$E$5:$E$202,MATCH($A222&amp;"|"&amp;$F222,Exceções!$F$5:$F$202,0))),""))</f>
        <v>Atestado problema de coluna</v>
      </c>
    </row>
    <row r="223" spans="1:30" ht="15" hidden="1" customHeight="1" x14ac:dyDescent="0.25">
      <c r="A223" s="43">
        <v>53726</v>
      </c>
      <c r="B223" s="29" t="s">
        <v>177</v>
      </c>
      <c r="C223" s="29" t="str">
        <f>IFERROR(INDEX(Cadastro!$C$5:$C$94,$AB223),"NÃO INFORMADO")</f>
        <v>1001ADM</v>
      </c>
      <c r="D223" s="29" t="str">
        <f>IFERROR(INDEX(Cadastro!$D$5:$D$94,$AB223),"")</f>
        <v>6x1</v>
      </c>
      <c r="E223" s="29" t="str">
        <f>IFERROR(INDEX(Cadastro!$G$5:$G$94,$AB223),"")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$94,$AB223),"")="",IF($L223&gt;0,1,0),IF(IFERROR(INDEX(Cadastro!$F$5:$F$94,$AB223),"")&lt;=IFERROR(INDEX(Parâmetros!$B$39:$B$48,MATCH($E223,Parâmetros!$A$39:$A$48,0)),99),IFERROR(INDEX(Cadastro!$F$5:$F$94,$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$94,$AB223),"")="",0,IF(IFERROR(INDEX(Cadastro!$F$5:$F$94,$AB223),"")&gt;IFERROR(INDEX(Parâmetros!$B$39:$B$48,MATCH($E223,Parâmetros!$A$39:$A$48,0)),99),IFERROR(INDEX(Cadastro!$F$5:$F$94,$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registro"),IF(AND($AB223&lt;&gt;$AB222,IFERROR(INDEX(Cadastro!$F$5:$F$94,$AB223),"")=""),"Indeterminado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IFERROR(MATCH($A223&amp;"|"&amp;TEXT(_xlfn.MAXIFS(Cadastro!$E$5:$E$94,Cadastro!$A$5:$A$94,$A223,Cadastro!$E$5:$E$94,"&lt;="&amp;$F223),"yyyymmdd"),Cadastro!$I$5:$I$94,0),"")</f>
        <v>9</v>
      </c>
      <c r="AC223" t="str">
        <f>IFERROR(_xlfn.SINGLE(INDEX(Exceções!$D$5:$D$202,MATCH($A223&amp;"|"&amp;$F223,Exceções!$F$5:$F$202,0))),"")</f>
        <v>Atestado</v>
      </c>
      <c r="AD223" t="str">
        <f>IF($AC223="","",IFERROR(_xlfn.SINGLE(INDEX(Exceções!$E$5:$E$202,MATCH($A223&amp;"|"&amp;$F223,Exceções!$F$5:$F$202,0))),""))</f>
        <v>Atestado problema de coluna</v>
      </c>
    </row>
    <row r="224" spans="1:30" ht="15" hidden="1" customHeight="1" x14ac:dyDescent="0.25">
      <c r="A224" s="43">
        <v>53726</v>
      </c>
      <c r="B224" s="29" t="s">
        <v>177</v>
      </c>
      <c r="C224" s="29" t="str">
        <f>IFERROR(INDEX(Cadastro!$C$5:$C$94,$AB224),"NÃO INFORMADO")</f>
        <v>1001ADM</v>
      </c>
      <c r="D224" s="29" t="str">
        <f>IFERROR(INDEX(Cadastro!$D$5:$D$94,$AB224),"")</f>
        <v>6x1</v>
      </c>
      <c r="E224" s="29" t="str">
        <f>IFERROR(INDEX(Cadastro!$G$5:$G$94,$AB224),"")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$94,$AB224),"")="",IF($L224&gt;0,1,0),IF(IFERROR(INDEX(Cadastro!$F$5:$F$94,$AB224),"")&lt;=IFERROR(INDEX(Parâmetros!$B$39:$B$48,MATCH($E224,Parâmetros!$A$39:$A$48,0)),99),IFERROR(INDEX(Cadastro!$F$5:$F$94,$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$94,$AB224),"")="",0,IF(IFERROR(INDEX(Cadastro!$F$5:$F$94,$AB224),"")&gt;IFERROR(INDEX(Parâmetros!$B$39:$B$48,MATCH($E224,Parâmetros!$A$39:$A$48,0)),99),IFERROR(INDEX(Cadastro!$F$5:$F$94,$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registro"),IF(AND($AB224&lt;&gt;$AB223,IFERROR(INDEX(Cadastro!$F$5:$F$94,$AB224),"")=""),"Indeterminado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IFERROR(MATCH($A224&amp;"|"&amp;TEXT(_xlfn.MAXIFS(Cadastro!$E$5:$E$94,Cadastro!$A$5:$A$94,$A224,Cadastro!$E$5:$E$94,"&lt;="&amp;$F224),"yyyymmdd"),Cadastro!$I$5:$I$94,0),"")</f>
        <v>9</v>
      </c>
      <c r="AC224" t="str">
        <f>IFERROR(_xlfn.SINGLE(INDEX(Exceções!$D$5:$D$202,MATCH($A224&amp;"|"&amp;$F224,Exceções!$F$5:$F$202,0))),"")</f>
        <v>Atestado</v>
      </c>
      <c r="AD224" t="str">
        <f>IF($AC224="","",IFERROR(_xlfn.SINGLE(INDEX(Exceções!$E$5:$E$202,MATCH($A224&amp;"|"&amp;$F224,Exceções!$F$5:$F$202,0))),""))</f>
        <v>Atestado problema de coluna</v>
      </c>
    </row>
    <row r="225" spans="1:30" ht="15" hidden="1" customHeight="1" x14ac:dyDescent="0.25">
      <c r="A225" s="43">
        <v>53726</v>
      </c>
      <c r="B225" s="29" t="s">
        <v>177</v>
      </c>
      <c r="C225" s="29" t="str">
        <f>IFERROR(INDEX(Cadastro!$C$5:$C$94,$AB225),"NÃO INFORMADO")</f>
        <v>1001ADM</v>
      </c>
      <c r="D225" s="29" t="str">
        <f>IFERROR(INDEX(Cadastro!$D$5:$D$94,$AB225),"")</f>
        <v>6x1</v>
      </c>
      <c r="E225" s="29" t="str">
        <f>IFERROR(INDEX(Cadastro!$G$5:$G$94,$AB225),"")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$94,$AB225),"")="",IF($L225&gt;0,1,0),IF(IFERROR(INDEX(Cadastro!$F$5:$F$94,$AB225),"")&lt;=IFERROR(INDEX(Parâmetros!$B$39:$B$48,MATCH($E225,Parâmetros!$A$39:$A$48,0)),99),IFERROR(INDEX(Cadastro!$F$5:$F$94,$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$94,$AB225),"")="",0,IF(IFERROR(INDEX(Cadastro!$F$5:$F$94,$AB225),"")&gt;IFERROR(INDEX(Parâmetros!$B$39:$B$48,MATCH($E225,Parâmetros!$A$39:$A$48,0)),99),IFERROR(INDEX(Cadastro!$F$5:$F$94,$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registro"),IF(AND($AB225&lt;&gt;$AB224,IFERROR(INDEX(Cadastro!$F$5:$F$94,$AB225),"")=""),"Indeterminado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IFERROR(MATCH($A225&amp;"|"&amp;TEXT(_xlfn.MAXIFS(Cadastro!$E$5:$E$94,Cadastro!$A$5:$A$94,$A225,Cadastro!$E$5:$E$94,"&lt;="&amp;$F225),"yyyymmdd"),Cadastro!$I$5:$I$94,0),"")</f>
        <v>9</v>
      </c>
      <c r="AC225" t="str">
        <f>IFERROR(_xlfn.SINGLE(INDEX(Exceções!$D$5:$D$202,MATCH($A225&amp;"|"&amp;$F225,Exceções!$F$5:$F$202,0))),"")</f>
        <v>Atestado</v>
      </c>
      <c r="AD225" t="str">
        <f>IF($AC225="","",IFERROR(_xlfn.SINGLE(INDEX(Exceções!$E$5:$E$202,MATCH($A225&amp;"|"&amp;$F225,Exceções!$F$5:$F$202,0))),""))</f>
        <v>Atestado problema de coluna</v>
      </c>
    </row>
    <row r="226" spans="1:30" ht="15" hidden="1" customHeight="1" x14ac:dyDescent="0.25">
      <c r="A226" s="43">
        <v>53726</v>
      </c>
      <c r="B226" s="29" t="s">
        <v>177</v>
      </c>
      <c r="C226" s="29" t="str">
        <f>IFERROR(INDEX(Cadastro!$C$5:$C$94,$AB226),"NÃO INFORMADO")</f>
        <v>1001ADM</v>
      </c>
      <c r="D226" s="29" t="str">
        <f>IFERROR(INDEX(Cadastro!$D$5:$D$94,$AB226),"")</f>
        <v>6x1</v>
      </c>
      <c r="E226" s="29" t="str">
        <f>IFERROR(INDEX(Cadastro!$G$5:$G$94,$AB226),"")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$94,$AB226),"")="",IF($L226&gt;0,1,0),IF(IFERROR(INDEX(Cadastro!$F$5:$F$94,$AB226),"")&lt;=IFERROR(INDEX(Parâmetros!$B$39:$B$48,MATCH($E226,Parâmetros!$A$39:$A$48,0)),99),IFERROR(INDEX(Cadastro!$F$5:$F$94,$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$94,$AB226),"")="",0,IF(IFERROR(INDEX(Cadastro!$F$5:$F$94,$AB226),"")&gt;IFERROR(INDEX(Parâmetros!$B$39:$B$48,MATCH($E226,Parâmetros!$A$39:$A$48,0)),99),IFERROR(INDEX(Cadastro!$F$5:$F$94,$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registro"),IF(AND($AB226&lt;&gt;$AB225,IFERROR(INDEX(Cadastro!$F$5:$F$94,$AB226),"")=""),"Indeterminado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IFERROR(MATCH($A226&amp;"|"&amp;TEXT(_xlfn.MAXIFS(Cadastro!$E$5:$E$94,Cadastro!$A$5:$A$94,$A226,Cadastro!$E$5:$E$94,"&lt;="&amp;$F226),"yyyymmdd"),Cadastro!$I$5:$I$94,0),"")</f>
        <v>9</v>
      </c>
      <c r="AC226" t="str">
        <f>IFERROR(_xlfn.SINGLE(INDEX(Exceções!$D$5:$D$202,MATCH($A226&amp;"|"&amp;$F226,Exceções!$F$5:$F$202,0))),"")</f>
        <v>Atestado</v>
      </c>
      <c r="AD226" t="str">
        <f>IF($AC226="","",IFERROR(_xlfn.SINGLE(INDEX(Exceções!$E$5:$E$202,MATCH($A226&amp;"|"&amp;$F226,Exceções!$F$5:$F$202,0))),""))</f>
        <v>Atestado problema de coluna</v>
      </c>
    </row>
    <row r="227" spans="1:30" ht="15" hidden="1" customHeight="1" x14ac:dyDescent="0.25">
      <c r="A227" s="43">
        <v>53726</v>
      </c>
      <c r="B227" s="29" t="s">
        <v>177</v>
      </c>
      <c r="C227" s="29" t="str">
        <f>IFERROR(INDEX(Cadastro!$C$5:$C$94,$AB227),"NÃO INFORMADO")</f>
        <v>1001ADM</v>
      </c>
      <c r="D227" s="29" t="str">
        <f>IFERROR(INDEX(Cadastro!$D$5:$D$94,$AB227),"")</f>
        <v>6x1</v>
      </c>
      <c r="E227" s="29" t="str">
        <f>IFERROR(INDEX(Cadastro!$G$5:$G$94,$AB227),"")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$94,$AB227),"")="",IF($L227&gt;0,1,0),IF(IFERROR(INDEX(Cadastro!$F$5:$F$94,$AB227),"")&lt;=IFERROR(INDEX(Parâmetros!$B$39:$B$48,MATCH($E227,Parâmetros!$A$39:$A$48,0)),99),IFERROR(INDEX(Cadastro!$F$5:$F$94,$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$94,$AB227),"")="",0,IF(IFERROR(INDEX(Cadastro!$F$5:$F$94,$AB227),"")&gt;IFERROR(INDEX(Parâmetros!$B$39:$B$48,MATCH($E227,Parâmetros!$A$39:$A$48,0)),99),IFERROR(INDEX(Cadastro!$F$5:$F$94,$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registro"),IF(AND($AB227&lt;&gt;$AB226,IFERROR(INDEX(Cadastro!$F$5:$F$94,$AB227),"")=""),"Indeterminado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IFERROR(MATCH($A227&amp;"|"&amp;TEXT(_xlfn.MAXIFS(Cadastro!$E$5:$E$94,Cadastro!$A$5:$A$94,$A227,Cadastro!$E$5:$E$94,"&lt;="&amp;$F227),"yyyymmdd"),Cadastro!$I$5:$I$94,0),"")</f>
        <v>9</v>
      </c>
      <c r="AC227" t="str">
        <f>IFERROR(_xlfn.SINGLE(INDEX(Exceções!$D$5:$D$202,MATCH($A227&amp;"|"&amp;$F227,Exceções!$F$5:$F$202,0))),"")</f>
        <v/>
      </c>
      <c r="AD227" t="str">
        <f>IF($AC227="","",IFERROR(_xlfn.SINGLE(INDEX(Exceções!$E$5:$E$202,MATCH($A227&amp;"|"&amp;$F227,Exceções!$F$5:$F$202,0))),""))</f>
        <v/>
      </c>
    </row>
    <row r="228" spans="1:30" ht="15" hidden="1" customHeight="1" x14ac:dyDescent="0.25">
      <c r="A228" s="43">
        <v>53726</v>
      </c>
      <c r="B228" s="29" t="s">
        <v>177</v>
      </c>
      <c r="C228" s="29" t="str">
        <f>IFERROR(INDEX(Cadastro!$C$5:$C$94,$AB228),"NÃO INFORMADO")</f>
        <v>1001ADM</v>
      </c>
      <c r="D228" s="29" t="str">
        <f>IFERROR(INDEX(Cadastro!$D$5:$D$94,$AB228),"")</f>
        <v>6x1</v>
      </c>
      <c r="E228" s="29" t="str">
        <f>IFERROR(INDEX(Cadastro!$G$5:$G$94,$AB228),"")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$94,$AB228),"")="",IF($L228&gt;0,1,0),IF(IFERROR(INDEX(Cadastro!$F$5:$F$94,$AB228),"")&lt;=IFERROR(INDEX(Parâmetros!$B$39:$B$48,MATCH($E228,Parâmetros!$A$39:$A$48,0)),99),IFERROR(INDEX(Cadastro!$F$5:$F$94,$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$94,$AB228),"")="",0,IF(IFERROR(INDEX(Cadastro!$F$5:$F$94,$AB228),"")&gt;IFERROR(INDEX(Parâmetros!$B$39:$B$48,MATCH($E228,Parâmetros!$A$39:$A$48,0)),99),IFERROR(INDEX(Cadastro!$F$5:$F$94,$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registro"),IF(AND($AB228&lt;&gt;$AB227,IFERROR(INDEX(Cadastro!$F$5:$F$94,$AB228),"")=""),"Indeterminado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IFERROR(MATCH($A228&amp;"|"&amp;TEXT(_xlfn.MAXIFS(Cadastro!$E$5:$E$94,Cadastro!$A$5:$A$94,$A228,Cadastro!$E$5:$E$94,"&lt;="&amp;$F228),"yyyymmdd"),Cadastro!$I$5:$I$94,0),"")</f>
        <v>9</v>
      </c>
      <c r="AC228" t="str">
        <f>IFERROR(_xlfn.SINGLE(INDEX(Exceções!$D$5:$D$202,MATCH($A228&amp;"|"&amp;$F228,Exceções!$F$5:$F$202,0))),"")</f>
        <v/>
      </c>
      <c r="AD228" t="str">
        <f>IF($AC228="","",IFERROR(_xlfn.SINGLE(INDEX(Exceções!$E$5:$E$202,MATCH($A228&amp;"|"&amp;$F228,Exceções!$F$5:$F$202,0))),""))</f>
        <v/>
      </c>
    </row>
    <row r="229" spans="1:30" ht="15" hidden="1" customHeight="1" x14ac:dyDescent="0.25">
      <c r="A229" s="43">
        <v>53726</v>
      </c>
      <c r="B229" s="29" t="s">
        <v>177</v>
      </c>
      <c r="C229" s="29" t="str">
        <f>IFERROR(INDEX(Cadastro!$C$5:$C$94,$AB229),"NÃO INFORMADO")</f>
        <v>1001ADM</v>
      </c>
      <c r="D229" s="29" t="str">
        <f>IFERROR(INDEX(Cadastro!$D$5:$D$94,$AB229),"")</f>
        <v>6x1</v>
      </c>
      <c r="E229" s="29" t="str">
        <f>IFERROR(INDEX(Cadastro!$G$5:$G$94,$AB229),"")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$94,$AB229),"")="",IF($L229&gt;0,1,0),IF(IFERROR(INDEX(Cadastro!$F$5:$F$94,$AB229),"")&lt;=IFERROR(INDEX(Parâmetros!$B$39:$B$48,MATCH($E229,Parâmetros!$A$39:$A$48,0)),99),IFERROR(INDEX(Cadastro!$F$5:$F$94,$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$94,$AB229),"")="",0,IF(IFERROR(INDEX(Cadastro!$F$5:$F$94,$AB229),"")&gt;IFERROR(INDEX(Parâmetros!$B$39:$B$48,MATCH($E229,Parâmetros!$A$39:$A$48,0)),99),IFERROR(INDEX(Cadastro!$F$5:$F$94,$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registro"),IF(AND($AB229&lt;&gt;$AB228,IFERROR(INDEX(Cadastro!$F$5:$F$94,$AB229),"")=""),"Indeterminado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IFERROR(MATCH($A229&amp;"|"&amp;TEXT(_xlfn.MAXIFS(Cadastro!$E$5:$E$94,Cadastro!$A$5:$A$94,$A229,Cadastro!$E$5:$E$94,"&lt;="&amp;$F229),"yyyymmdd"),Cadastro!$I$5:$I$94,0),"")</f>
        <v>9</v>
      </c>
      <c r="AC229" t="str">
        <f>IFERROR(_xlfn.SINGLE(INDEX(Exceções!$D$5:$D$202,MATCH($A229&amp;"|"&amp;$F229,Exceções!$F$5:$F$202,0))),"")</f>
        <v/>
      </c>
      <c r="AD229" t="str">
        <f>IF($AC229="","",IFERROR(_xlfn.SINGLE(INDEX(Exceções!$E$5:$E$202,MATCH($A229&amp;"|"&amp;$F229,Exceções!$F$5:$F$202,0))),""))</f>
        <v/>
      </c>
    </row>
    <row r="230" spans="1:30" ht="15" hidden="1" customHeight="1" x14ac:dyDescent="0.25">
      <c r="A230" s="43">
        <v>53726</v>
      </c>
      <c r="B230" s="29" t="s">
        <v>177</v>
      </c>
      <c r="C230" s="29" t="str">
        <f>IFERROR(INDEX(Cadastro!$C$5:$C$94,$AB230),"NÃO INFORMADO")</f>
        <v>1001ADM</v>
      </c>
      <c r="D230" s="29" t="str">
        <f>IFERROR(INDEX(Cadastro!$D$5:$D$94,$AB230),"")</f>
        <v>6x1</v>
      </c>
      <c r="E230" s="29" t="str">
        <f>IFERROR(INDEX(Cadastro!$G$5:$G$94,$AB230),"")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$94,$AB230),"")="",IF($L230&gt;0,1,0),IF(IFERROR(INDEX(Cadastro!$F$5:$F$94,$AB230),"")&lt;=IFERROR(INDEX(Parâmetros!$B$39:$B$48,MATCH($E230,Parâmetros!$A$39:$A$48,0)),99),IFERROR(INDEX(Cadastro!$F$5:$F$94,$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$94,$AB230),"")="",0,IF(IFERROR(INDEX(Cadastro!$F$5:$F$94,$AB230),"")&gt;IFERROR(INDEX(Parâmetros!$B$39:$B$48,MATCH($E230,Parâmetros!$A$39:$A$48,0)),99),IFERROR(INDEX(Cadastro!$F$5:$F$94,$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registro"),IF(AND($AB230&lt;&gt;$AB229,IFERROR(INDEX(Cadastro!$F$5:$F$94,$AB230),"")=""),"Indeterminado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IFERROR(MATCH($A230&amp;"|"&amp;TEXT(_xlfn.MAXIFS(Cadastro!$E$5:$E$94,Cadastro!$A$5:$A$94,$A230,Cadastro!$E$5:$E$94,"&lt;="&amp;$F230),"yyyymmdd"),Cadastro!$I$5:$I$94,0),"")</f>
        <v>9</v>
      </c>
      <c r="AC230" t="str">
        <f>IFERROR(_xlfn.SINGLE(INDEX(Exceções!$D$5:$D$202,MATCH($A230&amp;"|"&amp;$F230,Exceções!$F$5:$F$202,0))),"")</f>
        <v/>
      </c>
      <c r="AD230" t="str">
        <f>IF($AC230="","",IFERROR(_xlfn.SINGLE(INDEX(Exceções!$E$5:$E$202,MATCH($A230&amp;"|"&amp;$F230,Exceções!$F$5:$F$202,0))),""))</f>
        <v/>
      </c>
    </row>
    <row r="231" spans="1:30" ht="15" hidden="1" customHeight="1" x14ac:dyDescent="0.25">
      <c r="A231" s="43">
        <v>53726</v>
      </c>
      <c r="B231" s="29" t="s">
        <v>177</v>
      </c>
      <c r="C231" s="29" t="str">
        <f>IFERROR(INDEX(Cadastro!$C$5:$C$94,$AB231),"NÃO INFORMADO")</f>
        <v>1001ADM</v>
      </c>
      <c r="D231" s="29" t="str">
        <f>IFERROR(INDEX(Cadastro!$D$5:$D$94,$AB231),"")</f>
        <v>6x1</v>
      </c>
      <c r="E231" s="29" t="str">
        <f>IFERROR(INDEX(Cadastro!$G$5:$G$94,$AB231),"")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$94,$AB231),"")="",IF($L231&gt;0,1,0),IF(IFERROR(INDEX(Cadastro!$F$5:$F$94,$AB231),"")&lt;=IFERROR(INDEX(Parâmetros!$B$39:$B$48,MATCH($E231,Parâmetros!$A$39:$A$48,0)),99),IFERROR(INDEX(Cadastro!$F$5:$F$94,$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$94,$AB231),"")="",0,IF(IFERROR(INDEX(Cadastro!$F$5:$F$94,$AB231),"")&gt;IFERROR(INDEX(Parâmetros!$B$39:$B$48,MATCH($E231,Parâmetros!$A$39:$A$48,0)),99),IFERROR(INDEX(Cadastro!$F$5:$F$94,$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registro"),IF(AND($AB231&lt;&gt;$AB230,IFERROR(INDEX(Cadastro!$F$5:$F$94,$AB231),"")=""),"Indeterminado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IFERROR(MATCH($A231&amp;"|"&amp;TEXT(_xlfn.MAXIFS(Cadastro!$E$5:$E$94,Cadastro!$A$5:$A$94,$A231,Cadastro!$E$5:$E$94,"&lt;="&amp;$F231),"yyyymmdd"),Cadastro!$I$5:$I$94,0),"")</f>
        <v>9</v>
      </c>
      <c r="AC231" t="str">
        <f>IFERROR(_xlfn.SINGLE(INDEX(Exceções!$D$5:$D$202,MATCH($A231&amp;"|"&amp;$F231,Exceções!$F$5:$F$202,0))),"")</f>
        <v/>
      </c>
      <c r="AD231" t="str">
        <f>IF($AC231="","",IFERROR(_xlfn.SINGLE(INDEX(Exceções!$E$5:$E$202,MATCH($A231&amp;"|"&amp;$F231,Exceções!$F$5:$F$202,0))),""))</f>
        <v/>
      </c>
    </row>
    <row r="232" spans="1:30" ht="15" hidden="1" customHeight="1" x14ac:dyDescent="0.25">
      <c r="A232" s="43">
        <v>53726</v>
      </c>
      <c r="B232" s="29" t="s">
        <v>177</v>
      </c>
      <c r="C232" s="29" t="str">
        <f>IFERROR(INDEX(Cadastro!$C$5:$C$94,$AB232),"NÃO INFORMADO")</f>
        <v>1001ADM</v>
      </c>
      <c r="D232" s="29" t="str">
        <f>IFERROR(INDEX(Cadastro!$D$5:$D$94,$AB232),"")</f>
        <v>6x1</v>
      </c>
      <c r="E232" s="29" t="str">
        <f>IFERROR(INDEX(Cadastro!$G$5:$G$94,$AB232),"")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$94,$AB232),"")="",IF($L232&gt;0,1,0),IF(IFERROR(INDEX(Cadastro!$F$5:$F$94,$AB232),"")&lt;=IFERROR(INDEX(Parâmetros!$B$39:$B$48,MATCH($E232,Parâmetros!$A$39:$A$48,0)),99),IFERROR(INDEX(Cadastro!$F$5:$F$94,$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$94,$AB232),"")="",0,IF(IFERROR(INDEX(Cadastro!$F$5:$F$94,$AB232),"")&gt;IFERROR(INDEX(Parâmetros!$B$39:$B$48,MATCH($E232,Parâmetros!$A$39:$A$48,0)),99),IFERROR(INDEX(Cadastro!$F$5:$F$94,$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registro"),IF(AND($AB232&lt;&gt;$AB231,IFERROR(INDEX(Cadastro!$F$5:$F$94,$AB232),"")=""),"Indeterminado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IFERROR(MATCH($A232&amp;"|"&amp;TEXT(_xlfn.MAXIFS(Cadastro!$E$5:$E$94,Cadastro!$A$5:$A$94,$A232,Cadastro!$E$5:$E$94,"&lt;="&amp;$F232),"yyyymmdd"),Cadastro!$I$5:$I$94,0),"")</f>
        <v>9</v>
      </c>
      <c r="AC232" t="str">
        <f>IFERROR(_xlfn.SINGLE(INDEX(Exceções!$D$5:$D$202,MATCH($A232&amp;"|"&amp;$F232,Exceções!$F$5:$F$202,0))),"")</f>
        <v/>
      </c>
      <c r="AD232" t="str">
        <f>IF($AC232="","",IFERROR(_xlfn.SINGLE(INDEX(Exceções!$E$5:$E$202,MATCH($A232&amp;"|"&amp;$F232,Exceções!$F$5:$F$202,0))),""))</f>
        <v/>
      </c>
    </row>
    <row r="233" spans="1:30" ht="15" hidden="1" customHeight="1" x14ac:dyDescent="0.25">
      <c r="A233" s="43">
        <v>53726</v>
      </c>
      <c r="B233" s="29" t="s">
        <v>177</v>
      </c>
      <c r="C233" s="29" t="str">
        <f>IFERROR(INDEX(Cadastro!$C$5:$C$94,$AB233),"NÃO INFORMADO")</f>
        <v>1001ADM</v>
      </c>
      <c r="D233" s="29" t="str">
        <f>IFERROR(INDEX(Cadastro!$D$5:$D$94,$AB233),"")</f>
        <v>6x1</v>
      </c>
      <c r="E233" s="29" t="str">
        <f>IFERROR(INDEX(Cadastro!$G$5:$G$94,$AB233),"")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$94,$AB233),"")="",IF($L233&gt;0,1,0),IF(IFERROR(INDEX(Cadastro!$F$5:$F$94,$AB233),"")&lt;=IFERROR(INDEX(Parâmetros!$B$39:$B$48,MATCH($E233,Parâmetros!$A$39:$A$48,0)),99),IFERROR(INDEX(Cadastro!$F$5:$F$94,$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$94,$AB233),"")="",0,IF(IFERROR(INDEX(Cadastro!$F$5:$F$94,$AB233),"")&gt;IFERROR(INDEX(Parâmetros!$B$39:$B$48,MATCH($E233,Parâmetros!$A$39:$A$48,0)),99),IFERROR(INDEX(Cadastro!$F$5:$F$94,$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registro"),IF(AND($AB233&lt;&gt;$AB232,IFERROR(INDEX(Cadastro!$F$5:$F$94,$AB233),"")=""),"Indeterminado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IFERROR(MATCH($A233&amp;"|"&amp;TEXT(_xlfn.MAXIFS(Cadastro!$E$5:$E$94,Cadastro!$A$5:$A$94,$A233,Cadastro!$E$5:$E$94,"&lt;="&amp;$F233),"yyyymmdd"),Cadastro!$I$5:$I$94,0),"")</f>
        <v>9</v>
      </c>
      <c r="AC233" t="str">
        <f>IFERROR(_xlfn.SINGLE(INDEX(Exceções!$D$5:$D$202,MATCH($A233&amp;"|"&amp;$F233,Exceções!$F$5:$F$202,0))),"")</f>
        <v/>
      </c>
      <c r="AD233" t="str">
        <f>IF($AC233="","",IFERROR(_xlfn.SINGLE(INDEX(Exceções!$E$5:$E$202,MATCH($A233&amp;"|"&amp;$F233,Exceções!$F$5:$F$202,0))),""))</f>
        <v/>
      </c>
    </row>
    <row r="234" spans="1:30" ht="15" hidden="1" customHeight="1" x14ac:dyDescent="0.25">
      <c r="A234" s="43">
        <v>53726</v>
      </c>
      <c r="B234" s="29" t="s">
        <v>177</v>
      </c>
      <c r="C234" s="29" t="str">
        <f>IFERROR(INDEX(Cadastro!$C$5:$C$94,$AB234),"NÃO INFORMADO")</f>
        <v>1001ADM</v>
      </c>
      <c r="D234" s="29" t="str">
        <f>IFERROR(INDEX(Cadastro!$D$5:$D$94,$AB234),"")</f>
        <v>6x1</v>
      </c>
      <c r="E234" s="29" t="str">
        <f>IFERROR(INDEX(Cadastro!$G$5:$G$94,$AB234),"")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$94,$AB234),"")="",IF($L234&gt;0,1,0),IF(IFERROR(INDEX(Cadastro!$F$5:$F$94,$AB234),"")&lt;=IFERROR(INDEX(Parâmetros!$B$39:$B$48,MATCH($E234,Parâmetros!$A$39:$A$48,0)),99),IFERROR(INDEX(Cadastro!$F$5:$F$94,$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$94,$AB234),"")="",0,IF(IFERROR(INDEX(Cadastro!$F$5:$F$94,$AB234),"")&gt;IFERROR(INDEX(Parâmetros!$B$39:$B$48,MATCH($E234,Parâmetros!$A$39:$A$48,0)),99),IFERROR(INDEX(Cadastro!$F$5:$F$94,$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registro"),IF(AND($AB234&lt;&gt;$AB233,IFERROR(INDEX(Cadastro!$F$5:$F$94,$AB234),"")=""),"Indeterminado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IFERROR(MATCH($A234&amp;"|"&amp;TEXT(_xlfn.MAXIFS(Cadastro!$E$5:$E$94,Cadastro!$A$5:$A$94,$A234,Cadastro!$E$5:$E$94,"&lt;="&amp;$F234),"yyyymmdd"),Cadastro!$I$5:$I$94,0),"")</f>
        <v>9</v>
      </c>
      <c r="AC234" t="str">
        <f>IFERROR(_xlfn.SINGLE(INDEX(Exceções!$D$5:$D$202,MATCH($A234&amp;"|"&amp;$F234,Exceções!$F$5:$F$202,0))),"")</f>
        <v/>
      </c>
      <c r="AD234" t="str">
        <f>IF($AC234="","",IFERROR(_xlfn.SINGLE(INDEX(Exceções!$E$5:$E$202,MATCH($A234&amp;"|"&amp;$F234,Exceções!$F$5:$F$202,0))),""))</f>
        <v/>
      </c>
    </row>
    <row r="235" spans="1:30" ht="15" hidden="1" customHeight="1" x14ac:dyDescent="0.25">
      <c r="A235" s="43">
        <v>53726</v>
      </c>
      <c r="B235" s="29" t="s">
        <v>177</v>
      </c>
      <c r="C235" s="29" t="str">
        <f>IFERROR(INDEX(Cadastro!$C$5:$C$94,$AB235),"NÃO INFORMADO")</f>
        <v>1001ADM</v>
      </c>
      <c r="D235" s="29" t="str">
        <f>IFERROR(INDEX(Cadastro!$D$5:$D$94,$AB235),"")</f>
        <v>6x1</v>
      </c>
      <c r="E235" s="29" t="str">
        <f>IFERROR(INDEX(Cadastro!$G$5:$G$94,$AB235),"")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$94,$AB235),"")="",IF($L235&gt;0,1,0),IF(IFERROR(INDEX(Cadastro!$F$5:$F$94,$AB235),"")&lt;=IFERROR(INDEX(Parâmetros!$B$39:$B$48,MATCH($E235,Parâmetros!$A$39:$A$48,0)),99),IFERROR(INDEX(Cadastro!$F$5:$F$94,$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$94,$AB235),"")="",0,IF(IFERROR(INDEX(Cadastro!$F$5:$F$94,$AB235),"")&gt;IFERROR(INDEX(Parâmetros!$B$39:$B$48,MATCH($E235,Parâmetros!$A$39:$A$48,0)),99),IFERROR(INDEX(Cadastro!$F$5:$F$94,$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registro"),IF(AND($AB235&lt;&gt;$AB234,IFERROR(INDEX(Cadastro!$F$5:$F$94,$AB235),"")=""),"Indeterminado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IFERROR(MATCH($A235&amp;"|"&amp;TEXT(_xlfn.MAXIFS(Cadastro!$E$5:$E$94,Cadastro!$A$5:$A$94,$A235,Cadastro!$E$5:$E$94,"&lt;="&amp;$F235),"yyyymmdd"),Cadastro!$I$5:$I$94,0),"")</f>
        <v>9</v>
      </c>
      <c r="AC235" t="str">
        <f>IFERROR(_xlfn.SINGLE(INDEX(Exceções!$D$5:$D$202,MATCH($A235&amp;"|"&amp;$F235,Exceções!$F$5:$F$202,0))),"")</f>
        <v/>
      </c>
      <c r="AD235" t="str">
        <f>IF($AC235="","",IFERROR(_xlfn.SINGLE(INDEX(Exceções!$E$5:$E$202,MATCH($A235&amp;"|"&amp;$F235,Exceções!$F$5:$F$202,0))),""))</f>
        <v/>
      </c>
    </row>
    <row r="236" spans="1:30" ht="15" hidden="1" customHeight="1" x14ac:dyDescent="0.25">
      <c r="A236" s="43">
        <v>53726</v>
      </c>
      <c r="B236" s="29" t="s">
        <v>177</v>
      </c>
      <c r="C236" s="29" t="str">
        <f>IFERROR(INDEX(Cadastro!$C$5:$C$94,$AB236),"NÃO INFORMADO")</f>
        <v>1001ADM</v>
      </c>
      <c r="D236" s="29" t="str">
        <f>IFERROR(INDEX(Cadastro!$D$5:$D$94,$AB236),"")</f>
        <v>6x1</v>
      </c>
      <c r="E236" s="29" t="str">
        <f>IFERROR(INDEX(Cadastro!$G$5:$G$94,$AB236),"")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$94,$AB236),"")="",IF($L236&gt;0,1,0),IF(IFERROR(INDEX(Cadastro!$F$5:$F$94,$AB236),"")&lt;=IFERROR(INDEX(Parâmetros!$B$39:$B$48,MATCH($E236,Parâmetros!$A$39:$A$48,0)),99),IFERROR(INDEX(Cadastro!$F$5:$F$94,$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$94,$AB236),"")="",0,IF(IFERROR(INDEX(Cadastro!$F$5:$F$94,$AB236),"")&gt;IFERROR(INDEX(Parâmetros!$B$39:$B$48,MATCH($E236,Parâmetros!$A$39:$A$48,0)),99),IFERROR(INDEX(Cadastro!$F$5:$F$94,$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registro"),IF(AND($AB236&lt;&gt;$AB235,IFERROR(INDEX(Cadastro!$F$5:$F$94,$AB236),"")=""),"Indeterminado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IFERROR(MATCH($A236&amp;"|"&amp;TEXT(_xlfn.MAXIFS(Cadastro!$E$5:$E$94,Cadastro!$A$5:$A$94,$A236,Cadastro!$E$5:$E$94,"&lt;="&amp;$F236),"yyyymmdd"),Cadastro!$I$5:$I$94,0),"")</f>
        <v>9</v>
      </c>
      <c r="AC236" t="str">
        <f>IFERROR(_xlfn.SINGLE(INDEX(Exceções!$D$5:$D$202,MATCH($A236&amp;"|"&amp;$F236,Exceções!$F$5:$F$202,0))),"")</f>
        <v/>
      </c>
      <c r="AD236" t="str">
        <f>IF($AC236="","",IFERROR(_xlfn.SINGLE(INDEX(Exceções!$E$5:$E$202,MATCH($A236&amp;"|"&amp;$F236,Exceções!$F$5:$F$202,0))),""))</f>
        <v/>
      </c>
    </row>
    <row r="237" spans="1:30" ht="15" hidden="1" customHeight="1" x14ac:dyDescent="0.25">
      <c r="A237" s="43">
        <v>53726</v>
      </c>
      <c r="B237" s="29" t="s">
        <v>177</v>
      </c>
      <c r="C237" s="29" t="str">
        <f>IFERROR(INDEX(Cadastro!$C$5:$C$94,$AB237),"NÃO INFORMADO")</f>
        <v>1001ADM</v>
      </c>
      <c r="D237" s="29" t="str">
        <f>IFERROR(INDEX(Cadastro!$D$5:$D$94,$AB237),"")</f>
        <v>6x1</v>
      </c>
      <c r="E237" s="29" t="str">
        <f>IFERROR(INDEX(Cadastro!$G$5:$G$94,$AB237),"")</f>
        <v>6x1</v>
      </c>
      <c r="F237" s="41">
        <v>46253</v>
      </c>
      <c r="G237" s="44" t="str">
        <f t="shared" si="42"/>
        <v>qua</v>
      </c>
      <c r="H237" s="43" t="str">
        <f>IF(COUNTIFS(Dados!$A:$A,$A237,Dados!$S:$S,$F237)=0,"",_xlfn.MINIFS(Dados!$Q:$Q,Dados!$A:$A,$A237,Dados!$S:$S,$F237))</f>
        <v/>
      </c>
      <c r="I237" s="43" t="str">
        <f>IF($H237="","",_xlfn.MAXIFS(Dados!$R:$R,Dados!$A:$A,$A237,Dados!$S:$S,$F237))</f>
        <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0</v>
      </c>
      <c r="M237" s="42">
        <f>IFERROR(INDEX(Parâmetros!$E$6:$E$11,MATCH($K237,Parâmetros!$A$6:$A$11,0)),"")</f>
        <v>8.8000000000000007</v>
      </c>
      <c r="N237" s="45">
        <f t="shared" si="43"/>
        <v>0</v>
      </c>
      <c r="O237" s="45">
        <f>Parâmetros!$E$13</f>
        <v>0.8</v>
      </c>
      <c r="P237" s="44" t="str">
        <f>IF(OR($M237="",$F237&gt;Parâmetros!$E$14),"Não","Sim")</f>
        <v>Não</v>
      </c>
      <c r="Q237" s="44" t="str">
        <f t="shared" si="44"/>
        <v/>
      </c>
      <c r="R237" s="44" t="str">
        <f t="shared" si="45"/>
        <v/>
      </c>
      <c r="S237" s="42" t="str">
        <f t="shared" si="46"/>
        <v/>
      </c>
      <c r="T237" s="44" t="str">
        <f>IF($Q237&lt;&gt;"Sim","",IF($N237&gt;Parâmetros!$E$15,"Sim","Não"))</f>
        <v/>
      </c>
      <c r="U237" s="29" t="str">
        <f t="shared" si="47"/>
        <v>Fora da apuração</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FALTA DE REGISTRO · dia útil da escala 6x1</v>
      </c>
      <c r="W237" s="46" t="str">
        <f>IF(AND($AC237&lt;&gt;"",$AB237=$AB236,$W236&lt;&gt;""),$W236,IF(OR(OR($D237="6x1",$D237="FF 6x1"),$D237="5x2"),"",IF($AB237&lt;&gt;$AB236,IF(IFERROR(INDEX(Cadastro!$F$5:$F$94,$AB237),"")="",IF($L237&gt;0,1,0),IF(IFERROR(INDEX(Cadastro!$F$5:$F$94,$AB237),"")&lt;=IFERROR(INDEX(Parâmetros!$B$39:$B$48,MATCH($E237,Parâmetros!$A$39:$A$48,0)),99),IFERROR(INDEX(Cadastro!$F$5:$F$94,$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$94,$AB237),"")="",0,IF(IFERROR(INDEX(Cadastro!$F$5:$F$94,$AB237),"")&gt;IFERROR(INDEX(Parâmetros!$B$39:$B$48,MATCH($E237,Parâmetros!$A$39:$A$48,0)),99),IFERROR(INDEX(Cadastro!$F$5:$F$94,$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registro"),IF(AND($AB237&lt;&gt;$AB236,IFERROR(INDEX(Cadastro!$F$5:$F$94,$AB237),"")=""),"Indeterminado (início da série)",IF($X237&gt;0,"Folga","Falta de registro"))))))))</f>
        <v>Falta de registro</v>
      </c>
      <c r="Z237" s="46">
        <f>IF(OR($L237&gt;0,$F237&gt;Parâmetros!$E$14),0,IF($A237&lt;&gt;$A236,1,N($Z236)+1))</f>
        <v>0</v>
      </c>
      <c r="AA237" s="46">
        <f>IF(OR($L237&gt;0,$F237&gt;Parâmetros!$E$14),0,IF(OR($A237&lt;&gt;$A238,$F238&gt;Parâmetros!$E$14),1,N($AA238)+1))</f>
        <v>0</v>
      </c>
      <c r="AB237" s="43">
        <f>IFERROR(MATCH($A237&amp;"|"&amp;TEXT(_xlfn.MAXIFS(Cadastro!$E$5:$E$94,Cadastro!$A$5:$A$94,$A237,Cadastro!$E$5:$E$94,"&lt;="&amp;$F237),"yyyymmdd"),Cadastro!$I$5:$I$94,0),"")</f>
        <v>9</v>
      </c>
      <c r="AC237" t="str">
        <f>IFERROR(_xlfn.SINGLE(INDEX(Exceções!$D$5:$D$202,MATCH($A237&amp;"|"&amp;$F237,Exceções!$F$5:$F$202,0))),"")</f>
        <v/>
      </c>
      <c r="AD237" t="str">
        <f>IF($AC237="","",IFERROR(_xlfn.SINGLE(INDEX(Exceções!$E$5:$E$202,MATCH($A237&amp;"|"&amp;$F237,Exceções!$F$5:$F$202,0))),""))</f>
        <v/>
      </c>
    </row>
    <row r="238" spans="1:30" ht="15" hidden="1" customHeight="1" x14ac:dyDescent="0.25">
      <c r="A238" s="43">
        <v>53726</v>
      </c>
      <c r="B238" s="29" t="s">
        <v>177</v>
      </c>
      <c r="C238" s="29" t="str">
        <f>IFERROR(INDEX(Cadastro!$C$5:$C$94,$AB238),"NÃO INFORMADO")</f>
        <v>1001ADM</v>
      </c>
      <c r="D238" s="29" t="str">
        <f>IFERROR(INDEX(Cadastro!$D$5:$D$94,$AB238),"")</f>
        <v>6x1</v>
      </c>
      <c r="E238" s="29" t="str">
        <f>IFERROR(INDEX(Cadastro!$G$5:$G$94,$AB238),"")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$94,$AB238),"")="",IF($L238&gt;0,1,0),IF(IFERROR(INDEX(Cadastro!$F$5:$F$94,$AB238),"")&lt;=IFERROR(INDEX(Parâmetros!$B$39:$B$48,MATCH($E238,Parâmetros!$A$39:$A$48,0)),99),IFERROR(INDEX(Cadastro!$F$5:$F$94,$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$94,$AB238),"")="",0,IF(IFERROR(INDEX(Cadastro!$F$5:$F$94,$AB238),"")&gt;IFERROR(INDEX(Parâmetros!$B$39:$B$48,MATCH($E238,Parâmetros!$A$39:$A$48,0)),99),IFERROR(INDEX(Cadastro!$F$5:$F$94,$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registro"),IF(AND($AB238&lt;&gt;$AB237,IFERROR(INDEX(Cadastro!$F$5:$F$94,$AB238),"")=""),"Indeterminado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IFERROR(MATCH($A238&amp;"|"&amp;TEXT(_xlfn.MAXIFS(Cadastro!$E$5:$E$94,Cadastro!$A$5:$A$94,$A238,Cadastro!$E$5:$E$94,"&lt;="&amp;$F238),"yyyymmdd"),Cadastro!$I$5:$I$94,0),"")</f>
        <v>9</v>
      </c>
      <c r="AC238" t="str">
        <f>IFERROR(_xlfn.SINGLE(INDEX(Exceções!$D$5:$D$202,MATCH($A238&amp;"|"&amp;$F238,Exceções!$F$5:$F$202,0))),"")</f>
        <v/>
      </c>
      <c r="AD238" t="str">
        <f>IF($AC238="","",IFERROR(_xlfn.SINGLE(INDEX(Exceções!$E$5:$E$202,MATCH($A238&amp;"|"&amp;$F238,Exceções!$F$5:$F$202,0))),""))</f>
        <v/>
      </c>
    </row>
    <row r="239" spans="1:30" ht="15" hidden="1" customHeight="1" x14ac:dyDescent="0.25">
      <c r="A239" s="43">
        <v>53726</v>
      </c>
      <c r="B239" s="29" t="s">
        <v>177</v>
      </c>
      <c r="C239" s="29" t="str">
        <f>IFERROR(INDEX(Cadastro!$C$5:$C$94,$AB239),"NÃO INFORMADO")</f>
        <v>1001ADM</v>
      </c>
      <c r="D239" s="29" t="str">
        <f>IFERROR(INDEX(Cadastro!$D$5:$D$94,$AB239),"")</f>
        <v>6x1</v>
      </c>
      <c r="E239" s="29" t="str">
        <f>IFERROR(INDEX(Cadastro!$G$5:$G$94,$AB239),"")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$94,$AB239),"")="",IF($L239&gt;0,1,0),IF(IFERROR(INDEX(Cadastro!$F$5:$F$94,$AB239),"")&lt;=IFERROR(INDEX(Parâmetros!$B$39:$B$48,MATCH($E239,Parâmetros!$A$39:$A$48,0)),99),IFERROR(INDEX(Cadastro!$F$5:$F$94,$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$94,$AB239),"")="",0,IF(IFERROR(INDEX(Cadastro!$F$5:$F$94,$AB239),"")&gt;IFERROR(INDEX(Parâmetros!$B$39:$B$48,MATCH($E239,Parâmetros!$A$39:$A$48,0)),99),IFERROR(INDEX(Cadastro!$F$5:$F$94,$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registro"),IF(AND($AB239&lt;&gt;$AB238,IFERROR(INDEX(Cadastro!$F$5:$F$94,$AB239),"")=""),"Indeterminado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IFERROR(MATCH($A239&amp;"|"&amp;TEXT(_xlfn.MAXIFS(Cadastro!$E$5:$E$94,Cadastro!$A$5:$A$94,$A239,Cadastro!$E$5:$E$94,"&lt;="&amp;$F239),"yyyymmdd"),Cadastro!$I$5:$I$94,0),"")</f>
        <v>9</v>
      </c>
      <c r="AC239" t="str">
        <f>IFERROR(_xlfn.SINGLE(INDEX(Exceções!$D$5:$D$202,MATCH($A239&amp;"|"&amp;$F239,Exceções!$F$5:$F$202,0))),"")</f>
        <v/>
      </c>
      <c r="AD239" t="str">
        <f>IF($AC239="","",IFERROR(_xlfn.SINGLE(INDEX(Exceções!$E$5:$E$202,MATCH($A239&amp;"|"&amp;$F239,Exceções!$F$5:$F$202,0))),""))</f>
        <v/>
      </c>
    </row>
    <row r="240" spans="1:30" ht="15" hidden="1" customHeight="1" x14ac:dyDescent="0.25">
      <c r="A240" s="43">
        <v>53726</v>
      </c>
      <c r="B240" s="29" t="s">
        <v>177</v>
      </c>
      <c r="C240" s="29" t="str">
        <f>IFERROR(INDEX(Cadastro!$C$5:$C$94,$AB240),"NÃO INFORMADO")</f>
        <v>1001ADM</v>
      </c>
      <c r="D240" s="29" t="str">
        <f>IFERROR(INDEX(Cadastro!$D$5:$D$94,$AB240),"")</f>
        <v>6x1</v>
      </c>
      <c r="E240" s="29" t="str">
        <f>IFERROR(INDEX(Cadastro!$G$5:$G$94,$AB240),"")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$94,$AB240),"")="",IF($L240&gt;0,1,0),IF(IFERROR(INDEX(Cadastro!$F$5:$F$94,$AB240),"")&lt;=IFERROR(INDEX(Parâmetros!$B$39:$B$48,MATCH($E240,Parâmetros!$A$39:$A$48,0)),99),IFERROR(INDEX(Cadastro!$F$5:$F$94,$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$94,$AB240),"")="",0,IF(IFERROR(INDEX(Cadastro!$F$5:$F$94,$AB240),"")&gt;IFERROR(INDEX(Parâmetros!$B$39:$B$48,MATCH($E240,Parâmetros!$A$39:$A$48,0)),99),IFERROR(INDEX(Cadastro!$F$5:$F$94,$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registro"),IF(AND($AB240&lt;&gt;$AB239,IFERROR(INDEX(Cadastro!$F$5:$F$94,$AB240),"")=""),"Indeterminado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IFERROR(MATCH($A240&amp;"|"&amp;TEXT(_xlfn.MAXIFS(Cadastro!$E$5:$E$94,Cadastro!$A$5:$A$94,$A240,Cadastro!$E$5:$E$94,"&lt;="&amp;$F240),"yyyymmdd"),Cadastro!$I$5:$I$94,0),"")</f>
        <v>9</v>
      </c>
      <c r="AC240" t="str">
        <f>IFERROR(_xlfn.SINGLE(INDEX(Exceções!$D$5:$D$202,MATCH($A240&amp;"|"&amp;$F240,Exceções!$F$5:$F$202,0))),"")</f>
        <v/>
      </c>
      <c r="AD240" t="str">
        <f>IF($AC240="","",IFERROR(_xlfn.SINGLE(INDEX(Exceções!$E$5:$E$202,MATCH($A240&amp;"|"&amp;$F240,Exceções!$F$5:$F$202,0))),""))</f>
        <v/>
      </c>
    </row>
    <row r="241" spans="1:30" ht="15" hidden="1" customHeight="1" x14ac:dyDescent="0.25">
      <c r="A241" s="43">
        <v>53726</v>
      </c>
      <c r="B241" s="29" t="s">
        <v>177</v>
      </c>
      <c r="C241" s="29" t="str">
        <f>IFERROR(INDEX(Cadastro!$C$5:$C$94,$AB241),"NÃO INFORMADO")</f>
        <v>1001ADM</v>
      </c>
      <c r="D241" s="29" t="str">
        <f>IFERROR(INDEX(Cadastro!$D$5:$D$94,$AB241),"")</f>
        <v>6x1</v>
      </c>
      <c r="E241" s="29" t="str">
        <f>IFERROR(INDEX(Cadastro!$G$5:$G$94,$AB241),"")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$94,$AB241),"")="",IF($L241&gt;0,1,0),IF(IFERROR(INDEX(Cadastro!$F$5:$F$94,$AB241),"")&lt;=IFERROR(INDEX(Parâmetros!$B$39:$B$48,MATCH($E241,Parâmetros!$A$39:$A$48,0)),99),IFERROR(INDEX(Cadastro!$F$5:$F$94,$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$94,$AB241),"")="",0,IF(IFERROR(INDEX(Cadastro!$F$5:$F$94,$AB241),"")&gt;IFERROR(INDEX(Parâmetros!$B$39:$B$48,MATCH($E241,Parâmetros!$A$39:$A$48,0)),99),IFERROR(INDEX(Cadastro!$F$5:$F$94,$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registro"),IF(AND($AB241&lt;&gt;$AB240,IFERROR(INDEX(Cadastro!$F$5:$F$94,$AB241),"")=""),"Indeterminado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IFERROR(MATCH($A241&amp;"|"&amp;TEXT(_xlfn.MAXIFS(Cadastro!$E$5:$E$94,Cadastro!$A$5:$A$94,$A241,Cadastro!$E$5:$E$94,"&lt;="&amp;$F241),"yyyymmdd"),Cadastro!$I$5:$I$94,0),"")</f>
        <v>9</v>
      </c>
      <c r="AC241" t="str">
        <f>IFERROR(_xlfn.SINGLE(INDEX(Exceções!$D$5:$D$202,MATCH($A241&amp;"|"&amp;$F241,Exceções!$F$5:$F$202,0))),"")</f>
        <v/>
      </c>
      <c r="AD241" t="str">
        <f>IF($AC241="","",IFERROR(_xlfn.SINGLE(INDEX(Exceções!$E$5:$E$202,MATCH($A241&amp;"|"&amp;$F241,Exceções!$F$5:$F$202,0))),""))</f>
        <v/>
      </c>
    </row>
    <row r="242" spans="1:30" ht="15" hidden="1" customHeight="1" x14ac:dyDescent="0.25">
      <c r="A242" s="43">
        <v>53726</v>
      </c>
      <c r="B242" s="29" t="s">
        <v>177</v>
      </c>
      <c r="C242" s="29" t="str">
        <f>IFERROR(INDEX(Cadastro!$C$5:$C$94,$AB242),"NÃO INFORMADO")</f>
        <v>1001ADM</v>
      </c>
      <c r="D242" s="29" t="str">
        <f>IFERROR(INDEX(Cadastro!$D$5:$D$94,$AB242),"")</f>
        <v>6x1</v>
      </c>
      <c r="E242" s="29" t="str">
        <f>IFERROR(INDEX(Cadastro!$G$5:$G$94,$AB242),"")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$94,$AB242),"")="",IF($L242&gt;0,1,0),IF(IFERROR(INDEX(Cadastro!$F$5:$F$94,$AB242),"")&lt;=IFERROR(INDEX(Parâmetros!$B$39:$B$48,MATCH($E242,Parâmetros!$A$39:$A$48,0)),99),IFERROR(INDEX(Cadastro!$F$5:$F$94,$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$94,$AB242),"")="",0,IF(IFERROR(INDEX(Cadastro!$F$5:$F$94,$AB242),"")&gt;IFERROR(INDEX(Parâmetros!$B$39:$B$48,MATCH($E242,Parâmetros!$A$39:$A$48,0)),99),IFERROR(INDEX(Cadastro!$F$5:$F$94,$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registro"),IF(AND($AB242&lt;&gt;$AB241,IFERROR(INDEX(Cadastro!$F$5:$F$94,$AB242),"")=""),"Indeterminado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IFERROR(MATCH($A242&amp;"|"&amp;TEXT(_xlfn.MAXIFS(Cadastro!$E$5:$E$94,Cadastro!$A$5:$A$94,$A242,Cadastro!$E$5:$E$94,"&lt;="&amp;$F242),"yyyymmdd"),Cadastro!$I$5:$I$94,0),"")</f>
        <v>9</v>
      </c>
      <c r="AC242" t="str">
        <f>IFERROR(_xlfn.SINGLE(INDEX(Exceções!$D$5:$D$202,MATCH($A242&amp;"|"&amp;$F242,Exceções!$F$5:$F$202,0))),"")</f>
        <v/>
      </c>
      <c r="AD242" t="str">
        <f>IF($AC242="","",IFERROR(_xlfn.SINGLE(INDEX(Exceções!$E$5:$E$202,MATCH($A242&amp;"|"&amp;$F242,Exceções!$F$5:$F$202,0))),""))</f>
        <v/>
      </c>
    </row>
    <row r="243" spans="1:30" ht="15" hidden="1" customHeight="1" x14ac:dyDescent="0.25">
      <c r="A243" s="43">
        <v>53726</v>
      </c>
      <c r="B243" s="29" t="s">
        <v>177</v>
      </c>
      <c r="C243" s="29" t="str">
        <f>IFERROR(INDEX(Cadastro!$C$5:$C$94,$AB243),"NÃO INFORMADO")</f>
        <v>1001ADM</v>
      </c>
      <c r="D243" s="29" t="str">
        <f>IFERROR(INDEX(Cadastro!$D$5:$D$94,$AB243),"")</f>
        <v>6x1</v>
      </c>
      <c r="E243" s="29" t="str">
        <f>IFERROR(INDEX(Cadastro!$G$5:$G$94,$AB243),"")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$94,$AB243),"")="",IF($L243&gt;0,1,0),IF(IFERROR(INDEX(Cadastro!$F$5:$F$94,$AB243),"")&lt;=IFERROR(INDEX(Parâmetros!$B$39:$B$48,MATCH($E243,Parâmetros!$A$39:$A$48,0)),99),IFERROR(INDEX(Cadastro!$F$5:$F$94,$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$94,$AB243),"")="",0,IF(IFERROR(INDEX(Cadastro!$F$5:$F$94,$AB243),"")&gt;IFERROR(INDEX(Parâmetros!$B$39:$B$48,MATCH($E243,Parâmetros!$A$39:$A$48,0)),99),IFERROR(INDEX(Cadastro!$F$5:$F$94,$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registro"),IF(AND($AB243&lt;&gt;$AB242,IFERROR(INDEX(Cadastro!$F$5:$F$94,$AB243),"")=""),"Indeterminado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IFERROR(MATCH($A243&amp;"|"&amp;TEXT(_xlfn.MAXIFS(Cadastro!$E$5:$E$94,Cadastro!$A$5:$A$94,$A243,Cadastro!$E$5:$E$94,"&lt;="&amp;$F243),"yyyymmdd"),Cadastro!$I$5:$I$94,0),"")</f>
        <v>9</v>
      </c>
      <c r="AC243" t="str">
        <f>IFERROR(_xlfn.SINGLE(INDEX(Exceções!$D$5:$D$202,MATCH($A243&amp;"|"&amp;$F243,Exceções!$F$5:$F$202,0))),"")</f>
        <v/>
      </c>
      <c r="AD243" t="str">
        <f>IF($AC243="","",IFERROR(_xlfn.SINGLE(INDEX(Exceções!$E$5:$E$202,MATCH($A243&amp;"|"&amp;$F243,Exceções!$F$5:$F$202,0))),""))</f>
        <v/>
      </c>
    </row>
    <row r="244" spans="1:30" ht="15" hidden="1" customHeight="1" x14ac:dyDescent="0.25">
      <c r="A244" s="43">
        <v>53726</v>
      </c>
      <c r="B244" s="29" t="s">
        <v>177</v>
      </c>
      <c r="C244" s="29" t="str">
        <f>IFERROR(INDEX(Cadastro!$C$5:$C$94,$AB244),"NÃO INFORMADO")</f>
        <v>1001ADM</v>
      </c>
      <c r="D244" s="29" t="str">
        <f>IFERROR(INDEX(Cadastro!$D$5:$D$94,$AB244),"")</f>
        <v>6x1</v>
      </c>
      <c r="E244" s="29" t="str">
        <f>IFERROR(INDEX(Cadastro!$G$5:$G$94,$AB244),"")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$94,$AB244),"")="",IF($L244&gt;0,1,0),IF(IFERROR(INDEX(Cadastro!$F$5:$F$94,$AB244),"")&lt;=IFERROR(INDEX(Parâmetros!$B$39:$B$48,MATCH($E244,Parâmetros!$A$39:$A$48,0)),99),IFERROR(INDEX(Cadastro!$F$5:$F$94,$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$94,$AB244),"")="",0,IF(IFERROR(INDEX(Cadastro!$F$5:$F$94,$AB244),"")&gt;IFERROR(INDEX(Parâmetros!$B$39:$B$48,MATCH($E244,Parâmetros!$A$39:$A$48,0)),99),IFERROR(INDEX(Cadastro!$F$5:$F$94,$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registro"),IF(AND($AB244&lt;&gt;$AB243,IFERROR(INDEX(Cadastro!$F$5:$F$94,$AB244),"")=""),"Indeterminado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IFERROR(MATCH($A244&amp;"|"&amp;TEXT(_xlfn.MAXIFS(Cadastro!$E$5:$E$94,Cadastro!$A$5:$A$94,$A244,Cadastro!$E$5:$E$94,"&lt;="&amp;$F244),"yyyymmdd"),Cadastro!$I$5:$I$94,0),"")</f>
        <v>9</v>
      </c>
      <c r="AC244" t="str">
        <f>IFERROR(_xlfn.SINGLE(INDEX(Exceções!$D$5:$D$202,MATCH($A244&amp;"|"&amp;$F244,Exceções!$F$5:$F$202,0))),"")</f>
        <v/>
      </c>
      <c r="AD244" t="str">
        <f>IF($AC244="","",IFERROR(_xlfn.SINGLE(INDEX(Exceções!$E$5:$E$202,MATCH($A244&amp;"|"&amp;$F244,Exceções!$F$5:$F$202,0))),""))</f>
        <v/>
      </c>
    </row>
    <row r="245" spans="1:30" ht="15" hidden="1" customHeight="1" x14ac:dyDescent="0.25">
      <c r="A245" s="43">
        <v>53726</v>
      </c>
      <c r="B245" s="29" t="s">
        <v>177</v>
      </c>
      <c r="C245" s="29" t="str">
        <f>IFERROR(INDEX(Cadastro!$C$5:$C$94,$AB245),"NÃO INFORMADO")</f>
        <v>1001ADM</v>
      </c>
      <c r="D245" s="29" t="str">
        <f>IFERROR(INDEX(Cadastro!$D$5:$D$94,$AB245),"")</f>
        <v>6x1</v>
      </c>
      <c r="E245" s="29" t="str">
        <f>IFERROR(INDEX(Cadastro!$G$5:$G$94,$AB245),"")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$94,$AB245),"")="",IF($L245&gt;0,1,0),IF(IFERROR(INDEX(Cadastro!$F$5:$F$94,$AB245),"")&lt;=IFERROR(INDEX(Parâmetros!$B$39:$B$48,MATCH($E245,Parâmetros!$A$39:$A$48,0)),99),IFERROR(INDEX(Cadastro!$F$5:$F$94,$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$94,$AB245),"")="",0,IF(IFERROR(INDEX(Cadastro!$F$5:$F$94,$AB245),"")&gt;IFERROR(INDEX(Parâmetros!$B$39:$B$48,MATCH($E245,Parâmetros!$A$39:$A$48,0)),99),IFERROR(INDEX(Cadastro!$F$5:$F$94,$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registro"),IF(AND($AB245&lt;&gt;$AB244,IFERROR(INDEX(Cadastro!$F$5:$F$94,$AB245),"")=""),"Indeterminado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IFERROR(MATCH($A245&amp;"|"&amp;TEXT(_xlfn.MAXIFS(Cadastro!$E$5:$E$94,Cadastro!$A$5:$A$94,$A245,Cadastro!$E$5:$E$94,"&lt;="&amp;$F245),"yyyymmdd"),Cadastro!$I$5:$I$94,0),"")</f>
        <v>9</v>
      </c>
      <c r="AC245" t="str">
        <f>IFERROR(_xlfn.SINGLE(INDEX(Exceções!$D$5:$D$202,MATCH($A245&amp;"|"&amp;$F245,Exceções!$F$5:$F$202,0))),"")</f>
        <v/>
      </c>
      <c r="AD245" t="str">
        <f>IF($AC245="","",IFERROR(_xlfn.SINGLE(INDEX(Exceções!$E$5:$E$202,MATCH($A245&amp;"|"&amp;$F245,Exceções!$F$5:$F$202,0))),""))</f>
        <v/>
      </c>
    </row>
    <row r="246" spans="1:30" ht="15" hidden="1" customHeight="1" x14ac:dyDescent="0.25">
      <c r="A246" s="43">
        <v>53726</v>
      </c>
      <c r="B246" s="29" t="s">
        <v>177</v>
      </c>
      <c r="C246" s="29" t="str">
        <f>IFERROR(INDEX(Cadastro!$C$5:$C$94,$AB246),"NÃO INFORMADO")</f>
        <v>1001ADM</v>
      </c>
      <c r="D246" s="29" t="str">
        <f>IFERROR(INDEX(Cadastro!$D$5:$D$94,$AB246),"")</f>
        <v>6x1</v>
      </c>
      <c r="E246" s="29" t="str">
        <f>IFERROR(INDEX(Cadastro!$G$5:$G$94,$AB246),"")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$94,$AB246),"")="",IF($L246&gt;0,1,0),IF(IFERROR(INDEX(Cadastro!$F$5:$F$94,$AB246),"")&lt;=IFERROR(INDEX(Parâmetros!$B$39:$B$48,MATCH($E246,Parâmetros!$A$39:$A$48,0)),99),IFERROR(INDEX(Cadastro!$F$5:$F$94,$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$94,$AB246),"")="",0,IF(IFERROR(INDEX(Cadastro!$F$5:$F$94,$AB246),"")&gt;IFERROR(INDEX(Parâmetros!$B$39:$B$48,MATCH($E246,Parâmetros!$A$39:$A$48,0)),99),IFERROR(INDEX(Cadastro!$F$5:$F$94,$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registro"),IF(AND($AB246&lt;&gt;$AB245,IFERROR(INDEX(Cadastro!$F$5:$F$94,$AB246),"")=""),"Indeterminado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IFERROR(MATCH($A246&amp;"|"&amp;TEXT(_xlfn.MAXIFS(Cadastro!$E$5:$E$94,Cadastro!$A$5:$A$94,$A246,Cadastro!$E$5:$E$94,"&lt;="&amp;$F246),"yyyymmdd"),Cadastro!$I$5:$I$94,0),"")</f>
        <v>9</v>
      </c>
      <c r="AC246" t="str">
        <f>IFERROR(_xlfn.SINGLE(INDEX(Exceções!$D$5:$D$202,MATCH($A246&amp;"|"&amp;$F246,Exceções!$F$5:$F$202,0))),"")</f>
        <v/>
      </c>
      <c r="AD246" t="str">
        <f>IF($AC246="","",IFERROR(_xlfn.SINGLE(INDEX(Exceções!$E$5:$E$202,MATCH($A246&amp;"|"&amp;$F246,Exceções!$F$5:$F$202,0))),""))</f>
        <v/>
      </c>
    </row>
    <row r="247" spans="1:30" ht="15" hidden="1" customHeight="1" x14ac:dyDescent="0.25">
      <c r="A247" s="43">
        <v>53726</v>
      </c>
      <c r="B247" s="29" t="s">
        <v>177</v>
      </c>
      <c r="C247" s="29" t="str">
        <f>IFERROR(INDEX(Cadastro!$C$5:$C$94,$AB247),"NÃO INFORMADO")</f>
        <v>1001ADM</v>
      </c>
      <c r="D247" s="29" t="str">
        <f>IFERROR(INDEX(Cadastro!$D$5:$D$94,$AB247),"")</f>
        <v>6x1</v>
      </c>
      <c r="E247" s="29" t="str">
        <f>IFERROR(INDEX(Cadastro!$G$5:$G$94,$AB247),"")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$94,$AB247),"")="",IF($L247&gt;0,1,0),IF(IFERROR(INDEX(Cadastro!$F$5:$F$94,$AB247),"")&lt;=IFERROR(INDEX(Parâmetros!$B$39:$B$48,MATCH($E247,Parâmetros!$A$39:$A$48,0)),99),IFERROR(INDEX(Cadastro!$F$5:$F$94,$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$94,$AB247),"")="",0,IF(IFERROR(INDEX(Cadastro!$F$5:$F$94,$AB247),"")&gt;IFERROR(INDEX(Parâmetros!$B$39:$B$48,MATCH($E247,Parâmetros!$A$39:$A$48,0)),99),IFERROR(INDEX(Cadastro!$F$5:$F$94,$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registro"),IF(AND($AB247&lt;&gt;$AB246,IFERROR(INDEX(Cadastro!$F$5:$F$94,$AB247),"")=""),"Indeterminado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IFERROR(MATCH($A247&amp;"|"&amp;TEXT(_xlfn.MAXIFS(Cadastro!$E$5:$E$94,Cadastro!$A$5:$A$94,$A247,Cadastro!$E$5:$E$94,"&lt;="&amp;$F247),"yyyymmdd"),Cadastro!$I$5:$I$94,0),"")</f>
        <v>9</v>
      </c>
      <c r="AC247" t="str">
        <f>IFERROR(_xlfn.SINGLE(INDEX(Exceções!$D$5:$D$202,MATCH($A247&amp;"|"&amp;$F247,Exceções!$F$5:$F$202,0))),"")</f>
        <v/>
      </c>
      <c r="AD247" t="str">
        <f>IF($AC247="","",IFERROR(_xlfn.SINGLE(INDEX(Exceções!$E$5:$E$202,MATCH($A247&amp;"|"&amp;$F247,Exceções!$F$5:$F$202,0))),""))</f>
        <v/>
      </c>
    </row>
    <row r="248" spans="1:30" ht="15" hidden="1" customHeight="1" x14ac:dyDescent="0.25">
      <c r="A248" s="43">
        <v>53726</v>
      </c>
      <c r="B248" s="29" t="s">
        <v>177</v>
      </c>
      <c r="C248" s="29" t="str">
        <f>IFERROR(INDEX(Cadastro!$C$5:$C$94,$AB248),"NÃO INFORMADO")</f>
        <v>1001ADM</v>
      </c>
      <c r="D248" s="29" t="str">
        <f>IFERROR(INDEX(Cadastro!$D$5:$D$94,$AB248),"")</f>
        <v>6x1</v>
      </c>
      <c r="E248" s="29" t="str">
        <f>IFERROR(INDEX(Cadastro!$G$5:$G$94,$AB248),"")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$94,$AB248),"")="",IF($L248&gt;0,1,0),IF(IFERROR(INDEX(Cadastro!$F$5:$F$94,$AB248),"")&lt;=IFERROR(INDEX(Parâmetros!$B$39:$B$48,MATCH($E248,Parâmetros!$A$39:$A$48,0)),99),IFERROR(INDEX(Cadastro!$F$5:$F$94,$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$94,$AB248),"")="",0,IF(IFERROR(INDEX(Cadastro!$F$5:$F$94,$AB248),"")&gt;IFERROR(INDEX(Parâmetros!$B$39:$B$48,MATCH($E248,Parâmetros!$A$39:$A$48,0)),99),IFERROR(INDEX(Cadastro!$F$5:$F$94,$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registro"),IF(AND($AB248&lt;&gt;$AB247,IFERROR(INDEX(Cadastro!$F$5:$F$94,$AB248),"")=""),"Indeterminado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IFERROR(MATCH($A248&amp;"|"&amp;TEXT(_xlfn.MAXIFS(Cadastro!$E$5:$E$94,Cadastro!$A$5:$A$94,$A248,Cadastro!$E$5:$E$94,"&lt;="&amp;$F248),"yyyymmdd"),Cadastro!$I$5:$I$94,0),"")</f>
        <v>9</v>
      </c>
      <c r="AC248" t="str">
        <f>IFERROR(_xlfn.SINGLE(INDEX(Exceções!$D$5:$D$202,MATCH($A248&amp;"|"&amp;$F248,Exceções!$F$5:$F$202,0))),"")</f>
        <v/>
      </c>
      <c r="AD248" t="str">
        <f>IF($AC248="","",IFERROR(_xlfn.SINGLE(INDEX(Exceções!$E$5:$E$202,MATCH($A248&amp;"|"&amp;$F248,Exceções!$F$5:$F$202,0))),""))</f>
        <v/>
      </c>
    </row>
    <row r="249" spans="1:30" ht="15" hidden="1" customHeight="1" x14ac:dyDescent="0.25">
      <c r="A249" s="43">
        <v>53726</v>
      </c>
      <c r="B249" s="29" t="s">
        <v>177</v>
      </c>
      <c r="C249" s="29" t="str">
        <f>IFERROR(INDEX(Cadastro!$C$5:$C$94,$AB249),"NÃO INFORMADO")</f>
        <v>1001ADM</v>
      </c>
      <c r="D249" s="29" t="str">
        <f>IFERROR(INDEX(Cadastro!$D$5:$D$94,$AB249),"")</f>
        <v>6x1</v>
      </c>
      <c r="E249" s="29" t="str">
        <f>IFERROR(INDEX(Cadastro!$G$5:$G$94,$AB249),"")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$94,$AB249),"")="",IF($L249&gt;0,1,0),IF(IFERROR(INDEX(Cadastro!$F$5:$F$94,$AB249),"")&lt;=IFERROR(INDEX(Parâmetros!$B$39:$B$48,MATCH($E249,Parâmetros!$A$39:$A$48,0)),99),IFERROR(INDEX(Cadastro!$F$5:$F$94,$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$94,$AB249),"")="",0,IF(IFERROR(INDEX(Cadastro!$F$5:$F$94,$AB249),"")&gt;IFERROR(INDEX(Parâmetros!$B$39:$B$48,MATCH($E249,Parâmetros!$A$39:$A$48,0)),99),IFERROR(INDEX(Cadastro!$F$5:$F$94,$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registro"),IF(AND($AB249&lt;&gt;$AB248,IFERROR(INDEX(Cadastro!$F$5:$F$94,$AB249),"")=""),"Indeterminado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IFERROR(MATCH($A249&amp;"|"&amp;TEXT(_xlfn.MAXIFS(Cadastro!$E$5:$E$94,Cadastro!$A$5:$A$94,$A249,Cadastro!$E$5:$E$94,"&lt;="&amp;$F249),"yyyymmdd"),Cadastro!$I$5:$I$94,0),"")</f>
        <v>9</v>
      </c>
      <c r="AC249" t="str">
        <f>IFERROR(_xlfn.SINGLE(INDEX(Exceções!$D$5:$D$202,MATCH($A249&amp;"|"&amp;$F249,Exceções!$F$5:$F$202,0))),"")</f>
        <v/>
      </c>
      <c r="AD249" t="str">
        <f>IF($AC249="","",IFERROR(_xlfn.SINGLE(INDEX(Exceções!$E$5:$E$202,MATCH($A249&amp;"|"&amp;$F249,Exceções!$F$5:$F$202,0))),""))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IFERROR(INDEX(Cadastro!$C$5:$C$94,$AB252),"NÃO INFORMADO")</f>
        <v>PED</v>
      </c>
      <c r="D252" s="29" t="str">
        <f>IFERROR(INDEX(Cadastro!$D$5:$D$94,$AB252),"")</f>
        <v>6x1</v>
      </c>
      <c r="E252" s="29" t="str">
        <f>IFERROR(INDEX(Cadastro!$G$5:$G$94,$AB252),"")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$94,$AB252),"")="",IF($L252&gt;0,1,0),IF(IFERROR(INDEX(Cadastro!$F$5:$F$94,$AB252),"")&lt;=IFERROR(INDEX(Parâmetros!$B$39:$B$48,MATCH($E252,Parâmetros!$A$39:$A$48,0)),99),IFERROR(INDEX(Cadastro!$F$5:$F$94,$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$94,$AB252),"")="",0,IF(IFERROR(INDEX(Cadastro!$F$5:$F$94,$AB252),"")&gt;IFERROR(INDEX(Parâmetros!$B$39:$B$48,MATCH($E252,Parâmetros!$A$39:$A$48,0)),99),IFERROR(INDEX(Cadastro!$F$5:$F$94,$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registro"),IF(AND($AB252&lt;&gt;$AB251,IFERROR(INDEX(Cadastro!$F$5:$F$94,$AB252),"")=""),"Indeterminado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IFERROR(MATCH($A252&amp;"|"&amp;TEXT(_xlfn.MAXIFS(Cadastro!$E$5:$E$94,Cadastro!$A$5:$A$94,$A252,Cadastro!$E$5:$E$94,"&lt;="&amp;$F252),"yyyymmdd"),Cadastro!$I$5:$I$94,0),"")</f>
        <v>10</v>
      </c>
      <c r="AC252" t="str">
        <f>IFERROR(_xlfn.SINGLE(INDEX(Exceções!$D$5:$D$202,MATCH($A252&amp;"|"&amp;$F252,Exceções!$F$5:$F$202,0))),"")</f>
        <v/>
      </c>
      <c r="AD252" t="str">
        <f>IF($AC252="","",IFERROR(_xlfn.SINGLE(INDEX(Exceções!$E$5:$E$202,MATCH($A252&amp;"|"&amp;$F252,Exceções!$F$5:$F$202,0))),""))</f>
        <v/>
      </c>
    </row>
    <row r="253" spans="1:30" ht="15" hidden="1" customHeight="1" x14ac:dyDescent="0.25">
      <c r="A253" s="43">
        <v>56030</v>
      </c>
      <c r="B253" s="29" t="s">
        <v>178</v>
      </c>
      <c r="C253" s="29" t="str">
        <f>IFERROR(INDEX(Cadastro!$C$5:$C$94,$AB253),"NÃO INFORMADO")</f>
        <v>PED</v>
      </c>
      <c r="D253" s="29" t="str">
        <f>IFERROR(INDEX(Cadastro!$D$5:$D$94,$AB253),"")</f>
        <v>6x1</v>
      </c>
      <c r="E253" s="29" t="str">
        <f>IFERROR(INDEX(Cadastro!$G$5:$G$94,$AB253),"")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$94,$AB253),"")="",IF($L253&gt;0,1,0),IF(IFERROR(INDEX(Cadastro!$F$5:$F$94,$AB253),"")&lt;=IFERROR(INDEX(Parâmetros!$B$39:$B$48,MATCH($E253,Parâmetros!$A$39:$A$48,0)),99),IFERROR(INDEX(Cadastro!$F$5:$F$94,$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$94,$AB253),"")="",0,IF(IFERROR(INDEX(Cadastro!$F$5:$F$94,$AB253),"")&gt;IFERROR(INDEX(Parâmetros!$B$39:$B$48,MATCH($E253,Parâmetros!$A$39:$A$48,0)),99),IFERROR(INDEX(Cadastro!$F$5:$F$94,$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registro"),IF(AND($AB253&lt;&gt;$AB252,IFERROR(INDEX(Cadastro!$F$5:$F$94,$AB253),"")=""),"Indeterminado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IFERROR(MATCH($A253&amp;"|"&amp;TEXT(_xlfn.MAXIFS(Cadastro!$E$5:$E$94,Cadastro!$A$5:$A$94,$A253,Cadastro!$E$5:$E$94,"&lt;="&amp;$F253),"yyyymmdd"),Cadastro!$I$5:$I$94,0),"")</f>
        <v>10</v>
      </c>
      <c r="AC253" t="str">
        <f>IFERROR(_xlfn.SINGLE(INDEX(Exceções!$D$5:$D$202,MATCH($A253&amp;"|"&amp;$F253,Exceções!$F$5:$F$202,0))),"")</f>
        <v/>
      </c>
      <c r="AD253" t="str">
        <f>IF($AC253="","",IFERROR(_xlfn.SINGLE(INDEX(Exceções!$E$5:$E$202,MATCH($A253&amp;"|"&amp;$F253,Exceções!$F$5:$F$202,0))),""))</f>
        <v/>
      </c>
    </row>
    <row r="254" spans="1:30" ht="15" hidden="1" customHeight="1" x14ac:dyDescent="0.25">
      <c r="A254" s="43">
        <v>56030</v>
      </c>
      <c r="B254" s="29" t="s">
        <v>178</v>
      </c>
      <c r="C254" s="29" t="str">
        <f>IFERROR(INDEX(Cadastro!$C$5:$C$94,$AB254),"NÃO INFORMADO")</f>
        <v>PED</v>
      </c>
      <c r="D254" s="29" t="str">
        <f>IFERROR(INDEX(Cadastro!$D$5:$D$94,$AB254),"")</f>
        <v>6x1</v>
      </c>
      <c r="E254" s="29" t="str">
        <f>IFERROR(INDEX(Cadastro!$G$5:$G$94,$AB254),"")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$94,$AB254),"")="",IF($L254&gt;0,1,0),IF(IFERROR(INDEX(Cadastro!$F$5:$F$94,$AB254),"")&lt;=IFERROR(INDEX(Parâmetros!$B$39:$B$48,MATCH($E254,Parâmetros!$A$39:$A$48,0)),99),IFERROR(INDEX(Cadastro!$F$5:$F$94,$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$94,$AB254),"")="",0,IF(IFERROR(INDEX(Cadastro!$F$5:$F$94,$AB254),"")&gt;IFERROR(INDEX(Parâmetros!$B$39:$B$48,MATCH($E254,Parâmetros!$A$39:$A$48,0)),99),IFERROR(INDEX(Cadastro!$F$5:$F$94,$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registro"),IF(AND($AB254&lt;&gt;$AB253,IFERROR(INDEX(Cadastro!$F$5:$F$94,$AB254),"")=""),"Indeterminado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IFERROR(MATCH($A254&amp;"|"&amp;TEXT(_xlfn.MAXIFS(Cadastro!$E$5:$E$94,Cadastro!$A$5:$A$94,$A254,Cadastro!$E$5:$E$94,"&lt;="&amp;$F254),"yyyymmdd"),Cadastro!$I$5:$I$94,0),"")</f>
        <v>10</v>
      </c>
      <c r="AC254" t="str">
        <f>IFERROR(_xlfn.SINGLE(INDEX(Exceções!$D$5:$D$202,MATCH($A254&amp;"|"&amp;$F254,Exceções!$F$5:$F$202,0))),"")</f>
        <v/>
      </c>
      <c r="AD254" t="str">
        <f>IF($AC254="","",IFERROR(_xlfn.SINGLE(INDEX(Exceções!$E$5:$E$202,MATCH($A254&amp;"|"&amp;$F254,Exceções!$F$5:$F$202,0))),""))</f>
        <v/>
      </c>
    </row>
    <row r="255" spans="1:30" ht="15" hidden="1" customHeight="1" x14ac:dyDescent="0.25">
      <c r="A255" s="43">
        <v>56030</v>
      </c>
      <c r="B255" s="29" t="s">
        <v>178</v>
      </c>
      <c r="C255" s="29" t="str">
        <f>IFERROR(INDEX(Cadastro!$C$5:$C$94,$AB255),"NÃO INFORMADO")</f>
        <v>PED</v>
      </c>
      <c r="D255" s="29" t="str">
        <f>IFERROR(INDEX(Cadastro!$D$5:$D$94,$AB255),"")</f>
        <v>6x1</v>
      </c>
      <c r="E255" s="29" t="str">
        <f>IFERROR(INDEX(Cadastro!$G$5:$G$94,$AB255),"")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$94,$AB255),"")="",IF($L255&gt;0,1,0),IF(IFERROR(INDEX(Cadastro!$F$5:$F$94,$AB255),"")&lt;=IFERROR(INDEX(Parâmetros!$B$39:$B$48,MATCH($E255,Parâmetros!$A$39:$A$48,0)),99),IFERROR(INDEX(Cadastro!$F$5:$F$94,$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$94,$AB255),"")="",0,IF(IFERROR(INDEX(Cadastro!$F$5:$F$94,$AB255),"")&gt;IFERROR(INDEX(Parâmetros!$B$39:$B$48,MATCH($E255,Parâmetros!$A$39:$A$48,0)),99),IFERROR(INDEX(Cadastro!$F$5:$F$94,$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registro"),IF(AND($AB255&lt;&gt;$AB254,IFERROR(INDEX(Cadastro!$F$5:$F$94,$AB255),"")=""),"Indeterminado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IFERROR(MATCH($A255&amp;"|"&amp;TEXT(_xlfn.MAXIFS(Cadastro!$E$5:$E$94,Cadastro!$A$5:$A$94,$A255,Cadastro!$E$5:$E$94,"&lt;="&amp;$F255),"yyyymmdd"),Cadastro!$I$5:$I$94,0),"")</f>
        <v>10</v>
      </c>
      <c r="AC255" t="str">
        <f>IFERROR(_xlfn.SINGLE(INDEX(Exceções!$D$5:$D$202,MATCH($A255&amp;"|"&amp;$F255,Exceções!$F$5:$F$202,0))),"")</f>
        <v/>
      </c>
      <c r="AD255" t="str">
        <f>IF($AC255="","",IFERROR(_xlfn.SINGLE(INDEX(Exceções!$E$5:$E$202,MATCH($A255&amp;"|"&amp;$F255,Exceções!$F$5:$F$202,0))),""))</f>
        <v/>
      </c>
    </row>
    <row r="256" spans="1:30" ht="15" hidden="1" customHeight="1" x14ac:dyDescent="0.25">
      <c r="A256" s="43">
        <v>56030</v>
      </c>
      <c r="B256" s="29" t="s">
        <v>178</v>
      </c>
      <c r="C256" s="29" t="str">
        <f>IFERROR(INDEX(Cadastro!$C$5:$C$94,$AB256),"NÃO INFORMADO")</f>
        <v>PED</v>
      </c>
      <c r="D256" s="29" t="str">
        <f>IFERROR(INDEX(Cadastro!$D$5:$D$94,$AB256),"")</f>
        <v>6x1</v>
      </c>
      <c r="E256" s="29" t="str">
        <f>IFERROR(INDEX(Cadastro!$G$5:$G$94,$AB256),"")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$94,$AB256),"")="",IF($L256&gt;0,1,0),IF(IFERROR(INDEX(Cadastro!$F$5:$F$94,$AB256),"")&lt;=IFERROR(INDEX(Parâmetros!$B$39:$B$48,MATCH($E256,Parâmetros!$A$39:$A$48,0)),99),IFERROR(INDEX(Cadastro!$F$5:$F$94,$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$94,$AB256),"")="",0,IF(IFERROR(INDEX(Cadastro!$F$5:$F$94,$AB256),"")&gt;IFERROR(INDEX(Parâmetros!$B$39:$B$48,MATCH($E256,Parâmetros!$A$39:$A$48,0)),99),IFERROR(INDEX(Cadastro!$F$5:$F$94,$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registro"),IF(AND($AB256&lt;&gt;$AB255,IFERROR(INDEX(Cadastro!$F$5:$F$94,$AB256),"")=""),"Indeterminado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IFERROR(MATCH($A256&amp;"|"&amp;TEXT(_xlfn.MAXIFS(Cadastro!$E$5:$E$94,Cadastro!$A$5:$A$94,$A256,Cadastro!$E$5:$E$94,"&lt;="&amp;$F256),"yyyymmdd"),Cadastro!$I$5:$I$94,0),"")</f>
        <v>10</v>
      </c>
      <c r="AC256" t="str">
        <f>IFERROR(_xlfn.SINGLE(INDEX(Exceções!$D$5:$D$202,MATCH($A256&amp;"|"&amp;$F256,Exceções!$F$5:$F$202,0))),"")</f>
        <v/>
      </c>
      <c r="AD256" t="str">
        <f>IF($AC256="","",IFERROR(_xlfn.SINGLE(INDEX(Exceções!$E$5:$E$202,MATCH($A256&amp;"|"&amp;$F256,Exceções!$F$5:$F$202,0))),""))</f>
        <v/>
      </c>
    </row>
    <row r="257" spans="1:30" ht="15" hidden="1" customHeight="1" x14ac:dyDescent="0.25">
      <c r="A257" s="43">
        <v>56030</v>
      </c>
      <c r="B257" s="29" t="s">
        <v>178</v>
      </c>
      <c r="C257" s="29" t="str">
        <f>IFERROR(INDEX(Cadastro!$C$5:$C$94,$AB257),"NÃO INFORMADO")</f>
        <v>PED</v>
      </c>
      <c r="D257" s="29" t="str">
        <f>IFERROR(INDEX(Cadastro!$D$5:$D$94,$AB257),"")</f>
        <v>6x1</v>
      </c>
      <c r="E257" s="29" t="str">
        <f>IFERROR(INDEX(Cadastro!$G$5:$G$94,$AB257),"")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$94,$AB257),"")="",IF($L257&gt;0,1,0),IF(IFERROR(INDEX(Cadastro!$F$5:$F$94,$AB257),"")&lt;=IFERROR(INDEX(Parâmetros!$B$39:$B$48,MATCH($E257,Parâmetros!$A$39:$A$48,0)),99),IFERROR(INDEX(Cadastro!$F$5:$F$94,$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$94,$AB257),"")="",0,IF(IFERROR(INDEX(Cadastro!$F$5:$F$94,$AB257),"")&gt;IFERROR(INDEX(Parâmetros!$B$39:$B$48,MATCH($E257,Parâmetros!$A$39:$A$48,0)),99),IFERROR(INDEX(Cadastro!$F$5:$F$94,$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registro"),IF(AND($AB257&lt;&gt;$AB256,IFERROR(INDEX(Cadastro!$F$5:$F$94,$AB257),"")=""),"Indeterminado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IFERROR(MATCH($A257&amp;"|"&amp;TEXT(_xlfn.MAXIFS(Cadastro!$E$5:$E$94,Cadastro!$A$5:$A$94,$A257,Cadastro!$E$5:$E$94,"&lt;="&amp;$F257),"yyyymmdd"),Cadastro!$I$5:$I$94,0),"")</f>
        <v>10</v>
      </c>
      <c r="AC257" t="str">
        <f>IFERROR(_xlfn.SINGLE(INDEX(Exceções!$D$5:$D$202,MATCH($A257&amp;"|"&amp;$F257,Exceções!$F$5:$F$202,0))),"")</f>
        <v/>
      </c>
      <c r="AD257" t="str">
        <f>IF($AC257="","",IFERROR(_xlfn.SINGLE(INDEX(Exceções!$E$5:$E$202,MATCH($A257&amp;"|"&amp;$F257,Exceções!$F$5:$F$202,0))),""))</f>
        <v/>
      </c>
    </row>
    <row r="258" spans="1:30" ht="15" hidden="1" customHeight="1" x14ac:dyDescent="0.25">
      <c r="A258" s="43">
        <v>56030</v>
      </c>
      <c r="B258" s="29" t="s">
        <v>178</v>
      </c>
      <c r="C258" s="29" t="str">
        <f>IFERROR(INDEX(Cadastro!$C$5:$C$94,$AB258),"NÃO INFORMADO")</f>
        <v>PED</v>
      </c>
      <c r="D258" s="29" t="str">
        <f>IFERROR(INDEX(Cadastro!$D$5:$D$94,$AB258),"")</f>
        <v>6x1</v>
      </c>
      <c r="E258" s="29" t="str">
        <f>IFERROR(INDEX(Cadastro!$G$5:$G$94,$AB258),"")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$94,$AB258),"")="",IF($L258&gt;0,1,0),IF(IFERROR(INDEX(Cadastro!$F$5:$F$94,$AB258),"")&lt;=IFERROR(INDEX(Parâmetros!$B$39:$B$48,MATCH($E258,Parâmetros!$A$39:$A$48,0)),99),IFERROR(INDEX(Cadastro!$F$5:$F$94,$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$94,$AB258),"")="",0,IF(IFERROR(INDEX(Cadastro!$F$5:$F$94,$AB258),"")&gt;IFERROR(INDEX(Parâmetros!$B$39:$B$48,MATCH($E258,Parâmetros!$A$39:$A$48,0)),99),IFERROR(INDEX(Cadastro!$F$5:$F$94,$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registro"),IF(AND($AB258&lt;&gt;$AB257,IFERROR(INDEX(Cadastro!$F$5:$F$94,$AB258),"")=""),"Indeterminado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IFERROR(MATCH($A258&amp;"|"&amp;TEXT(_xlfn.MAXIFS(Cadastro!$E$5:$E$94,Cadastro!$A$5:$A$94,$A258,Cadastro!$E$5:$E$94,"&lt;="&amp;$F258),"yyyymmdd"),Cadastro!$I$5:$I$94,0),"")</f>
        <v>10</v>
      </c>
      <c r="AC258" t="str">
        <f>IFERROR(_xlfn.SINGLE(INDEX(Exceções!$D$5:$D$202,MATCH($A258&amp;"|"&amp;$F258,Exceções!$F$5:$F$202,0))),"")</f>
        <v/>
      </c>
      <c r="AD258" t="str">
        <f>IF($AC258="","",IFERROR(_xlfn.SINGLE(INDEX(Exceções!$E$5:$E$202,MATCH($A258&amp;"|"&amp;$F258,Exceções!$F$5:$F$202,0))),""))</f>
        <v/>
      </c>
    </row>
    <row r="259" spans="1:30" ht="15" hidden="1" customHeight="1" x14ac:dyDescent="0.25">
      <c r="A259" s="43">
        <v>56030</v>
      </c>
      <c r="B259" s="29" t="s">
        <v>178</v>
      </c>
      <c r="C259" s="29" t="str">
        <f>IFERROR(INDEX(Cadastro!$C$5:$C$94,$AB259),"NÃO INFORMADO")</f>
        <v>PED</v>
      </c>
      <c r="D259" s="29" t="str">
        <f>IFERROR(INDEX(Cadastro!$D$5:$D$94,$AB259),"")</f>
        <v>6x1</v>
      </c>
      <c r="E259" s="29" t="str">
        <f>IFERROR(INDEX(Cadastro!$G$5:$G$94,$AB259),"")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$94,$AB259),"")="",IF($L259&gt;0,1,0),IF(IFERROR(INDEX(Cadastro!$F$5:$F$94,$AB259),"")&lt;=IFERROR(INDEX(Parâmetros!$B$39:$B$48,MATCH($E259,Parâmetros!$A$39:$A$48,0)),99),IFERROR(INDEX(Cadastro!$F$5:$F$94,$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$94,$AB259),"")="",0,IF(IFERROR(INDEX(Cadastro!$F$5:$F$94,$AB259),"")&gt;IFERROR(INDEX(Parâmetros!$B$39:$B$48,MATCH($E259,Parâmetros!$A$39:$A$48,0)),99),IFERROR(INDEX(Cadastro!$F$5:$F$94,$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registro"),IF(AND($AB259&lt;&gt;$AB258,IFERROR(INDEX(Cadastro!$F$5:$F$94,$AB259),"")=""),"Indeterminado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IFERROR(MATCH($A259&amp;"|"&amp;TEXT(_xlfn.MAXIFS(Cadastro!$E$5:$E$94,Cadastro!$A$5:$A$94,$A259,Cadastro!$E$5:$E$94,"&lt;="&amp;$F259),"yyyymmdd"),Cadastro!$I$5:$I$94,0),"")</f>
        <v>10</v>
      </c>
      <c r="AC259" t="str">
        <f>IFERROR(_xlfn.SINGLE(INDEX(Exceções!$D$5:$D$202,MATCH($A259&amp;"|"&amp;$F259,Exceções!$F$5:$F$202,0))),"")</f>
        <v/>
      </c>
      <c r="AD259" t="str">
        <f>IF($AC259="","",IFERROR(_xlfn.SINGLE(INDEX(Exceções!$E$5:$E$202,MATCH($A259&amp;"|"&amp;$F259,Exceções!$F$5:$F$202,0))),""))</f>
        <v/>
      </c>
    </row>
    <row r="260" spans="1:30" ht="15" hidden="1" customHeight="1" x14ac:dyDescent="0.25">
      <c r="A260" s="43">
        <v>56030</v>
      </c>
      <c r="B260" s="29" t="s">
        <v>178</v>
      </c>
      <c r="C260" s="29" t="str">
        <f>IFERROR(INDEX(Cadastro!$C$5:$C$94,$AB260),"NÃO INFORMADO")</f>
        <v>PED</v>
      </c>
      <c r="D260" s="29" t="str">
        <f>IFERROR(INDEX(Cadastro!$D$5:$D$94,$AB260),"")</f>
        <v>6x1</v>
      </c>
      <c r="E260" s="29" t="str">
        <f>IFERROR(INDEX(Cadastro!$G$5:$G$94,$AB260),"")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$94,$AB260),"")="",IF($L260&gt;0,1,0),IF(IFERROR(INDEX(Cadastro!$F$5:$F$94,$AB260),"")&lt;=IFERROR(INDEX(Parâmetros!$B$39:$B$48,MATCH($E260,Parâmetros!$A$39:$A$48,0)),99),IFERROR(INDEX(Cadastro!$F$5:$F$94,$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$94,$AB260),"")="",0,IF(IFERROR(INDEX(Cadastro!$F$5:$F$94,$AB260),"")&gt;IFERROR(INDEX(Parâmetros!$B$39:$B$48,MATCH($E260,Parâmetros!$A$39:$A$48,0)),99),IFERROR(INDEX(Cadastro!$F$5:$F$94,$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registro"),IF(AND($AB260&lt;&gt;$AB259,IFERROR(INDEX(Cadastro!$F$5:$F$94,$AB260),"")=""),"Indeterminado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IFERROR(MATCH($A260&amp;"|"&amp;TEXT(_xlfn.MAXIFS(Cadastro!$E$5:$E$94,Cadastro!$A$5:$A$94,$A260,Cadastro!$E$5:$E$94,"&lt;="&amp;$F260),"yyyymmdd"),Cadastro!$I$5:$I$94,0),"")</f>
        <v>10</v>
      </c>
      <c r="AC260" t="str">
        <f>IFERROR(_xlfn.SINGLE(INDEX(Exceções!$D$5:$D$202,MATCH($A260&amp;"|"&amp;$F260,Exceções!$F$5:$F$202,0))),"")</f>
        <v/>
      </c>
      <c r="AD260" t="str">
        <f>IF($AC260="","",IFERROR(_xlfn.SINGLE(INDEX(Exceções!$E$5:$E$202,MATCH($A260&amp;"|"&amp;$F260,Exceções!$F$5:$F$202,0))),""))</f>
        <v/>
      </c>
    </row>
    <row r="261" spans="1:30" ht="15" hidden="1" customHeight="1" x14ac:dyDescent="0.25">
      <c r="A261" s="43">
        <v>56030</v>
      </c>
      <c r="B261" s="29" t="s">
        <v>178</v>
      </c>
      <c r="C261" s="29" t="str">
        <f>IFERROR(INDEX(Cadastro!$C$5:$C$94,$AB261),"NÃO INFORMADO")</f>
        <v>PED</v>
      </c>
      <c r="D261" s="29" t="str">
        <f>IFERROR(INDEX(Cadastro!$D$5:$D$94,$AB261),"")</f>
        <v>6x1</v>
      </c>
      <c r="E261" s="29" t="str">
        <f>IFERROR(INDEX(Cadastro!$G$5:$G$94,$AB261),"")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$94,$AB261),"")="",IF($L261&gt;0,1,0),IF(IFERROR(INDEX(Cadastro!$F$5:$F$94,$AB261),"")&lt;=IFERROR(INDEX(Parâmetros!$B$39:$B$48,MATCH($E261,Parâmetros!$A$39:$A$48,0)),99),IFERROR(INDEX(Cadastro!$F$5:$F$94,$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$94,$AB261),"")="",0,IF(IFERROR(INDEX(Cadastro!$F$5:$F$94,$AB261),"")&gt;IFERROR(INDEX(Parâmetros!$B$39:$B$48,MATCH($E261,Parâmetros!$A$39:$A$48,0)),99),IFERROR(INDEX(Cadastro!$F$5:$F$94,$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registro"),IF(AND($AB261&lt;&gt;$AB260,IFERROR(INDEX(Cadastro!$F$5:$F$94,$AB261),"")=""),"Indeterminado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IFERROR(MATCH($A261&amp;"|"&amp;TEXT(_xlfn.MAXIFS(Cadastro!$E$5:$E$94,Cadastro!$A$5:$A$94,$A261,Cadastro!$E$5:$E$94,"&lt;="&amp;$F261),"yyyymmdd"),Cadastro!$I$5:$I$94,0),"")</f>
        <v>10</v>
      </c>
      <c r="AC261" t="str">
        <f>IFERROR(_xlfn.SINGLE(INDEX(Exceções!$D$5:$D$202,MATCH($A261&amp;"|"&amp;$F261,Exceções!$F$5:$F$202,0))),"")</f>
        <v/>
      </c>
      <c r="AD261" t="str">
        <f>IF($AC261="","",IFERROR(_xlfn.SINGLE(INDEX(Exceções!$E$5:$E$202,MATCH($A261&amp;"|"&amp;$F261,Exceções!$F$5:$F$202,0))),""))</f>
        <v/>
      </c>
    </row>
    <row r="262" spans="1:30" ht="15" hidden="1" customHeight="1" x14ac:dyDescent="0.25">
      <c r="A262" s="43">
        <v>56030</v>
      </c>
      <c r="B262" s="29" t="s">
        <v>178</v>
      </c>
      <c r="C262" s="29" t="str">
        <f>IFERROR(INDEX(Cadastro!$C$5:$C$94,$AB262),"NÃO INFORMADO")</f>
        <v>PED</v>
      </c>
      <c r="D262" s="29" t="str">
        <f>IFERROR(INDEX(Cadastro!$D$5:$D$94,$AB262),"")</f>
        <v>6x1</v>
      </c>
      <c r="E262" s="29" t="str">
        <f>IFERROR(INDEX(Cadastro!$G$5:$G$94,$AB262),"")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$94,$AB262),"")="",IF($L262&gt;0,1,0),IF(IFERROR(INDEX(Cadastro!$F$5:$F$94,$AB262),"")&lt;=IFERROR(INDEX(Parâmetros!$B$39:$B$48,MATCH($E262,Parâmetros!$A$39:$A$48,0)),99),IFERROR(INDEX(Cadastro!$F$5:$F$94,$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$94,$AB262),"")="",0,IF(IFERROR(INDEX(Cadastro!$F$5:$F$94,$AB262),"")&gt;IFERROR(INDEX(Parâmetros!$B$39:$B$48,MATCH($E262,Parâmetros!$A$39:$A$48,0)),99),IFERROR(INDEX(Cadastro!$F$5:$F$94,$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registro"),IF(AND($AB262&lt;&gt;$AB261,IFERROR(INDEX(Cadastro!$F$5:$F$94,$AB262),"")=""),"Indeterminado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IFERROR(MATCH($A262&amp;"|"&amp;TEXT(_xlfn.MAXIFS(Cadastro!$E$5:$E$94,Cadastro!$A$5:$A$94,$A262,Cadastro!$E$5:$E$94,"&lt;="&amp;$F262),"yyyymmdd"),Cadastro!$I$5:$I$94,0),"")</f>
        <v>10</v>
      </c>
      <c r="AC262" t="str">
        <f>IFERROR(_xlfn.SINGLE(INDEX(Exceções!$D$5:$D$202,MATCH($A262&amp;"|"&amp;$F262,Exceções!$F$5:$F$202,0))),"")</f>
        <v/>
      </c>
      <c r="AD262" t="str">
        <f>IF($AC262="","",IFERROR(_xlfn.SINGLE(INDEX(Exceções!$E$5:$E$202,MATCH($A262&amp;"|"&amp;$F262,Exceções!$F$5:$F$202,0))),""))</f>
        <v/>
      </c>
    </row>
    <row r="263" spans="1:30" ht="15" hidden="1" customHeight="1" x14ac:dyDescent="0.25">
      <c r="A263" s="43">
        <v>56030</v>
      </c>
      <c r="B263" s="29" t="s">
        <v>178</v>
      </c>
      <c r="C263" s="29" t="str">
        <f>IFERROR(INDEX(Cadastro!$C$5:$C$94,$AB263),"NÃO INFORMADO")</f>
        <v>PED</v>
      </c>
      <c r="D263" s="29" t="str">
        <f>IFERROR(INDEX(Cadastro!$D$5:$D$94,$AB263),"")</f>
        <v>6x1</v>
      </c>
      <c r="E263" s="29" t="str">
        <f>IFERROR(INDEX(Cadastro!$G$5:$G$94,$AB263),"")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$94,$AB263),"")="",IF($L263&gt;0,1,0),IF(IFERROR(INDEX(Cadastro!$F$5:$F$94,$AB263),"")&lt;=IFERROR(INDEX(Parâmetros!$B$39:$B$48,MATCH($E263,Parâmetros!$A$39:$A$48,0)),99),IFERROR(INDEX(Cadastro!$F$5:$F$94,$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$94,$AB263),"")="",0,IF(IFERROR(INDEX(Cadastro!$F$5:$F$94,$AB263),"")&gt;IFERROR(INDEX(Parâmetros!$B$39:$B$48,MATCH($E263,Parâmetros!$A$39:$A$48,0)),99),IFERROR(INDEX(Cadastro!$F$5:$F$94,$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registro"),IF(AND($AB263&lt;&gt;$AB262,IFERROR(INDEX(Cadastro!$F$5:$F$94,$AB263),"")=""),"Indeterminado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IFERROR(MATCH($A263&amp;"|"&amp;TEXT(_xlfn.MAXIFS(Cadastro!$E$5:$E$94,Cadastro!$A$5:$A$94,$A263,Cadastro!$E$5:$E$94,"&lt;="&amp;$F263),"yyyymmdd"),Cadastro!$I$5:$I$94,0),"")</f>
        <v>10</v>
      </c>
      <c r="AC263" t="str">
        <f>IFERROR(_xlfn.SINGLE(INDEX(Exceções!$D$5:$D$202,MATCH($A263&amp;"|"&amp;$F263,Exceções!$F$5:$F$202,0))),"")</f>
        <v/>
      </c>
      <c r="AD263" t="str">
        <f>IF($AC263="","",IFERROR(_xlfn.SINGLE(INDEX(Exceções!$E$5:$E$202,MATCH($A263&amp;"|"&amp;$F263,Exceções!$F$5:$F$202,0))),""))</f>
        <v/>
      </c>
    </row>
    <row r="264" spans="1:30" ht="15" hidden="1" customHeight="1" x14ac:dyDescent="0.25">
      <c r="A264" s="43">
        <v>56030</v>
      </c>
      <c r="B264" s="29" t="s">
        <v>178</v>
      </c>
      <c r="C264" s="29" t="str">
        <f>IFERROR(INDEX(Cadastro!$C$5:$C$94,$AB264),"NÃO INFORMADO")</f>
        <v>PED</v>
      </c>
      <c r="D264" s="29" t="str">
        <f>IFERROR(INDEX(Cadastro!$D$5:$D$94,$AB264),"")</f>
        <v>6x1</v>
      </c>
      <c r="E264" s="29" t="str">
        <f>IFERROR(INDEX(Cadastro!$G$5:$G$94,$AB264),"")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$94,$AB264),"")="",IF($L264&gt;0,1,0),IF(IFERROR(INDEX(Cadastro!$F$5:$F$94,$AB264),"")&lt;=IFERROR(INDEX(Parâmetros!$B$39:$B$48,MATCH($E264,Parâmetros!$A$39:$A$48,0)),99),IFERROR(INDEX(Cadastro!$F$5:$F$94,$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$94,$AB264),"")="",0,IF(IFERROR(INDEX(Cadastro!$F$5:$F$94,$AB264),"")&gt;IFERROR(INDEX(Parâmetros!$B$39:$B$48,MATCH($E264,Parâmetros!$A$39:$A$48,0)),99),IFERROR(INDEX(Cadastro!$F$5:$F$94,$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registro"),IF(AND($AB264&lt;&gt;$AB263,IFERROR(INDEX(Cadastro!$F$5:$F$94,$AB264),"")=""),"Indeterminado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IFERROR(MATCH($A264&amp;"|"&amp;TEXT(_xlfn.MAXIFS(Cadastro!$E$5:$E$94,Cadastro!$A$5:$A$94,$A264,Cadastro!$E$5:$E$94,"&lt;="&amp;$F264),"yyyymmdd"),Cadastro!$I$5:$I$94,0),"")</f>
        <v>10</v>
      </c>
      <c r="AC264" t="str">
        <f>IFERROR(_xlfn.SINGLE(INDEX(Exceções!$D$5:$D$202,MATCH($A264&amp;"|"&amp;$F264,Exceções!$F$5:$F$202,0))),"")</f>
        <v/>
      </c>
      <c r="AD264" t="str">
        <f>IF($AC264="","",IFERROR(_xlfn.SINGLE(INDEX(Exceções!$E$5:$E$202,MATCH($A264&amp;"|"&amp;$F264,Exceções!$F$5:$F$202,0))),""))</f>
        <v/>
      </c>
    </row>
    <row r="265" spans="1:30" ht="15" hidden="1" customHeight="1" x14ac:dyDescent="0.25">
      <c r="A265" s="43">
        <v>56030</v>
      </c>
      <c r="B265" s="29" t="s">
        <v>178</v>
      </c>
      <c r="C265" s="29" t="str">
        <f>IFERROR(INDEX(Cadastro!$C$5:$C$94,$AB265),"NÃO INFORMADO")</f>
        <v>PED</v>
      </c>
      <c r="D265" s="29" t="str">
        <f>IFERROR(INDEX(Cadastro!$D$5:$D$94,$AB265),"")</f>
        <v>6x1</v>
      </c>
      <c r="E265" s="29" t="str">
        <f>IFERROR(INDEX(Cadastro!$G$5:$G$94,$AB265),"")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$94,$AB265),"")="",IF($L265&gt;0,1,0),IF(IFERROR(INDEX(Cadastro!$F$5:$F$94,$AB265),"")&lt;=IFERROR(INDEX(Parâmetros!$B$39:$B$48,MATCH($E265,Parâmetros!$A$39:$A$48,0)),99),IFERROR(INDEX(Cadastro!$F$5:$F$94,$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$94,$AB265),"")="",0,IF(IFERROR(INDEX(Cadastro!$F$5:$F$94,$AB265),"")&gt;IFERROR(INDEX(Parâmetros!$B$39:$B$48,MATCH($E265,Parâmetros!$A$39:$A$48,0)),99),IFERROR(INDEX(Cadastro!$F$5:$F$94,$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registro"),IF(AND($AB265&lt;&gt;$AB264,IFERROR(INDEX(Cadastro!$F$5:$F$94,$AB265),"")=""),"Indeterminado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IFERROR(MATCH($A265&amp;"|"&amp;TEXT(_xlfn.MAXIFS(Cadastro!$E$5:$E$94,Cadastro!$A$5:$A$94,$A265,Cadastro!$E$5:$E$94,"&lt;="&amp;$F265),"yyyymmdd"),Cadastro!$I$5:$I$94,0),"")</f>
        <v>10</v>
      </c>
      <c r="AC265" t="str">
        <f>IFERROR(_xlfn.SINGLE(INDEX(Exceções!$D$5:$D$202,MATCH($A265&amp;"|"&amp;$F265,Exceções!$F$5:$F$202,0))),"")</f>
        <v/>
      </c>
      <c r="AD265" t="str">
        <f>IF($AC265="","",IFERROR(_xlfn.SINGLE(INDEX(Exceções!$E$5:$E$202,MATCH($A265&amp;"|"&amp;$F265,Exceções!$F$5:$F$202,0))),""))</f>
        <v/>
      </c>
    </row>
    <row r="266" spans="1:30" ht="15" hidden="1" customHeight="1" x14ac:dyDescent="0.25">
      <c r="A266" s="43">
        <v>56030</v>
      </c>
      <c r="B266" s="29" t="s">
        <v>178</v>
      </c>
      <c r="C266" s="29" t="str">
        <f>IFERROR(INDEX(Cadastro!$C$5:$C$94,$AB266),"NÃO INFORMADO")</f>
        <v>PED</v>
      </c>
      <c r="D266" s="29" t="str">
        <f>IFERROR(INDEX(Cadastro!$D$5:$D$94,$AB266),"")</f>
        <v>6x1</v>
      </c>
      <c r="E266" s="29" t="str">
        <f>IFERROR(INDEX(Cadastro!$G$5:$G$94,$AB266),"")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$94,$AB266),"")="",IF($L266&gt;0,1,0),IF(IFERROR(INDEX(Cadastro!$F$5:$F$94,$AB266),"")&lt;=IFERROR(INDEX(Parâmetros!$B$39:$B$48,MATCH($E266,Parâmetros!$A$39:$A$48,0)),99),IFERROR(INDEX(Cadastro!$F$5:$F$94,$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$94,$AB266),"")="",0,IF(IFERROR(INDEX(Cadastro!$F$5:$F$94,$AB266),"")&gt;IFERROR(INDEX(Parâmetros!$B$39:$B$48,MATCH($E266,Parâmetros!$A$39:$A$48,0)),99),IFERROR(INDEX(Cadastro!$F$5:$F$94,$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registro"),IF(AND($AB266&lt;&gt;$AB265,IFERROR(INDEX(Cadastro!$F$5:$F$94,$AB266),"")=""),"Indeterminado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IFERROR(MATCH($A266&amp;"|"&amp;TEXT(_xlfn.MAXIFS(Cadastro!$E$5:$E$94,Cadastro!$A$5:$A$94,$A266,Cadastro!$E$5:$E$94,"&lt;="&amp;$F266),"yyyymmdd"),Cadastro!$I$5:$I$94,0),"")</f>
        <v>10</v>
      </c>
      <c r="AC266" t="str">
        <f>IFERROR(_xlfn.SINGLE(INDEX(Exceções!$D$5:$D$202,MATCH($A266&amp;"|"&amp;$F266,Exceções!$F$5:$F$202,0))),"")</f>
        <v/>
      </c>
      <c r="AD266" t="str">
        <f>IF($AC266="","",IFERROR(_xlfn.SINGLE(INDEX(Exceções!$E$5:$E$202,MATCH($A266&amp;"|"&amp;$F266,Exceções!$F$5:$F$202,0))),""))</f>
        <v/>
      </c>
    </row>
    <row r="267" spans="1:30" ht="15" hidden="1" customHeight="1" x14ac:dyDescent="0.25">
      <c r="A267" s="43">
        <v>56030</v>
      </c>
      <c r="B267" s="29" t="s">
        <v>178</v>
      </c>
      <c r="C267" s="29" t="str">
        <f>IFERROR(INDEX(Cadastro!$C$5:$C$94,$AB267),"NÃO INFORMADO")</f>
        <v>PED</v>
      </c>
      <c r="D267" s="29" t="str">
        <f>IFERROR(INDEX(Cadastro!$D$5:$D$94,$AB267),"")</f>
        <v>6x1</v>
      </c>
      <c r="E267" s="29" t="str">
        <f>IFERROR(INDEX(Cadastro!$G$5:$G$94,$AB267),"")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$94,$AB267),"")="",IF($L267&gt;0,1,0),IF(IFERROR(INDEX(Cadastro!$F$5:$F$94,$AB267),"")&lt;=IFERROR(INDEX(Parâmetros!$B$39:$B$48,MATCH($E267,Parâmetros!$A$39:$A$48,0)),99),IFERROR(INDEX(Cadastro!$F$5:$F$94,$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$94,$AB267),"")="",0,IF(IFERROR(INDEX(Cadastro!$F$5:$F$94,$AB267),"")&gt;IFERROR(INDEX(Parâmetros!$B$39:$B$48,MATCH($E267,Parâmetros!$A$39:$A$48,0)),99),IFERROR(INDEX(Cadastro!$F$5:$F$94,$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registro"),IF(AND($AB267&lt;&gt;$AB266,IFERROR(INDEX(Cadastro!$F$5:$F$94,$AB267),"")=""),"Indeterminado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IFERROR(MATCH($A267&amp;"|"&amp;TEXT(_xlfn.MAXIFS(Cadastro!$E$5:$E$94,Cadastro!$A$5:$A$94,$A267,Cadastro!$E$5:$E$94,"&lt;="&amp;$F267),"yyyymmdd"),Cadastro!$I$5:$I$94,0),"")</f>
        <v>10</v>
      </c>
      <c r="AC267" t="str">
        <f>IFERROR(_xlfn.SINGLE(INDEX(Exceções!$D$5:$D$202,MATCH($A267&amp;"|"&amp;$F267,Exceções!$F$5:$F$202,0))),"")</f>
        <v/>
      </c>
      <c r="AD267" t="str">
        <f>IF($AC267="","",IFERROR(_xlfn.SINGLE(INDEX(Exceções!$E$5:$E$202,MATCH($A267&amp;"|"&amp;$F267,Exceções!$F$5:$F$202,0))),""))</f>
        <v/>
      </c>
    </row>
    <row r="268" spans="1:30" ht="15" hidden="1" customHeight="1" x14ac:dyDescent="0.25">
      <c r="A268" s="43">
        <v>56030</v>
      </c>
      <c r="B268" s="29" t="s">
        <v>178</v>
      </c>
      <c r="C268" s="29" t="str">
        <f>IFERROR(INDEX(Cadastro!$C$5:$C$94,$AB268),"NÃO INFORMADO")</f>
        <v>PED</v>
      </c>
      <c r="D268" s="29" t="str">
        <f>IFERROR(INDEX(Cadastro!$D$5:$D$94,$AB268),"")</f>
        <v>6x1</v>
      </c>
      <c r="E268" s="29" t="str">
        <f>IFERROR(INDEX(Cadastro!$G$5:$G$94,$AB268),"")</f>
        <v>6x1</v>
      </c>
      <c r="F268" s="41">
        <v>46253</v>
      </c>
      <c r="G268" s="44" t="str">
        <f t="shared" si="48"/>
        <v>qua</v>
      </c>
      <c r="H268" s="43" t="str">
        <f>IF(COUNTIFS(Dados!$A:$A,$A268,Dados!$S:$S,$F268)=0,"",_xlfn.MINIFS(Dados!$Q:$Q,Dados!$A:$A,$A268,Dados!$S:$S,$F268))</f>
        <v/>
      </c>
      <c r="I268" s="43" t="str">
        <f>IF($H268="","",_xlfn.MAXIFS(Dados!$R:$R,Dados!$A:$A,$A268,Dados!$S:$S,$F268))</f>
        <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0</v>
      </c>
      <c r="M268" s="42">
        <f>IFERROR(INDEX(Parâmetros!$E$6:$E$11,MATCH($K268,Parâmetros!$A$6:$A$11,0)),"")</f>
        <v>8.8000000000000007</v>
      </c>
      <c r="N268" s="45">
        <f t="shared" si="49"/>
        <v>0</v>
      </c>
      <c r="O268" s="45">
        <f>Parâmetros!$E$13</f>
        <v>0.8</v>
      </c>
      <c r="P268" s="44" t="str">
        <f>IF(OR($M268="",$F268&gt;Parâmetros!$E$14),"Não","Sim")</f>
        <v>Não</v>
      </c>
      <c r="Q268" s="44" t="str">
        <f t="shared" si="50"/>
        <v/>
      </c>
      <c r="R268" s="44" t="str">
        <f t="shared" si="51"/>
        <v/>
      </c>
      <c r="S268" s="42" t="str">
        <f t="shared" si="52"/>
        <v/>
      </c>
      <c r="T268" s="44" t="str">
        <f>IF($Q268&lt;&gt;"Sim","",IF($N268&gt;Parâmetros!$E$15,"Sim","Não"))</f>
        <v/>
      </c>
      <c r="U268" s="29" t="str">
        <f t="shared" si="53"/>
        <v>Fora da apuração</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FALTA DE REGISTRO · dia útil da escala 6x1</v>
      </c>
      <c r="W268" s="46" t="str">
        <f>IF(AND($AC268&lt;&gt;"",$AB268=$AB267,$W267&lt;&gt;""),$W267,IF(OR(OR($D268="6x1",$D268="FF 6x1"),$D268="5x2"),"",IF($AB268&lt;&gt;$AB267,IF(IFERROR(INDEX(Cadastro!$F$5:$F$94,$AB268),"")="",IF($L268&gt;0,1,0),IF(IFERROR(INDEX(Cadastro!$F$5:$F$94,$AB268),"")&lt;=IFERROR(INDEX(Parâmetros!$B$39:$B$48,MATCH($E268,Parâmetros!$A$39:$A$48,0)),99),IFERROR(INDEX(Cadastro!$F$5:$F$94,$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$94,$AB268),"")="",0,IF(IFERROR(INDEX(Cadastro!$F$5:$F$94,$AB268),"")&gt;IFERROR(INDEX(Parâmetros!$B$39:$B$48,MATCH($E268,Parâmetros!$A$39:$A$48,0)),99),IFERROR(INDEX(Cadastro!$F$5:$F$94,$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registro"),IF(AND($AB268&lt;&gt;$AB267,IFERROR(INDEX(Cadastro!$F$5:$F$94,$AB268),"")=""),"Indeterminado (início da série)",IF($X268&gt;0,"Folga","Falta de registro"))))))))</f>
        <v>Falta de registro</v>
      </c>
      <c r="Z268" s="46">
        <f>IF(OR($L268&gt;0,$F268&gt;Parâmetros!$E$14),0,IF($A268&lt;&gt;$A267,1,N($Z267)+1))</f>
        <v>0</v>
      </c>
      <c r="AA268" s="46">
        <f>IF(OR($L268&gt;0,$F268&gt;Parâmetros!$E$14),0,IF(OR($A268&lt;&gt;$A269,$F269&gt;Parâmetros!$E$14),1,N($AA269)+1))</f>
        <v>0</v>
      </c>
      <c r="AB268" s="43">
        <f>IFERROR(MATCH($A268&amp;"|"&amp;TEXT(_xlfn.MAXIFS(Cadastro!$E$5:$E$94,Cadastro!$A$5:$A$94,$A268,Cadastro!$E$5:$E$94,"&lt;="&amp;$F268),"yyyymmdd"),Cadastro!$I$5:$I$94,0),"")</f>
        <v>10</v>
      </c>
      <c r="AC268" t="str">
        <f>IFERROR(_xlfn.SINGLE(INDEX(Exceções!$D$5:$D$202,MATCH($A268&amp;"|"&amp;$F268,Exceções!$F$5:$F$202,0))),"")</f>
        <v/>
      </c>
      <c r="AD268" t="str">
        <f>IF($AC268="","",IFERROR(_xlfn.SINGLE(INDEX(Exceções!$E$5:$E$202,MATCH($A268&amp;"|"&amp;$F268,Exceções!$F$5:$F$202,0))),""))</f>
        <v/>
      </c>
    </row>
    <row r="269" spans="1:30" ht="15" hidden="1" customHeight="1" x14ac:dyDescent="0.25">
      <c r="A269" s="43">
        <v>56030</v>
      </c>
      <c r="B269" s="29" t="s">
        <v>178</v>
      </c>
      <c r="C269" s="29" t="str">
        <f>IFERROR(INDEX(Cadastro!$C$5:$C$94,$AB269),"NÃO INFORMADO")</f>
        <v>PED</v>
      </c>
      <c r="D269" s="29" t="str">
        <f>IFERROR(INDEX(Cadastro!$D$5:$D$94,$AB269),"")</f>
        <v>6x1</v>
      </c>
      <c r="E269" s="29" t="str">
        <f>IFERROR(INDEX(Cadastro!$G$5:$G$94,$AB269),"")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$94,$AB269),"")="",IF($L269&gt;0,1,0),IF(IFERROR(INDEX(Cadastro!$F$5:$F$94,$AB269),"")&lt;=IFERROR(INDEX(Parâmetros!$B$39:$B$48,MATCH($E269,Parâmetros!$A$39:$A$48,0)),99),IFERROR(INDEX(Cadastro!$F$5:$F$94,$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$94,$AB269),"")="",0,IF(IFERROR(INDEX(Cadastro!$F$5:$F$94,$AB269),"")&gt;IFERROR(INDEX(Parâmetros!$B$39:$B$48,MATCH($E269,Parâmetros!$A$39:$A$48,0)),99),IFERROR(INDEX(Cadastro!$F$5:$F$94,$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registro"),IF(AND($AB269&lt;&gt;$AB268,IFERROR(INDEX(Cadastro!$F$5:$F$94,$AB269),"")=""),"Indeterminado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IFERROR(MATCH($A269&amp;"|"&amp;TEXT(_xlfn.MAXIFS(Cadastro!$E$5:$E$94,Cadastro!$A$5:$A$94,$A269,Cadastro!$E$5:$E$94,"&lt;="&amp;$F269),"yyyymmdd"),Cadastro!$I$5:$I$94,0),"")</f>
        <v>10</v>
      </c>
      <c r="AC269" t="str">
        <f>IFERROR(_xlfn.SINGLE(INDEX(Exceções!$D$5:$D$202,MATCH($A269&amp;"|"&amp;$F269,Exceções!$F$5:$F$202,0))),"")</f>
        <v/>
      </c>
      <c r="AD269" t="str">
        <f>IF($AC269="","",IFERROR(_xlfn.SINGLE(INDEX(Exceções!$E$5:$E$202,MATCH($A269&amp;"|"&amp;$F269,Exceções!$F$5:$F$202,0))),""))</f>
        <v/>
      </c>
    </row>
    <row r="270" spans="1:30" ht="15" hidden="1" customHeight="1" x14ac:dyDescent="0.25">
      <c r="A270" s="43">
        <v>56030</v>
      </c>
      <c r="B270" s="29" t="s">
        <v>178</v>
      </c>
      <c r="C270" s="29" t="str">
        <f>IFERROR(INDEX(Cadastro!$C$5:$C$94,$AB270),"NÃO INFORMADO")</f>
        <v>PED</v>
      </c>
      <c r="D270" s="29" t="str">
        <f>IFERROR(INDEX(Cadastro!$D$5:$D$94,$AB270),"")</f>
        <v>6x1</v>
      </c>
      <c r="E270" s="29" t="str">
        <f>IFERROR(INDEX(Cadastro!$G$5:$G$94,$AB270),"")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$94,$AB270),"")="",IF($L270&gt;0,1,0),IF(IFERROR(INDEX(Cadastro!$F$5:$F$94,$AB270),"")&lt;=IFERROR(INDEX(Parâmetros!$B$39:$B$48,MATCH($E270,Parâmetros!$A$39:$A$48,0)),99),IFERROR(INDEX(Cadastro!$F$5:$F$94,$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$94,$AB270),"")="",0,IF(IFERROR(INDEX(Cadastro!$F$5:$F$94,$AB270),"")&gt;IFERROR(INDEX(Parâmetros!$B$39:$B$48,MATCH($E270,Parâmetros!$A$39:$A$48,0)),99),IFERROR(INDEX(Cadastro!$F$5:$F$94,$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registro"),IF(AND($AB270&lt;&gt;$AB269,IFERROR(INDEX(Cadastro!$F$5:$F$94,$AB270),"")=""),"Indeterminado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IFERROR(MATCH($A270&amp;"|"&amp;TEXT(_xlfn.MAXIFS(Cadastro!$E$5:$E$94,Cadastro!$A$5:$A$94,$A270,Cadastro!$E$5:$E$94,"&lt;="&amp;$F270),"yyyymmdd"),Cadastro!$I$5:$I$94,0),"")</f>
        <v>10</v>
      </c>
      <c r="AC270" t="str">
        <f>IFERROR(_xlfn.SINGLE(INDEX(Exceções!$D$5:$D$202,MATCH($A270&amp;"|"&amp;$F270,Exceções!$F$5:$F$202,0))),"")</f>
        <v/>
      </c>
      <c r="AD270" t="str">
        <f>IF($AC270="","",IFERROR(_xlfn.SINGLE(INDEX(Exceções!$E$5:$E$202,MATCH($A270&amp;"|"&amp;$F270,Exceções!$F$5:$F$202,0))),""))</f>
        <v/>
      </c>
    </row>
    <row r="271" spans="1:30" ht="15" hidden="1" customHeight="1" x14ac:dyDescent="0.25">
      <c r="A271" s="43">
        <v>56030</v>
      </c>
      <c r="B271" s="29" t="s">
        <v>178</v>
      </c>
      <c r="C271" s="29" t="str">
        <f>IFERROR(INDEX(Cadastro!$C$5:$C$94,$AB271),"NÃO INFORMADO")</f>
        <v>PED</v>
      </c>
      <c r="D271" s="29" t="str">
        <f>IFERROR(INDEX(Cadastro!$D$5:$D$94,$AB271),"")</f>
        <v>6x1</v>
      </c>
      <c r="E271" s="29" t="str">
        <f>IFERROR(INDEX(Cadastro!$G$5:$G$94,$AB271),"")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$94,$AB271),"")="",IF($L271&gt;0,1,0),IF(IFERROR(INDEX(Cadastro!$F$5:$F$94,$AB271),"")&lt;=IFERROR(INDEX(Parâmetros!$B$39:$B$48,MATCH($E271,Parâmetros!$A$39:$A$48,0)),99),IFERROR(INDEX(Cadastro!$F$5:$F$94,$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$94,$AB271),"")="",0,IF(IFERROR(INDEX(Cadastro!$F$5:$F$94,$AB271),"")&gt;IFERROR(INDEX(Parâmetros!$B$39:$B$48,MATCH($E271,Parâmetros!$A$39:$A$48,0)),99),IFERROR(INDEX(Cadastro!$F$5:$F$94,$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registro"),IF(AND($AB271&lt;&gt;$AB270,IFERROR(INDEX(Cadastro!$F$5:$F$94,$AB271),"")=""),"Indeterminado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IFERROR(MATCH($A271&amp;"|"&amp;TEXT(_xlfn.MAXIFS(Cadastro!$E$5:$E$94,Cadastro!$A$5:$A$94,$A271,Cadastro!$E$5:$E$94,"&lt;="&amp;$F271),"yyyymmdd"),Cadastro!$I$5:$I$94,0),"")</f>
        <v>10</v>
      </c>
      <c r="AC271" t="str">
        <f>IFERROR(_xlfn.SINGLE(INDEX(Exceções!$D$5:$D$202,MATCH($A271&amp;"|"&amp;$F271,Exceções!$F$5:$F$202,0))),"")</f>
        <v/>
      </c>
      <c r="AD271" t="str">
        <f>IF($AC271="","",IFERROR(_xlfn.SINGLE(INDEX(Exceções!$E$5:$E$202,MATCH($A271&amp;"|"&amp;$F271,Exceções!$F$5:$F$202,0))),""))</f>
        <v/>
      </c>
    </row>
    <row r="272" spans="1:30" ht="15" hidden="1" customHeight="1" x14ac:dyDescent="0.25">
      <c r="A272" s="43">
        <v>56030</v>
      </c>
      <c r="B272" s="29" t="s">
        <v>178</v>
      </c>
      <c r="C272" s="29" t="str">
        <f>IFERROR(INDEX(Cadastro!$C$5:$C$94,$AB272),"NÃO INFORMADO")</f>
        <v>PED</v>
      </c>
      <c r="D272" s="29" t="str">
        <f>IFERROR(INDEX(Cadastro!$D$5:$D$94,$AB272),"")</f>
        <v>6x1</v>
      </c>
      <c r="E272" s="29" t="str">
        <f>IFERROR(INDEX(Cadastro!$G$5:$G$94,$AB272),"")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$94,$AB272),"")="",IF($L272&gt;0,1,0),IF(IFERROR(INDEX(Cadastro!$F$5:$F$94,$AB272),"")&lt;=IFERROR(INDEX(Parâmetros!$B$39:$B$48,MATCH($E272,Parâmetros!$A$39:$A$48,0)),99),IFERROR(INDEX(Cadastro!$F$5:$F$94,$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$94,$AB272),"")="",0,IF(IFERROR(INDEX(Cadastro!$F$5:$F$94,$AB272),"")&gt;IFERROR(INDEX(Parâmetros!$B$39:$B$48,MATCH($E272,Parâmetros!$A$39:$A$48,0)),99),IFERROR(INDEX(Cadastro!$F$5:$F$94,$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registro"),IF(AND($AB272&lt;&gt;$AB271,IFERROR(INDEX(Cadastro!$F$5:$F$94,$AB272),"")=""),"Indeterminado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IFERROR(MATCH($A272&amp;"|"&amp;TEXT(_xlfn.MAXIFS(Cadastro!$E$5:$E$94,Cadastro!$A$5:$A$94,$A272,Cadastro!$E$5:$E$94,"&lt;="&amp;$F272),"yyyymmdd"),Cadastro!$I$5:$I$94,0),"")</f>
        <v>10</v>
      </c>
      <c r="AC272" t="str">
        <f>IFERROR(_xlfn.SINGLE(INDEX(Exceções!$D$5:$D$202,MATCH($A272&amp;"|"&amp;$F272,Exceções!$F$5:$F$202,0))),"")</f>
        <v/>
      </c>
      <c r="AD272" t="str">
        <f>IF($AC272="","",IFERROR(_xlfn.SINGLE(INDEX(Exceções!$E$5:$E$202,MATCH($A272&amp;"|"&amp;$F272,Exceções!$F$5:$F$202,0))),""))</f>
        <v/>
      </c>
    </row>
    <row r="273" spans="1:30" ht="15" hidden="1" customHeight="1" x14ac:dyDescent="0.25">
      <c r="A273" s="43">
        <v>56030</v>
      </c>
      <c r="B273" s="29" t="s">
        <v>178</v>
      </c>
      <c r="C273" s="29" t="str">
        <f>IFERROR(INDEX(Cadastro!$C$5:$C$94,$AB273),"NÃO INFORMADO")</f>
        <v>PED</v>
      </c>
      <c r="D273" s="29" t="str">
        <f>IFERROR(INDEX(Cadastro!$D$5:$D$94,$AB273),"")</f>
        <v>6x1</v>
      </c>
      <c r="E273" s="29" t="str">
        <f>IFERROR(INDEX(Cadastro!$G$5:$G$94,$AB273),"")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$94,$AB273),"")="",IF($L273&gt;0,1,0),IF(IFERROR(INDEX(Cadastro!$F$5:$F$94,$AB273),"")&lt;=IFERROR(INDEX(Parâmetros!$B$39:$B$48,MATCH($E273,Parâmetros!$A$39:$A$48,0)),99),IFERROR(INDEX(Cadastro!$F$5:$F$94,$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$94,$AB273),"")="",0,IF(IFERROR(INDEX(Cadastro!$F$5:$F$94,$AB273),"")&gt;IFERROR(INDEX(Parâmetros!$B$39:$B$48,MATCH($E273,Parâmetros!$A$39:$A$48,0)),99),IFERROR(INDEX(Cadastro!$F$5:$F$94,$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registro"),IF(AND($AB273&lt;&gt;$AB272,IFERROR(INDEX(Cadastro!$F$5:$F$94,$AB273),"")=""),"Indeterminado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IFERROR(MATCH($A273&amp;"|"&amp;TEXT(_xlfn.MAXIFS(Cadastro!$E$5:$E$94,Cadastro!$A$5:$A$94,$A273,Cadastro!$E$5:$E$94,"&lt;="&amp;$F273),"yyyymmdd"),Cadastro!$I$5:$I$94,0),"")</f>
        <v>10</v>
      </c>
      <c r="AC273" t="str">
        <f>IFERROR(_xlfn.SINGLE(INDEX(Exceções!$D$5:$D$202,MATCH($A273&amp;"|"&amp;$F273,Exceções!$F$5:$F$202,0))),"")</f>
        <v/>
      </c>
      <c r="AD273" t="str">
        <f>IF($AC273="","",IFERROR(_xlfn.SINGLE(INDEX(Exceções!$E$5:$E$202,MATCH($A273&amp;"|"&amp;$F273,Exceções!$F$5:$F$202,0))),""))</f>
        <v/>
      </c>
    </row>
    <row r="274" spans="1:30" ht="15" hidden="1" customHeight="1" x14ac:dyDescent="0.25">
      <c r="A274" s="43">
        <v>56030</v>
      </c>
      <c r="B274" s="29" t="s">
        <v>178</v>
      </c>
      <c r="C274" s="29" t="str">
        <f>IFERROR(INDEX(Cadastro!$C$5:$C$94,$AB274),"NÃO INFORMADO")</f>
        <v>PED</v>
      </c>
      <c r="D274" s="29" t="str">
        <f>IFERROR(INDEX(Cadastro!$D$5:$D$94,$AB274),"")</f>
        <v>6x1</v>
      </c>
      <c r="E274" s="29" t="str">
        <f>IFERROR(INDEX(Cadastro!$G$5:$G$94,$AB274),"")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$94,$AB274),"")="",IF($L274&gt;0,1,0),IF(IFERROR(INDEX(Cadastro!$F$5:$F$94,$AB274),"")&lt;=IFERROR(INDEX(Parâmetros!$B$39:$B$48,MATCH($E274,Parâmetros!$A$39:$A$48,0)),99),IFERROR(INDEX(Cadastro!$F$5:$F$94,$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$94,$AB274),"")="",0,IF(IFERROR(INDEX(Cadastro!$F$5:$F$94,$AB274),"")&gt;IFERROR(INDEX(Parâmetros!$B$39:$B$48,MATCH($E274,Parâmetros!$A$39:$A$48,0)),99),IFERROR(INDEX(Cadastro!$F$5:$F$94,$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registro"),IF(AND($AB274&lt;&gt;$AB273,IFERROR(INDEX(Cadastro!$F$5:$F$94,$AB274),"")=""),"Indeterminado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IFERROR(MATCH($A274&amp;"|"&amp;TEXT(_xlfn.MAXIFS(Cadastro!$E$5:$E$94,Cadastro!$A$5:$A$94,$A274,Cadastro!$E$5:$E$94,"&lt;="&amp;$F274),"yyyymmdd"),Cadastro!$I$5:$I$94,0),"")</f>
        <v>10</v>
      </c>
      <c r="AC274" t="str">
        <f>IFERROR(_xlfn.SINGLE(INDEX(Exceções!$D$5:$D$202,MATCH($A274&amp;"|"&amp;$F274,Exceções!$F$5:$F$202,0))),"")</f>
        <v/>
      </c>
      <c r="AD274" t="str">
        <f>IF($AC274="","",IFERROR(_xlfn.SINGLE(INDEX(Exceções!$E$5:$E$202,MATCH($A274&amp;"|"&amp;$F274,Exceções!$F$5:$F$202,0))),""))</f>
        <v/>
      </c>
    </row>
    <row r="275" spans="1:30" ht="15" hidden="1" customHeight="1" x14ac:dyDescent="0.25">
      <c r="A275" s="43">
        <v>56030</v>
      </c>
      <c r="B275" s="29" t="s">
        <v>178</v>
      </c>
      <c r="C275" s="29" t="str">
        <f>IFERROR(INDEX(Cadastro!$C$5:$C$94,$AB275),"NÃO INFORMADO")</f>
        <v>PED</v>
      </c>
      <c r="D275" s="29" t="str">
        <f>IFERROR(INDEX(Cadastro!$D$5:$D$94,$AB275),"")</f>
        <v>6x1</v>
      </c>
      <c r="E275" s="29" t="str">
        <f>IFERROR(INDEX(Cadastro!$G$5:$G$94,$AB275),"")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$94,$AB275),"")="",IF($L275&gt;0,1,0),IF(IFERROR(INDEX(Cadastro!$F$5:$F$94,$AB275),"")&lt;=IFERROR(INDEX(Parâmetros!$B$39:$B$48,MATCH($E275,Parâmetros!$A$39:$A$48,0)),99),IFERROR(INDEX(Cadastro!$F$5:$F$94,$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$94,$AB275),"")="",0,IF(IFERROR(INDEX(Cadastro!$F$5:$F$94,$AB275),"")&gt;IFERROR(INDEX(Parâmetros!$B$39:$B$48,MATCH($E275,Parâmetros!$A$39:$A$48,0)),99),IFERROR(INDEX(Cadastro!$F$5:$F$94,$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registro"),IF(AND($AB275&lt;&gt;$AB274,IFERROR(INDEX(Cadastro!$F$5:$F$94,$AB275),"")=""),"Indeterminado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IFERROR(MATCH($A275&amp;"|"&amp;TEXT(_xlfn.MAXIFS(Cadastro!$E$5:$E$94,Cadastro!$A$5:$A$94,$A275,Cadastro!$E$5:$E$94,"&lt;="&amp;$F275),"yyyymmdd"),Cadastro!$I$5:$I$94,0),"")</f>
        <v>10</v>
      </c>
      <c r="AC275" t="str">
        <f>IFERROR(_xlfn.SINGLE(INDEX(Exceções!$D$5:$D$202,MATCH($A275&amp;"|"&amp;$F275,Exceções!$F$5:$F$202,0))),"")</f>
        <v/>
      </c>
      <c r="AD275" t="str">
        <f>IF($AC275="","",IFERROR(_xlfn.SINGLE(INDEX(Exceções!$E$5:$E$202,MATCH($A275&amp;"|"&amp;$F275,Exceções!$F$5:$F$202,0))),""))</f>
        <v/>
      </c>
    </row>
    <row r="276" spans="1:30" ht="15" hidden="1" customHeight="1" x14ac:dyDescent="0.25">
      <c r="A276" s="43">
        <v>56030</v>
      </c>
      <c r="B276" s="29" t="s">
        <v>178</v>
      </c>
      <c r="C276" s="29" t="str">
        <f>IFERROR(INDEX(Cadastro!$C$5:$C$94,$AB276),"NÃO INFORMADO")</f>
        <v>PED</v>
      </c>
      <c r="D276" s="29" t="str">
        <f>IFERROR(INDEX(Cadastro!$D$5:$D$94,$AB276),"")</f>
        <v>6x1</v>
      </c>
      <c r="E276" s="29" t="str">
        <f>IFERROR(INDEX(Cadastro!$G$5:$G$94,$AB276),"")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$94,$AB276),"")="",IF($L276&gt;0,1,0),IF(IFERROR(INDEX(Cadastro!$F$5:$F$94,$AB276),"")&lt;=IFERROR(INDEX(Parâmetros!$B$39:$B$48,MATCH($E276,Parâmetros!$A$39:$A$48,0)),99),IFERROR(INDEX(Cadastro!$F$5:$F$94,$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$94,$AB276),"")="",0,IF(IFERROR(INDEX(Cadastro!$F$5:$F$94,$AB276),"")&gt;IFERROR(INDEX(Parâmetros!$B$39:$B$48,MATCH($E276,Parâmetros!$A$39:$A$48,0)),99),IFERROR(INDEX(Cadastro!$F$5:$F$94,$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registro"),IF(AND($AB276&lt;&gt;$AB275,IFERROR(INDEX(Cadastro!$F$5:$F$94,$AB276),"")=""),"Indeterminado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IFERROR(MATCH($A276&amp;"|"&amp;TEXT(_xlfn.MAXIFS(Cadastro!$E$5:$E$94,Cadastro!$A$5:$A$94,$A276,Cadastro!$E$5:$E$94,"&lt;="&amp;$F276),"yyyymmdd"),Cadastro!$I$5:$I$94,0),"")</f>
        <v>10</v>
      </c>
      <c r="AC276" t="str">
        <f>IFERROR(_xlfn.SINGLE(INDEX(Exceções!$D$5:$D$202,MATCH($A276&amp;"|"&amp;$F276,Exceções!$F$5:$F$202,0))),"")</f>
        <v/>
      </c>
      <c r="AD276" t="str">
        <f>IF($AC276="","",IFERROR(_xlfn.SINGLE(INDEX(Exceções!$E$5:$E$202,MATCH($A276&amp;"|"&amp;$F276,Exceções!$F$5:$F$202,0))),""))</f>
        <v/>
      </c>
    </row>
    <row r="277" spans="1:30" ht="15" hidden="1" customHeight="1" x14ac:dyDescent="0.25">
      <c r="A277" s="43">
        <v>56030</v>
      </c>
      <c r="B277" s="29" t="s">
        <v>178</v>
      </c>
      <c r="C277" s="29" t="str">
        <f>IFERROR(INDEX(Cadastro!$C$5:$C$94,$AB277),"NÃO INFORMADO")</f>
        <v>PED</v>
      </c>
      <c r="D277" s="29" t="str">
        <f>IFERROR(INDEX(Cadastro!$D$5:$D$94,$AB277),"")</f>
        <v>6x1</v>
      </c>
      <c r="E277" s="29" t="str">
        <f>IFERROR(INDEX(Cadastro!$G$5:$G$94,$AB277),"")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$94,$AB277),"")="",IF($L277&gt;0,1,0),IF(IFERROR(INDEX(Cadastro!$F$5:$F$94,$AB277),"")&lt;=IFERROR(INDEX(Parâmetros!$B$39:$B$48,MATCH($E277,Parâmetros!$A$39:$A$48,0)),99),IFERROR(INDEX(Cadastro!$F$5:$F$94,$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$94,$AB277),"")="",0,IF(IFERROR(INDEX(Cadastro!$F$5:$F$94,$AB277),"")&gt;IFERROR(INDEX(Parâmetros!$B$39:$B$48,MATCH($E277,Parâmetros!$A$39:$A$48,0)),99),IFERROR(INDEX(Cadastro!$F$5:$F$94,$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registro"),IF(AND($AB277&lt;&gt;$AB276,IFERROR(INDEX(Cadastro!$F$5:$F$94,$AB277),"")=""),"Indeterminado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IFERROR(MATCH($A277&amp;"|"&amp;TEXT(_xlfn.MAXIFS(Cadastro!$E$5:$E$94,Cadastro!$A$5:$A$94,$A277,Cadastro!$E$5:$E$94,"&lt;="&amp;$F277),"yyyymmdd"),Cadastro!$I$5:$I$94,0),"")</f>
        <v>10</v>
      </c>
      <c r="AC277" t="str">
        <f>IFERROR(_xlfn.SINGLE(INDEX(Exceções!$D$5:$D$202,MATCH($A277&amp;"|"&amp;$F277,Exceções!$F$5:$F$202,0))),"")</f>
        <v/>
      </c>
      <c r="AD277" t="str">
        <f>IF($AC277="","",IFERROR(_xlfn.SINGLE(INDEX(Exceções!$E$5:$E$202,MATCH($A277&amp;"|"&amp;$F277,Exceções!$F$5:$F$202,0))),""))</f>
        <v/>
      </c>
    </row>
    <row r="278" spans="1:30" ht="15" hidden="1" customHeight="1" x14ac:dyDescent="0.25">
      <c r="A278" s="43">
        <v>56030</v>
      </c>
      <c r="B278" s="29" t="s">
        <v>178</v>
      </c>
      <c r="C278" s="29" t="str">
        <f>IFERROR(INDEX(Cadastro!$C$5:$C$94,$AB278),"NÃO INFORMADO")</f>
        <v>PED</v>
      </c>
      <c r="D278" s="29" t="str">
        <f>IFERROR(INDEX(Cadastro!$D$5:$D$94,$AB278),"")</f>
        <v>6x1</v>
      </c>
      <c r="E278" s="29" t="str">
        <f>IFERROR(INDEX(Cadastro!$G$5:$G$94,$AB278),"")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$94,$AB278),"")="",IF($L278&gt;0,1,0),IF(IFERROR(INDEX(Cadastro!$F$5:$F$94,$AB278),"")&lt;=IFERROR(INDEX(Parâmetros!$B$39:$B$48,MATCH($E278,Parâmetros!$A$39:$A$48,0)),99),IFERROR(INDEX(Cadastro!$F$5:$F$94,$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$94,$AB278),"")="",0,IF(IFERROR(INDEX(Cadastro!$F$5:$F$94,$AB278),"")&gt;IFERROR(INDEX(Parâmetros!$B$39:$B$48,MATCH($E278,Parâmetros!$A$39:$A$48,0)),99),IFERROR(INDEX(Cadastro!$F$5:$F$94,$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registro"),IF(AND($AB278&lt;&gt;$AB277,IFERROR(INDEX(Cadastro!$F$5:$F$94,$AB278),"")=""),"Indeterminado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IFERROR(MATCH($A278&amp;"|"&amp;TEXT(_xlfn.MAXIFS(Cadastro!$E$5:$E$94,Cadastro!$A$5:$A$94,$A278,Cadastro!$E$5:$E$94,"&lt;="&amp;$F278),"yyyymmdd"),Cadastro!$I$5:$I$94,0),"")</f>
        <v>10</v>
      </c>
      <c r="AC278" t="str">
        <f>IFERROR(_xlfn.SINGLE(INDEX(Exceções!$D$5:$D$202,MATCH($A278&amp;"|"&amp;$F278,Exceções!$F$5:$F$202,0))),"")</f>
        <v/>
      </c>
      <c r="AD278" t="str">
        <f>IF($AC278="","",IFERROR(_xlfn.SINGLE(INDEX(Exceções!$E$5:$E$202,MATCH($A278&amp;"|"&amp;$F278,Exceções!$F$5:$F$202,0))),""))</f>
        <v/>
      </c>
    </row>
    <row r="279" spans="1:30" ht="15" hidden="1" customHeight="1" x14ac:dyDescent="0.25">
      <c r="A279" s="43">
        <v>56030</v>
      </c>
      <c r="B279" s="29" t="s">
        <v>178</v>
      </c>
      <c r="C279" s="29" t="str">
        <f>IFERROR(INDEX(Cadastro!$C$5:$C$94,$AB279),"NÃO INFORMADO")</f>
        <v>PED</v>
      </c>
      <c r="D279" s="29" t="str">
        <f>IFERROR(INDEX(Cadastro!$D$5:$D$94,$AB279),"")</f>
        <v>6x1</v>
      </c>
      <c r="E279" s="29" t="str">
        <f>IFERROR(INDEX(Cadastro!$G$5:$G$94,$AB279),"")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$94,$AB279),"")="",IF($L279&gt;0,1,0),IF(IFERROR(INDEX(Cadastro!$F$5:$F$94,$AB279),"")&lt;=IFERROR(INDEX(Parâmetros!$B$39:$B$48,MATCH($E279,Parâmetros!$A$39:$A$48,0)),99),IFERROR(INDEX(Cadastro!$F$5:$F$94,$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$94,$AB279),"")="",0,IF(IFERROR(INDEX(Cadastro!$F$5:$F$94,$AB279),"")&gt;IFERROR(INDEX(Parâmetros!$B$39:$B$48,MATCH($E279,Parâmetros!$A$39:$A$48,0)),99),IFERROR(INDEX(Cadastro!$F$5:$F$94,$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registro"),IF(AND($AB279&lt;&gt;$AB278,IFERROR(INDEX(Cadastro!$F$5:$F$94,$AB279),"")=""),"Indeterminado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IFERROR(MATCH($A279&amp;"|"&amp;TEXT(_xlfn.MAXIFS(Cadastro!$E$5:$E$94,Cadastro!$A$5:$A$94,$A279,Cadastro!$E$5:$E$94,"&lt;="&amp;$F279),"yyyymmdd"),Cadastro!$I$5:$I$94,0),"")</f>
        <v>10</v>
      </c>
      <c r="AC279" t="str">
        <f>IFERROR(_xlfn.SINGLE(INDEX(Exceções!$D$5:$D$202,MATCH($A279&amp;"|"&amp;$F279,Exceções!$F$5:$F$202,0))),"")</f>
        <v/>
      </c>
      <c r="AD279" t="str">
        <f>IF($AC279="","",IFERROR(_xlfn.SINGLE(INDEX(Exceções!$E$5:$E$202,MATCH($A279&amp;"|"&amp;$F279,Exceções!$F$5:$F$202,0))),""))</f>
        <v/>
      </c>
    </row>
    <row r="280" spans="1:30" ht="15" hidden="1" customHeight="1" x14ac:dyDescent="0.25">
      <c r="A280" s="43">
        <v>56030</v>
      </c>
      <c r="B280" s="29" t="s">
        <v>178</v>
      </c>
      <c r="C280" s="29" t="str">
        <f>IFERROR(INDEX(Cadastro!$C$5:$C$94,$AB280),"NÃO INFORMADO")</f>
        <v>PED</v>
      </c>
      <c r="D280" s="29" t="str">
        <f>IFERROR(INDEX(Cadastro!$D$5:$D$94,$AB280),"")</f>
        <v>6x1</v>
      </c>
      <c r="E280" s="29" t="str">
        <f>IFERROR(INDEX(Cadastro!$G$5:$G$94,$AB280),"")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$94,$AB280),"")="",IF($L280&gt;0,1,0),IF(IFERROR(INDEX(Cadastro!$F$5:$F$94,$AB280),"")&lt;=IFERROR(INDEX(Parâmetros!$B$39:$B$48,MATCH($E280,Parâmetros!$A$39:$A$48,0)),99),IFERROR(INDEX(Cadastro!$F$5:$F$94,$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$94,$AB280),"")="",0,IF(IFERROR(INDEX(Cadastro!$F$5:$F$94,$AB280),"")&gt;IFERROR(INDEX(Parâmetros!$B$39:$B$48,MATCH($E280,Parâmetros!$A$39:$A$48,0)),99),IFERROR(INDEX(Cadastro!$F$5:$F$94,$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registro"),IF(AND($AB280&lt;&gt;$AB279,IFERROR(INDEX(Cadastro!$F$5:$F$94,$AB280),"")=""),"Indeterminado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IFERROR(MATCH($A280&amp;"|"&amp;TEXT(_xlfn.MAXIFS(Cadastro!$E$5:$E$94,Cadastro!$A$5:$A$94,$A280,Cadastro!$E$5:$E$94,"&lt;="&amp;$F280),"yyyymmdd"),Cadastro!$I$5:$I$94,0),"")</f>
        <v>10</v>
      </c>
      <c r="AC280" t="str">
        <f>IFERROR(_xlfn.SINGLE(INDEX(Exceções!$D$5:$D$202,MATCH($A280&amp;"|"&amp;$F280,Exceções!$F$5:$F$202,0))),"")</f>
        <v/>
      </c>
      <c r="AD280" t="str">
        <f>IF($AC280="","",IFERROR(_xlfn.SINGLE(INDEX(Exceções!$E$5:$E$202,MATCH($A280&amp;"|"&amp;$F280,Exceções!$F$5:$F$202,0))),""))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IFERROR(INDEX(Cadastro!$C$5:$C$94,$AB283),"NÃO INFORMADO")</f>
        <v>CAL</v>
      </c>
      <c r="D283" s="29" t="str">
        <f>IFERROR(INDEX(Cadastro!$D$5:$D$94,$AB283),"")</f>
        <v>6x1</v>
      </c>
      <c r="E283" s="29" t="str">
        <f>IFERROR(INDEX(Cadastro!$G$5:$G$94,$AB283),"")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$94,$AB283),"")="",IF($L283&gt;0,1,0),IF(IFERROR(INDEX(Cadastro!$F$5:$F$94,$AB283),"")&lt;=IFERROR(INDEX(Parâmetros!$B$39:$B$48,MATCH($E283,Parâmetros!$A$39:$A$48,0)),99),IFERROR(INDEX(Cadastro!$F$5:$F$94,$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$94,$AB283),"")="",0,IF(IFERROR(INDEX(Cadastro!$F$5:$F$94,$AB283),"")&gt;IFERROR(INDEX(Parâmetros!$B$39:$B$48,MATCH($E283,Parâmetros!$A$39:$A$48,0)),99),IFERROR(INDEX(Cadastro!$F$5:$F$94,$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registro"),IF(AND($AB283&lt;&gt;$AB282,IFERROR(INDEX(Cadastro!$F$5:$F$94,$AB283),"")=""),"Indeterminado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IFERROR(MATCH($A283&amp;"|"&amp;TEXT(_xlfn.MAXIFS(Cadastro!$E$5:$E$94,Cadastro!$A$5:$A$94,$A283,Cadastro!$E$5:$E$94,"&lt;="&amp;$F283),"yyyymmdd"),Cadastro!$I$5:$I$94,0),"")</f>
        <v>11</v>
      </c>
      <c r="AC283" t="str">
        <f>IFERROR(_xlfn.SINGLE(INDEX(Exceções!$D$5:$D$202,MATCH($A283&amp;"|"&amp;$F283,Exceções!$F$5:$F$202,0))),"")</f>
        <v/>
      </c>
      <c r="AD283" t="str">
        <f>IF($AC283="","",IFERROR(_xlfn.SINGLE(INDEX(Exceções!$E$5:$E$202,MATCH($A283&amp;"|"&amp;$F283,Exceções!$F$5:$F$202,0))),""))</f>
        <v/>
      </c>
    </row>
    <row r="284" spans="1:30" ht="15" hidden="1" customHeight="1" x14ac:dyDescent="0.25">
      <c r="A284" s="43">
        <v>11229</v>
      </c>
      <c r="B284" s="29" t="s">
        <v>179</v>
      </c>
      <c r="C284" s="29" t="str">
        <f>IFERROR(INDEX(Cadastro!$C$5:$C$94,$AB284),"NÃO INFORMADO")</f>
        <v>CAL</v>
      </c>
      <c r="D284" s="29" t="str">
        <f>IFERROR(INDEX(Cadastro!$D$5:$D$94,$AB284),"")</f>
        <v>6x1</v>
      </c>
      <c r="E284" s="29" t="str">
        <f>IFERROR(INDEX(Cadastro!$G$5:$G$94,$AB284),"")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$94,$AB284),"")="",IF($L284&gt;0,1,0),IF(IFERROR(INDEX(Cadastro!$F$5:$F$94,$AB284),"")&lt;=IFERROR(INDEX(Parâmetros!$B$39:$B$48,MATCH($E284,Parâmetros!$A$39:$A$48,0)),99),IFERROR(INDEX(Cadastro!$F$5:$F$94,$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$94,$AB284),"")="",0,IF(IFERROR(INDEX(Cadastro!$F$5:$F$94,$AB284),"")&gt;IFERROR(INDEX(Parâmetros!$B$39:$B$48,MATCH($E284,Parâmetros!$A$39:$A$48,0)),99),IFERROR(INDEX(Cadastro!$F$5:$F$94,$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registro"),IF(AND($AB284&lt;&gt;$AB283,IFERROR(INDEX(Cadastro!$F$5:$F$94,$AB284),"")=""),"Indeterminado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IFERROR(MATCH($A284&amp;"|"&amp;TEXT(_xlfn.MAXIFS(Cadastro!$E$5:$E$94,Cadastro!$A$5:$A$94,$A284,Cadastro!$E$5:$E$94,"&lt;="&amp;$F284),"yyyymmdd"),Cadastro!$I$5:$I$94,0),"")</f>
        <v>11</v>
      </c>
      <c r="AC284" t="str">
        <f>IFERROR(_xlfn.SINGLE(INDEX(Exceções!$D$5:$D$202,MATCH($A284&amp;"|"&amp;$F284,Exceções!$F$5:$F$202,0))),"")</f>
        <v/>
      </c>
      <c r="AD284" t="str">
        <f>IF($AC284="","",IFERROR(_xlfn.SINGLE(INDEX(Exceções!$E$5:$E$202,MATCH($A284&amp;"|"&amp;$F284,Exceções!$F$5:$F$202,0))),""))</f>
        <v/>
      </c>
    </row>
    <row r="285" spans="1:30" ht="15" hidden="1" customHeight="1" x14ac:dyDescent="0.25">
      <c r="A285" s="43">
        <v>11229</v>
      </c>
      <c r="B285" s="29" t="s">
        <v>179</v>
      </c>
      <c r="C285" s="29" t="str">
        <f>IFERROR(INDEX(Cadastro!$C$5:$C$94,$AB285),"NÃO INFORMADO")</f>
        <v>CAL</v>
      </c>
      <c r="D285" s="29" t="str">
        <f>IFERROR(INDEX(Cadastro!$D$5:$D$94,$AB285),"")</f>
        <v>6x1</v>
      </c>
      <c r="E285" s="29" t="str">
        <f>IFERROR(INDEX(Cadastro!$G$5:$G$94,$AB285),"")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$94,$AB285),"")="",IF($L285&gt;0,1,0),IF(IFERROR(INDEX(Cadastro!$F$5:$F$94,$AB285),"")&lt;=IFERROR(INDEX(Parâmetros!$B$39:$B$48,MATCH($E285,Parâmetros!$A$39:$A$48,0)),99),IFERROR(INDEX(Cadastro!$F$5:$F$94,$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$94,$AB285),"")="",0,IF(IFERROR(INDEX(Cadastro!$F$5:$F$94,$AB285),"")&gt;IFERROR(INDEX(Parâmetros!$B$39:$B$48,MATCH($E285,Parâmetros!$A$39:$A$48,0)),99),IFERROR(INDEX(Cadastro!$F$5:$F$94,$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registro"),IF(AND($AB285&lt;&gt;$AB284,IFERROR(INDEX(Cadastro!$F$5:$F$94,$AB285),"")=""),"Indeterminado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IFERROR(MATCH($A285&amp;"|"&amp;TEXT(_xlfn.MAXIFS(Cadastro!$E$5:$E$94,Cadastro!$A$5:$A$94,$A285,Cadastro!$E$5:$E$94,"&lt;="&amp;$F285),"yyyymmdd"),Cadastro!$I$5:$I$94,0),"")</f>
        <v>11</v>
      </c>
      <c r="AC285" t="str">
        <f>IFERROR(_xlfn.SINGLE(INDEX(Exceções!$D$5:$D$202,MATCH($A285&amp;"|"&amp;$F285,Exceções!$F$5:$F$202,0))),"")</f>
        <v/>
      </c>
      <c r="AD285" t="str">
        <f>IF($AC285="","",IFERROR(_xlfn.SINGLE(INDEX(Exceções!$E$5:$E$202,MATCH($A285&amp;"|"&amp;$F285,Exceções!$F$5:$F$202,0))),""))</f>
        <v/>
      </c>
    </row>
    <row r="286" spans="1:30" ht="15" hidden="1" customHeight="1" x14ac:dyDescent="0.25">
      <c r="A286" s="43">
        <v>11229</v>
      </c>
      <c r="B286" s="29" t="s">
        <v>179</v>
      </c>
      <c r="C286" s="29" t="str">
        <f>IFERROR(INDEX(Cadastro!$C$5:$C$94,$AB286),"NÃO INFORMADO")</f>
        <v>CAL</v>
      </c>
      <c r="D286" s="29" t="str">
        <f>IFERROR(INDEX(Cadastro!$D$5:$D$94,$AB286),"")</f>
        <v>6x1</v>
      </c>
      <c r="E286" s="29" t="str">
        <f>IFERROR(INDEX(Cadastro!$G$5:$G$94,$AB286),"")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$94,$AB286),"")="",IF($L286&gt;0,1,0),IF(IFERROR(INDEX(Cadastro!$F$5:$F$94,$AB286),"")&lt;=IFERROR(INDEX(Parâmetros!$B$39:$B$48,MATCH($E286,Parâmetros!$A$39:$A$48,0)),99),IFERROR(INDEX(Cadastro!$F$5:$F$94,$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$94,$AB286),"")="",0,IF(IFERROR(INDEX(Cadastro!$F$5:$F$94,$AB286),"")&gt;IFERROR(INDEX(Parâmetros!$B$39:$B$48,MATCH($E286,Parâmetros!$A$39:$A$48,0)),99),IFERROR(INDEX(Cadastro!$F$5:$F$94,$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registro"),IF(AND($AB286&lt;&gt;$AB285,IFERROR(INDEX(Cadastro!$F$5:$F$94,$AB286),"")=""),"Indeterminado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IFERROR(MATCH($A286&amp;"|"&amp;TEXT(_xlfn.MAXIFS(Cadastro!$E$5:$E$94,Cadastro!$A$5:$A$94,$A286,Cadastro!$E$5:$E$94,"&lt;="&amp;$F286),"yyyymmdd"),Cadastro!$I$5:$I$94,0),"")</f>
        <v>11</v>
      </c>
      <c r="AC286" t="str">
        <f>IFERROR(_xlfn.SINGLE(INDEX(Exceções!$D$5:$D$202,MATCH($A286&amp;"|"&amp;$F286,Exceções!$F$5:$F$202,0))),"")</f>
        <v/>
      </c>
      <c r="AD286" t="str">
        <f>IF($AC286="","",IFERROR(_xlfn.SINGLE(INDEX(Exceções!$E$5:$E$202,MATCH($A286&amp;"|"&amp;$F286,Exceções!$F$5:$F$202,0))),""))</f>
        <v/>
      </c>
    </row>
    <row r="287" spans="1:30" ht="15" hidden="1" customHeight="1" x14ac:dyDescent="0.25">
      <c r="A287" s="43">
        <v>11229</v>
      </c>
      <c r="B287" s="29" t="s">
        <v>179</v>
      </c>
      <c r="C287" s="29" t="str">
        <f>IFERROR(INDEX(Cadastro!$C$5:$C$94,$AB287),"NÃO INFORMADO")</f>
        <v>CAL</v>
      </c>
      <c r="D287" s="29" t="str">
        <f>IFERROR(INDEX(Cadastro!$D$5:$D$94,$AB287),"")</f>
        <v>6x1</v>
      </c>
      <c r="E287" s="29" t="str">
        <f>IFERROR(INDEX(Cadastro!$G$5:$G$94,$AB287),"")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$94,$AB287),"")="",IF($L287&gt;0,1,0),IF(IFERROR(INDEX(Cadastro!$F$5:$F$94,$AB287),"")&lt;=IFERROR(INDEX(Parâmetros!$B$39:$B$48,MATCH($E287,Parâmetros!$A$39:$A$48,0)),99),IFERROR(INDEX(Cadastro!$F$5:$F$94,$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$94,$AB287),"")="",0,IF(IFERROR(INDEX(Cadastro!$F$5:$F$94,$AB287),"")&gt;IFERROR(INDEX(Parâmetros!$B$39:$B$48,MATCH($E287,Parâmetros!$A$39:$A$48,0)),99),IFERROR(INDEX(Cadastro!$F$5:$F$94,$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registro"),IF(AND($AB287&lt;&gt;$AB286,IFERROR(INDEX(Cadastro!$F$5:$F$94,$AB287),"")=""),"Indeterminado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IFERROR(MATCH($A287&amp;"|"&amp;TEXT(_xlfn.MAXIFS(Cadastro!$E$5:$E$94,Cadastro!$A$5:$A$94,$A287,Cadastro!$E$5:$E$94,"&lt;="&amp;$F287),"yyyymmdd"),Cadastro!$I$5:$I$94,0),"")</f>
        <v>11</v>
      </c>
      <c r="AC287" t="str">
        <f>IFERROR(_xlfn.SINGLE(INDEX(Exceções!$D$5:$D$202,MATCH($A287&amp;"|"&amp;$F287,Exceções!$F$5:$F$202,0))),"")</f>
        <v/>
      </c>
      <c r="AD287" t="str">
        <f>IF($AC287="","",IFERROR(_xlfn.SINGLE(INDEX(Exceções!$E$5:$E$202,MATCH($A287&amp;"|"&amp;$F287,Exceções!$F$5:$F$202,0))),""))</f>
        <v/>
      </c>
    </row>
    <row r="288" spans="1:30" ht="15" hidden="1" customHeight="1" x14ac:dyDescent="0.25">
      <c r="A288" s="43">
        <v>11229</v>
      </c>
      <c r="B288" s="29" t="s">
        <v>179</v>
      </c>
      <c r="C288" s="29" t="str">
        <f>IFERROR(INDEX(Cadastro!$C$5:$C$94,$AB288),"NÃO INFORMADO")</f>
        <v>CAL</v>
      </c>
      <c r="D288" s="29" t="str">
        <f>IFERROR(INDEX(Cadastro!$D$5:$D$94,$AB288),"")</f>
        <v>6x1</v>
      </c>
      <c r="E288" s="29" t="str">
        <f>IFERROR(INDEX(Cadastro!$G$5:$G$94,$AB288),"")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$94,$AB288),"")="",IF($L288&gt;0,1,0),IF(IFERROR(INDEX(Cadastro!$F$5:$F$94,$AB288),"")&lt;=IFERROR(INDEX(Parâmetros!$B$39:$B$48,MATCH($E288,Parâmetros!$A$39:$A$48,0)),99),IFERROR(INDEX(Cadastro!$F$5:$F$94,$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$94,$AB288),"")="",0,IF(IFERROR(INDEX(Cadastro!$F$5:$F$94,$AB288),"")&gt;IFERROR(INDEX(Parâmetros!$B$39:$B$48,MATCH($E288,Parâmetros!$A$39:$A$48,0)),99),IFERROR(INDEX(Cadastro!$F$5:$F$94,$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registro"),IF(AND($AB288&lt;&gt;$AB287,IFERROR(INDEX(Cadastro!$F$5:$F$94,$AB288),"")=""),"Indeterminado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IFERROR(MATCH($A288&amp;"|"&amp;TEXT(_xlfn.MAXIFS(Cadastro!$E$5:$E$94,Cadastro!$A$5:$A$94,$A288,Cadastro!$E$5:$E$94,"&lt;="&amp;$F288),"yyyymmdd"),Cadastro!$I$5:$I$94,0),"")</f>
        <v>11</v>
      </c>
      <c r="AC288" t="str">
        <f>IFERROR(_xlfn.SINGLE(INDEX(Exceções!$D$5:$D$202,MATCH($A288&amp;"|"&amp;$F288,Exceções!$F$5:$F$202,0))),"")</f>
        <v/>
      </c>
      <c r="AD288" t="str">
        <f>IF($AC288="","",IFERROR(_xlfn.SINGLE(INDEX(Exceções!$E$5:$E$202,MATCH($A288&amp;"|"&amp;$F288,Exceções!$F$5:$F$202,0))),""))</f>
        <v/>
      </c>
    </row>
    <row r="289" spans="1:30" ht="15" hidden="1" customHeight="1" x14ac:dyDescent="0.25">
      <c r="A289" s="43">
        <v>11229</v>
      </c>
      <c r="B289" s="29" t="s">
        <v>179</v>
      </c>
      <c r="C289" s="29" t="str">
        <f>IFERROR(INDEX(Cadastro!$C$5:$C$94,$AB289),"NÃO INFORMADO")</f>
        <v>CAL</v>
      </c>
      <c r="D289" s="29" t="str">
        <f>IFERROR(INDEX(Cadastro!$D$5:$D$94,$AB289),"")</f>
        <v>6x1</v>
      </c>
      <c r="E289" s="29" t="str">
        <f>IFERROR(INDEX(Cadastro!$G$5:$G$94,$AB289),"")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$94,$AB289),"")="",IF($L289&gt;0,1,0),IF(IFERROR(INDEX(Cadastro!$F$5:$F$94,$AB289),"")&lt;=IFERROR(INDEX(Parâmetros!$B$39:$B$48,MATCH($E289,Parâmetros!$A$39:$A$48,0)),99),IFERROR(INDEX(Cadastro!$F$5:$F$94,$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$94,$AB289),"")="",0,IF(IFERROR(INDEX(Cadastro!$F$5:$F$94,$AB289),"")&gt;IFERROR(INDEX(Parâmetros!$B$39:$B$48,MATCH($E289,Parâmetros!$A$39:$A$48,0)),99),IFERROR(INDEX(Cadastro!$F$5:$F$94,$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registro"),IF(AND($AB289&lt;&gt;$AB288,IFERROR(INDEX(Cadastro!$F$5:$F$94,$AB289),"")=""),"Indeterminado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IFERROR(MATCH($A289&amp;"|"&amp;TEXT(_xlfn.MAXIFS(Cadastro!$E$5:$E$94,Cadastro!$A$5:$A$94,$A289,Cadastro!$E$5:$E$94,"&lt;="&amp;$F289),"yyyymmdd"),Cadastro!$I$5:$I$94,0),"")</f>
        <v>11</v>
      </c>
      <c r="AC289" t="str">
        <f>IFERROR(_xlfn.SINGLE(INDEX(Exceções!$D$5:$D$202,MATCH($A289&amp;"|"&amp;$F289,Exceções!$F$5:$F$202,0))),"")</f>
        <v/>
      </c>
      <c r="AD289" t="str">
        <f>IF($AC289="","",IFERROR(_xlfn.SINGLE(INDEX(Exceções!$E$5:$E$202,MATCH($A289&amp;"|"&amp;$F289,Exceções!$F$5:$F$202,0))),""))</f>
        <v/>
      </c>
    </row>
    <row r="290" spans="1:30" ht="15" hidden="1" customHeight="1" x14ac:dyDescent="0.25">
      <c r="A290" s="43">
        <v>11229</v>
      </c>
      <c r="B290" s="29" t="s">
        <v>179</v>
      </c>
      <c r="C290" s="29" t="str">
        <f>IFERROR(INDEX(Cadastro!$C$5:$C$94,$AB290),"NÃO INFORMADO")</f>
        <v>CAL</v>
      </c>
      <c r="D290" s="29" t="str">
        <f>IFERROR(INDEX(Cadastro!$D$5:$D$94,$AB290),"")</f>
        <v>6x1</v>
      </c>
      <c r="E290" s="29" t="str">
        <f>IFERROR(INDEX(Cadastro!$G$5:$G$94,$AB290),"")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$94,$AB290),"")="",IF($L290&gt;0,1,0),IF(IFERROR(INDEX(Cadastro!$F$5:$F$94,$AB290),"")&lt;=IFERROR(INDEX(Parâmetros!$B$39:$B$48,MATCH($E290,Parâmetros!$A$39:$A$48,0)),99),IFERROR(INDEX(Cadastro!$F$5:$F$94,$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$94,$AB290),"")="",0,IF(IFERROR(INDEX(Cadastro!$F$5:$F$94,$AB290),"")&gt;IFERROR(INDEX(Parâmetros!$B$39:$B$48,MATCH($E290,Parâmetros!$A$39:$A$48,0)),99),IFERROR(INDEX(Cadastro!$F$5:$F$94,$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registro"),IF(AND($AB290&lt;&gt;$AB289,IFERROR(INDEX(Cadastro!$F$5:$F$94,$AB290),"")=""),"Indeterminado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IFERROR(MATCH($A290&amp;"|"&amp;TEXT(_xlfn.MAXIFS(Cadastro!$E$5:$E$94,Cadastro!$A$5:$A$94,$A290,Cadastro!$E$5:$E$94,"&lt;="&amp;$F290),"yyyymmdd"),Cadastro!$I$5:$I$94,0),"")</f>
        <v>11</v>
      </c>
      <c r="AC290" t="str">
        <f>IFERROR(_xlfn.SINGLE(INDEX(Exceções!$D$5:$D$202,MATCH($A290&amp;"|"&amp;$F290,Exceções!$F$5:$F$202,0))),"")</f>
        <v/>
      </c>
      <c r="AD290" t="str">
        <f>IF($AC290="","",IFERROR(_xlfn.SINGLE(INDEX(Exceções!$E$5:$E$202,MATCH($A290&amp;"|"&amp;$F290,Exceções!$F$5:$F$202,0))),""))</f>
        <v/>
      </c>
    </row>
    <row r="291" spans="1:30" ht="15" hidden="1" customHeight="1" x14ac:dyDescent="0.25">
      <c r="A291" s="43">
        <v>11229</v>
      </c>
      <c r="B291" s="29" t="s">
        <v>179</v>
      </c>
      <c r="C291" s="29" t="str">
        <f>IFERROR(INDEX(Cadastro!$C$5:$C$94,$AB291),"NÃO INFORMADO")</f>
        <v>CAL</v>
      </c>
      <c r="D291" s="29" t="str">
        <f>IFERROR(INDEX(Cadastro!$D$5:$D$94,$AB291),"")</f>
        <v>6x1</v>
      </c>
      <c r="E291" s="29" t="str">
        <f>IFERROR(INDEX(Cadastro!$G$5:$G$94,$AB291),"")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$94,$AB291),"")="",IF($L291&gt;0,1,0),IF(IFERROR(INDEX(Cadastro!$F$5:$F$94,$AB291),"")&lt;=IFERROR(INDEX(Parâmetros!$B$39:$B$48,MATCH($E291,Parâmetros!$A$39:$A$48,0)),99),IFERROR(INDEX(Cadastro!$F$5:$F$94,$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$94,$AB291),"")="",0,IF(IFERROR(INDEX(Cadastro!$F$5:$F$94,$AB291),"")&gt;IFERROR(INDEX(Parâmetros!$B$39:$B$48,MATCH($E291,Parâmetros!$A$39:$A$48,0)),99),IFERROR(INDEX(Cadastro!$F$5:$F$94,$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registro"),IF(AND($AB291&lt;&gt;$AB290,IFERROR(INDEX(Cadastro!$F$5:$F$94,$AB291),"")=""),"Indeterminado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IFERROR(MATCH($A291&amp;"|"&amp;TEXT(_xlfn.MAXIFS(Cadastro!$E$5:$E$94,Cadastro!$A$5:$A$94,$A291,Cadastro!$E$5:$E$94,"&lt;="&amp;$F291),"yyyymmdd"),Cadastro!$I$5:$I$94,0),"")</f>
        <v>11</v>
      </c>
      <c r="AC291" t="str">
        <f>IFERROR(_xlfn.SINGLE(INDEX(Exceções!$D$5:$D$202,MATCH($A291&amp;"|"&amp;$F291,Exceções!$F$5:$F$202,0))),"")</f>
        <v/>
      </c>
      <c r="AD291" t="str">
        <f>IF($AC291="","",IFERROR(_xlfn.SINGLE(INDEX(Exceções!$E$5:$E$202,MATCH($A291&amp;"|"&amp;$F291,Exceções!$F$5:$F$202,0))),""))</f>
        <v/>
      </c>
    </row>
    <row r="292" spans="1:30" ht="15" hidden="1" customHeight="1" x14ac:dyDescent="0.25">
      <c r="A292" s="43">
        <v>11229</v>
      </c>
      <c r="B292" s="29" t="s">
        <v>179</v>
      </c>
      <c r="C292" s="29" t="str">
        <f>IFERROR(INDEX(Cadastro!$C$5:$C$94,$AB292),"NÃO INFORMADO")</f>
        <v>CAL</v>
      </c>
      <c r="D292" s="29" t="str">
        <f>IFERROR(INDEX(Cadastro!$D$5:$D$94,$AB292),"")</f>
        <v>6x1</v>
      </c>
      <c r="E292" s="29" t="str">
        <f>IFERROR(INDEX(Cadastro!$G$5:$G$94,$AB292),"")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$94,$AB292),"")="",IF($L292&gt;0,1,0),IF(IFERROR(INDEX(Cadastro!$F$5:$F$94,$AB292),"")&lt;=IFERROR(INDEX(Parâmetros!$B$39:$B$48,MATCH($E292,Parâmetros!$A$39:$A$48,0)),99),IFERROR(INDEX(Cadastro!$F$5:$F$94,$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$94,$AB292),"")="",0,IF(IFERROR(INDEX(Cadastro!$F$5:$F$94,$AB292),"")&gt;IFERROR(INDEX(Parâmetros!$B$39:$B$48,MATCH($E292,Parâmetros!$A$39:$A$48,0)),99),IFERROR(INDEX(Cadastro!$F$5:$F$94,$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registro"),IF(AND($AB292&lt;&gt;$AB291,IFERROR(INDEX(Cadastro!$F$5:$F$94,$AB292),"")=""),"Indeterminado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IFERROR(MATCH($A292&amp;"|"&amp;TEXT(_xlfn.MAXIFS(Cadastro!$E$5:$E$94,Cadastro!$A$5:$A$94,$A292,Cadastro!$E$5:$E$94,"&lt;="&amp;$F292),"yyyymmdd"),Cadastro!$I$5:$I$94,0),"")</f>
        <v>11</v>
      </c>
      <c r="AC292" t="str">
        <f>IFERROR(_xlfn.SINGLE(INDEX(Exceções!$D$5:$D$202,MATCH($A292&amp;"|"&amp;$F292,Exceções!$F$5:$F$202,0))),"")</f>
        <v/>
      </c>
      <c r="AD292" t="str">
        <f>IF($AC292="","",IFERROR(_xlfn.SINGLE(INDEX(Exceções!$E$5:$E$202,MATCH($A292&amp;"|"&amp;$F292,Exceções!$F$5:$F$202,0))),""))</f>
        <v/>
      </c>
    </row>
    <row r="293" spans="1:30" ht="15" hidden="1" customHeight="1" x14ac:dyDescent="0.25">
      <c r="A293" s="43">
        <v>11229</v>
      </c>
      <c r="B293" s="29" t="s">
        <v>179</v>
      </c>
      <c r="C293" s="29" t="str">
        <f>IFERROR(INDEX(Cadastro!$C$5:$C$94,$AB293),"NÃO INFORMADO")</f>
        <v>CAL</v>
      </c>
      <c r="D293" s="29" t="str">
        <f>IFERROR(INDEX(Cadastro!$D$5:$D$94,$AB293),"")</f>
        <v>6x1</v>
      </c>
      <c r="E293" s="29" t="str">
        <f>IFERROR(INDEX(Cadastro!$G$5:$G$94,$AB293),"")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$94,$AB293),"")="",IF($L293&gt;0,1,0),IF(IFERROR(INDEX(Cadastro!$F$5:$F$94,$AB293),"")&lt;=IFERROR(INDEX(Parâmetros!$B$39:$B$48,MATCH($E293,Parâmetros!$A$39:$A$48,0)),99),IFERROR(INDEX(Cadastro!$F$5:$F$94,$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$94,$AB293),"")="",0,IF(IFERROR(INDEX(Cadastro!$F$5:$F$94,$AB293),"")&gt;IFERROR(INDEX(Parâmetros!$B$39:$B$48,MATCH($E293,Parâmetros!$A$39:$A$48,0)),99),IFERROR(INDEX(Cadastro!$F$5:$F$94,$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registro"),IF(AND($AB293&lt;&gt;$AB292,IFERROR(INDEX(Cadastro!$F$5:$F$94,$AB293),"")=""),"Indeterminado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IFERROR(MATCH($A293&amp;"|"&amp;TEXT(_xlfn.MAXIFS(Cadastro!$E$5:$E$94,Cadastro!$A$5:$A$94,$A293,Cadastro!$E$5:$E$94,"&lt;="&amp;$F293),"yyyymmdd"),Cadastro!$I$5:$I$94,0),"")</f>
        <v>11</v>
      </c>
      <c r="AC293" t="str">
        <f>IFERROR(_xlfn.SINGLE(INDEX(Exceções!$D$5:$D$202,MATCH($A293&amp;"|"&amp;$F293,Exceções!$F$5:$F$202,0))),"")</f>
        <v/>
      </c>
      <c r="AD293" t="str">
        <f>IF($AC293="","",IFERROR(_xlfn.SINGLE(INDEX(Exceções!$E$5:$E$202,MATCH($A293&amp;"|"&amp;$F293,Exceções!$F$5:$F$202,0))),""))</f>
        <v/>
      </c>
    </row>
    <row r="294" spans="1:30" ht="15" hidden="1" customHeight="1" x14ac:dyDescent="0.25">
      <c r="A294" s="43">
        <v>11229</v>
      </c>
      <c r="B294" s="29" t="s">
        <v>179</v>
      </c>
      <c r="C294" s="29" t="str">
        <f>IFERROR(INDEX(Cadastro!$C$5:$C$94,$AB294),"NÃO INFORMADO")</f>
        <v>CAL</v>
      </c>
      <c r="D294" s="29" t="str">
        <f>IFERROR(INDEX(Cadastro!$D$5:$D$94,$AB294),"")</f>
        <v>6x1</v>
      </c>
      <c r="E294" s="29" t="str">
        <f>IFERROR(INDEX(Cadastro!$G$5:$G$94,$AB294),"")</f>
        <v>6x1</v>
      </c>
      <c r="F294" s="41">
        <v>46248</v>
      </c>
      <c r="G294" s="44" t="str">
        <f t="shared" si="54"/>
        <v>sex</v>
      </c>
      <c r="H294" s="43">
        <f>IF(COUNTIFS(Dados!$A:$A,$A294,Dados!$S:$S,$F294)=0,"",_xlfn.MINIFS(Dados!$Q:$Q,Dados!$A:$A,$A294,Dados!$S:$S,$F294))</f>
        <v>431</v>
      </c>
      <c r="I294" s="43">
        <f>IF($H294="","",_xlfn.MAXIFS(Dados!$R:$R,Dados!$A:$A,$A294,Dados!$S:$S,$F294))</f>
        <v>987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8.25</v>
      </c>
      <c r="M294" s="42">
        <f>IFERROR(INDEX(Parâmetros!$E$6:$E$11,MATCH($K294,Parâmetros!$A$6:$A$11,0)),"")</f>
        <v>8.8000000000000007</v>
      </c>
      <c r="N294" s="45">
        <f t="shared" si="55"/>
        <v>0.93749999999999989</v>
      </c>
      <c r="O294" s="45">
        <f>Parâmetros!$E$13</f>
        <v>0.8</v>
      </c>
      <c r="P294" s="44" t="str">
        <f>IF(OR($M294="",$F294&gt;Parâmetros!$E$14),"Não","Sim")</f>
        <v>Sim</v>
      </c>
      <c r="Q294" s="44" t="str">
        <f t="shared" si="56"/>
        <v>Sim</v>
      </c>
      <c r="R294" s="44" t="str">
        <f t="shared" si="57"/>
        <v>Sim</v>
      </c>
      <c r="S294" s="42">
        <f t="shared" si="58"/>
        <v>0</v>
      </c>
      <c r="T294" s="44" t="str">
        <f>IF($Q294&lt;&gt;"Sim","",IF($N294&gt;Parâmetros!$E$15,"Sim","Não"))</f>
        <v>Não</v>
      </c>
      <c r="U294" s="29" t="str">
        <f t="shared" si="59"/>
        <v>Na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$94,$AB294),"")="",IF($L294&gt;0,1,0),IF(IFERROR(INDEX(Cadastro!$F$5:$F$94,$AB294),"")&lt;=IFERROR(INDEX(Parâmetros!$B$39:$B$48,MATCH($E294,Parâmetros!$A$39:$A$48,0)),99),IFERROR(INDEX(Cadastro!$F$5:$F$94,$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$94,$AB294),"")="",0,IF(IFERROR(INDEX(Cadastro!$F$5:$F$94,$AB294),"")&gt;IFERROR(INDEX(Parâmetros!$B$39:$B$48,MATCH($E294,Parâmetros!$A$39:$A$48,0)),99),IFERROR(INDEX(Cadastro!$F$5:$F$94,$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registro"),IF(AND($AB294&lt;&gt;$AB293,IFERROR(INDEX(Cadastro!$F$5:$F$94,$AB294),"")=""),"Indeterminado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IFERROR(MATCH($A294&amp;"|"&amp;TEXT(_xlfn.MAXIFS(Cadastro!$E$5:$E$94,Cadastro!$A$5:$A$94,$A294,Cadastro!$E$5:$E$94,"&lt;="&amp;$F294),"yyyymmdd"),Cadastro!$I$5:$I$94,0),"")</f>
        <v>11</v>
      </c>
      <c r="AC294" t="str">
        <f>IFERROR(_xlfn.SINGLE(INDEX(Exceções!$D$5:$D$202,MATCH($A294&amp;"|"&amp;$F294,Exceções!$F$5:$F$202,0))),"")</f>
        <v/>
      </c>
      <c r="AD294" t="str">
        <f>IF($AC294="","",IFERROR(_xlfn.SINGLE(INDEX(Exceções!$E$5:$E$202,MATCH($A294&amp;"|"&amp;$F294,Exceções!$F$5:$F$202,0))),""))</f>
        <v/>
      </c>
    </row>
    <row r="295" spans="1:30" ht="15" hidden="1" customHeight="1" x14ac:dyDescent="0.25">
      <c r="A295" s="43">
        <v>11229</v>
      </c>
      <c r="B295" s="29" t="s">
        <v>179</v>
      </c>
      <c r="C295" s="29" t="str">
        <f>IFERROR(INDEX(Cadastro!$C$5:$C$94,$AB295),"NÃO INFORMADO")</f>
        <v>CAL</v>
      </c>
      <c r="D295" s="29" t="str">
        <f>IFERROR(INDEX(Cadastro!$D$5:$D$94,$AB295),"")</f>
        <v>6x1</v>
      </c>
      <c r="E295" s="29" t="str">
        <f>IFERROR(INDEX(Cadastro!$G$5:$G$94,$AB295),"")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$94,$AB295),"")="",IF($L295&gt;0,1,0),IF(IFERROR(INDEX(Cadastro!$F$5:$F$94,$AB295),"")&lt;=IFERROR(INDEX(Parâmetros!$B$39:$B$48,MATCH($E295,Parâmetros!$A$39:$A$48,0)),99),IFERROR(INDEX(Cadastro!$F$5:$F$94,$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$94,$AB295),"")="",0,IF(IFERROR(INDEX(Cadastro!$F$5:$F$94,$AB295),"")&gt;IFERROR(INDEX(Parâmetros!$B$39:$B$48,MATCH($E295,Parâmetros!$A$39:$A$48,0)),99),IFERROR(INDEX(Cadastro!$F$5:$F$94,$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registro"),IF(AND($AB295&lt;&gt;$AB294,IFERROR(INDEX(Cadastro!$F$5:$F$94,$AB295),"")=""),"Indeterminado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IFERROR(MATCH($A295&amp;"|"&amp;TEXT(_xlfn.MAXIFS(Cadastro!$E$5:$E$94,Cadastro!$A$5:$A$94,$A295,Cadastro!$E$5:$E$94,"&lt;="&amp;$F295),"yyyymmdd"),Cadastro!$I$5:$I$94,0),"")</f>
        <v>11</v>
      </c>
      <c r="AC295" t="str">
        <f>IFERROR(_xlfn.SINGLE(INDEX(Exceções!$D$5:$D$202,MATCH($A295&amp;"|"&amp;$F295,Exceções!$F$5:$F$202,0))),"")</f>
        <v/>
      </c>
      <c r="AD295" t="str">
        <f>IF($AC295="","",IFERROR(_xlfn.SINGLE(INDEX(Exceções!$E$5:$E$202,MATCH($A295&amp;"|"&amp;$F295,Exceções!$F$5:$F$202,0))),""))</f>
        <v/>
      </c>
    </row>
    <row r="296" spans="1:30" ht="15" hidden="1" customHeight="1" x14ac:dyDescent="0.25">
      <c r="A296" s="43">
        <v>11229</v>
      </c>
      <c r="B296" s="29" t="s">
        <v>179</v>
      </c>
      <c r="C296" s="29" t="str">
        <f>IFERROR(INDEX(Cadastro!$C$5:$C$94,$AB296),"NÃO INFORMADO")</f>
        <v>CAL</v>
      </c>
      <c r="D296" s="29" t="str">
        <f>IFERROR(INDEX(Cadastro!$D$5:$D$94,$AB296),"")</f>
        <v>6x1</v>
      </c>
      <c r="E296" s="29" t="str">
        <f>IFERROR(INDEX(Cadastro!$G$5:$G$94,$AB296),"")</f>
        <v>6x1</v>
      </c>
      <c r="F296" s="41">
        <v>46250</v>
      </c>
      <c r="G296" s="44" t="str">
        <f t="shared" si="54"/>
        <v>dom</v>
      </c>
      <c r="H296" s="43">
        <f>IF(COUNTIFS(Dados!$A:$A,$A296,Dados!$S:$S,$F296)=0,"",_xlfn.MINIFS(Dados!$Q:$Q,Dados!$A:$A,$A296,Dados!$S:$S,$F296))</f>
        <v>428</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7.09</v>
      </c>
      <c r="M296" s="42">
        <f>IFERROR(INDEX(Parâmetros!$E$6:$E$11,MATCH($K296,Parâmetros!$A$6:$A$11,0)),"")</f>
        <v>7.33</v>
      </c>
      <c r="N296" s="45">
        <f t="shared" si="55"/>
        <v>0.96725784447476126</v>
      </c>
      <c r="O296" s="45">
        <f>Parâmetros!$E$13</f>
        <v>0.8</v>
      </c>
      <c r="P296" s="44" t="str">
        <f>IF(OR($M296="",$F296&gt;Parâmetros!$E$14),"Não","Sim")</f>
        <v>Sim</v>
      </c>
      <c r="Q296" s="44" t="str">
        <f t="shared" si="56"/>
        <v>Sim</v>
      </c>
      <c r="R296" s="44" t="str">
        <f t="shared" si="57"/>
        <v>Sim</v>
      </c>
      <c r="S296" s="42">
        <f t="shared" si="58"/>
        <v>0</v>
      </c>
      <c r="T296" s="44" t="str">
        <f>IF($Q296&lt;&gt;"Sim","",IF($N296&gt;Parâmetros!$E$15,"Sim","Não"))</f>
        <v>Não</v>
      </c>
      <c r="U296" s="29" t="str">
        <f t="shared" si="59"/>
        <v>Na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$94,$AB296),"")="",IF($L296&gt;0,1,0),IF(IFERROR(INDEX(Cadastro!$F$5:$F$94,$AB296),"")&lt;=IFERROR(INDEX(Parâmetros!$B$39:$B$48,MATCH($E296,Parâmetros!$A$39:$A$48,0)),99),IFERROR(INDEX(Cadastro!$F$5:$F$94,$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$94,$AB296),"")="",0,IF(IFERROR(INDEX(Cadastro!$F$5:$F$94,$AB296),"")&gt;IFERROR(INDEX(Parâmetros!$B$39:$B$48,MATCH($E296,Parâmetros!$A$39:$A$48,0)),99),IFERROR(INDEX(Cadastro!$F$5:$F$94,$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registro"),IF(AND($AB296&lt;&gt;$AB295,IFERROR(INDEX(Cadastro!$F$5:$F$94,$AB296),"")=""),"Indeterminado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IFERROR(MATCH($A296&amp;"|"&amp;TEXT(_xlfn.MAXIFS(Cadastro!$E$5:$E$94,Cadastro!$A$5:$A$94,$A296,Cadastro!$E$5:$E$94,"&lt;="&amp;$F296),"yyyymmdd"),Cadastro!$I$5:$I$94,0),"")</f>
        <v>11</v>
      </c>
      <c r="AC296" t="str">
        <f>IFERROR(_xlfn.SINGLE(INDEX(Exceções!$D$5:$D$202,MATCH($A296&amp;"|"&amp;$F296,Exceções!$F$5:$F$202,0))),"")</f>
        <v/>
      </c>
      <c r="AD296" t="str">
        <f>IF($AC296="","",IFERROR(_xlfn.SINGLE(INDEX(Exceções!$E$5:$E$202,MATCH($A296&amp;"|"&amp;$F296,Exceções!$F$5:$F$202,0))),""))</f>
        <v/>
      </c>
    </row>
    <row r="297" spans="1:30" ht="15" hidden="1" customHeight="1" x14ac:dyDescent="0.25">
      <c r="A297" s="43">
        <v>11229</v>
      </c>
      <c r="B297" s="29" t="s">
        <v>179</v>
      </c>
      <c r="C297" s="29" t="str">
        <f>IFERROR(INDEX(Cadastro!$C$5:$C$94,$AB297),"NÃO INFORMADO")</f>
        <v>CAL</v>
      </c>
      <c r="D297" s="29" t="str">
        <f>IFERROR(INDEX(Cadastro!$D$5:$D$94,$AB297),"")</f>
        <v>6x1</v>
      </c>
      <c r="E297" s="29" t="str">
        <f>IFERROR(INDEX(Cadastro!$G$5:$G$94,$AB297),"")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$94,$AB297),"")="",IF($L297&gt;0,1,0),IF(IFERROR(INDEX(Cadastro!$F$5:$F$94,$AB297),"")&lt;=IFERROR(INDEX(Parâmetros!$B$39:$B$48,MATCH($E297,Parâmetros!$A$39:$A$48,0)),99),IFERROR(INDEX(Cadastro!$F$5:$F$94,$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$94,$AB297),"")="",0,IF(IFERROR(INDEX(Cadastro!$F$5:$F$94,$AB297),"")&gt;IFERROR(INDEX(Parâmetros!$B$39:$B$48,MATCH($E297,Parâmetros!$A$39:$A$48,0)),99),IFERROR(INDEX(Cadastro!$F$5:$F$94,$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registro"),IF(AND($AB297&lt;&gt;$AB296,IFERROR(INDEX(Cadastro!$F$5:$F$94,$AB297),"")=""),"Indeterminado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IFERROR(MATCH($A297&amp;"|"&amp;TEXT(_xlfn.MAXIFS(Cadastro!$E$5:$E$94,Cadastro!$A$5:$A$94,$A297,Cadastro!$E$5:$E$94,"&lt;="&amp;$F297),"yyyymmdd"),Cadastro!$I$5:$I$94,0),"")</f>
        <v>11</v>
      </c>
      <c r="AC297" t="str">
        <f>IFERROR(_xlfn.SINGLE(INDEX(Exceções!$D$5:$D$202,MATCH($A297&amp;"|"&amp;$F297,Exceções!$F$5:$F$202,0))),"")</f>
        <v/>
      </c>
      <c r="AD297" t="str">
        <f>IF($AC297="","",IFERROR(_xlfn.SINGLE(INDEX(Exceções!$E$5:$E$202,MATCH($A297&amp;"|"&amp;$F297,Exceções!$F$5:$F$202,0))),""))</f>
        <v/>
      </c>
    </row>
    <row r="298" spans="1:30" ht="15" hidden="1" customHeight="1" x14ac:dyDescent="0.25">
      <c r="A298" s="43">
        <v>11229</v>
      </c>
      <c r="B298" s="29" t="s">
        <v>179</v>
      </c>
      <c r="C298" s="29" t="str">
        <f>IFERROR(INDEX(Cadastro!$C$5:$C$94,$AB298),"NÃO INFORMADO")</f>
        <v>CAL</v>
      </c>
      <c r="D298" s="29" t="str">
        <f>IFERROR(INDEX(Cadastro!$D$5:$D$94,$AB298),"")</f>
        <v>6x1</v>
      </c>
      <c r="E298" s="29" t="str">
        <f>IFERROR(INDEX(Cadastro!$G$5:$G$94,$AB298),"")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$94,$AB298),"")="",IF($L298&gt;0,1,0),IF(IFERROR(INDEX(Cadastro!$F$5:$F$94,$AB298),"")&lt;=IFERROR(INDEX(Parâmetros!$B$39:$B$48,MATCH($E298,Parâmetros!$A$39:$A$48,0)),99),IFERROR(INDEX(Cadastro!$F$5:$F$94,$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$94,$AB298),"")="",0,IF(IFERROR(INDEX(Cadastro!$F$5:$F$94,$AB298),"")&gt;IFERROR(INDEX(Parâmetros!$B$39:$B$48,MATCH($E298,Parâmetros!$A$39:$A$48,0)),99),IFERROR(INDEX(Cadastro!$F$5:$F$94,$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registro"),IF(AND($AB298&lt;&gt;$AB297,IFERROR(INDEX(Cadastro!$F$5:$F$94,$AB298),"")=""),"Indeterminado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IFERROR(MATCH($A298&amp;"|"&amp;TEXT(_xlfn.MAXIFS(Cadastro!$E$5:$E$94,Cadastro!$A$5:$A$94,$A298,Cadastro!$E$5:$E$94,"&lt;="&amp;$F298),"yyyymmdd"),Cadastro!$I$5:$I$94,0),"")</f>
        <v>11</v>
      </c>
      <c r="AC298" t="str">
        <f>IFERROR(_xlfn.SINGLE(INDEX(Exceções!$D$5:$D$202,MATCH($A298&amp;"|"&amp;$F298,Exceções!$F$5:$F$202,0))),"")</f>
        <v/>
      </c>
      <c r="AD298" t="str">
        <f>IF($AC298="","",IFERROR(_xlfn.SINGLE(INDEX(Exceções!$E$5:$E$202,MATCH($A298&amp;"|"&amp;$F298,Exceções!$F$5:$F$202,0))),""))</f>
        <v/>
      </c>
    </row>
    <row r="299" spans="1:30" ht="15" hidden="1" customHeight="1" x14ac:dyDescent="0.25">
      <c r="A299" s="43">
        <v>11229</v>
      </c>
      <c r="B299" s="29" t="s">
        <v>179</v>
      </c>
      <c r="C299" s="29" t="str">
        <f>IFERROR(INDEX(Cadastro!$C$5:$C$94,$AB299),"NÃO INFORMADO")</f>
        <v>CAL</v>
      </c>
      <c r="D299" s="29" t="str">
        <f>IFERROR(INDEX(Cadastro!$D$5:$D$94,$AB299),"")</f>
        <v>6x1</v>
      </c>
      <c r="E299" s="29" t="str">
        <f>IFERROR(INDEX(Cadastro!$G$5:$G$94,$AB299),"")</f>
        <v>6x1</v>
      </c>
      <c r="F299" s="41">
        <v>46253</v>
      </c>
      <c r="G299" s="44" t="str">
        <f t="shared" si="54"/>
        <v>qua</v>
      </c>
      <c r="H299" s="43" t="str">
        <f>IF(COUNTIFS(Dados!$A:$A,$A299,Dados!$S:$S,$F299)=0,"",_xlfn.MINIFS(Dados!$Q:$Q,Dados!$A:$A,$A299,Dados!$S:$S,$F299))</f>
        <v/>
      </c>
      <c r="I299" s="43" t="str">
        <f>IF($H299="","",_xlfn.MAXIFS(Dados!$R:$R,Dados!$A:$A,$A299,Dados!$S:$S,$F299))</f>
        <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0</v>
      </c>
      <c r="M299" s="42">
        <f>IFERROR(INDEX(Parâmetros!$E$6:$E$11,MATCH($K299,Parâmetros!$A$6:$A$11,0)),"")</f>
        <v>8.8000000000000007</v>
      </c>
      <c r="N299" s="45">
        <f t="shared" si="55"/>
        <v>0</v>
      </c>
      <c r="O299" s="45">
        <f>Parâmetros!$E$13</f>
        <v>0.8</v>
      </c>
      <c r="P299" s="44" t="str">
        <f>IF(OR($M299="",$F299&gt;Parâmetros!$E$14),"Não","Sim")</f>
        <v>Não</v>
      </c>
      <c r="Q299" s="44" t="str">
        <f t="shared" si="56"/>
        <v/>
      </c>
      <c r="R299" s="44" t="str">
        <f t="shared" si="57"/>
        <v/>
      </c>
      <c r="S299" s="42" t="str">
        <f t="shared" si="58"/>
        <v/>
      </c>
      <c r="T299" s="44" t="str">
        <f>IF($Q299&lt;&gt;"Sim","",IF($N299&gt;Parâmetros!$E$15,"Sim","Não"))</f>
        <v/>
      </c>
      <c r="U299" s="29" t="str">
        <f t="shared" si="59"/>
        <v>Fora da apuração</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FALTA DE REGISTRO · dia útil da escala 6x1</v>
      </c>
      <c r="W299" s="46" t="str">
        <f>IF(AND($AC299&lt;&gt;"",$AB299=$AB298,$W298&lt;&gt;""),$W298,IF(OR(OR($D299="6x1",$D299="FF 6x1"),$D299="5x2"),"",IF($AB299&lt;&gt;$AB298,IF(IFERROR(INDEX(Cadastro!$F$5:$F$94,$AB299),"")="",IF($L299&gt;0,1,0),IF(IFERROR(INDEX(Cadastro!$F$5:$F$94,$AB299),"")&lt;=IFERROR(INDEX(Parâmetros!$B$39:$B$48,MATCH($E299,Parâmetros!$A$39:$A$48,0)),99),IFERROR(INDEX(Cadastro!$F$5:$F$94,$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$94,$AB299),"")="",0,IF(IFERROR(INDEX(Cadastro!$F$5:$F$94,$AB299),"")&gt;IFERROR(INDEX(Parâmetros!$B$39:$B$48,MATCH($E299,Parâmetros!$A$39:$A$48,0)),99),IFERROR(INDEX(Cadastro!$F$5:$F$94,$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registro"),IF(AND($AB299&lt;&gt;$AB298,IFERROR(INDEX(Cadastro!$F$5:$F$94,$AB299),"")=""),"Indeterminado (início da série)",IF($X299&gt;0,"Folga","Falta de registro"))))))))</f>
        <v>Falta de registro</v>
      </c>
      <c r="Z299" s="46">
        <f>IF(OR($L299&gt;0,$F299&gt;Parâmetros!$E$14),0,IF($A299&lt;&gt;$A298,1,N($Z298)+1))</f>
        <v>0</v>
      </c>
      <c r="AA299" s="46">
        <f>IF(OR($L299&gt;0,$F299&gt;Parâmetros!$E$14),0,IF(OR($A299&lt;&gt;$A300,$F300&gt;Parâmetros!$E$14),1,N($AA300)+1))</f>
        <v>0</v>
      </c>
      <c r="AB299" s="43">
        <f>IFERROR(MATCH($A299&amp;"|"&amp;TEXT(_xlfn.MAXIFS(Cadastro!$E$5:$E$94,Cadastro!$A$5:$A$94,$A299,Cadastro!$E$5:$E$94,"&lt;="&amp;$F299),"yyyymmdd"),Cadastro!$I$5:$I$94,0),"")</f>
        <v>11</v>
      </c>
      <c r="AC299" t="str">
        <f>IFERROR(_xlfn.SINGLE(INDEX(Exceções!$D$5:$D$202,MATCH($A299&amp;"|"&amp;$F299,Exceções!$F$5:$F$202,0))),"")</f>
        <v/>
      </c>
      <c r="AD299" t="str">
        <f>IF($AC299="","",IFERROR(_xlfn.SINGLE(INDEX(Exceções!$E$5:$E$202,MATCH($A299&amp;"|"&amp;$F299,Exceções!$F$5:$F$202,0))),""))</f>
        <v/>
      </c>
    </row>
    <row r="300" spans="1:30" ht="15" hidden="1" customHeight="1" x14ac:dyDescent="0.25">
      <c r="A300" s="43">
        <v>11229</v>
      </c>
      <c r="B300" s="29" t="s">
        <v>179</v>
      </c>
      <c r="C300" s="29" t="str">
        <f>IFERROR(INDEX(Cadastro!$C$5:$C$94,$AB300),"NÃO INFORMADO")</f>
        <v>CAL</v>
      </c>
      <c r="D300" s="29" t="str">
        <f>IFERROR(INDEX(Cadastro!$D$5:$D$94,$AB300),"")</f>
        <v>6x1</v>
      </c>
      <c r="E300" s="29" t="str">
        <f>IFERROR(INDEX(Cadastro!$G$5:$G$94,$AB300),"")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$94,$AB300),"")="",IF($L300&gt;0,1,0),IF(IFERROR(INDEX(Cadastro!$F$5:$F$94,$AB300),"")&lt;=IFERROR(INDEX(Parâmetros!$B$39:$B$48,MATCH($E300,Parâmetros!$A$39:$A$48,0)),99),IFERROR(INDEX(Cadastro!$F$5:$F$94,$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$94,$AB300),"")="",0,IF(IFERROR(INDEX(Cadastro!$F$5:$F$94,$AB300),"")&gt;IFERROR(INDEX(Parâmetros!$B$39:$B$48,MATCH($E300,Parâmetros!$A$39:$A$48,0)),99),IFERROR(INDEX(Cadastro!$F$5:$F$94,$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registro"),IF(AND($AB300&lt;&gt;$AB299,IFERROR(INDEX(Cadastro!$F$5:$F$94,$AB300),"")=""),"Indeterminado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IFERROR(MATCH($A300&amp;"|"&amp;TEXT(_xlfn.MAXIFS(Cadastro!$E$5:$E$94,Cadastro!$A$5:$A$94,$A300,Cadastro!$E$5:$E$94,"&lt;="&amp;$F300),"yyyymmdd"),Cadastro!$I$5:$I$94,0),"")</f>
        <v>11</v>
      </c>
      <c r="AC300" t="str">
        <f>IFERROR(_xlfn.SINGLE(INDEX(Exceções!$D$5:$D$202,MATCH($A300&amp;"|"&amp;$F300,Exceções!$F$5:$F$202,0))),"")</f>
        <v/>
      </c>
      <c r="AD300" t="str">
        <f>IF($AC300="","",IFERROR(_xlfn.SINGLE(INDEX(Exceções!$E$5:$E$202,MATCH($A300&amp;"|"&amp;$F300,Exceções!$F$5:$F$202,0))),""))</f>
        <v/>
      </c>
    </row>
    <row r="301" spans="1:30" ht="15" hidden="1" customHeight="1" x14ac:dyDescent="0.25">
      <c r="A301" s="43">
        <v>11229</v>
      </c>
      <c r="B301" s="29" t="s">
        <v>179</v>
      </c>
      <c r="C301" s="29" t="str">
        <f>IFERROR(INDEX(Cadastro!$C$5:$C$94,$AB301),"NÃO INFORMADO")</f>
        <v>CAL</v>
      </c>
      <c r="D301" s="29" t="str">
        <f>IFERROR(INDEX(Cadastro!$D$5:$D$94,$AB301),"")</f>
        <v>6x1</v>
      </c>
      <c r="E301" s="29" t="str">
        <f>IFERROR(INDEX(Cadastro!$G$5:$G$94,$AB301),"")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$94,$AB301),"")="",IF($L301&gt;0,1,0),IF(IFERROR(INDEX(Cadastro!$F$5:$F$94,$AB301),"")&lt;=IFERROR(INDEX(Parâmetros!$B$39:$B$48,MATCH($E301,Parâmetros!$A$39:$A$48,0)),99),IFERROR(INDEX(Cadastro!$F$5:$F$94,$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$94,$AB301),"")="",0,IF(IFERROR(INDEX(Cadastro!$F$5:$F$94,$AB301),"")&gt;IFERROR(INDEX(Parâmetros!$B$39:$B$48,MATCH($E301,Parâmetros!$A$39:$A$48,0)),99),IFERROR(INDEX(Cadastro!$F$5:$F$94,$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registro"),IF(AND($AB301&lt;&gt;$AB300,IFERROR(INDEX(Cadastro!$F$5:$F$94,$AB301),"")=""),"Indeterminado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IFERROR(MATCH($A301&amp;"|"&amp;TEXT(_xlfn.MAXIFS(Cadastro!$E$5:$E$94,Cadastro!$A$5:$A$94,$A301,Cadastro!$E$5:$E$94,"&lt;="&amp;$F301),"yyyymmdd"),Cadastro!$I$5:$I$94,0),"")</f>
        <v>11</v>
      </c>
      <c r="AC301" t="str">
        <f>IFERROR(_xlfn.SINGLE(INDEX(Exceções!$D$5:$D$202,MATCH($A301&amp;"|"&amp;$F301,Exceções!$F$5:$F$202,0))),"")</f>
        <v/>
      </c>
      <c r="AD301" t="str">
        <f>IF($AC301="","",IFERROR(_xlfn.SINGLE(INDEX(Exceções!$E$5:$E$202,MATCH($A301&amp;"|"&amp;$F301,Exceções!$F$5:$F$202,0))),""))</f>
        <v/>
      </c>
    </row>
    <row r="302" spans="1:30" ht="15" hidden="1" customHeight="1" x14ac:dyDescent="0.25">
      <c r="A302" s="43">
        <v>11229</v>
      </c>
      <c r="B302" s="29" t="s">
        <v>179</v>
      </c>
      <c r="C302" s="29" t="str">
        <f>IFERROR(INDEX(Cadastro!$C$5:$C$94,$AB302),"NÃO INFORMADO")</f>
        <v>CAL</v>
      </c>
      <c r="D302" s="29" t="str">
        <f>IFERROR(INDEX(Cadastro!$D$5:$D$94,$AB302),"")</f>
        <v>6x1</v>
      </c>
      <c r="E302" s="29" t="str">
        <f>IFERROR(INDEX(Cadastro!$G$5:$G$94,$AB302),"")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$94,$AB302),"")="",IF($L302&gt;0,1,0),IF(IFERROR(INDEX(Cadastro!$F$5:$F$94,$AB302),"")&lt;=IFERROR(INDEX(Parâmetros!$B$39:$B$48,MATCH($E302,Parâmetros!$A$39:$A$48,0)),99),IFERROR(INDEX(Cadastro!$F$5:$F$94,$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$94,$AB302),"")="",0,IF(IFERROR(INDEX(Cadastro!$F$5:$F$94,$AB302),"")&gt;IFERROR(INDEX(Parâmetros!$B$39:$B$48,MATCH($E302,Parâmetros!$A$39:$A$48,0)),99),IFERROR(INDEX(Cadastro!$F$5:$F$94,$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registro"),IF(AND($AB302&lt;&gt;$AB301,IFERROR(INDEX(Cadastro!$F$5:$F$94,$AB302),"")=""),"Indeterminado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IFERROR(MATCH($A302&amp;"|"&amp;TEXT(_xlfn.MAXIFS(Cadastro!$E$5:$E$94,Cadastro!$A$5:$A$94,$A302,Cadastro!$E$5:$E$94,"&lt;="&amp;$F302),"yyyymmdd"),Cadastro!$I$5:$I$94,0),"")</f>
        <v>11</v>
      </c>
      <c r="AC302" t="str">
        <f>IFERROR(_xlfn.SINGLE(INDEX(Exceções!$D$5:$D$202,MATCH($A302&amp;"|"&amp;$F302,Exceções!$F$5:$F$202,0))),"")</f>
        <v/>
      </c>
      <c r="AD302" t="str">
        <f>IF($AC302="","",IFERROR(_xlfn.SINGLE(INDEX(Exceções!$E$5:$E$202,MATCH($A302&amp;"|"&amp;$F302,Exceções!$F$5:$F$202,0))),""))</f>
        <v/>
      </c>
    </row>
    <row r="303" spans="1:30" ht="15" hidden="1" customHeight="1" x14ac:dyDescent="0.25">
      <c r="A303" s="43">
        <v>11229</v>
      </c>
      <c r="B303" s="29" t="s">
        <v>179</v>
      </c>
      <c r="C303" s="29" t="str">
        <f>IFERROR(INDEX(Cadastro!$C$5:$C$94,$AB303),"NÃO INFORMADO")</f>
        <v>CAL</v>
      </c>
      <c r="D303" s="29" t="str">
        <f>IFERROR(INDEX(Cadastro!$D$5:$D$94,$AB303),"")</f>
        <v>6x1</v>
      </c>
      <c r="E303" s="29" t="str">
        <f>IFERROR(INDEX(Cadastro!$G$5:$G$94,$AB303),"")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$94,$AB303),"")="",IF($L303&gt;0,1,0),IF(IFERROR(INDEX(Cadastro!$F$5:$F$94,$AB303),"")&lt;=IFERROR(INDEX(Parâmetros!$B$39:$B$48,MATCH($E303,Parâmetros!$A$39:$A$48,0)),99),IFERROR(INDEX(Cadastro!$F$5:$F$94,$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$94,$AB303),"")="",0,IF(IFERROR(INDEX(Cadastro!$F$5:$F$94,$AB303),"")&gt;IFERROR(INDEX(Parâmetros!$B$39:$B$48,MATCH($E303,Parâmetros!$A$39:$A$48,0)),99),IFERROR(INDEX(Cadastro!$F$5:$F$94,$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registro"),IF(AND($AB303&lt;&gt;$AB302,IFERROR(INDEX(Cadastro!$F$5:$F$94,$AB303),"")=""),"Indeterminado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IFERROR(MATCH($A303&amp;"|"&amp;TEXT(_xlfn.MAXIFS(Cadastro!$E$5:$E$94,Cadastro!$A$5:$A$94,$A303,Cadastro!$E$5:$E$94,"&lt;="&amp;$F303),"yyyymmdd"),Cadastro!$I$5:$I$94,0),"")</f>
        <v>11</v>
      </c>
      <c r="AC303" t="str">
        <f>IFERROR(_xlfn.SINGLE(INDEX(Exceções!$D$5:$D$202,MATCH($A303&amp;"|"&amp;$F303,Exceções!$F$5:$F$202,0))),"")</f>
        <v/>
      </c>
      <c r="AD303" t="str">
        <f>IF($AC303="","",IFERROR(_xlfn.SINGLE(INDEX(Exceções!$E$5:$E$202,MATCH($A303&amp;"|"&amp;$F303,Exceções!$F$5:$F$202,0))),""))</f>
        <v/>
      </c>
    </row>
    <row r="304" spans="1:30" ht="15" hidden="1" customHeight="1" x14ac:dyDescent="0.25">
      <c r="A304" s="43">
        <v>11229</v>
      </c>
      <c r="B304" s="29" t="s">
        <v>179</v>
      </c>
      <c r="C304" s="29" t="str">
        <f>IFERROR(INDEX(Cadastro!$C$5:$C$94,$AB304),"NÃO INFORMADO")</f>
        <v>CAL</v>
      </c>
      <c r="D304" s="29" t="str">
        <f>IFERROR(INDEX(Cadastro!$D$5:$D$94,$AB304),"")</f>
        <v>6x1</v>
      </c>
      <c r="E304" s="29" t="str">
        <f>IFERROR(INDEX(Cadastro!$G$5:$G$94,$AB304),"")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$94,$AB304),"")="",IF($L304&gt;0,1,0),IF(IFERROR(INDEX(Cadastro!$F$5:$F$94,$AB304),"")&lt;=IFERROR(INDEX(Parâmetros!$B$39:$B$48,MATCH($E304,Parâmetros!$A$39:$A$48,0)),99),IFERROR(INDEX(Cadastro!$F$5:$F$94,$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$94,$AB304),"")="",0,IF(IFERROR(INDEX(Cadastro!$F$5:$F$94,$AB304),"")&gt;IFERROR(INDEX(Parâmetros!$B$39:$B$48,MATCH($E304,Parâmetros!$A$39:$A$48,0)),99),IFERROR(INDEX(Cadastro!$F$5:$F$94,$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registro"),IF(AND($AB304&lt;&gt;$AB303,IFERROR(INDEX(Cadastro!$F$5:$F$94,$AB304),"")=""),"Indeterminado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IFERROR(MATCH($A304&amp;"|"&amp;TEXT(_xlfn.MAXIFS(Cadastro!$E$5:$E$94,Cadastro!$A$5:$A$94,$A304,Cadastro!$E$5:$E$94,"&lt;="&amp;$F304),"yyyymmdd"),Cadastro!$I$5:$I$94,0),"")</f>
        <v>11</v>
      </c>
      <c r="AC304" t="str">
        <f>IFERROR(_xlfn.SINGLE(INDEX(Exceções!$D$5:$D$202,MATCH($A304&amp;"|"&amp;$F304,Exceções!$F$5:$F$202,0))),"")</f>
        <v/>
      </c>
      <c r="AD304" t="str">
        <f>IF($AC304="","",IFERROR(_xlfn.SINGLE(INDEX(Exceções!$E$5:$E$202,MATCH($A304&amp;"|"&amp;$F304,Exceções!$F$5:$F$202,0))),""))</f>
        <v/>
      </c>
    </row>
    <row r="305" spans="1:30" ht="15" hidden="1" customHeight="1" x14ac:dyDescent="0.25">
      <c r="A305" s="43">
        <v>11229</v>
      </c>
      <c r="B305" s="29" t="s">
        <v>179</v>
      </c>
      <c r="C305" s="29" t="str">
        <f>IFERROR(INDEX(Cadastro!$C$5:$C$94,$AB305),"NÃO INFORMADO")</f>
        <v>CAL</v>
      </c>
      <c r="D305" s="29" t="str">
        <f>IFERROR(INDEX(Cadastro!$D$5:$D$94,$AB305),"")</f>
        <v>6x1</v>
      </c>
      <c r="E305" s="29" t="str">
        <f>IFERROR(INDEX(Cadastro!$G$5:$G$94,$AB305),"")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$94,$AB305),"")="",IF($L305&gt;0,1,0),IF(IFERROR(INDEX(Cadastro!$F$5:$F$94,$AB305),"")&lt;=IFERROR(INDEX(Parâmetros!$B$39:$B$48,MATCH($E305,Parâmetros!$A$39:$A$48,0)),99),IFERROR(INDEX(Cadastro!$F$5:$F$94,$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$94,$AB305),"")="",0,IF(IFERROR(INDEX(Cadastro!$F$5:$F$94,$AB305),"")&gt;IFERROR(INDEX(Parâmetros!$B$39:$B$48,MATCH($E305,Parâmetros!$A$39:$A$48,0)),99),IFERROR(INDEX(Cadastro!$F$5:$F$94,$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registro"),IF(AND($AB305&lt;&gt;$AB304,IFERROR(INDEX(Cadastro!$F$5:$F$94,$AB305),"")=""),"Indeterminado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IFERROR(MATCH($A305&amp;"|"&amp;TEXT(_xlfn.MAXIFS(Cadastro!$E$5:$E$94,Cadastro!$A$5:$A$94,$A305,Cadastro!$E$5:$E$94,"&lt;="&amp;$F305),"yyyymmdd"),Cadastro!$I$5:$I$94,0),"")</f>
        <v>11</v>
      </c>
      <c r="AC305" t="str">
        <f>IFERROR(_xlfn.SINGLE(INDEX(Exceções!$D$5:$D$202,MATCH($A305&amp;"|"&amp;$F305,Exceções!$F$5:$F$202,0))),"")</f>
        <v/>
      </c>
      <c r="AD305" t="str">
        <f>IF($AC305="","",IFERROR(_xlfn.SINGLE(INDEX(Exceções!$E$5:$E$202,MATCH($A305&amp;"|"&amp;$F305,Exceções!$F$5:$F$202,0))),""))</f>
        <v/>
      </c>
    </row>
    <row r="306" spans="1:30" ht="15" hidden="1" customHeight="1" x14ac:dyDescent="0.25">
      <c r="A306" s="43">
        <v>11229</v>
      </c>
      <c r="B306" s="29" t="s">
        <v>179</v>
      </c>
      <c r="C306" s="29" t="str">
        <f>IFERROR(INDEX(Cadastro!$C$5:$C$94,$AB306),"NÃO INFORMADO")</f>
        <v>CAL</v>
      </c>
      <c r="D306" s="29" t="str">
        <f>IFERROR(INDEX(Cadastro!$D$5:$D$94,$AB306),"")</f>
        <v>6x1</v>
      </c>
      <c r="E306" s="29" t="str">
        <f>IFERROR(INDEX(Cadastro!$G$5:$G$94,$AB306),"")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$94,$AB306),"")="",IF($L306&gt;0,1,0),IF(IFERROR(INDEX(Cadastro!$F$5:$F$94,$AB306),"")&lt;=IFERROR(INDEX(Parâmetros!$B$39:$B$48,MATCH($E306,Parâmetros!$A$39:$A$48,0)),99),IFERROR(INDEX(Cadastro!$F$5:$F$94,$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$94,$AB306),"")="",0,IF(IFERROR(INDEX(Cadastro!$F$5:$F$94,$AB306),"")&gt;IFERROR(INDEX(Parâmetros!$B$39:$B$48,MATCH($E306,Parâmetros!$A$39:$A$48,0)),99),IFERROR(INDEX(Cadastro!$F$5:$F$94,$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registro"),IF(AND($AB306&lt;&gt;$AB305,IFERROR(INDEX(Cadastro!$F$5:$F$94,$AB306),"")=""),"Indeterminado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IFERROR(MATCH($A306&amp;"|"&amp;TEXT(_xlfn.MAXIFS(Cadastro!$E$5:$E$94,Cadastro!$A$5:$A$94,$A306,Cadastro!$E$5:$E$94,"&lt;="&amp;$F306),"yyyymmdd"),Cadastro!$I$5:$I$94,0),"")</f>
        <v>11</v>
      </c>
      <c r="AC306" t="str">
        <f>IFERROR(_xlfn.SINGLE(INDEX(Exceções!$D$5:$D$202,MATCH($A306&amp;"|"&amp;$F306,Exceções!$F$5:$F$202,0))),"")</f>
        <v/>
      </c>
      <c r="AD306" t="str">
        <f>IF($AC306="","",IFERROR(_xlfn.SINGLE(INDEX(Exceções!$E$5:$E$202,MATCH($A306&amp;"|"&amp;$F306,Exceções!$F$5:$F$202,0))),""))</f>
        <v/>
      </c>
    </row>
    <row r="307" spans="1:30" ht="15" hidden="1" customHeight="1" x14ac:dyDescent="0.25">
      <c r="A307" s="43">
        <v>11229</v>
      </c>
      <c r="B307" s="29" t="s">
        <v>179</v>
      </c>
      <c r="C307" s="29" t="str">
        <f>IFERROR(INDEX(Cadastro!$C$5:$C$94,$AB307),"NÃO INFORMADO")</f>
        <v>CAL</v>
      </c>
      <c r="D307" s="29" t="str">
        <f>IFERROR(INDEX(Cadastro!$D$5:$D$94,$AB307),"")</f>
        <v>6x1</v>
      </c>
      <c r="E307" s="29" t="str">
        <f>IFERROR(INDEX(Cadastro!$G$5:$G$94,$AB307),"")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$94,$AB307),"")="",IF($L307&gt;0,1,0),IF(IFERROR(INDEX(Cadastro!$F$5:$F$94,$AB307),"")&lt;=IFERROR(INDEX(Parâmetros!$B$39:$B$48,MATCH($E307,Parâmetros!$A$39:$A$48,0)),99),IFERROR(INDEX(Cadastro!$F$5:$F$94,$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$94,$AB307),"")="",0,IF(IFERROR(INDEX(Cadastro!$F$5:$F$94,$AB307),"")&gt;IFERROR(INDEX(Parâmetros!$B$39:$B$48,MATCH($E307,Parâmetros!$A$39:$A$48,0)),99),IFERROR(INDEX(Cadastro!$F$5:$F$94,$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registro"),IF(AND($AB307&lt;&gt;$AB306,IFERROR(INDEX(Cadastro!$F$5:$F$94,$AB307),"")=""),"Indeterminado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IFERROR(MATCH($A307&amp;"|"&amp;TEXT(_xlfn.MAXIFS(Cadastro!$E$5:$E$94,Cadastro!$A$5:$A$94,$A307,Cadastro!$E$5:$E$94,"&lt;="&amp;$F307),"yyyymmdd"),Cadastro!$I$5:$I$94,0),"")</f>
        <v>11</v>
      </c>
      <c r="AC307" t="str">
        <f>IFERROR(_xlfn.SINGLE(INDEX(Exceções!$D$5:$D$202,MATCH($A307&amp;"|"&amp;$F307,Exceções!$F$5:$F$202,0))),"")</f>
        <v/>
      </c>
      <c r="AD307" t="str">
        <f>IF($AC307="","",IFERROR(_xlfn.SINGLE(INDEX(Exceções!$E$5:$E$202,MATCH($A307&amp;"|"&amp;$F307,Exceções!$F$5:$F$202,0))),""))</f>
        <v/>
      </c>
    </row>
    <row r="308" spans="1:30" ht="15" hidden="1" customHeight="1" x14ac:dyDescent="0.25">
      <c r="A308" s="43">
        <v>11229</v>
      </c>
      <c r="B308" s="29" t="s">
        <v>179</v>
      </c>
      <c r="C308" s="29" t="str">
        <f>IFERROR(INDEX(Cadastro!$C$5:$C$94,$AB308),"NÃO INFORMADO")</f>
        <v>CAL</v>
      </c>
      <c r="D308" s="29" t="str">
        <f>IFERROR(INDEX(Cadastro!$D$5:$D$94,$AB308),"")</f>
        <v>6x1</v>
      </c>
      <c r="E308" s="29" t="str">
        <f>IFERROR(INDEX(Cadastro!$G$5:$G$94,$AB308),"")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$94,$AB308),"")="",IF($L308&gt;0,1,0),IF(IFERROR(INDEX(Cadastro!$F$5:$F$94,$AB308),"")&lt;=IFERROR(INDEX(Parâmetros!$B$39:$B$48,MATCH($E308,Parâmetros!$A$39:$A$48,0)),99),IFERROR(INDEX(Cadastro!$F$5:$F$94,$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$94,$AB308),"")="",0,IF(IFERROR(INDEX(Cadastro!$F$5:$F$94,$AB308),"")&gt;IFERROR(INDEX(Parâmetros!$B$39:$B$48,MATCH($E308,Parâmetros!$A$39:$A$48,0)),99),IFERROR(INDEX(Cadastro!$F$5:$F$94,$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registro"),IF(AND($AB308&lt;&gt;$AB307,IFERROR(INDEX(Cadastro!$F$5:$F$94,$AB308),"")=""),"Indeterminado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IFERROR(MATCH($A308&amp;"|"&amp;TEXT(_xlfn.MAXIFS(Cadastro!$E$5:$E$94,Cadastro!$A$5:$A$94,$A308,Cadastro!$E$5:$E$94,"&lt;="&amp;$F308),"yyyymmdd"),Cadastro!$I$5:$I$94,0),"")</f>
        <v>11</v>
      </c>
      <c r="AC308" t="str">
        <f>IFERROR(_xlfn.SINGLE(INDEX(Exceções!$D$5:$D$202,MATCH($A308&amp;"|"&amp;$F308,Exceções!$F$5:$F$202,0))),"")</f>
        <v/>
      </c>
      <c r="AD308" t="str">
        <f>IF($AC308="","",IFERROR(_xlfn.SINGLE(INDEX(Exceções!$E$5:$E$202,MATCH($A308&amp;"|"&amp;$F308,Exceções!$F$5:$F$202,0))),""))</f>
        <v/>
      </c>
    </row>
    <row r="309" spans="1:30" ht="15" hidden="1" customHeight="1" x14ac:dyDescent="0.25">
      <c r="A309" s="43">
        <v>11229</v>
      </c>
      <c r="B309" s="29" t="s">
        <v>179</v>
      </c>
      <c r="C309" s="29" t="str">
        <f>IFERROR(INDEX(Cadastro!$C$5:$C$94,$AB309),"NÃO INFORMADO")</f>
        <v>CAL</v>
      </c>
      <c r="D309" s="29" t="str">
        <f>IFERROR(INDEX(Cadastro!$D$5:$D$94,$AB309),"")</f>
        <v>6x1</v>
      </c>
      <c r="E309" s="29" t="str">
        <f>IFERROR(INDEX(Cadastro!$G$5:$G$94,$AB309),"")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$94,$AB309),"")="",IF($L309&gt;0,1,0),IF(IFERROR(INDEX(Cadastro!$F$5:$F$94,$AB309),"")&lt;=IFERROR(INDEX(Parâmetros!$B$39:$B$48,MATCH($E309,Parâmetros!$A$39:$A$48,0)),99),IFERROR(INDEX(Cadastro!$F$5:$F$94,$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$94,$AB309),"")="",0,IF(IFERROR(INDEX(Cadastro!$F$5:$F$94,$AB309),"")&gt;IFERROR(INDEX(Parâmetros!$B$39:$B$48,MATCH($E309,Parâmetros!$A$39:$A$48,0)),99),IFERROR(INDEX(Cadastro!$F$5:$F$94,$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registro"),IF(AND($AB309&lt;&gt;$AB308,IFERROR(INDEX(Cadastro!$F$5:$F$94,$AB309),"")=""),"Indeterminado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IFERROR(MATCH($A309&amp;"|"&amp;TEXT(_xlfn.MAXIFS(Cadastro!$E$5:$E$94,Cadastro!$A$5:$A$94,$A309,Cadastro!$E$5:$E$94,"&lt;="&amp;$F309),"yyyymmdd"),Cadastro!$I$5:$I$94,0),"")</f>
        <v>11</v>
      </c>
      <c r="AC309" t="str">
        <f>IFERROR(_xlfn.SINGLE(INDEX(Exceções!$D$5:$D$202,MATCH($A309&amp;"|"&amp;$F309,Exceções!$F$5:$F$202,0))),"")</f>
        <v/>
      </c>
      <c r="AD309" t="str">
        <f>IF($AC309="","",IFERROR(_xlfn.SINGLE(INDEX(Exceções!$E$5:$E$202,MATCH($A309&amp;"|"&amp;$F309,Exceções!$F$5:$F$202,0))),""))</f>
        <v/>
      </c>
    </row>
    <row r="310" spans="1:30" ht="15" hidden="1" customHeight="1" x14ac:dyDescent="0.25">
      <c r="A310" s="43">
        <v>11229</v>
      </c>
      <c r="B310" s="29" t="s">
        <v>179</v>
      </c>
      <c r="C310" s="29" t="str">
        <f>IFERROR(INDEX(Cadastro!$C$5:$C$94,$AB310),"NÃO INFORMADO")</f>
        <v>CAL</v>
      </c>
      <c r="D310" s="29" t="str">
        <f>IFERROR(INDEX(Cadastro!$D$5:$D$94,$AB310),"")</f>
        <v>6x1</v>
      </c>
      <c r="E310" s="29" t="str">
        <f>IFERROR(INDEX(Cadastro!$G$5:$G$94,$AB310),"")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$94,$AB310),"")="",IF($L310&gt;0,1,0),IF(IFERROR(INDEX(Cadastro!$F$5:$F$94,$AB310),"")&lt;=IFERROR(INDEX(Parâmetros!$B$39:$B$48,MATCH($E310,Parâmetros!$A$39:$A$48,0)),99),IFERROR(INDEX(Cadastro!$F$5:$F$94,$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$94,$AB310),"")="",0,IF(IFERROR(INDEX(Cadastro!$F$5:$F$94,$AB310),"")&gt;IFERROR(INDEX(Parâmetros!$B$39:$B$48,MATCH($E310,Parâmetros!$A$39:$A$48,0)),99),IFERROR(INDEX(Cadastro!$F$5:$F$94,$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registro"),IF(AND($AB310&lt;&gt;$AB309,IFERROR(INDEX(Cadastro!$F$5:$F$94,$AB310),"")=""),"Indeterminado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IFERROR(MATCH($A310&amp;"|"&amp;TEXT(_xlfn.MAXIFS(Cadastro!$E$5:$E$94,Cadastro!$A$5:$A$94,$A310,Cadastro!$E$5:$E$94,"&lt;="&amp;$F310),"yyyymmdd"),Cadastro!$I$5:$I$94,0),"")</f>
        <v>11</v>
      </c>
      <c r="AC310" t="str">
        <f>IFERROR(_xlfn.SINGLE(INDEX(Exceções!$D$5:$D$202,MATCH($A310&amp;"|"&amp;$F310,Exceções!$F$5:$F$202,0))),"")</f>
        <v/>
      </c>
      <c r="AD310" t="str">
        <f>IF($AC310="","",IFERROR(_xlfn.SINGLE(INDEX(Exceções!$E$5:$E$202,MATCH($A310&amp;"|"&amp;$F310,Exceções!$F$5:$F$202,0))),""))</f>
        <v/>
      </c>
    </row>
    <row r="311" spans="1:30" ht="15" hidden="1" customHeight="1" x14ac:dyDescent="0.25">
      <c r="A311" s="43">
        <v>11229</v>
      </c>
      <c r="B311" s="29" t="s">
        <v>179</v>
      </c>
      <c r="C311" s="29" t="str">
        <f>IFERROR(INDEX(Cadastro!$C$5:$C$94,$AB311),"NÃO INFORMADO")</f>
        <v>CAL</v>
      </c>
      <c r="D311" s="29" t="str">
        <f>IFERROR(INDEX(Cadastro!$D$5:$D$94,$AB311),"")</f>
        <v>6x1</v>
      </c>
      <c r="E311" s="29" t="str">
        <f>IFERROR(INDEX(Cadastro!$G$5:$G$94,$AB311),"")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$94,$AB311),"")="",IF($L311&gt;0,1,0),IF(IFERROR(INDEX(Cadastro!$F$5:$F$94,$AB311),"")&lt;=IFERROR(INDEX(Parâmetros!$B$39:$B$48,MATCH($E311,Parâmetros!$A$39:$A$48,0)),99),IFERROR(INDEX(Cadastro!$F$5:$F$94,$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$94,$AB311),"")="",0,IF(IFERROR(INDEX(Cadastro!$F$5:$F$94,$AB311),"")&gt;IFERROR(INDEX(Parâmetros!$B$39:$B$48,MATCH($E311,Parâmetros!$A$39:$A$48,0)),99),IFERROR(INDEX(Cadastro!$F$5:$F$94,$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registro"),IF(AND($AB311&lt;&gt;$AB310,IFERROR(INDEX(Cadastro!$F$5:$F$94,$AB311),"")=""),"Indeterminado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IFERROR(MATCH($A311&amp;"|"&amp;TEXT(_xlfn.MAXIFS(Cadastro!$E$5:$E$94,Cadastro!$A$5:$A$94,$A311,Cadastro!$E$5:$E$94,"&lt;="&amp;$F311),"yyyymmdd"),Cadastro!$I$5:$I$94,0),"")</f>
        <v>11</v>
      </c>
      <c r="AC311" t="str">
        <f>IFERROR(_xlfn.SINGLE(INDEX(Exceções!$D$5:$D$202,MATCH($A311&amp;"|"&amp;$F311,Exceções!$F$5:$F$202,0))),"")</f>
        <v/>
      </c>
      <c r="AD311" t="str">
        <f>IF($AC311="","",IFERROR(_xlfn.SINGLE(INDEX(Exceções!$E$5:$E$202,MATCH($A311&amp;"|"&amp;$F311,Exceções!$F$5:$F$202,0))),""))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IFERROR(INDEX(Cadastro!$C$5:$C$94,$AB314),"NÃO INFORMADO")</f>
        <v>CAL</v>
      </c>
      <c r="D314" s="29" t="str">
        <f>IFERROR(INDEX(Cadastro!$D$5:$D$94,$AB314),"")</f>
        <v>B</v>
      </c>
      <c r="E314" s="29" t="str">
        <f>IFERROR(INDEX(Cadastro!$G$5:$G$94,$AB314),"")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$94,$AB314),"")="",IF($L314&gt;0,1,0),IF(IFERROR(INDEX(Cadastro!$F$5:$F$94,$AB314),"")&lt;=IFERROR(INDEX(Parâmetros!$B$39:$B$48,MATCH($E314,Parâmetros!$A$39:$A$48,0)),99),IFERROR(INDEX(Cadastro!$F$5:$F$94,$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$94,$AB314),"")="",0,IF(IFERROR(INDEX(Cadastro!$F$5:$F$94,$AB314),"")&gt;IFERROR(INDEX(Parâmetros!$B$39:$B$48,MATCH($E314,Parâmetros!$A$39:$A$48,0)),99),IFERROR(INDEX(Cadastro!$F$5:$F$94,$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registro"),IF(AND($AB314&lt;&gt;$AB313,IFERROR(INDEX(Cadastro!$F$5:$F$94,$AB314),"")=""),"Indeterminado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IFERROR(MATCH($A314&amp;"|"&amp;TEXT(_xlfn.MAXIFS(Cadastro!$E$5:$E$94,Cadastro!$A$5:$A$94,$A314,Cadastro!$E$5:$E$94,"&lt;="&amp;$F314),"yyyymmdd"),Cadastro!$I$5:$I$94,0),"")</f>
        <v>12</v>
      </c>
      <c r="AC314" t="str">
        <f>IFERROR(_xlfn.SINGLE(INDEX(Exceções!$D$5:$D$202,MATCH($A314&amp;"|"&amp;$F314,Exceções!$F$5:$F$202,0))),"")</f>
        <v/>
      </c>
      <c r="AD314" t="str">
        <f>IF($AC314="","",IFERROR(_xlfn.SINGLE(INDEX(Exceções!$E$5:$E$202,MATCH($A314&amp;"|"&amp;$F314,Exceções!$F$5:$F$202,0))),""))</f>
        <v/>
      </c>
    </row>
    <row r="315" spans="1:30" ht="15" hidden="1" customHeight="1" x14ac:dyDescent="0.25">
      <c r="A315" s="43">
        <v>54611</v>
      </c>
      <c r="B315" s="29" t="s">
        <v>180</v>
      </c>
      <c r="C315" s="29" t="str">
        <f>IFERROR(INDEX(Cadastro!$C$5:$C$94,$AB315),"NÃO INFORMADO")</f>
        <v>CAL</v>
      </c>
      <c r="D315" s="29" t="str">
        <f>IFERROR(INDEX(Cadastro!$D$5:$D$94,$AB315),"")</f>
        <v>B</v>
      </c>
      <c r="E315" s="29" t="str">
        <f>IFERROR(INDEX(Cadastro!$G$5:$G$94,$AB315),"")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$94,$AB315),"")="",IF($L315&gt;0,1,0),IF(IFERROR(INDEX(Cadastro!$F$5:$F$94,$AB315),"")&lt;=IFERROR(INDEX(Parâmetros!$B$39:$B$48,MATCH($E315,Parâmetros!$A$39:$A$48,0)),99),IFERROR(INDEX(Cadastro!$F$5:$F$94,$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$94,$AB315),"")="",0,IF(IFERROR(INDEX(Cadastro!$F$5:$F$94,$AB315),"")&gt;IFERROR(INDEX(Parâmetros!$B$39:$B$48,MATCH($E315,Parâmetros!$A$39:$A$48,0)),99),IFERROR(INDEX(Cadastro!$F$5:$F$94,$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registro"),IF(AND($AB315&lt;&gt;$AB314,IFERROR(INDEX(Cadastro!$F$5:$F$94,$AB315),"")=""),"Indeterminado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IFERROR(MATCH($A315&amp;"|"&amp;TEXT(_xlfn.MAXIFS(Cadastro!$E$5:$E$94,Cadastro!$A$5:$A$94,$A315,Cadastro!$E$5:$E$94,"&lt;="&amp;$F315),"yyyymmdd"),Cadastro!$I$5:$I$94,0),"")</f>
        <v>12</v>
      </c>
      <c r="AC315" t="str">
        <f>IFERROR(_xlfn.SINGLE(INDEX(Exceções!$D$5:$D$202,MATCH($A315&amp;"|"&amp;$F315,Exceções!$F$5:$F$202,0))),"")</f>
        <v/>
      </c>
      <c r="AD315" t="str">
        <f>IF($AC315="","",IFERROR(_xlfn.SINGLE(INDEX(Exceções!$E$5:$E$202,MATCH($A315&amp;"|"&amp;$F315,Exceções!$F$5:$F$202,0))),""))</f>
        <v/>
      </c>
    </row>
    <row r="316" spans="1:30" ht="15" hidden="1" customHeight="1" x14ac:dyDescent="0.25">
      <c r="A316" s="43">
        <v>54611</v>
      </c>
      <c r="B316" s="29" t="s">
        <v>180</v>
      </c>
      <c r="C316" s="29" t="str">
        <f>IFERROR(INDEX(Cadastro!$C$5:$C$94,$AB316),"NÃO INFORMADO")</f>
        <v>CAL</v>
      </c>
      <c r="D316" s="29" t="str">
        <f>IFERROR(INDEX(Cadastro!$D$5:$D$94,$AB316),"")</f>
        <v>B</v>
      </c>
      <c r="E316" s="29" t="str">
        <f>IFERROR(INDEX(Cadastro!$G$5:$G$94,$AB316),"")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$94,$AB316),"")="",IF($L316&gt;0,1,0),IF(IFERROR(INDEX(Cadastro!$F$5:$F$94,$AB316),"")&lt;=IFERROR(INDEX(Parâmetros!$B$39:$B$48,MATCH($E316,Parâmetros!$A$39:$A$48,0)),99),IFERROR(INDEX(Cadastro!$F$5:$F$94,$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$94,$AB316),"")="",0,IF(IFERROR(INDEX(Cadastro!$F$5:$F$94,$AB316),"")&gt;IFERROR(INDEX(Parâmetros!$B$39:$B$48,MATCH($E316,Parâmetros!$A$39:$A$48,0)),99),IFERROR(INDEX(Cadastro!$F$5:$F$94,$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registro"),IF(AND($AB316&lt;&gt;$AB315,IFERROR(INDEX(Cadastro!$F$5:$F$94,$AB316),"")=""),"Indeterminado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IFERROR(MATCH($A316&amp;"|"&amp;TEXT(_xlfn.MAXIFS(Cadastro!$E$5:$E$94,Cadastro!$A$5:$A$94,$A316,Cadastro!$E$5:$E$94,"&lt;="&amp;$F316),"yyyymmdd"),Cadastro!$I$5:$I$94,0),"")</f>
        <v>12</v>
      </c>
      <c r="AC316" t="str">
        <f>IFERROR(_xlfn.SINGLE(INDEX(Exceções!$D$5:$D$202,MATCH($A316&amp;"|"&amp;$F316,Exceções!$F$5:$F$202,0))),"")</f>
        <v/>
      </c>
      <c r="AD316" t="str">
        <f>IF($AC316="","",IFERROR(_xlfn.SINGLE(INDEX(Exceções!$E$5:$E$202,MATCH($A316&amp;"|"&amp;$F316,Exceções!$F$5:$F$202,0))),""))</f>
        <v/>
      </c>
    </row>
    <row r="317" spans="1:30" ht="15" hidden="1" customHeight="1" x14ac:dyDescent="0.25">
      <c r="A317" s="43">
        <v>54611</v>
      </c>
      <c r="B317" s="29" t="s">
        <v>180</v>
      </c>
      <c r="C317" s="29" t="str">
        <f>IFERROR(INDEX(Cadastro!$C$5:$C$94,$AB317),"NÃO INFORMADO")</f>
        <v>CAL</v>
      </c>
      <c r="D317" s="29" t="str">
        <f>IFERROR(INDEX(Cadastro!$D$5:$D$94,$AB317),"")</f>
        <v>B</v>
      </c>
      <c r="E317" s="29" t="str">
        <f>IFERROR(INDEX(Cadastro!$G$5:$G$94,$AB317),"")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$94,$AB317),"")="",IF($L317&gt;0,1,0),IF(IFERROR(INDEX(Cadastro!$F$5:$F$94,$AB317),"")&lt;=IFERROR(INDEX(Parâmetros!$B$39:$B$48,MATCH($E317,Parâmetros!$A$39:$A$48,0)),99),IFERROR(INDEX(Cadastro!$F$5:$F$94,$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$94,$AB317),"")="",0,IF(IFERROR(INDEX(Cadastro!$F$5:$F$94,$AB317),"")&gt;IFERROR(INDEX(Parâmetros!$B$39:$B$48,MATCH($E317,Parâmetros!$A$39:$A$48,0)),99),IFERROR(INDEX(Cadastro!$F$5:$F$94,$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registro"),IF(AND($AB317&lt;&gt;$AB316,IFERROR(INDEX(Cadastro!$F$5:$F$94,$AB317),"")=""),"Indeterminado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IFERROR(MATCH($A317&amp;"|"&amp;TEXT(_xlfn.MAXIFS(Cadastro!$E$5:$E$94,Cadastro!$A$5:$A$94,$A317,Cadastro!$E$5:$E$94,"&lt;="&amp;$F317),"yyyymmdd"),Cadastro!$I$5:$I$94,0),"")</f>
        <v>12</v>
      </c>
      <c r="AC317" t="str">
        <f>IFERROR(_xlfn.SINGLE(INDEX(Exceções!$D$5:$D$202,MATCH($A317&amp;"|"&amp;$F317,Exceções!$F$5:$F$202,0))),"")</f>
        <v/>
      </c>
      <c r="AD317" t="str">
        <f>IF($AC317="","",IFERROR(_xlfn.SINGLE(INDEX(Exceções!$E$5:$E$202,MATCH($A317&amp;"|"&amp;$F317,Exceções!$F$5:$F$202,0))),""))</f>
        <v/>
      </c>
    </row>
    <row r="318" spans="1:30" ht="15" hidden="1" customHeight="1" x14ac:dyDescent="0.25">
      <c r="A318" s="43">
        <v>54611</v>
      </c>
      <c r="B318" s="29" t="s">
        <v>180</v>
      </c>
      <c r="C318" s="29" t="str">
        <f>IFERROR(INDEX(Cadastro!$C$5:$C$94,$AB318),"NÃO INFORMADO")</f>
        <v>CAL</v>
      </c>
      <c r="D318" s="29" t="str">
        <f>IFERROR(INDEX(Cadastro!$D$5:$D$94,$AB318),"")</f>
        <v>B</v>
      </c>
      <c r="E318" s="29" t="str">
        <f>IFERROR(INDEX(Cadastro!$G$5:$G$94,$AB318),"")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$94,$AB318),"")="",IF($L318&gt;0,1,0),IF(IFERROR(INDEX(Cadastro!$F$5:$F$94,$AB318),"")&lt;=IFERROR(INDEX(Parâmetros!$B$39:$B$48,MATCH($E318,Parâmetros!$A$39:$A$48,0)),99),IFERROR(INDEX(Cadastro!$F$5:$F$94,$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$94,$AB318),"")="",0,IF(IFERROR(INDEX(Cadastro!$F$5:$F$94,$AB318),"")&gt;IFERROR(INDEX(Parâmetros!$B$39:$B$48,MATCH($E318,Parâmetros!$A$39:$A$48,0)),99),IFERROR(INDEX(Cadastro!$F$5:$F$94,$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registro"),IF(AND($AB318&lt;&gt;$AB317,IFERROR(INDEX(Cadastro!$F$5:$F$94,$AB318),"")=""),"Indeterminado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IFERROR(MATCH($A318&amp;"|"&amp;TEXT(_xlfn.MAXIFS(Cadastro!$E$5:$E$94,Cadastro!$A$5:$A$94,$A318,Cadastro!$E$5:$E$94,"&lt;="&amp;$F318),"yyyymmdd"),Cadastro!$I$5:$I$94,0),"")</f>
        <v>12</v>
      </c>
      <c r="AC318" t="str">
        <f>IFERROR(_xlfn.SINGLE(INDEX(Exceções!$D$5:$D$202,MATCH($A318&amp;"|"&amp;$F318,Exceções!$F$5:$F$202,0))),"")</f>
        <v>Atestado</v>
      </c>
      <c r="AD318" t="str">
        <f>IF($AC318="","",IFERROR(_xlfn.SINGLE(INDEX(Exceções!$E$5:$E$202,MATCH($A318&amp;"|"&amp;$F318,Exceções!$F$5:$F$202,0))),""))</f>
        <v>Atestado para consulta medica</v>
      </c>
    </row>
    <row r="319" spans="1:30" ht="15" hidden="1" customHeight="1" x14ac:dyDescent="0.25">
      <c r="A319" s="43">
        <v>54611</v>
      </c>
      <c r="B319" s="29" t="s">
        <v>180</v>
      </c>
      <c r="C319" s="29" t="str">
        <f>IFERROR(INDEX(Cadastro!$C$5:$C$94,$AB319),"NÃO INFORMADO")</f>
        <v>CAL</v>
      </c>
      <c r="D319" s="29" t="str">
        <f>IFERROR(INDEX(Cadastro!$D$5:$D$94,$AB319),"")</f>
        <v>B</v>
      </c>
      <c r="E319" s="29" t="str">
        <f>IFERROR(INDEX(Cadastro!$G$5:$G$94,$AB319),"")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$94,$AB319),"")="",IF($L319&gt;0,1,0),IF(IFERROR(INDEX(Cadastro!$F$5:$F$94,$AB319),"")&lt;=IFERROR(INDEX(Parâmetros!$B$39:$B$48,MATCH($E319,Parâmetros!$A$39:$A$48,0)),99),IFERROR(INDEX(Cadastro!$F$5:$F$94,$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$94,$AB319),"")="",0,IF(IFERROR(INDEX(Cadastro!$F$5:$F$94,$AB319),"")&gt;IFERROR(INDEX(Parâmetros!$B$39:$B$48,MATCH($E319,Parâmetros!$A$39:$A$48,0)),99),IFERROR(INDEX(Cadastro!$F$5:$F$94,$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registro"),IF(AND($AB319&lt;&gt;$AB318,IFERROR(INDEX(Cadastro!$F$5:$F$94,$AB319),"")=""),"Indeterminado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IFERROR(MATCH($A319&amp;"|"&amp;TEXT(_xlfn.MAXIFS(Cadastro!$E$5:$E$94,Cadastro!$A$5:$A$94,$A319,Cadastro!$E$5:$E$94,"&lt;="&amp;$F319),"yyyymmdd"),Cadastro!$I$5:$I$94,0),"")</f>
        <v>12</v>
      </c>
      <c r="AC319" t="str">
        <f>IFERROR(_xlfn.SINGLE(INDEX(Exceções!$D$5:$D$202,MATCH($A319&amp;"|"&amp;$F319,Exceções!$F$5:$F$202,0))),"")</f>
        <v/>
      </c>
      <c r="AD319" t="str">
        <f>IF($AC319="","",IFERROR(_xlfn.SINGLE(INDEX(Exceções!$E$5:$E$202,MATCH($A319&amp;"|"&amp;$F319,Exceções!$F$5:$F$202,0))),""))</f>
        <v/>
      </c>
    </row>
    <row r="320" spans="1:30" ht="15" hidden="1" customHeight="1" x14ac:dyDescent="0.25">
      <c r="A320" s="43">
        <v>54611</v>
      </c>
      <c r="B320" s="29" t="s">
        <v>180</v>
      </c>
      <c r="C320" s="29" t="str">
        <f>IFERROR(INDEX(Cadastro!$C$5:$C$94,$AB320),"NÃO INFORMADO")</f>
        <v>CAL</v>
      </c>
      <c r="D320" s="29" t="str">
        <f>IFERROR(INDEX(Cadastro!$D$5:$D$94,$AB320),"")</f>
        <v>B</v>
      </c>
      <c r="E320" s="29" t="str">
        <f>IFERROR(INDEX(Cadastro!$G$5:$G$94,$AB320),"")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$94,$AB320),"")="",IF($L320&gt;0,1,0),IF(IFERROR(INDEX(Cadastro!$F$5:$F$94,$AB320),"")&lt;=IFERROR(INDEX(Parâmetros!$B$39:$B$48,MATCH($E320,Parâmetros!$A$39:$A$48,0)),99),IFERROR(INDEX(Cadastro!$F$5:$F$94,$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$94,$AB320),"")="",0,IF(IFERROR(INDEX(Cadastro!$F$5:$F$94,$AB320),"")&gt;IFERROR(INDEX(Parâmetros!$B$39:$B$48,MATCH($E320,Parâmetros!$A$39:$A$48,0)),99),IFERROR(INDEX(Cadastro!$F$5:$F$94,$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registro"),IF(AND($AB320&lt;&gt;$AB319,IFERROR(INDEX(Cadastro!$F$5:$F$94,$AB320),"")=""),"Indeterminado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IFERROR(MATCH($A320&amp;"|"&amp;TEXT(_xlfn.MAXIFS(Cadastro!$E$5:$E$94,Cadastro!$A$5:$A$94,$A320,Cadastro!$E$5:$E$94,"&lt;="&amp;$F320),"yyyymmdd"),Cadastro!$I$5:$I$94,0),"")</f>
        <v>12</v>
      </c>
      <c r="AC320" t="str">
        <f>IFERROR(_xlfn.SINGLE(INDEX(Exceções!$D$5:$D$202,MATCH($A320&amp;"|"&amp;$F320,Exceções!$F$5:$F$202,0))),"")</f>
        <v/>
      </c>
      <c r="AD320" t="str">
        <f>IF($AC320="","",IFERROR(_xlfn.SINGLE(INDEX(Exceções!$E$5:$E$202,MATCH($A320&amp;"|"&amp;$F320,Exceções!$F$5:$F$202,0))),""))</f>
        <v/>
      </c>
    </row>
    <row r="321" spans="1:30" ht="15" hidden="1" customHeight="1" x14ac:dyDescent="0.25">
      <c r="A321" s="43">
        <v>54611</v>
      </c>
      <c r="B321" s="29" t="s">
        <v>180</v>
      </c>
      <c r="C321" s="29" t="str">
        <f>IFERROR(INDEX(Cadastro!$C$5:$C$94,$AB321),"NÃO INFORMADO")</f>
        <v>CAL</v>
      </c>
      <c r="D321" s="29" t="str">
        <f>IFERROR(INDEX(Cadastro!$D$5:$D$94,$AB321),"")</f>
        <v>B</v>
      </c>
      <c r="E321" s="29" t="str">
        <f>IFERROR(INDEX(Cadastro!$G$5:$G$94,$AB321),"")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$94,$AB321),"")="",IF($L321&gt;0,1,0),IF(IFERROR(INDEX(Cadastro!$F$5:$F$94,$AB321),"")&lt;=IFERROR(INDEX(Parâmetros!$B$39:$B$48,MATCH($E321,Parâmetros!$A$39:$A$48,0)),99),IFERROR(INDEX(Cadastro!$F$5:$F$94,$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$94,$AB321),"")="",0,IF(IFERROR(INDEX(Cadastro!$F$5:$F$94,$AB321),"")&gt;IFERROR(INDEX(Parâmetros!$B$39:$B$48,MATCH($E321,Parâmetros!$A$39:$A$48,0)),99),IFERROR(INDEX(Cadastro!$F$5:$F$94,$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registro"),IF(AND($AB321&lt;&gt;$AB320,IFERROR(INDEX(Cadastro!$F$5:$F$94,$AB321),"")=""),"Indeterminado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IFERROR(MATCH($A321&amp;"|"&amp;TEXT(_xlfn.MAXIFS(Cadastro!$E$5:$E$94,Cadastro!$A$5:$A$94,$A321,Cadastro!$E$5:$E$94,"&lt;="&amp;$F321),"yyyymmdd"),Cadastro!$I$5:$I$94,0),"")</f>
        <v>12</v>
      </c>
      <c r="AC321" t="str">
        <f>IFERROR(_xlfn.SINGLE(INDEX(Exceções!$D$5:$D$202,MATCH($A321&amp;"|"&amp;$F321,Exceções!$F$5:$F$202,0))),"")</f>
        <v xml:space="preserve">Falta </v>
      </c>
      <c r="AD321" t="str">
        <f>IF($AC321="","",IFERROR(_xlfn.SINGLE(INDEX(Exceções!$E$5:$E$202,MATCH($A321&amp;"|"&amp;$F321,Exceções!$F$5:$F$202,0))),""))</f>
        <v>Funcionario teve folga para exame periodico</v>
      </c>
    </row>
    <row r="322" spans="1:30" ht="15" hidden="1" customHeight="1" x14ac:dyDescent="0.25">
      <c r="A322" s="43">
        <v>54611</v>
      </c>
      <c r="B322" s="29" t="s">
        <v>180</v>
      </c>
      <c r="C322" s="29" t="str">
        <f>IFERROR(INDEX(Cadastro!$C$5:$C$94,$AB322),"NÃO INFORMADO")</f>
        <v>CAL</v>
      </c>
      <c r="D322" s="29" t="str">
        <f>IFERROR(INDEX(Cadastro!$D$5:$D$94,$AB322),"")</f>
        <v>B</v>
      </c>
      <c r="E322" s="29" t="str">
        <f>IFERROR(INDEX(Cadastro!$G$5:$G$94,$AB322),"")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$94,$AB322),"")="",IF($L322&gt;0,1,0),IF(IFERROR(INDEX(Cadastro!$F$5:$F$94,$AB322),"")&lt;=IFERROR(INDEX(Parâmetros!$B$39:$B$48,MATCH($E322,Parâmetros!$A$39:$A$48,0)),99),IFERROR(INDEX(Cadastro!$F$5:$F$94,$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$94,$AB322),"")="",0,IF(IFERROR(INDEX(Cadastro!$F$5:$F$94,$AB322),"")&gt;IFERROR(INDEX(Parâmetros!$B$39:$B$48,MATCH($E322,Parâmetros!$A$39:$A$48,0)),99),IFERROR(INDEX(Cadastro!$F$5:$F$94,$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registro"),IF(AND($AB322&lt;&gt;$AB321,IFERROR(INDEX(Cadastro!$F$5:$F$94,$AB322),"")=""),"Indeterminado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IFERROR(MATCH($A322&amp;"|"&amp;TEXT(_xlfn.MAXIFS(Cadastro!$E$5:$E$94,Cadastro!$A$5:$A$94,$A322,Cadastro!$E$5:$E$94,"&lt;="&amp;$F322),"yyyymmdd"),Cadastro!$I$5:$I$94,0),"")</f>
        <v>12</v>
      </c>
      <c r="AC322" t="str">
        <f>IFERROR(_xlfn.SINGLE(INDEX(Exceções!$D$5:$D$202,MATCH($A322&amp;"|"&amp;$F322,Exceções!$F$5:$F$202,0))),"")</f>
        <v>Folga</v>
      </c>
      <c r="AD322" t="str">
        <f>IF($AC322="","",IFERROR(_xlfn.SINGLE(INDEX(Exceções!$E$5:$E$202,MATCH($A322&amp;"|"&amp;$F322,Exceções!$F$5:$F$202,0))),""))</f>
        <v>Folga do ciclo do funcionario</v>
      </c>
    </row>
    <row r="323" spans="1:30" ht="15" hidden="1" customHeight="1" x14ac:dyDescent="0.25">
      <c r="A323" s="43">
        <v>54611</v>
      </c>
      <c r="B323" s="29" t="s">
        <v>180</v>
      </c>
      <c r="C323" s="29" t="str">
        <f>IFERROR(INDEX(Cadastro!$C$5:$C$94,$AB323),"NÃO INFORMADO")</f>
        <v>CAL</v>
      </c>
      <c r="D323" s="29" t="str">
        <f>IFERROR(INDEX(Cadastro!$D$5:$D$94,$AB323),"")</f>
        <v>B</v>
      </c>
      <c r="E323" s="29" t="str">
        <f>IFERROR(INDEX(Cadastro!$G$5:$G$94,$AB323),"")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$94,$AB323),"")="",IF($L323&gt;0,1,0),IF(IFERROR(INDEX(Cadastro!$F$5:$F$94,$AB323),"")&lt;=IFERROR(INDEX(Parâmetros!$B$39:$B$48,MATCH($E323,Parâmetros!$A$39:$A$48,0)),99),IFERROR(INDEX(Cadastro!$F$5:$F$94,$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$94,$AB323),"")="",0,IF(IFERROR(INDEX(Cadastro!$F$5:$F$94,$AB323),"")&gt;IFERROR(INDEX(Parâmetros!$B$39:$B$48,MATCH($E323,Parâmetros!$A$39:$A$48,0)),99),IFERROR(INDEX(Cadastro!$F$5:$F$94,$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registro"),IF(AND($AB323&lt;&gt;$AB322,IFERROR(INDEX(Cadastro!$F$5:$F$94,$AB323),"")=""),"Indeterminado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IFERROR(MATCH($A323&amp;"|"&amp;TEXT(_xlfn.MAXIFS(Cadastro!$E$5:$E$94,Cadastro!$A$5:$A$94,$A323,Cadastro!$E$5:$E$94,"&lt;="&amp;$F323),"yyyymmdd"),Cadastro!$I$5:$I$94,0),"")</f>
        <v>12</v>
      </c>
      <c r="AC323" t="str">
        <f>IFERROR(_xlfn.SINGLE(INDEX(Exceções!$D$5:$D$202,MATCH($A323&amp;"|"&amp;$F323,Exceções!$F$5:$F$202,0))),"")</f>
        <v/>
      </c>
      <c r="AD323" t="str">
        <f>IF($AC323="","",IFERROR(_xlfn.SINGLE(INDEX(Exceções!$E$5:$E$202,MATCH($A323&amp;"|"&amp;$F323,Exceções!$F$5:$F$202,0))),""))</f>
        <v/>
      </c>
    </row>
    <row r="324" spans="1:30" ht="15" hidden="1" customHeight="1" x14ac:dyDescent="0.25">
      <c r="A324" s="43">
        <v>54611</v>
      </c>
      <c r="B324" s="29" t="s">
        <v>180</v>
      </c>
      <c r="C324" s="29" t="str">
        <f>IFERROR(INDEX(Cadastro!$C$5:$C$94,$AB324),"NÃO INFORMADO")</f>
        <v>CAL</v>
      </c>
      <c r="D324" s="29" t="str">
        <f>IFERROR(INDEX(Cadastro!$D$5:$D$94,$AB324),"")</f>
        <v>B</v>
      </c>
      <c r="E324" s="29" t="str">
        <f>IFERROR(INDEX(Cadastro!$G$5:$G$94,$AB324),"")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$94,$AB324),"")="",IF($L324&gt;0,1,0),IF(IFERROR(INDEX(Cadastro!$F$5:$F$94,$AB324),"")&lt;=IFERROR(INDEX(Parâmetros!$B$39:$B$48,MATCH($E324,Parâmetros!$A$39:$A$48,0)),99),IFERROR(INDEX(Cadastro!$F$5:$F$94,$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$94,$AB324),"")="",0,IF(IFERROR(INDEX(Cadastro!$F$5:$F$94,$AB324),"")&gt;IFERROR(INDEX(Parâmetros!$B$39:$B$48,MATCH($E324,Parâmetros!$A$39:$A$48,0)),99),IFERROR(INDEX(Cadastro!$F$5:$F$94,$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registro"),IF(AND($AB324&lt;&gt;$AB323,IFERROR(INDEX(Cadastro!$F$5:$F$94,$AB324),"")=""),"Indeterminado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IFERROR(MATCH($A324&amp;"|"&amp;TEXT(_xlfn.MAXIFS(Cadastro!$E$5:$E$94,Cadastro!$A$5:$A$94,$A324,Cadastro!$E$5:$E$94,"&lt;="&amp;$F324),"yyyymmdd"),Cadastro!$I$5:$I$94,0),"")</f>
        <v>12</v>
      </c>
      <c r="AC324" t="str">
        <f>IFERROR(_xlfn.SINGLE(INDEX(Exceções!$D$5:$D$202,MATCH($A324&amp;"|"&amp;$F324,Exceções!$F$5:$F$202,0))),"")</f>
        <v/>
      </c>
      <c r="AD324" t="str">
        <f>IF($AC324="","",IFERROR(_xlfn.SINGLE(INDEX(Exceções!$E$5:$E$202,MATCH($A324&amp;"|"&amp;$F324,Exceções!$F$5:$F$202,0))),""))</f>
        <v/>
      </c>
    </row>
    <row r="325" spans="1:30" ht="15" hidden="1" customHeight="1" x14ac:dyDescent="0.25">
      <c r="A325" s="43">
        <v>54611</v>
      </c>
      <c r="B325" s="29" t="s">
        <v>180</v>
      </c>
      <c r="C325" s="29" t="str">
        <f>IFERROR(INDEX(Cadastro!$C$5:$C$94,$AB325),"NÃO INFORMADO")</f>
        <v>CAL</v>
      </c>
      <c r="D325" s="29" t="str">
        <f>IFERROR(INDEX(Cadastro!$D$5:$D$94,$AB325),"")</f>
        <v>B</v>
      </c>
      <c r="E325" s="29" t="str">
        <f>IFERROR(INDEX(Cadastro!$G$5:$G$94,$AB325),"")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$94,$AB325),"")="",IF($L325&gt;0,1,0),IF(IFERROR(INDEX(Cadastro!$F$5:$F$94,$AB325),"")&lt;=IFERROR(INDEX(Parâmetros!$B$39:$B$48,MATCH($E325,Parâmetros!$A$39:$A$48,0)),99),IFERROR(INDEX(Cadastro!$F$5:$F$94,$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$94,$AB325),"")="",0,IF(IFERROR(INDEX(Cadastro!$F$5:$F$94,$AB325),"")&gt;IFERROR(INDEX(Parâmetros!$B$39:$B$48,MATCH($E325,Parâmetros!$A$39:$A$48,0)),99),IFERROR(INDEX(Cadastro!$F$5:$F$94,$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registro"),IF(AND($AB325&lt;&gt;$AB324,IFERROR(INDEX(Cadastro!$F$5:$F$94,$AB325),"")=""),"Indeterminado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IFERROR(MATCH($A325&amp;"|"&amp;TEXT(_xlfn.MAXIFS(Cadastro!$E$5:$E$94,Cadastro!$A$5:$A$94,$A325,Cadastro!$E$5:$E$94,"&lt;="&amp;$F325),"yyyymmdd"),Cadastro!$I$5:$I$94,0),"")</f>
        <v>12</v>
      </c>
      <c r="AC325" t="str">
        <f>IFERROR(_xlfn.SINGLE(INDEX(Exceções!$D$5:$D$202,MATCH($A325&amp;"|"&amp;$F325,Exceções!$F$5:$F$202,0))),"")</f>
        <v/>
      </c>
      <c r="AD325" t="str">
        <f>IF($AC325="","",IFERROR(_xlfn.SINGLE(INDEX(Exceções!$E$5:$E$202,MATCH($A325&amp;"|"&amp;$F325,Exceções!$F$5:$F$202,0))),""))</f>
        <v/>
      </c>
    </row>
    <row r="326" spans="1:30" ht="15" hidden="1" customHeight="1" x14ac:dyDescent="0.25">
      <c r="A326" s="43">
        <v>54611</v>
      </c>
      <c r="B326" s="29" t="s">
        <v>180</v>
      </c>
      <c r="C326" s="29" t="str">
        <f>IFERROR(INDEX(Cadastro!$C$5:$C$94,$AB326),"NÃO INFORMADO")</f>
        <v>CAL</v>
      </c>
      <c r="D326" s="29" t="str">
        <f>IFERROR(INDEX(Cadastro!$D$5:$D$94,$AB326),"")</f>
        <v>B</v>
      </c>
      <c r="E326" s="29" t="str">
        <f>IFERROR(INDEX(Cadastro!$G$5:$G$94,$AB326),"")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$94,$AB326),"")="",IF($L326&gt;0,1,0),IF(IFERROR(INDEX(Cadastro!$F$5:$F$94,$AB326),"")&lt;=IFERROR(INDEX(Parâmetros!$B$39:$B$48,MATCH($E326,Parâmetros!$A$39:$A$48,0)),99),IFERROR(INDEX(Cadastro!$F$5:$F$94,$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$94,$AB326),"")="",0,IF(IFERROR(INDEX(Cadastro!$F$5:$F$94,$AB326),"")&gt;IFERROR(INDEX(Parâmetros!$B$39:$B$48,MATCH($E326,Parâmetros!$A$39:$A$48,0)),99),IFERROR(INDEX(Cadastro!$F$5:$F$94,$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registro"),IF(AND($AB326&lt;&gt;$AB325,IFERROR(INDEX(Cadastro!$F$5:$F$94,$AB326),"")=""),"Indeterminado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IFERROR(MATCH($A326&amp;"|"&amp;TEXT(_xlfn.MAXIFS(Cadastro!$E$5:$E$94,Cadastro!$A$5:$A$94,$A326,Cadastro!$E$5:$E$94,"&lt;="&amp;$F326),"yyyymmdd"),Cadastro!$I$5:$I$94,0),"")</f>
        <v>12</v>
      </c>
      <c r="AC326" t="str">
        <f>IFERROR(_xlfn.SINGLE(INDEX(Exceções!$D$5:$D$202,MATCH($A326&amp;"|"&amp;$F326,Exceções!$F$5:$F$202,0))),"")</f>
        <v/>
      </c>
      <c r="AD326" t="str">
        <f>IF($AC326="","",IFERROR(_xlfn.SINGLE(INDEX(Exceções!$E$5:$E$202,MATCH($A326&amp;"|"&amp;$F326,Exceções!$F$5:$F$202,0))),""))</f>
        <v/>
      </c>
    </row>
    <row r="327" spans="1:30" ht="15" hidden="1" customHeight="1" x14ac:dyDescent="0.25">
      <c r="A327" s="43">
        <v>54611</v>
      </c>
      <c r="B327" s="29" t="s">
        <v>180</v>
      </c>
      <c r="C327" s="29" t="str">
        <f>IFERROR(INDEX(Cadastro!$C$5:$C$94,$AB327),"NÃO INFORMADO")</f>
        <v>CAL</v>
      </c>
      <c r="D327" s="29" t="str">
        <f>IFERROR(INDEX(Cadastro!$D$5:$D$94,$AB327),"")</f>
        <v>B</v>
      </c>
      <c r="E327" s="29" t="str">
        <f>IFERROR(INDEX(Cadastro!$G$5:$G$94,$AB327),"")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$94,$AB327),"")="",IF($L327&gt;0,1,0),IF(IFERROR(INDEX(Cadastro!$F$5:$F$94,$AB327),"")&lt;=IFERROR(INDEX(Parâmetros!$B$39:$B$48,MATCH($E327,Parâmetros!$A$39:$A$48,0)),99),IFERROR(INDEX(Cadastro!$F$5:$F$94,$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$94,$AB327),"")="",0,IF(IFERROR(INDEX(Cadastro!$F$5:$F$94,$AB327),"")&gt;IFERROR(INDEX(Parâmetros!$B$39:$B$48,MATCH($E327,Parâmetros!$A$39:$A$48,0)),99),IFERROR(INDEX(Cadastro!$F$5:$F$94,$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registro"),IF(AND($AB327&lt;&gt;$AB326,IFERROR(INDEX(Cadastro!$F$5:$F$94,$AB327),"")=""),"Indeterminado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IFERROR(MATCH($A327&amp;"|"&amp;TEXT(_xlfn.MAXIFS(Cadastro!$E$5:$E$94,Cadastro!$A$5:$A$94,$A327,Cadastro!$E$5:$E$94,"&lt;="&amp;$F327),"yyyymmdd"),Cadastro!$I$5:$I$94,0),"")</f>
        <v>12</v>
      </c>
      <c r="AC327" t="str">
        <f>IFERROR(_xlfn.SINGLE(INDEX(Exceções!$D$5:$D$202,MATCH($A327&amp;"|"&amp;$F327,Exceções!$F$5:$F$202,0))),"")</f>
        <v/>
      </c>
      <c r="AD327" t="str">
        <f>IF($AC327="","",IFERROR(_xlfn.SINGLE(INDEX(Exceções!$E$5:$E$202,MATCH($A327&amp;"|"&amp;$F327,Exceções!$F$5:$F$202,0))),""))</f>
        <v/>
      </c>
    </row>
    <row r="328" spans="1:30" ht="15" hidden="1" customHeight="1" x14ac:dyDescent="0.25">
      <c r="A328" s="43">
        <v>54611</v>
      </c>
      <c r="B328" s="29" t="s">
        <v>180</v>
      </c>
      <c r="C328" s="29" t="str">
        <f>IFERROR(INDEX(Cadastro!$C$5:$C$94,$AB328),"NÃO INFORMADO")</f>
        <v>CAL</v>
      </c>
      <c r="D328" s="29" t="str">
        <f>IFERROR(INDEX(Cadastro!$D$5:$D$94,$AB328),"")</f>
        <v>B</v>
      </c>
      <c r="E328" s="29" t="str">
        <f>IFERROR(INDEX(Cadastro!$G$5:$G$94,$AB328),"")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$94,$AB328),"")="",IF($L328&gt;0,1,0),IF(IFERROR(INDEX(Cadastro!$F$5:$F$94,$AB328),"")&lt;=IFERROR(INDEX(Parâmetros!$B$39:$B$48,MATCH($E328,Parâmetros!$A$39:$A$48,0)),99),IFERROR(INDEX(Cadastro!$F$5:$F$94,$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$94,$AB328),"")="",0,IF(IFERROR(INDEX(Cadastro!$F$5:$F$94,$AB328),"")&gt;IFERROR(INDEX(Parâmetros!$B$39:$B$48,MATCH($E328,Parâmetros!$A$39:$A$48,0)),99),IFERROR(INDEX(Cadastro!$F$5:$F$94,$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registro"),IF(AND($AB328&lt;&gt;$AB327,IFERROR(INDEX(Cadastro!$F$5:$F$94,$AB328),"")=""),"Indeterminado (início da série)",IF($X328&gt;0,"Folga","Falta de registro"))))))))</f>
        <v>Folga</v>
      </c>
      <c r="Z328" s="46">
        <f>IF(OR($L328&gt;0,$F328&gt;Parâmetros!$E$14),0,IF($A328&lt;&gt;$A327,1,N($Z327)+1))</f>
        <v>1</v>
      </c>
      <c r="AA328" s="46">
        <f>IF(OR($L328&gt;0,$F328&gt;Parâmetros!$E$14),0,IF(OR($A328&lt;&gt;$A329,$F329&gt;Parâmetros!$E$14),1,N($AA329)+1))</f>
        <v>2</v>
      </c>
      <c r="AB328" s="43">
        <f>IFERROR(MATCH($A328&amp;"|"&amp;TEXT(_xlfn.MAXIFS(Cadastro!$E$5:$E$94,Cadastro!$A$5:$A$94,$A328,Cadastro!$E$5:$E$94,"&lt;="&amp;$F328),"yyyymmdd"),Cadastro!$I$5:$I$94,0),"")</f>
        <v>12</v>
      </c>
      <c r="AC328" t="str">
        <f>IFERROR(_xlfn.SINGLE(INDEX(Exceções!$D$5:$D$202,MATCH($A328&amp;"|"&amp;$F328,Exceções!$F$5:$F$202,0))),"")</f>
        <v/>
      </c>
      <c r="AD328" t="str">
        <f>IF($AC328="","",IFERROR(_xlfn.SINGLE(INDEX(Exceções!$E$5:$E$202,MATCH($A328&amp;"|"&amp;$F328,Exceções!$F$5:$F$202,0))),""))</f>
        <v/>
      </c>
    </row>
    <row r="329" spans="1:30" ht="15" hidden="1" customHeight="1" x14ac:dyDescent="0.25">
      <c r="A329" s="43">
        <v>54611</v>
      </c>
      <c r="B329" s="29" t="s">
        <v>180</v>
      </c>
      <c r="C329" s="29" t="str">
        <f>IFERROR(INDEX(Cadastro!$C$5:$C$94,$AB329),"NÃO INFORMADO")</f>
        <v>CAL</v>
      </c>
      <c r="D329" s="29" t="str">
        <f>IFERROR(INDEX(Cadastro!$D$5:$D$94,$AB329),"")</f>
        <v>B</v>
      </c>
      <c r="E329" s="29" t="str">
        <f>IFERROR(INDEX(Cadastro!$G$5:$G$94,$AB329),"")</f>
        <v>B</v>
      </c>
      <c r="F329" s="41">
        <v>46252</v>
      </c>
      <c r="G329" s="44" t="str">
        <f t="shared" si="60"/>
        <v>ter</v>
      </c>
      <c r="H329" s="43" t="str">
        <f>IF(COUNTIFS(Dados!$A:$A,$A329,Dados!$S:$S,$F329)=0,"",_xlfn.MINIFS(Dados!$Q:$Q,Dados!$A:$A,$A329,Dados!$S:$S,$F329))</f>
        <v/>
      </c>
      <c r="I329" s="43" t="str">
        <f>IF($H329="","",_xlfn.MAXIFS(Dados!$R:$R,Dados!$A:$A,$A329,Dados!$S:$S,$F329))</f>
        <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0</v>
      </c>
      <c r="M329" s="42">
        <f>IFERROR(INDEX(Parâmetros!$E$6:$E$11,MATCH($K329,Parâmetros!$A$6:$A$11,0)),"")</f>
        <v>7.67</v>
      </c>
      <c r="N329" s="45">
        <f t="shared" si="61"/>
        <v>0</v>
      </c>
      <c r="O329" s="45">
        <f>Parâmetros!$E$13</f>
        <v>0.8</v>
      </c>
      <c r="P329" s="44" t="str">
        <f>IF(OR($M329="",$F329&gt;Parâmetros!$E$14),"Não","Sim")</f>
        <v>Sim</v>
      </c>
      <c r="Q329" s="44" t="str">
        <f t="shared" si="62"/>
        <v>Não</v>
      </c>
      <c r="R329" s="44" t="str">
        <f t="shared" si="63"/>
        <v/>
      </c>
      <c r="S329" s="42" t="str">
        <f t="shared" si="64"/>
        <v/>
      </c>
      <c r="T329" s="44" t="str">
        <f>IF($Q329&lt;&gt;"Sim","",IF($N329&gt;Parâmetros!$E$15,"Sim","Não"))</f>
        <v/>
      </c>
      <c r="U329" s="29" t="str">
        <f t="shared" si="65"/>
        <v>Falta de registro</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FALTA DE REGISTRO · dia 1 de 5 do ciclo</v>
      </c>
      <c r="W329" s="46">
        <f>IF(AND($AC329&lt;&gt;"",$AB329=$AB328,$W328&lt;&gt;""),$W328,IF(OR(OR($D329="6x1",$D329="FF 6x1"),$D329="5x2"),"",IF($AB329&lt;&gt;$AB328,IF(IFERROR(INDEX(Cadastro!$F$5:$F$94,$AB329),"")="",IF($L329&gt;0,1,0),IF(IFERROR(INDEX(Cadastro!$F$5:$F$94,$AB329),"")&lt;=IFERROR(INDEX(Parâmetros!$B$39:$B$48,MATCH($E329,Parâmetros!$A$39:$A$48,0)),99),IFERROR(INDEX(Cadastro!$F$5:$F$94,$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$94,$AB329),"")="",0,IF(IFERROR(INDEX(Cadastro!$F$5:$F$94,$AB329),"")&gt;IFERROR(INDEX(Parâmetros!$B$39:$B$48,MATCH($E329,Parâmetros!$A$39:$A$48,0)),99),IFERROR(INDEX(Cadastro!$F$5:$F$94,$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registro"),IF(AND($AB329&lt;&gt;$AB328,IFERROR(INDEX(Cadastro!$F$5:$F$94,$AB329),"")=""),"Indeterminado (início da série)",IF($X329&gt;0,"Folga","Falta de registro"))))))))</f>
        <v>Falta de registro</v>
      </c>
      <c r="Z329" s="46">
        <f>IF(OR($L329&gt;0,$F329&gt;Parâmetros!$E$14),0,IF($A329&lt;&gt;$A328,1,N($Z328)+1))</f>
        <v>2</v>
      </c>
      <c r="AA329" s="46">
        <f>IF(OR($L329&gt;0,$F329&gt;Parâmetros!$E$14),0,IF(OR($A329&lt;&gt;$A330,$F330&gt;Parâmetros!$E$14),1,N($AA330)+1))</f>
        <v>1</v>
      </c>
      <c r="AB329" s="43">
        <f>IFERROR(MATCH($A329&amp;"|"&amp;TEXT(_xlfn.MAXIFS(Cadastro!$E$5:$E$94,Cadastro!$A$5:$A$94,$A329,Cadastro!$E$5:$E$94,"&lt;="&amp;$F329),"yyyymmdd"),Cadastro!$I$5:$I$94,0),"")</f>
        <v>12</v>
      </c>
      <c r="AC329" t="str">
        <f>IFERROR(_xlfn.SINGLE(INDEX(Exceções!$D$5:$D$202,MATCH($A329&amp;"|"&amp;$F329,Exceções!$F$5:$F$202,0))),"")</f>
        <v/>
      </c>
      <c r="AD329" t="str">
        <f>IF($AC329="","",IFERROR(_xlfn.SINGLE(INDEX(Exceções!$E$5:$E$202,MATCH($A329&amp;"|"&amp;$F329,Exceções!$F$5:$F$202,0))),""))</f>
        <v/>
      </c>
    </row>
    <row r="330" spans="1:30" ht="15" hidden="1" customHeight="1" x14ac:dyDescent="0.25">
      <c r="A330" s="43">
        <v>54611</v>
      </c>
      <c r="B330" s="29" t="s">
        <v>180</v>
      </c>
      <c r="C330" s="29" t="str">
        <f>IFERROR(INDEX(Cadastro!$C$5:$C$94,$AB330),"NÃO INFORMADO")</f>
        <v>CAL</v>
      </c>
      <c r="D330" s="29" t="str">
        <f>IFERROR(INDEX(Cadastro!$D$5:$D$94,$AB330),"")</f>
        <v>B</v>
      </c>
      <c r="E330" s="29" t="str">
        <f>IFERROR(INDEX(Cadastro!$G$5:$G$94,$AB330),"")</f>
        <v>B</v>
      </c>
      <c r="F330" s="41">
        <v>46253</v>
      </c>
      <c r="G330" s="44" t="str">
        <f t="shared" si="60"/>
        <v>qua</v>
      </c>
      <c r="H330" s="43" t="str">
        <f>IF(COUNTIFS(Dados!$A:$A,$A330,Dados!$S:$S,$F330)=0,"",_xlfn.MINIFS(Dados!$Q:$Q,Dados!$A:$A,$A330,Dados!$S:$S,$F330))</f>
        <v/>
      </c>
      <c r="I330" s="43" t="str">
        <f>IF($H330="","",_xlfn.MAXIFS(Dados!$R:$R,Dados!$A:$A,$A330,Dados!$S:$S,$F330))</f>
        <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0</v>
      </c>
      <c r="M330" s="42">
        <f>IFERROR(INDEX(Parâmetros!$E$6:$E$11,MATCH($K330,Parâmetros!$A$6:$A$11,0)),"")</f>
        <v>7.67</v>
      </c>
      <c r="N330" s="45">
        <f t="shared" si="61"/>
        <v>0</v>
      </c>
      <c r="O330" s="45">
        <f>Parâmetros!$E$13</f>
        <v>0.8</v>
      </c>
      <c r="P330" s="44" t="str">
        <f>IF(OR($M330="",$F330&gt;Parâmetros!$E$14),"Não","Sim")</f>
        <v>Não</v>
      </c>
      <c r="Q330" s="44" t="str">
        <f t="shared" si="62"/>
        <v/>
      </c>
      <c r="R330" s="44" t="str">
        <f t="shared" si="63"/>
        <v/>
      </c>
      <c r="S330" s="42" t="str">
        <f t="shared" si="64"/>
        <v/>
      </c>
      <c r="T330" s="44" t="str">
        <f>IF($Q330&lt;&gt;"Sim","",IF($N330&gt;Parâmetros!$E$15,"Sim","Não"))</f>
        <v/>
      </c>
      <c r="U330" s="29" t="str">
        <f t="shared" si="65"/>
        <v>Fora da apuração</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FALTA DE REGISTRO · dia 2 de 5 do ciclo</v>
      </c>
      <c r="W330" s="46">
        <f>IF(AND($AC330&lt;&gt;"",$AB330=$AB329,$W329&lt;&gt;""),$W329,IF(OR(OR($D330="6x1",$D330="FF 6x1"),$D330="5x2"),"",IF($AB330&lt;&gt;$AB329,IF(IFERROR(INDEX(Cadastro!$F$5:$F$94,$AB330),"")="",IF($L330&gt;0,1,0),IF(IFERROR(INDEX(Cadastro!$F$5:$F$94,$AB330),"")&lt;=IFERROR(INDEX(Parâmetros!$B$39:$B$48,MATCH($E330,Parâmetros!$A$39:$A$48,0)),99),IFERROR(INDEX(Cadastro!$F$5:$F$94,$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$94,$AB330),"")="",0,IF(IFERROR(INDEX(Cadastro!$F$5:$F$94,$AB330),"")&gt;IFERROR(INDEX(Parâmetros!$B$39:$B$48,MATCH($E330,Parâmetros!$A$39:$A$48,0)),99),IFERROR(INDEX(Cadastro!$F$5:$F$94,$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registro"),IF(AND($AB330&lt;&gt;$AB329,IFERROR(INDEX(Cadastro!$F$5:$F$94,$AB330),"")=""),"Indeterminado (início da série)",IF($X330&gt;0,"Folga","Falta de registro"))))))))</f>
        <v>Falta de registro</v>
      </c>
      <c r="Z330" s="46">
        <f>IF(OR($L330&gt;0,$F330&gt;Parâmetros!$E$14),0,IF($A330&lt;&gt;$A329,1,N($Z329)+1))</f>
        <v>0</v>
      </c>
      <c r="AA330" s="46">
        <f>IF(OR($L330&gt;0,$F330&gt;Parâmetros!$E$14),0,IF(OR($A330&lt;&gt;$A331,$F331&gt;Parâmetros!$E$14),1,N($AA331)+1))</f>
        <v>0</v>
      </c>
      <c r="AB330" s="43">
        <f>IFERROR(MATCH($A330&amp;"|"&amp;TEXT(_xlfn.MAXIFS(Cadastro!$E$5:$E$94,Cadastro!$A$5:$A$94,$A330,Cadastro!$E$5:$E$94,"&lt;="&amp;$F330),"yyyymmdd"),Cadastro!$I$5:$I$94,0),"")</f>
        <v>12</v>
      </c>
      <c r="AC330" t="str">
        <f>IFERROR(_xlfn.SINGLE(INDEX(Exceções!$D$5:$D$202,MATCH($A330&amp;"|"&amp;$F330,Exceções!$F$5:$F$202,0))),"")</f>
        <v/>
      </c>
      <c r="AD330" t="str">
        <f>IF($AC330="","",IFERROR(_xlfn.SINGLE(INDEX(Exceções!$E$5:$E$202,MATCH($A330&amp;"|"&amp;$F330,Exceções!$F$5:$F$202,0))),""))</f>
        <v/>
      </c>
    </row>
    <row r="331" spans="1:30" ht="15" hidden="1" customHeight="1" x14ac:dyDescent="0.25">
      <c r="A331" s="43">
        <v>54611</v>
      </c>
      <c r="B331" s="29" t="s">
        <v>180</v>
      </c>
      <c r="C331" s="29" t="str">
        <f>IFERROR(INDEX(Cadastro!$C$5:$C$94,$AB331),"NÃO INFORMADO")</f>
        <v>CAL</v>
      </c>
      <c r="D331" s="29" t="str">
        <f>IFERROR(INDEX(Cadastro!$D$5:$D$94,$AB331),"")</f>
        <v>B</v>
      </c>
      <c r="E331" s="29" t="str">
        <f>IFERROR(INDEX(Cadastro!$G$5:$G$94,$AB331),"")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$94,$AB331),"")="",IF($L331&gt;0,1,0),IF(IFERROR(INDEX(Cadastro!$F$5:$F$94,$AB331),"")&lt;=IFERROR(INDEX(Parâmetros!$B$39:$B$48,MATCH($E331,Parâmetros!$A$39:$A$48,0)),99),IFERROR(INDEX(Cadastro!$F$5:$F$94,$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$94,$AB331),"")="",0,IF(IFERROR(INDEX(Cadastro!$F$5:$F$94,$AB331),"")&gt;IFERROR(INDEX(Parâmetros!$B$39:$B$48,MATCH($E331,Parâmetros!$A$39:$A$48,0)),99),IFERROR(INDEX(Cadastro!$F$5:$F$94,$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registro"),IF(AND($AB331&lt;&gt;$AB330,IFERROR(INDEX(Cadastro!$F$5:$F$94,$AB331),"")=""),"Indeterminado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IFERROR(MATCH($A331&amp;"|"&amp;TEXT(_xlfn.MAXIFS(Cadastro!$E$5:$E$94,Cadastro!$A$5:$A$94,$A331,Cadastro!$E$5:$E$94,"&lt;="&amp;$F331),"yyyymmdd"),Cadastro!$I$5:$I$94,0),"")</f>
        <v>12</v>
      </c>
      <c r="AC331" t="str">
        <f>IFERROR(_xlfn.SINGLE(INDEX(Exceções!$D$5:$D$202,MATCH($A331&amp;"|"&amp;$F331,Exceções!$F$5:$F$202,0))),"")</f>
        <v/>
      </c>
      <c r="AD331" t="str">
        <f>IF($AC331="","",IFERROR(_xlfn.SINGLE(INDEX(Exceções!$E$5:$E$202,MATCH($A331&amp;"|"&amp;$F331,Exceções!$F$5:$F$202,0))),""))</f>
        <v/>
      </c>
    </row>
    <row r="332" spans="1:30" ht="15" hidden="1" customHeight="1" x14ac:dyDescent="0.25">
      <c r="A332" s="43">
        <v>54611</v>
      </c>
      <c r="B332" s="29" t="s">
        <v>180</v>
      </c>
      <c r="C332" s="29" t="str">
        <f>IFERROR(INDEX(Cadastro!$C$5:$C$94,$AB332),"NÃO INFORMADO")</f>
        <v>CAL</v>
      </c>
      <c r="D332" s="29" t="str">
        <f>IFERROR(INDEX(Cadastro!$D$5:$D$94,$AB332),"")</f>
        <v>B</v>
      </c>
      <c r="E332" s="29" t="str">
        <f>IFERROR(INDEX(Cadastro!$G$5:$G$94,$AB332),"")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$94,$AB332),"")="",IF($L332&gt;0,1,0),IF(IFERROR(INDEX(Cadastro!$F$5:$F$94,$AB332),"")&lt;=IFERROR(INDEX(Parâmetros!$B$39:$B$48,MATCH($E332,Parâmetros!$A$39:$A$48,0)),99),IFERROR(INDEX(Cadastro!$F$5:$F$94,$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$94,$AB332),"")="",0,IF(IFERROR(INDEX(Cadastro!$F$5:$F$94,$AB332),"")&gt;IFERROR(INDEX(Parâmetros!$B$39:$B$48,MATCH($E332,Parâmetros!$A$39:$A$48,0)),99),IFERROR(INDEX(Cadastro!$F$5:$F$94,$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registro"),IF(AND($AB332&lt;&gt;$AB331,IFERROR(INDEX(Cadastro!$F$5:$F$94,$AB332),"")=""),"Indeterminado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IFERROR(MATCH($A332&amp;"|"&amp;TEXT(_xlfn.MAXIFS(Cadastro!$E$5:$E$94,Cadastro!$A$5:$A$94,$A332,Cadastro!$E$5:$E$94,"&lt;="&amp;$F332),"yyyymmdd"),Cadastro!$I$5:$I$94,0),"")</f>
        <v>12</v>
      </c>
      <c r="AC332" t="str">
        <f>IFERROR(_xlfn.SINGLE(INDEX(Exceções!$D$5:$D$202,MATCH($A332&amp;"|"&amp;$F332,Exceções!$F$5:$F$202,0))),"")</f>
        <v/>
      </c>
      <c r="AD332" t="str">
        <f>IF($AC332="","",IFERROR(_xlfn.SINGLE(INDEX(Exceções!$E$5:$E$202,MATCH($A332&amp;"|"&amp;$F332,Exceções!$F$5:$F$202,0))),""))</f>
        <v/>
      </c>
    </row>
    <row r="333" spans="1:30" ht="15" hidden="1" customHeight="1" x14ac:dyDescent="0.25">
      <c r="A333" s="43">
        <v>54611</v>
      </c>
      <c r="B333" s="29" t="s">
        <v>180</v>
      </c>
      <c r="C333" s="29" t="str">
        <f>IFERROR(INDEX(Cadastro!$C$5:$C$94,$AB333),"NÃO INFORMADO")</f>
        <v>CAL</v>
      </c>
      <c r="D333" s="29" t="str">
        <f>IFERROR(INDEX(Cadastro!$D$5:$D$94,$AB333),"")</f>
        <v>B</v>
      </c>
      <c r="E333" s="29" t="str">
        <f>IFERROR(INDEX(Cadastro!$G$5:$G$94,$AB333),"")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$94,$AB333),"")="",IF($L333&gt;0,1,0),IF(IFERROR(INDEX(Cadastro!$F$5:$F$94,$AB333),"")&lt;=IFERROR(INDEX(Parâmetros!$B$39:$B$48,MATCH($E333,Parâmetros!$A$39:$A$48,0)),99),IFERROR(INDEX(Cadastro!$F$5:$F$94,$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$94,$AB333),"")="",0,IF(IFERROR(INDEX(Cadastro!$F$5:$F$94,$AB333),"")&gt;IFERROR(INDEX(Parâmetros!$B$39:$B$48,MATCH($E333,Parâmetros!$A$39:$A$48,0)),99),IFERROR(INDEX(Cadastro!$F$5:$F$94,$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registro"),IF(AND($AB333&lt;&gt;$AB332,IFERROR(INDEX(Cadastro!$F$5:$F$94,$AB333),"")=""),"Indeterminado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IFERROR(MATCH($A333&amp;"|"&amp;TEXT(_xlfn.MAXIFS(Cadastro!$E$5:$E$94,Cadastro!$A$5:$A$94,$A333,Cadastro!$E$5:$E$94,"&lt;="&amp;$F333),"yyyymmdd"),Cadastro!$I$5:$I$94,0),"")</f>
        <v>12</v>
      </c>
      <c r="AC333" t="str">
        <f>IFERROR(_xlfn.SINGLE(INDEX(Exceções!$D$5:$D$202,MATCH($A333&amp;"|"&amp;$F333,Exceções!$F$5:$F$202,0))),"")</f>
        <v/>
      </c>
      <c r="AD333" t="str">
        <f>IF($AC333="","",IFERROR(_xlfn.SINGLE(INDEX(Exceções!$E$5:$E$202,MATCH($A333&amp;"|"&amp;$F333,Exceções!$F$5:$F$202,0))),""))</f>
        <v/>
      </c>
    </row>
    <row r="334" spans="1:30" ht="15" hidden="1" customHeight="1" x14ac:dyDescent="0.25">
      <c r="A334" s="43">
        <v>54611</v>
      </c>
      <c r="B334" s="29" t="s">
        <v>180</v>
      </c>
      <c r="C334" s="29" t="str">
        <f>IFERROR(INDEX(Cadastro!$C$5:$C$94,$AB334),"NÃO INFORMADO")</f>
        <v>CAL</v>
      </c>
      <c r="D334" s="29" t="str">
        <f>IFERROR(INDEX(Cadastro!$D$5:$D$94,$AB334),"")</f>
        <v>B</v>
      </c>
      <c r="E334" s="29" t="str">
        <f>IFERROR(INDEX(Cadastro!$G$5:$G$94,$AB334),"")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$94,$AB334),"")="",IF($L334&gt;0,1,0),IF(IFERROR(INDEX(Cadastro!$F$5:$F$94,$AB334),"")&lt;=IFERROR(INDEX(Parâmetros!$B$39:$B$48,MATCH($E334,Parâmetros!$A$39:$A$48,0)),99),IFERROR(INDEX(Cadastro!$F$5:$F$94,$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$94,$AB334),"")="",0,IF(IFERROR(INDEX(Cadastro!$F$5:$F$94,$AB334),"")&gt;IFERROR(INDEX(Parâmetros!$B$39:$B$48,MATCH($E334,Parâmetros!$A$39:$A$48,0)),99),IFERROR(INDEX(Cadastro!$F$5:$F$94,$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registro"),IF(AND($AB334&lt;&gt;$AB333,IFERROR(INDEX(Cadastro!$F$5:$F$94,$AB334),"")=""),"Indeterminado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IFERROR(MATCH($A334&amp;"|"&amp;TEXT(_xlfn.MAXIFS(Cadastro!$E$5:$E$94,Cadastro!$A$5:$A$94,$A334,Cadastro!$E$5:$E$94,"&lt;="&amp;$F334),"yyyymmdd"),Cadastro!$I$5:$I$94,0),"")</f>
        <v>12</v>
      </c>
      <c r="AC334" t="str">
        <f>IFERROR(_xlfn.SINGLE(INDEX(Exceções!$D$5:$D$202,MATCH($A334&amp;"|"&amp;$F334,Exceções!$F$5:$F$202,0))),"")</f>
        <v/>
      </c>
      <c r="AD334" t="str">
        <f>IF($AC334="","",IFERROR(_xlfn.SINGLE(INDEX(Exceções!$E$5:$E$202,MATCH($A334&amp;"|"&amp;$F334,Exceções!$F$5:$F$202,0))),""))</f>
        <v/>
      </c>
    </row>
    <row r="335" spans="1:30" ht="15" hidden="1" customHeight="1" x14ac:dyDescent="0.25">
      <c r="A335" s="43">
        <v>54611</v>
      </c>
      <c r="B335" s="29" t="s">
        <v>180</v>
      </c>
      <c r="C335" s="29" t="str">
        <f>IFERROR(INDEX(Cadastro!$C$5:$C$94,$AB335),"NÃO INFORMADO")</f>
        <v>CAL</v>
      </c>
      <c r="D335" s="29" t="str">
        <f>IFERROR(INDEX(Cadastro!$D$5:$D$94,$AB335),"")</f>
        <v>B</v>
      </c>
      <c r="E335" s="29" t="str">
        <f>IFERROR(INDEX(Cadastro!$G$5:$G$94,$AB335),"")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$94,$AB335),"")="",IF($L335&gt;0,1,0),IF(IFERROR(INDEX(Cadastro!$F$5:$F$94,$AB335),"")&lt;=IFERROR(INDEX(Parâmetros!$B$39:$B$48,MATCH($E335,Parâmetros!$A$39:$A$48,0)),99),IFERROR(INDEX(Cadastro!$F$5:$F$94,$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$94,$AB335),"")="",0,IF(IFERROR(INDEX(Cadastro!$F$5:$F$94,$AB335),"")&gt;IFERROR(INDEX(Parâmetros!$B$39:$B$48,MATCH($E335,Parâmetros!$A$39:$A$48,0)),99),IFERROR(INDEX(Cadastro!$F$5:$F$94,$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registro"),IF(AND($AB335&lt;&gt;$AB334,IFERROR(INDEX(Cadastro!$F$5:$F$94,$AB335),"")=""),"Indeterminado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IFERROR(MATCH($A335&amp;"|"&amp;TEXT(_xlfn.MAXIFS(Cadastro!$E$5:$E$94,Cadastro!$A$5:$A$94,$A335,Cadastro!$E$5:$E$94,"&lt;="&amp;$F335),"yyyymmdd"),Cadastro!$I$5:$I$94,0),"")</f>
        <v>12</v>
      </c>
      <c r="AC335" t="str">
        <f>IFERROR(_xlfn.SINGLE(INDEX(Exceções!$D$5:$D$202,MATCH($A335&amp;"|"&amp;$F335,Exceções!$F$5:$F$202,0))),"")</f>
        <v/>
      </c>
      <c r="AD335" t="str">
        <f>IF($AC335="","",IFERROR(_xlfn.SINGLE(INDEX(Exceções!$E$5:$E$202,MATCH($A335&amp;"|"&amp;$F335,Exceções!$F$5:$F$202,0))),""))</f>
        <v/>
      </c>
    </row>
    <row r="336" spans="1:30" ht="15" hidden="1" customHeight="1" x14ac:dyDescent="0.25">
      <c r="A336" s="43">
        <v>54611</v>
      </c>
      <c r="B336" s="29" t="s">
        <v>180</v>
      </c>
      <c r="C336" s="29" t="str">
        <f>IFERROR(INDEX(Cadastro!$C$5:$C$94,$AB336),"NÃO INFORMADO")</f>
        <v>CAL</v>
      </c>
      <c r="D336" s="29" t="str">
        <f>IFERROR(INDEX(Cadastro!$D$5:$D$94,$AB336),"")</f>
        <v>B</v>
      </c>
      <c r="E336" s="29" t="str">
        <f>IFERROR(INDEX(Cadastro!$G$5:$G$94,$AB336),"")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$94,$AB336),"")="",IF($L336&gt;0,1,0),IF(IFERROR(INDEX(Cadastro!$F$5:$F$94,$AB336),"")&lt;=IFERROR(INDEX(Parâmetros!$B$39:$B$48,MATCH($E336,Parâmetros!$A$39:$A$48,0)),99),IFERROR(INDEX(Cadastro!$F$5:$F$94,$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$94,$AB336),"")="",0,IF(IFERROR(INDEX(Cadastro!$F$5:$F$94,$AB336),"")&gt;IFERROR(INDEX(Parâmetros!$B$39:$B$48,MATCH($E336,Parâmetros!$A$39:$A$48,0)),99),IFERROR(INDEX(Cadastro!$F$5:$F$94,$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registro"),IF(AND($AB336&lt;&gt;$AB335,IFERROR(INDEX(Cadastro!$F$5:$F$94,$AB336),"")=""),"Indeterminado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IFERROR(MATCH($A336&amp;"|"&amp;TEXT(_xlfn.MAXIFS(Cadastro!$E$5:$E$94,Cadastro!$A$5:$A$94,$A336,Cadastro!$E$5:$E$94,"&lt;="&amp;$F336),"yyyymmdd"),Cadastro!$I$5:$I$94,0),"")</f>
        <v>12</v>
      </c>
      <c r="AC336" t="str">
        <f>IFERROR(_xlfn.SINGLE(INDEX(Exceções!$D$5:$D$202,MATCH($A336&amp;"|"&amp;$F336,Exceções!$F$5:$F$202,0))),"")</f>
        <v/>
      </c>
      <c r="AD336" t="str">
        <f>IF($AC336="","",IFERROR(_xlfn.SINGLE(INDEX(Exceções!$E$5:$E$202,MATCH($A336&amp;"|"&amp;$F336,Exceções!$F$5:$F$202,0))),""))</f>
        <v/>
      </c>
    </row>
    <row r="337" spans="1:30" ht="15" hidden="1" customHeight="1" x14ac:dyDescent="0.25">
      <c r="A337" s="43">
        <v>54611</v>
      </c>
      <c r="B337" s="29" t="s">
        <v>180</v>
      </c>
      <c r="C337" s="29" t="str">
        <f>IFERROR(INDEX(Cadastro!$C$5:$C$94,$AB337),"NÃO INFORMADO")</f>
        <v>CAL</v>
      </c>
      <c r="D337" s="29" t="str">
        <f>IFERROR(INDEX(Cadastro!$D$5:$D$94,$AB337),"")</f>
        <v>B</v>
      </c>
      <c r="E337" s="29" t="str">
        <f>IFERROR(INDEX(Cadastro!$G$5:$G$94,$AB337),"")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$94,$AB337),"")="",IF($L337&gt;0,1,0),IF(IFERROR(INDEX(Cadastro!$F$5:$F$94,$AB337),"")&lt;=IFERROR(INDEX(Parâmetros!$B$39:$B$48,MATCH($E337,Parâmetros!$A$39:$A$48,0)),99),IFERROR(INDEX(Cadastro!$F$5:$F$94,$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$94,$AB337),"")="",0,IF(IFERROR(INDEX(Cadastro!$F$5:$F$94,$AB337),"")&gt;IFERROR(INDEX(Parâmetros!$B$39:$B$48,MATCH($E337,Parâmetros!$A$39:$A$48,0)),99),IFERROR(INDEX(Cadastro!$F$5:$F$94,$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registro"),IF(AND($AB337&lt;&gt;$AB336,IFERROR(INDEX(Cadastro!$F$5:$F$94,$AB337),"")=""),"Indeterminado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IFERROR(MATCH($A337&amp;"|"&amp;TEXT(_xlfn.MAXIFS(Cadastro!$E$5:$E$94,Cadastro!$A$5:$A$94,$A337,Cadastro!$E$5:$E$94,"&lt;="&amp;$F337),"yyyymmdd"),Cadastro!$I$5:$I$94,0),"")</f>
        <v>12</v>
      </c>
      <c r="AC337" t="str">
        <f>IFERROR(_xlfn.SINGLE(INDEX(Exceções!$D$5:$D$202,MATCH($A337&amp;"|"&amp;$F337,Exceções!$F$5:$F$202,0))),"")</f>
        <v/>
      </c>
      <c r="AD337" t="str">
        <f>IF($AC337="","",IFERROR(_xlfn.SINGLE(INDEX(Exceções!$E$5:$E$202,MATCH($A337&amp;"|"&amp;$F337,Exceções!$F$5:$F$202,0))),""))</f>
        <v/>
      </c>
    </row>
    <row r="338" spans="1:30" ht="15" hidden="1" customHeight="1" x14ac:dyDescent="0.25">
      <c r="A338" s="43">
        <v>54611</v>
      </c>
      <c r="B338" s="29" t="s">
        <v>180</v>
      </c>
      <c r="C338" s="29" t="str">
        <f>IFERROR(INDEX(Cadastro!$C$5:$C$94,$AB338),"NÃO INFORMADO")</f>
        <v>CAL</v>
      </c>
      <c r="D338" s="29" t="str">
        <f>IFERROR(INDEX(Cadastro!$D$5:$D$94,$AB338),"")</f>
        <v>B</v>
      </c>
      <c r="E338" s="29" t="str">
        <f>IFERROR(INDEX(Cadastro!$G$5:$G$94,$AB338),"")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$94,$AB338),"")="",IF($L338&gt;0,1,0),IF(IFERROR(INDEX(Cadastro!$F$5:$F$94,$AB338),"")&lt;=IFERROR(INDEX(Parâmetros!$B$39:$B$48,MATCH($E338,Parâmetros!$A$39:$A$48,0)),99),IFERROR(INDEX(Cadastro!$F$5:$F$94,$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$94,$AB338),"")="",0,IF(IFERROR(INDEX(Cadastro!$F$5:$F$94,$AB338),"")&gt;IFERROR(INDEX(Parâmetros!$B$39:$B$48,MATCH($E338,Parâmetros!$A$39:$A$48,0)),99),IFERROR(INDEX(Cadastro!$F$5:$F$94,$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registro"),IF(AND($AB338&lt;&gt;$AB337,IFERROR(INDEX(Cadastro!$F$5:$F$94,$AB338),"")=""),"Indeterminado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IFERROR(MATCH($A338&amp;"|"&amp;TEXT(_xlfn.MAXIFS(Cadastro!$E$5:$E$94,Cadastro!$A$5:$A$94,$A338,Cadastro!$E$5:$E$94,"&lt;="&amp;$F338),"yyyymmdd"),Cadastro!$I$5:$I$94,0),"")</f>
        <v>12</v>
      </c>
      <c r="AC338" t="str">
        <f>IFERROR(_xlfn.SINGLE(INDEX(Exceções!$D$5:$D$202,MATCH($A338&amp;"|"&amp;$F338,Exceções!$F$5:$F$202,0))),"")</f>
        <v/>
      </c>
      <c r="AD338" t="str">
        <f>IF($AC338="","",IFERROR(_xlfn.SINGLE(INDEX(Exceções!$E$5:$E$202,MATCH($A338&amp;"|"&amp;$F338,Exceções!$F$5:$F$202,0))),""))</f>
        <v/>
      </c>
    </row>
    <row r="339" spans="1:30" ht="15" hidden="1" customHeight="1" x14ac:dyDescent="0.25">
      <c r="A339" s="43">
        <v>54611</v>
      </c>
      <c r="B339" s="29" t="s">
        <v>180</v>
      </c>
      <c r="C339" s="29" t="str">
        <f>IFERROR(INDEX(Cadastro!$C$5:$C$94,$AB339),"NÃO INFORMADO")</f>
        <v>CAL</v>
      </c>
      <c r="D339" s="29" t="str">
        <f>IFERROR(INDEX(Cadastro!$D$5:$D$94,$AB339),"")</f>
        <v>B</v>
      </c>
      <c r="E339" s="29" t="str">
        <f>IFERROR(INDEX(Cadastro!$G$5:$G$94,$AB339),"")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$94,$AB339),"")="",IF($L339&gt;0,1,0),IF(IFERROR(INDEX(Cadastro!$F$5:$F$94,$AB339),"")&lt;=IFERROR(INDEX(Parâmetros!$B$39:$B$48,MATCH($E339,Parâmetros!$A$39:$A$48,0)),99),IFERROR(INDEX(Cadastro!$F$5:$F$94,$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$94,$AB339),"")="",0,IF(IFERROR(INDEX(Cadastro!$F$5:$F$94,$AB339),"")&gt;IFERROR(INDEX(Parâmetros!$B$39:$B$48,MATCH($E339,Parâmetros!$A$39:$A$48,0)),99),IFERROR(INDEX(Cadastro!$F$5:$F$94,$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registro"),IF(AND($AB339&lt;&gt;$AB338,IFERROR(INDEX(Cadastro!$F$5:$F$94,$AB339),"")=""),"Indeterminado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IFERROR(MATCH($A339&amp;"|"&amp;TEXT(_xlfn.MAXIFS(Cadastro!$E$5:$E$94,Cadastro!$A$5:$A$94,$A339,Cadastro!$E$5:$E$94,"&lt;="&amp;$F339),"yyyymmdd"),Cadastro!$I$5:$I$94,0),"")</f>
        <v>12</v>
      </c>
      <c r="AC339" t="str">
        <f>IFERROR(_xlfn.SINGLE(INDEX(Exceções!$D$5:$D$202,MATCH($A339&amp;"|"&amp;$F339,Exceções!$F$5:$F$202,0))),"")</f>
        <v/>
      </c>
      <c r="AD339" t="str">
        <f>IF($AC339="","",IFERROR(_xlfn.SINGLE(INDEX(Exceções!$E$5:$E$202,MATCH($A339&amp;"|"&amp;$F339,Exceções!$F$5:$F$202,0))),""))</f>
        <v/>
      </c>
    </row>
    <row r="340" spans="1:30" ht="15" hidden="1" customHeight="1" x14ac:dyDescent="0.25">
      <c r="A340" s="43">
        <v>54611</v>
      </c>
      <c r="B340" s="29" t="s">
        <v>180</v>
      </c>
      <c r="C340" s="29" t="str">
        <f>IFERROR(INDEX(Cadastro!$C$5:$C$94,$AB340),"NÃO INFORMADO")</f>
        <v>CAL</v>
      </c>
      <c r="D340" s="29" t="str">
        <f>IFERROR(INDEX(Cadastro!$D$5:$D$94,$AB340),"")</f>
        <v>B</v>
      </c>
      <c r="E340" s="29" t="str">
        <f>IFERROR(INDEX(Cadastro!$G$5:$G$94,$AB340),"")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$94,$AB340),"")="",IF($L340&gt;0,1,0),IF(IFERROR(INDEX(Cadastro!$F$5:$F$94,$AB340),"")&lt;=IFERROR(INDEX(Parâmetros!$B$39:$B$48,MATCH($E340,Parâmetros!$A$39:$A$48,0)),99),IFERROR(INDEX(Cadastro!$F$5:$F$94,$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$94,$AB340),"")="",0,IF(IFERROR(INDEX(Cadastro!$F$5:$F$94,$AB340),"")&gt;IFERROR(INDEX(Parâmetros!$B$39:$B$48,MATCH($E340,Parâmetros!$A$39:$A$48,0)),99),IFERROR(INDEX(Cadastro!$F$5:$F$94,$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registro"),IF(AND($AB340&lt;&gt;$AB339,IFERROR(INDEX(Cadastro!$F$5:$F$94,$AB340),"")=""),"Indeterminado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IFERROR(MATCH($A340&amp;"|"&amp;TEXT(_xlfn.MAXIFS(Cadastro!$E$5:$E$94,Cadastro!$A$5:$A$94,$A340,Cadastro!$E$5:$E$94,"&lt;="&amp;$F340),"yyyymmdd"),Cadastro!$I$5:$I$94,0),"")</f>
        <v>12</v>
      </c>
      <c r="AC340" t="str">
        <f>IFERROR(_xlfn.SINGLE(INDEX(Exceções!$D$5:$D$202,MATCH($A340&amp;"|"&amp;$F340,Exceções!$F$5:$F$202,0))),"")</f>
        <v/>
      </c>
      <c r="AD340" t="str">
        <f>IF($AC340="","",IFERROR(_xlfn.SINGLE(INDEX(Exceções!$E$5:$E$202,MATCH($A340&amp;"|"&amp;$F340,Exceções!$F$5:$F$202,0))),""))</f>
        <v/>
      </c>
    </row>
    <row r="341" spans="1:30" ht="15" hidden="1" customHeight="1" x14ac:dyDescent="0.25">
      <c r="A341" s="43">
        <v>54611</v>
      </c>
      <c r="B341" s="29" t="s">
        <v>180</v>
      </c>
      <c r="C341" s="29" t="str">
        <f>IFERROR(INDEX(Cadastro!$C$5:$C$94,$AB341),"NÃO INFORMADO")</f>
        <v>CAL</v>
      </c>
      <c r="D341" s="29" t="str">
        <f>IFERROR(INDEX(Cadastro!$D$5:$D$94,$AB341),"")</f>
        <v>B</v>
      </c>
      <c r="E341" s="29" t="str">
        <f>IFERROR(INDEX(Cadastro!$G$5:$G$94,$AB341),"")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$94,$AB341),"")="",IF($L341&gt;0,1,0),IF(IFERROR(INDEX(Cadastro!$F$5:$F$94,$AB341),"")&lt;=IFERROR(INDEX(Parâmetros!$B$39:$B$48,MATCH($E341,Parâmetros!$A$39:$A$48,0)),99),IFERROR(INDEX(Cadastro!$F$5:$F$94,$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$94,$AB341),"")="",0,IF(IFERROR(INDEX(Cadastro!$F$5:$F$94,$AB341),"")&gt;IFERROR(INDEX(Parâmetros!$B$39:$B$48,MATCH($E341,Parâmetros!$A$39:$A$48,0)),99),IFERROR(INDEX(Cadastro!$F$5:$F$94,$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registro"),IF(AND($AB341&lt;&gt;$AB340,IFERROR(INDEX(Cadastro!$F$5:$F$94,$AB341),"")=""),"Indeterminado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IFERROR(MATCH($A341&amp;"|"&amp;TEXT(_xlfn.MAXIFS(Cadastro!$E$5:$E$94,Cadastro!$A$5:$A$94,$A341,Cadastro!$E$5:$E$94,"&lt;="&amp;$F341),"yyyymmdd"),Cadastro!$I$5:$I$94,0),"")</f>
        <v>12</v>
      </c>
      <c r="AC341" t="str">
        <f>IFERROR(_xlfn.SINGLE(INDEX(Exceções!$D$5:$D$202,MATCH($A341&amp;"|"&amp;$F341,Exceções!$F$5:$F$202,0))),"")</f>
        <v/>
      </c>
      <c r="AD341" t="str">
        <f>IF($AC341="","",IFERROR(_xlfn.SINGLE(INDEX(Exceções!$E$5:$E$202,MATCH($A341&amp;"|"&amp;$F341,Exceções!$F$5:$F$202,0))),""))</f>
        <v/>
      </c>
    </row>
    <row r="342" spans="1:30" ht="15" hidden="1" customHeight="1" x14ac:dyDescent="0.25">
      <c r="A342" s="43">
        <v>54611</v>
      </c>
      <c r="B342" s="29" t="s">
        <v>180</v>
      </c>
      <c r="C342" s="29" t="str">
        <f>IFERROR(INDEX(Cadastro!$C$5:$C$94,$AB342),"NÃO INFORMADO")</f>
        <v>CAL</v>
      </c>
      <c r="D342" s="29" t="str">
        <f>IFERROR(INDEX(Cadastro!$D$5:$D$94,$AB342),"")</f>
        <v>B</v>
      </c>
      <c r="E342" s="29" t="str">
        <f>IFERROR(INDEX(Cadastro!$G$5:$G$94,$AB342),"")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$94,$AB342),"")="",IF($L342&gt;0,1,0),IF(IFERROR(INDEX(Cadastro!$F$5:$F$94,$AB342),"")&lt;=IFERROR(INDEX(Parâmetros!$B$39:$B$48,MATCH($E342,Parâmetros!$A$39:$A$48,0)),99),IFERROR(INDEX(Cadastro!$F$5:$F$94,$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$94,$AB342),"")="",0,IF(IFERROR(INDEX(Cadastro!$F$5:$F$94,$AB342),"")&gt;IFERROR(INDEX(Parâmetros!$B$39:$B$48,MATCH($E342,Parâmetros!$A$39:$A$48,0)),99),IFERROR(INDEX(Cadastro!$F$5:$F$94,$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registro"),IF(AND($AB342&lt;&gt;$AB341,IFERROR(INDEX(Cadastro!$F$5:$F$94,$AB342),"")=""),"Indeterminado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IFERROR(MATCH($A342&amp;"|"&amp;TEXT(_xlfn.MAXIFS(Cadastro!$E$5:$E$94,Cadastro!$A$5:$A$94,$A342,Cadastro!$E$5:$E$94,"&lt;="&amp;$F342),"yyyymmdd"),Cadastro!$I$5:$I$94,0),"")</f>
        <v>12</v>
      </c>
      <c r="AC342" t="str">
        <f>IFERROR(_xlfn.SINGLE(INDEX(Exceções!$D$5:$D$202,MATCH($A342&amp;"|"&amp;$F342,Exceções!$F$5:$F$202,0))),"")</f>
        <v/>
      </c>
      <c r="AD342" t="str">
        <f>IF($AC342="","",IFERROR(_xlfn.SINGLE(INDEX(Exceções!$E$5:$E$202,MATCH($A342&amp;"|"&amp;$F342,Exceções!$F$5:$F$202,0))),""))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IFERROR(INDEX(Cadastro!$C$5:$C$94,$AB345),"NÃO INFORMADO")</f>
        <v>AUT</v>
      </c>
      <c r="D345" s="29" t="str">
        <f>IFERROR(INDEX(Cadastro!$D$5:$D$94,$AB345),"")</f>
        <v>6x1</v>
      </c>
      <c r="E345" s="29" t="str">
        <f>IFERROR(INDEX(Cadastro!$G$5:$G$94,$AB345),"")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$94,$AB345),"")="",IF($L345&gt;0,1,0),IF(IFERROR(INDEX(Cadastro!$F$5:$F$94,$AB345),"")&lt;=IFERROR(INDEX(Parâmetros!$B$39:$B$48,MATCH($E345,Parâmetros!$A$39:$A$48,0)),99),IFERROR(INDEX(Cadastro!$F$5:$F$94,$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$94,$AB345),"")="",0,IF(IFERROR(INDEX(Cadastro!$F$5:$F$94,$AB345),"")&gt;IFERROR(INDEX(Parâmetros!$B$39:$B$48,MATCH($E345,Parâmetros!$A$39:$A$48,0)),99),IFERROR(INDEX(Cadastro!$F$5:$F$94,$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registro"),IF(AND($AB345&lt;&gt;$AB344,IFERROR(INDEX(Cadastro!$F$5:$F$94,$AB345),"")=""),"Indeterminado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IFERROR(MATCH($A345&amp;"|"&amp;TEXT(_xlfn.MAXIFS(Cadastro!$E$5:$E$94,Cadastro!$A$5:$A$94,$A345,Cadastro!$E$5:$E$94,"&lt;="&amp;$F345),"yyyymmdd"),Cadastro!$I$5:$I$94,0),"")</f>
        <v>13</v>
      </c>
      <c r="AC345" t="str">
        <f>IFERROR(_xlfn.SINGLE(INDEX(Exceções!$D$5:$D$202,MATCH($A345&amp;"|"&amp;$F345,Exceções!$F$5:$F$202,0))),"")</f>
        <v/>
      </c>
      <c r="AD345" t="str">
        <f>IF($AC345="","",IFERROR(_xlfn.SINGLE(INDEX(Exceções!$E$5:$E$202,MATCH($A345&amp;"|"&amp;$F345,Exceções!$F$5:$F$202,0))),""))</f>
        <v/>
      </c>
    </row>
    <row r="346" spans="1:30" ht="15" hidden="1" customHeight="1" x14ac:dyDescent="0.25">
      <c r="A346" s="43">
        <v>53512</v>
      </c>
      <c r="B346" s="29" t="s">
        <v>181</v>
      </c>
      <c r="C346" s="29" t="str">
        <f>IFERROR(INDEX(Cadastro!$C$5:$C$94,$AB346),"NÃO INFORMADO")</f>
        <v>AUT</v>
      </c>
      <c r="D346" s="29" t="str">
        <f>IFERROR(INDEX(Cadastro!$D$5:$D$94,$AB346),"")</f>
        <v>6x1</v>
      </c>
      <c r="E346" s="29" t="str">
        <f>IFERROR(INDEX(Cadastro!$G$5:$G$94,$AB346),"")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$94,$AB346),"")="",IF($L346&gt;0,1,0),IF(IFERROR(INDEX(Cadastro!$F$5:$F$94,$AB346),"")&lt;=IFERROR(INDEX(Parâmetros!$B$39:$B$48,MATCH($E346,Parâmetros!$A$39:$A$48,0)),99),IFERROR(INDEX(Cadastro!$F$5:$F$94,$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$94,$AB346),"")="",0,IF(IFERROR(INDEX(Cadastro!$F$5:$F$94,$AB346),"")&gt;IFERROR(INDEX(Parâmetros!$B$39:$B$48,MATCH($E346,Parâmetros!$A$39:$A$48,0)),99),IFERROR(INDEX(Cadastro!$F$5:$F$94,$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registro"),IF(AND($AB346&lt;&gt;$AB345,IFERROR(INDEX(Cadastro!$F$5:$F$94,$AB346),"")=""),"Indeterminado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IFERROR(MATCH($A346&amp;"|"&amp;TEXT(_xlfn.MAXIFS(Cadastro!$E$5:$E$94,Cadastro!$A$5:$A$94,$A346,Cadastro!$E$5:$E$94,"&lt;="&amp;$F346),"yyyymmdd"),Cadastro!$I$5:$I$94,0),"")</f>
        <v>13</v>
      </c>
      <c r="AC346" t="str">
        <f>IFERROR(_xlfn.SINGLE(INDEX(Exceções!$D$5:$D$202,MATCH($A346&amp;"|"&amp;$F346,Exceções!$F$5:$F$202,0))),"")</f>
        <v/>
      </c>
      <c r="AD346" t="str">
        <f>IF($AC346="","",IFERROR(_xlfn.SINGLE(INDEX(Exceções!$E$5:$E$202,MATCH($A346&amp;"|"&amp;$F346,Exceções!$F$5:$F$202,0))),""))</f>
        <v/>
      </c>
    </row>
    <row r="347" spans="1:30" ht="15" hidden="1" customHeight="1" x14ac:dyDescent="0.25">
      <c r="A347" s="43">
        <v>53512</v>
      </c>
      <c r="B347" s="29" t="s">
        <v>181</v>
      </c>
      <c r="C347" s="29" t="str">
        <f>IFERROR(INDEX(Cadastro!$C$5:$C$94,$AB347),"NÃO INFORMADO")</f>
        <v>AUT</v>
      </c>
      <c r="D347" s="29" t="str">
        <f>IFERROR(INDEX(Cadastro!$D$5:$D$94,$AB347),"")</f>
        <v>6x1</v>
      </c>
      <c r="E347" s="29" t="str">
        <f>IFERROR(INDEX(Cadastro!$G$5:$G$94,$AB347),"")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$94,$AB347),"")="",IF($L347&gt;0,1,0),IF(IFERROR(INDEX(Cadastro!$F$5:$F$94,$AB347),"")&lt;=IFERROR(INDEX(Parâmetros!$B$39:$B$48,MATCH($E347,Parâmetros!$A$39:$A$48,0)),99),IFERROR(INDEX(Cadastro!$F$5:$F$94,$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$94,$AB347),"")="",0,IF(IFERROR(INDEX(Cadastro!$F$5:$F$94,$AB347),"")&gt;IFERROR(INDEX(Parâmetros!$B$39:$B$48,MATCH($E347,Parâmetros!$A$39:$A$48,0)),99),IFERROR(INDEX(Cadastro!$F$5:$F$94,$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registro"),IF(AND($AB347&lt;&gt;$AB346,IFERROR(INDEX(Cadastro!$F$5:$F$94,$AB347),"")=""),"Indeterminado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IFERROR(MATCH($A347&amp;"|"&amp;TEXT(_xlfn.MAXIFS(Cadastro!$E$5:$E$94,Cadastro!$A$5:$A$94,$A347,Cadastro!$E$5:$E$94,"&lt;="&amp;$F347),"yyyymmdd"),Cadastro!$I$5:$I$94,0),"")</f>
        <v>13</v>
      </c>
      <c r="AC347" t="str">
        <f>IFERROR(_xlfn.SINGLE(INDEX(Exceções!$D$5:$D$202,MATCH($A347&amp;"|"&amp;$F347,Exceções!$F$5:$F$202,0))),"")</f>
        <v/>
      </c>
      <c r="AD347" t="str">
        <f>IF($AC347="","",IFERROR(_xlfn.SINGLE(INDEX(Exceções!$E$5:$E$202,MATCH($A347&amp;"|"&amp;$F347,Exceções!$F$5:$F$202,0))),""))</f>
        <v/>
      </c>
    </row>
    <row r="348" spans="1:30" ht="15" hidden="1" customHeight="1" x14ac:dyDescent="0.25">
      <c r="A348" s="43">
        <v>53512</v>
      </c>
      <c r="B348" s="29" t="s">
        <v>181</v>
      </c>
      <c r="C348" s="29" t="str">
        <f>IFERROR(INDEX(Cadastro!$C$5:$C$94,$AB348),"NÃO INFORMADO")</f>
        <v>AUT</v>
      </c>
      <c r="D348" s="29" t="str">
        <f>IFERROR(INDEX(Cadastro!$D$5:$D$94,$AB348),"")</f>
        <v>6x1</v>
      </c>
      <c r="E348" s="29" t="str">
        <f>IFERROR(INDEX(Cadastro!$G$5:$G$94,$AB348),"")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$94,$AB348),"")="",IF($L348&gt;0,1,0),IF(IFERROR(INDEX(Cadastro!$F$5:$F$94,$AB348),"")&lt;=IFERROR(INDEX(Parâmetros!$B$39:$B$48,MATCH($E348,Parâmetros!$A$39:$A$48,0)),99),IFERROR(INDEX(Cadastro!$F$5:$F$94,$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$94,$AB348),"")="",0,IF(IFERROR(INDEX(Cadastro!$F$5:$F$94,$AB348),"")&gt;IFERROR(INDEX(Parâmetros!$B$39:$B$48,MATCH($E348,Parâmetros!$A$39:$A$48,0)),99),IFERROR(INDEX(Cadastro!$F$5:$F$94,$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registro"),IF(AND($AB348&lt;&gt;$AB347,IFERROR(INDEX(Cadastro!$F$5:$F$94,$AB348),"")=""),"Indeterminado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IFERROR(MATCH($A348&amp;"|"&amp;TEXT(_xlfn.MAXIFS(Cadastro!$E$5:$E$94,Cadastro!$A$5:$A$94,$A348,Cadastro!$E$5:$E$94,"&lt;="&amp;$F348),"yyyymmdd"),Cadastro!$I$5:$I$94,0),"")</f>
        <v>13</v>
      </c>
      <c r="AC348" t="str">
        <f>IFERROR(_xlfn.SINGLE(INDEX(Exceções!$D$5:$D$202,MATCH($A348&amp;"|"&amp;$F348,Exceções!$F$5:$F$202,0))),"")</f>
        <v/>
      </c>
      <c r="AD348" t="str">
        <f>IF($AC348="","",IFERROR(_xlfn.SINGLE(INDEX(Exceções!$E$5:$E$202,MATCH($A348&amp;"|"&amp;$F348,Exceções!$F$5:$F$202,0))),""))</f>
        <v/>
      </c>
    </row>
    <row r="349" spans="1:30" ht="15" hidden="1" customHeight="1" x14ac:dyDescent="0.25">
      <c r="A349" s="43">
        <v>53512</v>
      </c>
      <c r="B349" s="29" t="s">
        <v>181</v>
      </c>
      <c r="C349" s="29" t="str">
        <f>IFERROR(INDEX(Cadastro!$C$5:$C$94,$AB349),"NÃO INFORMADO")</f>
        <v>AUT</v>
      </c>
      <c r="D349" s="29" t="str">
        <f>IFERROR(INDEX(Cadastro!$D$5:$D$94,$AB349),"")</f>
        <v>6x1</v>
      </c>
      <c r="E349" s="29" t="str">
        <f>IFERROR(INDEX(Cadastro!$G$5:$G$94,$AB349),"")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$94,$AB349),"")="",IF($L349&gt;0,1,0),IF(IFERROR(INDEX(Cadastro!$F$5:$F$94,$AB349),"")&lt;=IFERROR(INDEX(Parâmetros!$B$39:$B$48,MATCH($E349,Parâmetros!$A$39:$A$48,0)),99),IFERROR(INDEX(Cadastro!$F$5:$F$94,$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$94,$AB349),"")="",0,IF(IFERROR(INDEX(Cadastro!$F$5:$F$94,$AB349),"")&gt;IFERROR(INDEX(Parâmetros!$B$39:$B$48,MATCH($E349,Parâmetros!$A$39:$A$48,0)),99),IFERROR(INDEX(Cadastro!$F$5:$F$94,$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registro"),IF(AND($AB349&lt;&gt;$AB348,IFERROR(INDEX(Cadastro!$F$5:$F$94,$AB349),"")=""),"Indeterminado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IFERROR(MATCH($A349&amp;"|"&amp;TEXT(_xlfn.MAXIFS(Cadastro!$E$5:$E$94,Cadastro!$A$5:$A$94,$A349,Cadastro!$E$5:$E$94,"&lt;="&amp;$F349),"yyyymmdd"),Cadastro!$I$5:$I$94,0),"")</f>
        <v>13</v>
      </c>
      <c r="AC349" t="str">
        <f>IFERROR(_xlfn.SINGLE(INDEX(Exceções!$D$5:$D$202,MATCH($A349&amp;"|"&amp;$F349,Exceções!$F$5:$F$202,0))),"")</f>
        <v/>
      </c>
      <c r="AD349" t="str">
        <f>IF($AC349="","",IFERROR(_xlfn.SINGLE(INDEX(Exceções!$E$5:$E$202,MATCH($A349&amp;"|"&amp;$F349,Exceções!$F$5:$F$202,0))),""))</f>
        <v/>
      </c>
    </row>
    <row r="350" spans="1:30" ht="15" hidden="1" customHeight="1" x14ac:dyDescent="0.25">
      <c r="A350" s="43">
        <v>53512</v>
      </c>
      <c r="B350" s="29" t="s">
        <v>181</v>
      </c>
      <c r="C350" s="29" t="str">
        <f>IFERROR(INDEX(Cadastro!$C$5:$C$94,$AB350),"NÃO INFORMADO")</f>
        <v>AUT</v>
      </c>
      <c r="D350" s="29" t="str">
        <f>IFERROR(INDEX(Cadastro!$D$5:$D$94,$AB350),"")</f>
        <v>6x1</v>
      </c>
      <c r="E350" s="29" t="str">
        <f>IFERROR(INDEX(Cadastro!$G$5:$G$94,$AB350),"")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$94,$AB350),"")="",IF($L350&gt;0,1,0),IF(IFERROR(INDEX(Cadastro!$F$5:$F$94,$AB350),"")&lt;=IFERROR(INDEX(Parâmetros!$B$39:$B$48,MATCH($E350,Parâmetros!$A$39:$A$48,0)),99),IFERROR(INDEX(Cadastro!$F$5:$F$94,$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$94,$AB350),"")="",0,IF(IFERROR(INDEX(Cadastro!$F$5:$F$94,$AB350),"")&gt;IFERROR(INDEX(Parâmetros!$B$39:$B$48,MATCH($E350,Parâmetros!$A$39:$A$48,0)),99),IFERROR(INDEX(Cadastro!$F$5:$F$94,$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registro"),IF(AND($AB350&lt;&gt;$AB349,IFERROR(INDEX(Cadastro!$F$5:$F$94,$AB350),"")=""),"Indeterminado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IFERROR(MATCH($A350&amp;"|"&amp;TEXT(_xlfn.MAXIFS(Cadastro!$E$5:$E$94,Cadastro!$A$5:$A$94,$A350,Cadastro!$E$5:$E$94,"&lt;="&amp;$F350),"yyyymmdd"),Cadastro!$I$5:$I$94,0),"")</f>
        <v>13</v>
      </c>
      <c r="AC350" t="str">
        <f>IFERROR(_xlfn.SINGLE(INDEX(Exceções!$D$5:$D$202,MATCH($A350&amp;"|"&amp;$F350,Exceções!$F$5:$F$202,0))),"")</f>
        <v/>
      </c>
      <c r="AD350" t="str">
        <f>IF($AC350="","",IFERROR(_xlfn.SINGLE(INDEX(Exceções!$E$5:$E$202,MATCH($A350&amp;"|"&amp;$F350,Exceções!$F$5:$F$202,0))),""))</f>
        <v/>
      </c>
    </row>
    <row r="351" spans="1:30" ht="15" hidden="1" customHeight="1" x14ac:dyDescent="0.25">
      <c r="A351" s="43">
        <v>53512</v>
      </c>
      <c r="B351" s="29" t="s">
        <v>181</v>
      </c>
      <c r="C351" s="29" t="str">
        <f>IFERROR(INDEX(Cadastro!$C$5:$C$94,$AB351),"NÃO INFORMADO")</f>
        <v>AUT</v>
      </c>
      <c r="D351" s="29" t="str">
        <f>IFERROR(INDEX(Cadastro!$D$5:$D$94,$AB351),"")</f>
        <v>6x1</v>
      </c>
      <c r="E351" s="29" t="str">
        <f>IFERROR(INDEX(Cadastro!$G$5:$G$94,$AB351),"")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$94,$AB351),"")="",IF($L351&gt;0,1,0),IF(IFERROR(INDEX(Cadastro!$F$5:$F$94,$AB351),"")&lt;=IFERROR(INDEX(Parâmetros!$B$39:$B$48,MATCH($E351,Parâmetros!$A$39:$A$48,0)),99),IFERROR(INDEX(Cadastro!$F$5:$F$94,$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$94,$AB351),"")="",0,IF(IFERROR(INDEX(Cadastro!$F$5:$F$94,$AB351),"")&gt;IFERROR(INDEX(Parâmetros!$B$39:$B$48,MATCH($E351,Parâmetros!$A$39:$A$48,0)),99),IFERROR(INDEX(Cadastro!$F$5:$F$94,$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registro"),IF(AND($AB351&lt;&gt;$AB350,IFERROR(INDEX(Cadastro!$F$5:$F$94,$AB351),"")=""),"Indeterminado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IFERROR(MATCH($A351&amp;"|"&amp;TEXT(_xlfn.MAXIFS(Cadastro!$E$5:$E$94,Cadastro!$A$5:$A$94,$A351,Cadastro!$E$5:$E$94,"&lt;="&amp;$F351),"yyyymmdd"),Cadastro!$I$5:$I$94,0),"")</f>
        <v>13</v>
      </c>
      <c r="AC351" t="str">
        <f>IFERROR(_xlfn.SINGLE(INDEX(Exceções!$D$5:$D$202,MATCH($A351&amp;"|"&amp;$F351,Exceções!$F$5:$F$202,0))),"")</f>
        <v/>
      </c>
      <c r="AD351" t="str">
        <f>IF($AC351="","",IFERROR(_xlfn.SINGLE(INDEX(Exceções!$E$5:$E$202,MATCH($A351&amp;"|"&amp;$F351,Exceções!$F$5:$F$202,0))),""))</f>
        <v/>
      </c>
    </row>
    <row r="352" spans="1:30" ht="15" hidden="1" customHeight="1" x14ac:dyDescent="0.25">
      <c r="A352" s="43">
        <v>53512</v>
      </c>
      <c r="B352" s="29" t="s">
        <v>181</v>
      </c>
      <c r="C352" s="29" t="str">
        <f>IFERROR(INDEX(Cadastro!$C$5:$C$94,$AB352),"NÃO INFORMADO")</f>
        <v>AUT</v>
      </c>
      <c r="D352" s="29" t="str">
        <f>IFERROR(INDEX(Cadastro!$D$5:$D$94,$AB352),"")</f>
        <v>6x1</v>
      </c>
      <c r="E352" s="29" t="str">
        <f>IFERROR(INDEX(Cadastro!$G$5:$G$94,$AB352),"")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$94,$AB352),"")="",IF($L352&gt;0,1,0),IF(IFERROR(INDEX(Cadastro!$F$5:$F$94,$AB352),"")&lt;=IFERROR(INDEX(Parâmetros!$B$39:$B$48,MATCH($E352,Parâmetros!$A$39:$A$48,0)),99),IFERROR(INDEX(Cadastro!$F$5:$F$94,$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$94,$AB352),"")="",0,IF(IFERROR(INDEX(Cadastro!$F$5:$F$94,$AB352),"")&gt;IFERROR(INDEX(Parâmetros!$B$39:$B$48,MATCH($E352,Parâmetros!$A$39:$A$48,0)),99),IFERROR(INDEX(Cadastro!$F$5:$F$94,$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registro"),IF(AND($AB352&lt;&gt;$AB351,IFERROR(INDEX(Cadastro!$F$5:$F$94,$AB352),"")=""),"Indeterminado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IFERROR(MATCH($A352&amp;"|"&amp;TEXT(_xlfn.MAXIFS(Cadastro!$E$5:$E$94,Cadastro!$A$5:$A$94,$A352,Cadastro!$E$5:$E$94,"&lt;="&amp;$F352),"yyyymmdd"),Cadastro!$I$5:$I$94,0),"")</f>
        <v>13</v>
      </c>
      <c r="AC352" t="str">
        <f>IFERROR(_xlfn.SINGLE(INDEX(Exceções!$D$5:$D$202,MATCH($A352&amp;"|"&amp;$F352,Exceções!$F$5:$F$202,0))),"")</f>
        <v/>
      </c>
      <c r="AD352" t="str">
        <f>IF($AC352="","",IFERROR(_xlfn.SINGLE(INDEX(Exceções!$E$5:$E$202,MATCH($A352&amp;"|"&amp;$F352,Exceções!$F$5:$F$202,0))),""))</f>
        <v/>
      </c>
    </row>
    <row r="353" spans="1:30" ht="15" hidden="1" customHeight="1" x14ac:dyDescent="0.25">
      <c r="A353" s="43">
        <v>53512</v>
      </c>
      <c r="B353" s="29" t="s">
        <v>181</v>
      </c>
      <c r="C353" s="29" t="str">
        <f>IFERROR(INDEX(Cadastro!$C$5:$C$94,$AB353),"NÃO INFORMADO")</f>
        <v>AUT</v>
      </c>
      <c r="D353" s="29" t="str">
        <f>IFERROR(INDEX(Cadastro!$D$5:$D$94,$AB353),"")</f>
        <v>6x1</v>
      </c>
      <c r="E353" s="29" t="str">
        <f>IFERROR(INDEX(Cadastro!$G$5:$G$94,$AB353),"")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$94,$AB353),"")="",IF($L353&gt;0,1,0),IF(IFERROR(INDEX(Cadastro!$F$5:$F$94,$AB353),"")&lt;=IFERROR(INDEX(Parâmetros!$B$39:$B$48,MATCH($E353,Parâmetros!$A$39:$A$48,0)),99),IFERROR(INDEX(Cadastro!$F$5:$F$94,$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$94,$AB353),"")="",0,IF(IFERROR(INDEX(Cadastro!$F$5:$F$94,$AB353),"")&gt;IFERROR(INDEX(Parâmetros!$B$39:$B$48,MATCH($E353,Parâmetros!$A$39:$A$48,0)),99),IFERROR(INDEX(Cadastro!$F$5:$F$94,$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registro"),IF(AND($AB353&lt;&gt;$AB352,IFERROR(INDEX(Cadastro!$F$5:$F$94,$AB353),"")=""),"Indeterminado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IFERROR(MATCH($A353&amp;"|"&amp;TEXT(_xlfn.MAXIFS(Cadastro!$E$5:$E$94,Cadastro!$A$5:$A$94,$A353,Cadastro!$E$5:$E$94,"&lt;="&amp;$F353),"yyyymmdd"),Cadastro!$I$5:$I$94,0),"")</f>
        <v>13</v>
      </c>
      <c r="AC353" t="str">
        <f>IFERROR(_xlfn.SINGLE(INDEX(Exceções!$D$5:$D$202,MATCH($A353&amp;"|"&amp;$F353,Exceções!$F$5:$F$202,0))),"")</f>
        <v/>
      </c>
      <c r="AD353" t="str">
        <f>IF($AC353="","",IFERROR(_xlfn.SINGLE(INDEX(Exceções!$E$5:$E$202,MATCH($A353&amp;"|"&amp;$F353,Exceções!$F$5:$F$202,0))),""))</f>
        <v/>
      </c>
    </row>
    <row r="354" spans="1:30" ht="15" hidden="1" customHeight="1" x14ac:dyDescent="0.25">
      <c r="A354" s="43">
        <v>53512</v>
      </c>
      <c r="B354" s="29" t="s">
        <v>181</v>
      </c>
      <c r="C354" s="29" t="str">
        <f>IFERROR(INDEX(Cadastro!$C$5:$C$94,$AB354),"NÃO INFORMADO")</f>
        <v>AUT</v>
      </c>
      <c r="D354" s="29" t="str">
        <f>IFERROR(INDEX(Cadastro!$D$5:$D$94,$AB354),"")</f>
        <v>6x1</v>
      </c>
      <c r="E354" s="29" t="str">
        <f>IFERROR(INDEX(Cadastro!$G$5:$G$94,$AB354),"")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$94,$AB354),"")="",IF($L354&gt;0,1,0),IF(IFERROR(INDEX(Cadastro!$F$5:$F$94,$AB354),"")&lt;=IFERROR(INDEX(Parâmetros!$B$39:$B$48,MATCH($E354,Parâmetros!$A$39:$A$48,0)),99),IFERROR(INDEX(Cadastro!$F$5:$F$94,$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$94,$AB354),"")="",0,IF(IFERROR(INDEX(Cadastro!$F$5:$F$94,$AB354),"")&gt;IFERROR(INDEX(Parâmetros!$B$39:$B$48,MATCH($E354,Parâmetros!$A$39:$A$48,0)),99),IFERROR(INDEX(Cadastro!$F$5:$F$94,$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registro"),IF(AND($AB354&lt;&gt;$AB353,IFERROR(INDEX(Cadastro!$F$5:$F$94,$AB354),"")=""),"Indeterminado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IFERROR(MATCH($A354&amp;"|"&amp;TEXT(_xlfn.MAXIFS(Cadastro!$E$5:$E$94,Cadastro!$A$5:$A$94,$A354,Cadastro!$E$5:$E$94,"&lt;="&amp;$F354),"yyyymmdd"),Cadastro!$I$5:$I$94,0),"")</f>
        <v>13</v>
      </c>
      <c r="AC354" t="str">
        <f>IFERROR(_xlfn.SINGLE(INDEX(Exceções!$D$5:$D$202,MATCH($A354&amp;"|"&amp;$F354,Exceções!$F$5:$F$202,0))),"")</f>
        <v/>
      </c>
      <c r="AD354" t="str">
        <f>IF($AC354="","",IFERROR(_xlfn.SINGLE(INDEX(Exceções!$E$5:$E$202,MATCH($A354&amp;"|"&amp;$F354,Exceções!$F$5:$F$202,0))),""))</f>
        <v/>
      </c>
    </row>
    <row r="355" spans="1:30" ht="15" hidden="1" customHeight="1" x14ac:dyDescent="0.25">
      <c r="A355" s="43">
        <v>53512</v>
      </c>
      <c r="B355" s="29" t="s">
        <v>181</v>
      </c>
      <c r="C355" s="29" t="str">
        <f>IFERROR(INDEX(Cadastro!$C$5:$C$94,$AB355),"NÃO INFORMADO")</f>
        <v>AUT</v>
      </c>
      <c r="D355" s="29" t="str">
        <f>IFERROR(INDEX(Cadastro!$D$5:$D$94,$AB355),"")</f>
        <v>6x1</v>
      </c>
      <c r="E355" s="29" t="str">
        <f>IFERROR(INDEX(Cadastro!$G$5:$G$94,$AB355),"")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$94,$AB355),"")="",IF($L355&gt;0,1,0),IF(IFERROR(INDEX(Cadastro!$F$5:$F$94,$AB355),"")&lt;=IFERROR(INDEX(Parâmetros!$B$39:$B$48,MATCH($E355,Parâmetros!$A$39:$A$48,0)),99),IFERROR(INDEX(Cadastro!$F$5:$F$94,$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$94,$AB355),"")="",0,IF(IFERROR(INDEX(Cadastro!$F$5:$F$94,$AB355),"")&gt;IFERROR(INDEX(Parâmetros!$B$39:$B$48,MATCH($E355,Parâmetros!$A$39:$A$48,0)),99),IFERROR(INDEX(Cadastro!$F$5:$F$94,$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registro"),IF(AND($AB355&lt;&gt;$AB354,IFERROR(INDEX(Cadastro!$F$5:$F$94,$AB355),"")=""),"Indeterminado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IFERROR(MATCH($A355&amp;"|"&amp;TEXT(_xlfn.MAXIFS(Cadastro!$E$5:$E$94,Cadastro!$A$5:$A$94,$A355,Cadastro!$E$5:$E$94,"&lt;="&amp;$F355),"yyyymmdd"),Cadastro!$I$5:$I$94,0),"")</f>
        <v>13</v>
      </c>
      <c r="AC355" t="str">
        <f>IFERROR(_xlfn.SINGLE(INDEX(Exceções!$D$5:$D$202,MATCH($A355&amp;"|"&amp;$F355,Exceções!$F$5:$F$202,0))),"")</f>
        <v/>
      </c>
      <c r="AD355" t="str">
        <f>IF($AC355="","",IFERROR(_xlfn.SINGLE(INDEX(Exceções!$E$5:$E$202,MATCH($A355&amp;"|"&amp;$F355,Exceções!$F$5:$F$202,0))),""))</f>
        <v/>
      </c>
    </row>
    <row r="356" spans="1:30" ht="15" hidden="1" customHeight="1" x14ac:dyDescent="0.25">
      <c r="A356" s="43">
        <v>53512</v>
      </c>
      <c r="B356" s="29" t="s">
        <v>181</v>
      </c>
      <c r="C356" s="29" t="str">
        <f>IFERROR(INDEX(Cadastro!$C$5:$C$94,$AB356),"NÃO INFORMADO")</f>
        <v>AUT</v>
      </c>
      <c r="D356" s="29" t="str">
        <f>IFERROR(INDEX(Cadastro!$D$5:$D$94,$AB356),"")</f>
        <v>6x1</v>
      </c>
      <c r="E356" s="29" t="str">
        <f>IFERROR(INDEX(Cadastro!$G$5:$G$94,$AB356),"")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$94,$AB356),"")="",IF($L356&gt;0,1,0),IF(IFERROR(INDEX(Cadastro!$F$5:$F$94,$AB356),"")&lt;=IFERROR(INDEX(Parâmetros!$B$39:$B$48,MATCH($E356,Parâmetros!$A$39:$A$48,0)),99),IFERROR(INDEX(Cadastro!$F$5:$F$94,$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$94,$AB356),"")="",0,IF(IFERROR(INDEX(Cadastro!$F$5:$F$94,$AB356),"")&gt;IFERROR(INDEX(Parâmetros!$B$39:$B$48,MATCH($E356,Parâmetros!$A$39:$A$48,0)),99),IFERROR(INDEX(Cadastro!$F$5:$F$94,$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registro"),IF(AND($AB356&lt;&gt;$AB355,IFERROR(INDEX(Cadastro!$F$5:$F$94,$AB356),"")=""),"Indeterminado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IFERROR(MATCH($A356&amp;"|"&amp;TEXT(_xlfn.MAXIFS(Cadastro!$E$5:$E$94,Cadastro!$A$5:$A$94,$A356,Cadastro!$E$5:$E$94,"&lt;="&amp;$F356),"yyyymmdd"),Cadastro!$I$5:$I$94,0),"")</f>
        <v>13</v>
      </c>
      <c r="AC356" t="str">
        <f>IFERROR(_xlfn.SINGLE(INDEX(Exceções!$D$5:$D$202,MATCH($A356&amp;"|"&amp;$F356,Exceções!$F$5:$F$202,0))),"")</f>
        <v/>
      </c>
      <c r="AD356" t="str">
        <f>IF($AC356="","",IFERROR(_xlfn.SINGLE(INDEX(Exceções!$E$5:$E$202,MATCH($A356&amp;"|"&amp;$F356,Exceções!$F$5:$F$202,0))),""))</f>
        <v/>
      </c>
    </row>
    <row r="357" spans="1:30" ht="15" hidden="1" customHeight="1" x14ac:dyDescent="0.25">
      <c r="A357" s="43">
        <v>53512</v>
      </c>
      <c r="B357" s="29" t="s">
        <v>181</v>
      </c>
      <c r="C357" s="29" t="str">
        <f>IFERROR(INDEX(Cadastro!$C$5:$C$94,$AB357),"NÃO INFORMADO")</f>
        <v>AUT</v>
      </c>
      <c r="D357" s="29" t="str">
        <f>IFERROR(INDEX(Cadastro!$D$5:$D$94,$AB357),"")</f>
        <v>6x1</v>
      </c>
      <c r="E357" s="29" t="str">
        <f>IFERROR(INDEX(Cadastro!$G$5:$G$94,$AB357),"")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$94,$AB357),"")="",IF($L357&gt;0,1,0),IF(IFERROR(INDEX(Cadastro!$F$5:$F$94,$AB357),"")&lt;=IFERROR(INDEX(Parâmetros!$B$39:$B$48,MATCH($E357,Parâmetros!$A$39:$A$48,0)),99),IFERROR(INDEX(Cadastro!$F$5:$F$94,$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$94,$AB357),"")="",0,IF(IFERROR(INDEX(Cadastro!$F$5:$F$94,$AB357),"")&gt;IFERROR(INDEX(Parâmetros!$B$39:$B$48,MATCH($E357,Parâmetros!$A$39:$A$48,0)),99),IFERROR(INDEX(Cadastro!$F$5:$F$94,$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registro"),IF(AND($AB357&lt;&gt;$AB356,IFERROR(INDEX(Cadastro!$F$5:$F$94,$AB357),"")=""),"Indeterminado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IFERROR(MATCH($A357&amp;"|"&amp;TEXT(_xlfn.MAXIFS(Cadastro!$E$5:$E$94,Cadastro!$A$5:$A$94,$A357,Cadastro!$E$5:$E$94,"&lt;="&amp;$F357),"yyyymmdd"),Cadastro!$I$5:$I$94,0),"")</f>
        <v>13</v>
      </c>
      <c r="AC357" t="str">
        <f>IFERROR(_xlfn.SINGLE(INDEX(Exceções!$D$5:$D$202,MATCH($A357&amp;"|"&amp;$F357,Exceções!$F$5:$F$202,0))),"")</f>
        <v/>
      </c>
      <c r="AD357" t="str">
        <f>IF($AC357="","",IFERROR(_xlfn.SINGLE(INDEX(Exceções!$E$5:$E$202,MATCH($A357&amp;"|"&amp;$F357,Exceções!$F$5:$F$202,0))),""))</f>
        <v/>
      </c>
    </row>
    <row r="358" spans="1:30" ht="15" hidden="1" customHeight="1" x14ac:dyDescent="0.25">
      <c r="A358" s="43">
        <v>53512</v>
      </c>
      <c r="B358" s="29" t="s">
        <v>181</v>
      </c>
      <c r="C358" s="29" t="str">
        <f>IFERROR(INDEX(Cadastro!$C$5:$C$94,$AB358),"NÃO INFORMADO")</f>
        <v>AUT</v>
      </c>
      <c r="D358" s="29" t="str">
        <f>IFERROR(INDEX(Cadastro!$D$5:$D$94,$AB358),"")</f>
        <v>6x1</v>
      </c>
      <c r="E358" s="29" t="str">
        <f>IFERROR(INDEX(Cadastro!$G$5:$G$94,$AB358),"")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$94,$AB358),"")="",IF($L358&gt;0,1,0),IF(IFERROR(INDEX(Cadastro!$F$5:$F$94,$AB358),"")&lt;=IFERROR(INDEX(Parâmetros!$B$39:$B$48,MATCH($E358,Parâmetros!$A$39:$A$48,0)),99),IFERROR(INDEX(Cadastro!$F$5:$F$94,$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$94,$AB358),"")="",0,IF(IFERROR(INDEX(Cadastro!$F$5:$F$94,$AB358),"")&gt;IFERROR(INDEX(Parâmetros!$B$39:$B$48,MATCH($E358,Parâmetros!$A$39:$A$48,0)),99),IFERROR(INDEX(Cadastro!$F$5:$F$94,$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registro"),IF(AND($AB358&lt;&gt;$AB357,IFERROR(INDEX(Cadastro!$F$5:$F$94,$AB358),"")=""),"Indeterminado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IFERROR(MATCH($A358&amp;"|"&amp;TEXT(_xlfn.MAXIFS(Cadastro!$E$5:$E$94,Cadastro!$A$5:$A$94,$A358,Cadastro!$E$5:$E$94,"&lt;="&amp;$F358),"yyyymmdd"),Cadastro!$I$5:$I$94,0),"")</f>
        <v>13</v>
      </c>
      <c r="AC358" t="str">
        <f>IFERROR(_xlfn.SINGLE(INDEX(Exceções!$D$5:$D$202,MATCH($A358&amp;"|"&amp;$F358,Exceções!$F$5:$F$202,0))),"")</f>
        <v/>
      </c>
      <c r="AD358" t="str">
        <f>IF($AC358="","",IFERROR(_xlfn.SINGLE(INDEX(Exceções!$E$5:$E$202,MATCH($A358&amp;"|"&amp;$F358,Exceções!$F$5:$F$202,0))),""))</f>
        <v/>
      </c>
    </row>
    <row r="359" spans="1:30" ht="15" hidden="1" customHeight="1" x14ac:dyDescent="0.25">
      <c r="A359" s="43">
        <v>53512</v>
      </c>
      <c r="B359" s="29" t="s">
        <v>181</v>
      </c>
      <c r="C359" s="29" t="str">
        <f>IFERROR(INDEX(Cadastro!$C$5:$C$94,$AB359),"NÃO INFORMADO")</f>
        <v>AUT</v>
      </c>
      <c r="D359" s="29" t="str">
        <f>IFERROR(INDEX(Cadastro!$D$5:$D$94,$AB359),"")</f>
        <v>6x1</v>
      </c>
      <c r="E359" s="29" t="str">
        <f>IFERROR(INDEX(Cadastro!$G$5:$G$94,$AB359),"")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$94,$AB359),"")="",IF($L359&gt;0,1,0),IF(IFERROR(INDEX(Cadastro!$F$5:$F$94,$AB359),"")&lt;=IFERROR(INDEX(Parâmetros!$B$39:$B$48,MATCH($E359,Parâmetros!$A$39:$A$48,0)),99),IFERROR(INDEX(Cadastro!$F$5:$F$94,$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$94,$AB359),"")="",0,IF(IFERROR(INDEX(Cadastro!$F$5:$F$94,$AB359),"")&gt;IFERROR(INDEX(Parâmetros!$B$39:$B$48,MATCH($E359,Parâmetros!$A$39:$A$48,0)),99),IFERROR(INDEX(Cadastro!$F$5:$F$94,$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registro"),IF(AND($AB359&lt;&gt;$AB358,IFERROR(INDEX(Cadastro!$F$5:$F$94,$AB359),"")=""),"Indeterminado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IFERROR(MATCH($A359&amp;"|"&amp;TEXT(_xlfn.MAXIFS(Cadastro!$E$5:$E$94,Cadastro!$A$5:$A$94,$A359,Cadastro!$E$5:$E$94,"&lt;="&amp;$F359),"yyyymmdd"),Cadastro!$I$5:$I$94,0),"")</f>
        <v>13</v>
      </c>
      <c r="AC359" t="str">
        <f>IFERROR(_xlfn.SINGLE(INDEX(Exceções!$D$5:$D$202,MATCH($A359&amp;"|"&amp;$F359,Exceções!$F$5:$F$202,0))),"")</f>
        <v/>
      </c>
      <c r="AD359" t="str">
        <f>IF($AC359="","",IFERROR(_xlfn.SINGLE(INDEX(Exceções!$E$5:$E$202,MATCH($A359&amp;"|"&amp;$F359,Exceções!$F$5:$F$202,0))),""))</f>
        <v/>
      </c>
    </row>
    <row r="360" spans="1:30" ht="15" hidden="1" customHeight="1" x14ac:dyDescent="0.25">
      <c r="A360" s="43">
        <v>53512</v>
      </c>
      <c r="B360" s="29" t="s">
        <v>181</v>
      </c>
      <c r="C360" s="29" t="str">
        <f>IFERROR(INDEX(Cadastro!$C$5:$C$94,$AB360),"NÃO INFORMADO")</f>
        <v>AUT</v>
      </c>
      <c r="D360" s="29" t="str">
        <f>IFERROR(INDEX(Cadastro!$D$5:$D$94,$AB360),"")</f>
        <v>6x1</v>
      </c>
      <c r="E360" s="29" t="str">
        <f>IFERROR(INDEX(Cadastro!$G$5:$G$94,$AB360),"")</f>
        <v>6x1</v>
      </c>
      <c r="F360" s="41">
        <v>46252</v>
      </c>
      <c r="G360" s="44" t="str">
        <f t="shared" si="66"/>
        <v>ter</v>
      </c>
      <c r="H360" s="43" t="str">
        <f>IF(COUNTIFS(Dados!$A:$A,$A360,Dados!$S:$S,$F360)=0,"",_xlfn.MINIFS(Dados!$Q:$Q,Dados!$A:$A,$A360,Dados!$S:$S,$F360))</f>
        <v/>
      </c>
      <c r="I360" s="43" t="str">
        <f>IF($H360="","",_xlfn.MAXIFS(Dados!$R:$R,Dados!$A:$A,$A360,Dados!$S:$S,$F360))</f>
        <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0</v>
      </c>
      <c r="M360" s="42">
        <f>IFERROR(INDEX(Parâmetros!$E$6:$E$11,MATCH($K360,Parâmetros!$A$6:$A$11,0)),"")</f>
        <v>8.8000000000000007</v>
      </c>
      <c r="N360" s="45">
        <f t="shared" si="67"/>
        <v>0</v>
      </c>
      <c r="O360" s="45">
        <f>Parâmetros!$E$13</f>
        <v>0.8</v>
      </c>
      <c r="P360" s="44" t="str">
        <f>IF(OR($M360="",$F360&gt;Parâmetros!$E$14),"Não","Sim")</f>
        <v>Sim</v>
      </c>
      <c r="Q360" s="44" t="str">
        <f t="shared" si="68"/>
        <v>Não</v>
      </c>
      <c r="R360" s="44" t="str">
        <f t="shared" si="69"/>
        <v/>
      </c>
      <c r="S360" s="42" t="str">
        <f t="shared" si="70"/>
        <v/>
      </c>
      <c r="T360" s="44" t="str">
        <f>IF($Q360&lt;&gt;"Sim","",IF($N360&gt;Parâmetros!$E$15,"Sim","Não"))</f>
        <v/>
      </c>
      <c r="U360" s="29" t="str">
        <f t="shared" si="71"/>
        <v>Falta de registro</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FALTA DE REGISTRO · dia útil da escala 6x1</v>
      </c>
      <c r="W360" s="46" t="str">
        <f>IF(AND($AC360&lt;&gt;"",$AB360=$AB359,$W359&lt;&gt;""),$W359,IF(OR(OR($D360="6x1",$D360="FF 6x1"),$D360="5x2"),"",IF($AB360&lt;&gt;$AB359,IF(IFERROR(INDEX(Cadastro!$F$5:$F$94,$AB360),"")="",IF($L360&gt;0,1,0),IF(IFERROR(INDEX(Cadastro!$F$5:$F$94,$AB360),"")&lt;=IFERROR(INDEX(Parâmetros!$B$39:$B$48,MATCH($E360,Parâmetros!$A$39:$A$48,0)),99),IFERROR(INDEX(Cadastro!$F$5:$F$94,$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$94,$AB360),"")="",0,IF(IFERROR(INDEX(Cadastro!$F$5:$F$94,$AB360),"")&gt;IFERROR(INDEX(Parâmetros!$B$39:$B$48,MATCH($E360,Parâmetros!$A$39:$A$48,0)),99),IFERROR(INDEX(Cadastro!$F$5:$F$94,$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registro"),IF(AND($AB360&lt;&gt;$AB359,IFERROR(INDEX(Cadastro!$F$5:$F$94,$AB360),"")=""),"Indeterminado (início da série)",IF($X360&gt;0,"Folga","Falta de registro"))))))))</f>
        <v>Falta de registro</v>
      </c>
      <c r="Z360" s="46">
        <f>IF(OR($L360&gt;0,$F360&gt;Parâmetros!$E$14),0,IF($A360&lt;&gt;$A359,1,N($Z359)+1))</f>
        <v>1</v>
      </c>
      <c r="AA360" s="46">
        <f>IF(OR($L360&gt;0,$F360&gt;Parâmetros!$E$14),0,IF(OR($A360&lt;&gt;$A361,$F361&gt;Parâmetros!$E$14),1,N($AA361)+1))</f>
        <v>1</v>
      </c>
      <c r="AB360" s="43">
        <f>IFERROR(MATCH($A360&amp;"|"&amp;TEXT(_xlfn.MAXIFS(Cadastro!$E$5:$E$94,Cadastro!$A$5:$A$94,$A360,Cadastro!$E$5:$E$94,"&lt;="&amp;$F360),"yyyymmdd"),Cadastro!$I$5:$I$94,0),"")</f>
        <v>13</v>
      </c>
      <c r="AC360" t="str">
        <f>IFERROR(_xlfn.SINGLE(INDEX(Exceções!$D$5:$D$202,MATCH($A360&amp;"|"&amp;$F360,Exceções!$F$5:$F$202,0))),"")</f>
        <v/>
      </c>
      <c r="AD360" t="str">
        <f>IF($AC360="","",IFERROR(_xlfn.SINGLE(INDEX(Exceções!$E$5:$E$202,MATCH($A360&amp;"|"&amp;$F360,Exceções!$F$5:$F$202,0))),""))</f>
        <v/>
      </c>
    </row>
    <row r="361" spans="1:30" ht="15" hidden="1" customHeight="1" x14ac:dyDescent="0.25">
      <c r="A361" s="43">
        <v>53512</v>
      </c>
      <c r="B361" s="29" t="s">
        <v>181</v>
      </c>
      <c r="C361" s="29" t="str">
        <f>IFERROR(INDEX(Cadastro!$C$5:$C$94,$AB361),"NÃO INFORMADO")</f>
        <v>AUT</v>
      </c>
      <c r="D361" s="29" t="str">
        <f>IFERROR(INDEX(Cadastro!$D$5:$D$94,$AB361),"")</f>
        <v>6x1</v>
      </c>
      <c r="E361" s="29" t="str">
        <f>IFERROR(INDEX(Cadastro!$G$5:$G$94,$AB361),"")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Não</v>
      </c>
      <c r="Q361" s="44" t="str">
        <f t="shared" si="68"/>
        <v/>
      </c>
      <c r="R361" s="44" t="str">
        <f t="shared" si="69"/>
        <v/>
      </c>
      <c r="S361" s="42" t="str">
        <f t="shared" si="70"/>
        <v/>
      </c>
      <c r="T361" s="44" t="str">
        <f>IF($Q361&lt;&gt;"Sim","",IF($N361&gt;Parâmetros!$E$15,"Sim","Não"))</f>
        <v/>
      </c>
      <c r="U361" s="29" t="str">
        <f t="shared" si="71"/>
        <v>Fora da apuração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$94,$AB361),"")="",IF($L361&gt;0,1,0),IF(IFERROR(INDEX(Cadastro!$F$5:$F$94,$AB361),"")&lt;=IFERROR(INDEX(Parâmetros!$B$39:$B$48,MATCH($E361,Parâmetros!$A$39:$A$48,0)),99),IFERROR(INDEX(Cadastro!$F$5:$F$94,$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$94,$AB361),"")="",0,IF(IFERROR(INDEX(Cadastro!$F$5:$F$94,$AB361),"")&gt;IFERROR(INDEX(Parâmetros!$B$39:$B$48,MATCH($E361,Parâmetros!$A$39:$A$48,0)),99),IFERROR(INDEX(Cadastro!$F$5:$F$94,$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registro"),IF(AND($AB361&lt;&gt;$AB360,IFERROR(INDEX(Cadastro!$F$5:$F$94,$AB361),"")=""),"Indeterminado (início da série)",IF($X361&gt;0,"Folga","Falta de registro"))))))))</f>
        <v>Falta de registro</v>
      </c>
      <c r="Z361" s="46">
        <f>IF(OR($L361&gt;0,$F361&gt;Parâmetros!$E$14),0,IF($A361&lt;&gt;$A360,1,N($Z360)+1))</f>
        <v>0</v>
      </c>
      <c r="AA361" s="46">
        <f>IF(OR($L361&gt;0,$F361&gt;Parâmetros!$E$14),0,IF(OR($A361&lt;&gt;$A362,$F362&gt;Parâmetros!$E$14),1,N($AA362)+1))</f>
        <v>0</v>
      </c>
      <c r="AB361" s="43">
        <f>IFERROR(MATCH($A361&amp;"|"&amp;TEXT(_xlfn.MAXIFS(Cadastro!$E$5:$E$94,Cadastro!$A$5:$A$94,$A361,Cadastro!$E$5:$E$94,"&lt;="&amp;$F361),"yyyymmdd"),Cadastro!$I$5:$I$94,0),"")</f>
        <v>13</v>
      </c>
      <c r="AC361" t="str">
        <f>IFERROR(_xlfn.SINGLE(INDEX(Exceções!$D$5:$D$202,MATCH($A361&amp;"|"&amp;$F361,Exceções!$F$5:$F$202,0))),"")</f>
        <v/>
      </c>
      <c r="AD361" t="str">
        <f>IF($AC361="","",IFERROR(_xlfn.SINGLE(INDEX(Exceções!$E$5:$E$202,MATCH($A361&amp;"|"&amp;$F361,Exceções!$F$5:$F$202,0))),""))</f>
        <v/>
      </c>
    </row>
    <row r="362" spans="1:30" ht="15" hidden="1" customHeight="1" x14ac:dyDescent="0.25">
      <c r="A362" s="43">
        <v>53512</v>
      </c>
      <c r="B362" s="29" t="s">
        <v>181</v>
      </c>
      <c r="C362" s="29" t="str">
        <f>IFERROR(INDEX(Cadastro!$C$5:$C$94,$AB362),"NÃO INFORMADO")</f>
        <v>AUT</v>
      </c>
      <c r="D362" s="29" t="str">
        <f>IFERROR(INDEX(Cadastro!$D$5:$D$94,$AB362),"")</f>
        <v>6x1</v>
      </c>
      <c r="E362" s="29" t="str">
        <f>IFERROR(INDEX(Cadastro!$G$5:$G$94,$AB362),"")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$94,$AB362),"")="",IF($L362&gt;0,1,0),IF(IFERROR(INDEX(Cadastro!$F$5:$F$94,$AB362),"")&lt;=IFERROR(INDEX(Parâmetros!$B$39:$B$48,MATCH($E362,Parâmetros!$A$39:$A$48,0)),99),IFERROR(INDEX(Cadastro!$F$5:$F$94,$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$94,$AB362),"")="",0,IF(IFERROR(INDEX(Cadastro!$F$5:$F$94,$AB362),"")&gt;IFERROR(INDEX(Parâmetros!$B$39:$B$48,MATCH($E362,Parâmetros!$A$39:$A$48,0)),99),IFERROR(INDEX(Cadastro!$F$5:$F$94,$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registro"),IF(AND($AB362&lt;&gt;$AB361,IFERROR(INDEX(Cadastro!$F$5:$F$94,$AB362),"")=""),"Indeterminado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IFERROR(MATCH($A362&amp;"|"&amp;TEXT(_xlfn.MAXIFS(Cadastro!$E$5:$E$94,Cadastro!$A$5:$A$94,$A362,Cadastro!$E$5:$E$94,"&lt;="&amp;$F362),"yyyymmdd"),Cadastro!$I$5:$I$94,0),"")</f>
        <v>13</v>
      </c>
      <c r="AC362" t="str">
        <f>IFERROR(_xlfn.SINGLE(INDEX(Exceções!$D$5:$D$202,MATCH($A362&amp;"|"&amp;$F362,Exceções!$F$5:$F$202,0))),"")</f>
        <v/>
      </c>
      <c r="AD362" t="str">
        <f>IF($AC362="","",IFERROR(_xlfn.SINGLE(INDEX(Exceções!$E$5:$E$202,MATCH($A362&amp;"|"&amp;$F362,Exceções!$F$5:$F$202,0))),""))</f>
        <v/>
      </c>
    </row>
    <row r="363" spans="1:30" ht="15" hidden="1" customHeight="1" x14ac:dyDescent="0.25">
      <c r="A363" s="43">
        <v>53512</v>
      </c>
      <c r="B363" s="29" t="s">
        <v>181</v>
      </c>
      <c r="C363" s="29" t="str">
        <f>IFERROR(INDEX(Cadastro!$C$5:$C$94,$AB363),"NÃO INFORMADO")</f>
        <v>AUT</v>
      </c>
      <c r="D363" s="29" t="str">
        <f>IFERROR(INDEX(Cadastro!$D$5:$D$94,$AB363),"")</f>
        <v>6x1</v>
      </c>
      <c r="E363" s="29" t="str">
        <f>IFERROR(INDEX(Cadastro!$G$5:$G$94,$AB363),"")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$94,$AB363),"")="",IF($L363&gt;0,1,0),IF(IFERROR(INDEX(Cadastro!$F$5:$F$94,$AB363),"")&lt;=IFERROR(INDEX(Parâmetros!$B$39:$B$48,MATCH($E363,Parâmetros!$A$39:$A$48,0)),99),IFERROR(INDEX(Cadastro!$F$5:$F$94,$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$94,$AB363),"")="",0,IF(IFERROR(INDEX(Cadastro!$F$5:$F$94,$AB363),"")&gt;IFERROR(INDEX(Parâmetros!$B$39:$B$48,MATCH($E363,Parâmetros!$A$39:$A$48,0)),99),IFERROR(INDEX(Cadastro!$F$5:$F$94,$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registro"),IF(AND($AB363&lt;&gt;$AB362,IFERROR(INDEX(Cadastro!$F$5:$F$94,$AB363),"")=""),"Indeterminado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IFERROR(MATCH($A363&amp;"|"&amp;TEXT(_xlfn.MAXIFS(Cadastro!$E$5:$E$94,Cadastro!$A$5:$A$94,$A363,Cadastro!$E$5:$E$94,"&lt;="&amp;$F363),"yyyymmdd"),Cadastro!$I$5:$I$94,0),"")</f>
        <v>13</v>
      </c>
      <c r="AC363" t="str">
        <f>IFERROR(_xlfn.SINGLE(INDEX(Exceções!$D$5:$D$202,MATCH($A363&amp;"|"&amp;$F363,Exceções!$F$5:$F$202,0))),"")</f>
        <v/>
      </c>
      <c r="AD363" t="str">
        <f>IF($AC363="","",IFERROR(_xlfn.SINGLE(INDEX(Exceções!$E$5:$E$202,MATCH($A363&amp;"|"&amp;$F363,Exceções!$F$5:$F$202,0))),""))</f>
        <v/>
      </c>
    </row>
    <row r="364" spans="1:30" ht="15" hidden="1" customHeight="1" x14ac:dyDescent="0.25">
      <c r="A364" s="43">
        <v>53512</v>
      </c>
      <c r="B364" s="29" t="s">
        <v>181</v>
      </c>
      <c r="C364" s="29" t="str">
        <f>IFERROR(INDEX(Cadastro!$C$5:$C$94,$AB364),"NÃO INFORMADO")</f>
        <v>AUT</v>
      </c>
      <c r="D364" s="29" t="str">
        <f>IFERROR(INDEX(Cadastro!$D$5:$D$94,$AB364),"")</f>
        <v>6x1</v>
      </c>
      <c r="E364" s="29" t="str">
        <f>IFERROR(INDEX(Cadastro!$G$5:$G$94,$AB364),"")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$94,$AB364),"")="",IF($L364&gt;0,1,0),IF(IFERROR(INDEX(Cadastro!$F$5:$F$94,$AB364),"")&lt;=IFERROR(INDEX(Parâmetros!$B$39:$B$48,MATCH($E364,Parâmetros!$A$39:$A$48,0)),99),IFERROR(INDEX(Cadastro!$F$5:$F$94,$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$94,$AB364),"")="",0,IF(IFERROR(INDEX(Cadastro!$F$5:$F$94,$AB364),"")&gt;IFERROR(INDEX(Parâmetros!$B$39:$B$48,MATCH($E364,Parâmetros!$A$39:$A$48,0)),99),IFERROR(INDEX(Cadastro!$F$5:$F$94,$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registro"),IF(AND($AB364&lt;&gt;$AB363,IFERROR(INDEX(Cadastro!$F$5:$F$94,$AB364),"")=""),"Indeterminado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IFERROR(MATCH($A364&amp;"|"&amp;TEXT(_xlfn.MAXIFS(Cadastro!$E$5:$E$94,Cadastro!$A$5:$A$94,$A364,Cadastro!$E$5:$E$94,"&lt;="&amp;$F364),"yyyymmdd"),Cadastro!$I$5:$I$94,0),"")</f>
        <v>13</v>
      </c>
      <c r="AC364" t="str">
        <f>IFERROR(_xlfn.SINGLE(INDEX(Exceções!$D$5:$D$202,MATCH($A364&amp;"|"&amp;$F364,Exceções!$F$5:$F$202,0))),"")</f>
        <v/>
      </c>
      <c r="AD364" t="str">
        <f>IF($AC364="","",IFERROR(_xlfn.SINGLE(INDEX(Exceções!$E$5:$E$202,MATCH($A364&amp;"|"&amp;$F364,Exceções!$F$5:$F$202,0))),""))</f>
        <v/>
      </c>
    </row>
    <row r="365" spans="1:30" ht="15" hidden="1" customHeight="1" x14ac:dyDescent="0.25">
      <c r="A365" s="43">
        <v>53512</v>
      </c>
      <c r="B365" s="29" t="s">
        <v>181</v>
      </c>
      <c r="C365" s="29" t="str">
        <f>IFERROR(INDEX(Cadastro!$C$5:$C$94,$AB365),"NÃO INFORMADO")</f>
        <v>AUT</v>
      </c>
      <c r="D365" s="29" t="str">
        <f>IFERROR(INDEX(Cadastro!$D$5:$D$94,$AB365),"")</f>
        <v>6x1</v>
      </c>
      <c r="E365" s="29" t="str">
        <f>IFERROR(INDEX(Cadastro!$G$5:$G$94,$AB365),"")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$94,$AB365),"")="",IF($L365&gt;0,1,0),IF(IFERROR(INDEX(Cadastro!$F$5:$F$94,$AB365),"")&lt;=IFERROR(INDEX(Parâmetros!$B$39:$B$48,MATCH($E365,Parâmetros!$A$39:$A$48,0)),99),IFERROR(INDEX(Cadastro!$F$5:$F$94,$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$94,$AB365),"")="",0,IF(IFERROR(INDEX(Cadastro!$F$5:$F$94,$AB365),"")&gt;IFERROR(INDEX(Parâmetros!$B$39:$B$48,MATCH($E365,Parâmetros!$A$39:$A$48,0)),99),IFERROR(INDEX(Cadastro!$F$5:$F$94,$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registro"),IF(AND($AB365&lt;&gt;$AB364,IFERROR(INDEX(Cadastro!$F$5:$F$94,$AB365),"")=""),"Indeterminado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IFERROR(MATCH($A365&amp;"|"&amp;TEXT(_xlfn.MAXIFS(Cadastro!$E$5:$E$94,Cadastro!$A$5:$A$94,$A365,Cadastro!$E$5:$E$94,"&lt;="&amp;$F365),"yyyymmdd"),Cadastro!$I$5:$I$94,0),"")</f>
        <v>13</v>
      </c>
      <c r="AC365" t="str">
        <f>IFERROR(_xlfn.SINGLE(INDEX(Exceções!$D$5:$D$202,MATCH($A365&amp;"|"&amp;$F365,Exceções!$F$5:$F$202,0))),"")</f>
        <v/>
      </c>
      <c r="AD365" t="str">
        <f>IF($AC365="","",IFERROR(_xlfn.SINGLE(INDEX(Exceções!$E$5:$E$202,MATCH($A365&amp;"|"&amp;$F365,Exceções!$F$5:$F$202,0))),""))</f>
        <v/>
      </c>
    </row>
    <row r="366" spans="1:30" ht="15" hidden="1" customHeight="1" x14ac:dyDescent="0.25">
      <c r="A366" s="43">
        <v>53512</v>
      </c>
      <c r="B366" s="29" t="s">
        <v>181</v>
      </c>
      <c r="C366" s="29" t="str">
        <f>IFERROR(INDEX(Cadastro!$C$5:$C$94,$AB366),"NÃO INFORMADO")</f>
        <v>AUT</v>
      </c>
      <c r="D366" s="29" t="str">
        <f>IFERROR(INDEX(Cadastro!$D$5:$D$94,$AB366),"")</f>
        <v>6x1</v>
      </c>
      <c r="E366" s="29" t="str">
        <f>IFERROR(INDEX(Cadastro!$G$5:$G$94,$AB366),"")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$94,$AB366),"")="",IF($L366&gt;0,1,0),IF(IFERROR(INDEX(Cadastro!$F$5:$F$94,$AB366),"")&lt;=IFERROR(INDEX(Parâmetros!$B$39:$B$48,MATCH($E366,Parâmetros!$A$39:$A$48,0)),99),IFERROR(INDEX(Cadastro!$F$5:$F$94,$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$94,$AB366),"")="",0,IF(IFERROR(INDEX(Cadastro!$F$5:$F$94,$AB366),"")&gt;IFERROR(INDEX(Parâmetros!$B$39:$B$48,MATCH($E366,Parâmetros!$A$39:$A$48,0)),99),IFERROR(INDEX(Cadastro!$F$5:$F$94,$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registro"),IF(AND($AB366&lt;&gt;$AB365,IFERROR(INDEX(Cadastro!$F$5:$F$94,$AB366),"")=""),"Indeterminado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IFERROR(MATCH($A366&amp;"|"&amp;TEXT(_xlfn.MAXIFS(Cadastro!$E$5:$E$94,Cadastro!$A$5:$A$94,$A366,Cadastro!$E$5:$E$94,"&lt;="&amp;$F366),"yyyymmdd"),Cadastro!$I$5:$I$94,0),"")</f>
        <v>13</v>
      </c>
      <c r="AC366" t="str">
        <f>IFERROR(_xlfn.SINGLE(INDEX(Exceções!$D$5:$D$202,MATCH($A366&amp;"|"&amp;$F366,Exceções!$F$5:$F$202,0))),"")</f>
        <v/>
      </c>
      <c r="AD366" t="str">
        <f>IF($AC366="","",IFERROR(_xlfn.SINGLE(INDEX(Exceções!$E$5:$E$202,MATCH($A366&amp;"|"&amp;$F366,Exceções!$F$5:$F$202,0))),""))</f>
        <v/>
      </c>
    </row>
    <row r="367" spans="1:30" ht="15" hidden="1" customHeight="1" x14ac:dyDescent="0.25">
      <c r="A367" s="43">
        <v>53512</v>
      </c>
      <c r="B367" s="29" t="s">
        <v>181</v>
      </c>
      <c r="C367" s="29" t="str">
        <f>IFERROR(INDEX(Cadastro!$C$5:$C$94,$AB367),"NÃO INFORMADO")</f>
        <v>AUT</v>
      </c>
      <c r="D367" s="29" t="str">
        <f>IFERROR(INDEX(Cadastro!$D$5:$D$94,$AB367),"")</f>
        <v>6x1</v>
      </c>
      <c r="E367" s="29" t="str">
        <f>IFERROR(INDEX(Cadastro!$G$5:$G$94,$AB367),"")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$94,$AB367),"")="",IF($L367&gt;0,1,0),IF(IFERROR(INDEX(Cadastro!$F$5:$F$94,$AB367),"")&lt;=IFERROR(INDEX(Parâmetros!$B$39:$B$48,MATCH($E367,Parâmetros!$A$39:$A$48,0)),99),IFERROR(INDEX(Cadastro!$F$5:$F$94,$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$94,$AB367),"")="",0,IF(IFERROR(INDEX(Cadastro!$F$5:$F$94,$AB367),"")&gt;IFERROR(INDEX(Parâmetros!$B$39:$B$48,MATCH($E367,Parâmetros!$A$39:$A$48,0)),99),IFERROR(INDEX(Cadastro!$F$5:$F$94,$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registro"),IF(AND($AB367&lt;&gt;$AB366,IFERROR(INDEX(Cadastro!$F$5:$F$94,$AB367),"")=""),"Indeterminado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IFERROR(MATCH($A367&amp;"|"&amp;TEXT(_xlfn.MAXIFS(Cadastro!$E$5:$E$94,Cadastro!$A$5:$A$94,$A367,Cadastro!$E$5:$E$94,"&lt;="&amp;$F367),"yyyymmdd"),Cadastro!$I$5:$I$94,0),"")</f>
        <v>13</v>
      </c>
      <c r="AC367" t="str">
        <f>IFERROR(_xlfn.SINGLE(INDEX(Exceções!$D$5:$D$202,MATCH($A367&amp;"|"&amp;$F367,Exceções!$F$5:$F$202,0))),"")</f>
        <v/>
      </c>
      <c r="AD367" t="str">
        <f>IF($AC367="","",IFERROR(_xlfn.SINGLE(INDEX(Exceções!$E$5:$E$202,MATCH($A367&amp;"|"&amp;$F367,Exceções!$F$5:$F$202,0))),""))</f>
        <v/>
      </c>
    </row>
    <row r="368" spans="1:30" ht="15" hidden="1" customHeight="1" x14ac:dyDescent="0.25">
      <c r="A368" s="43">
        <v>53512</v>
      </c>
      <c r="B368" s="29" t="s">
        <v>181</v>
      </c>
      <c r="C368" s="29" t="str">
        <f>IFERROR(INDEX(Cadastro!$C$5:$C$94,$AB368),"NÃO INFORMADO")</f>
        <v>AUT</v>
      </c>
      <c r="D368" s="29" t="str">
        <f>IFERROR(INDEX(Cadastro!$D$5:$D$94,$AB368),"")</f>
        <v>6x1</v>
      </c>
      <c r="E368" s="29" t="str">
        <f>IFERROR(INDEX(Cadastro!$G$5:$G$94,$AB368),"")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$94,$AB368),"")="",IF($L368&gt;0,1,0),IF(IFERROR(INDEX(Cadastro!$F$5:$F$94,$AB368),"")&lt;=IFERROR(INDEX(Parâmetros!$B$39:$B$48,MATCH($E368,Parâmetros!$A$39:$A$48,0)),99),IFERROR(INDEX(Cadastro!$F$5:$F$94,$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$94,$AB368),"")="",0,IF(IFERROR(INDEX(Cadastro!$F$5:$F$94,$AB368),"")&gt;IFERROR(INDEX(Parâmetros!$B$39:$B$48,MATCH($E368,Parâmetros!$A$39:$A$48,0)),99),IFERROR(INDEX(Cadastro!$F$5:$F$94,$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registro"),IF(AND($AB368&lt;&gt;$AB367,IFERROR(INDEX(Cadastro!$F$5:$F$94,$AB368),"")=""),"Indeterminado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IFERROR(MATCH($A368&amp;"|"&amp;TEXT(_xlfn.MAXIFS(Cadastro!$E$5:$E$94,Cadastro!$A$5:$A$94,$A368,Cadastro!$E$5:$E$94,"&lt;="&amp;$F368),"yyyymmdd"),Cadastro!$I$5:$I$94,0),"")</f>
        <v>13</v>
      </c>
      <c r="AC368" t="str">
        <f>IFERROR(_xlfn.SINGLE(INDEX(Exceções!$D$5:$D$202,MATCH($A368&amp;"|"&amp;$F368,Exceções!$F$5:$F$202,0))),"")</f>
        <v/>
      </c>
      <c r="AD368" t="str">
        <f>IF($AC368="","",IFERROR(_xlfn.SINGLE(INDEX(Exceções!$E$5:$E$202,MATCH($A368&amp;"|"&amp;$F368,Exceções!$F$5:$F$202,0))),""))</f>
        <v/>
      </c>
    </row>
    <row r="369" spans="1:30" ht="15" hidden="1" customHeight="1" x14ac:dyDescent="0.25">
      <c r="A369" s="43">
        <v>53512</v>
      </c>
      <c r="B369" s="29" t="s">
        <v>181</v>
      </c>
      <c r="C369" s="29" t="str">
        <f>IFERROR(INDEX(Cadastro!$C$5:$C$94,$AB369),"NÃO INFORMADO")</f>
        <v>AUT</v>
      </c>
      <c r="D369" s="29" t="str">
        <f>IFERROR(INDEX(Cadastro!$D$5:$D$94,$AB369),"")</f>
        <v>6x1</v>
      </c>
      <c r="E369" s="29" t="str">
        <f>IFERROR(INDEX(Cadastro!$G$5:$G$94,$AB369),"")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$94,$AB369),"")="",IF($L369&gt;0,1,0),IF(IFERROR(INDEX(Cadastro!$F$5:$F$94,$AB369),"")&lt;=IFERROR(INDEX(Parâmetros!$B$39:$B$48,MATCH($E369,Parâmetros!$A$39:$A$48,0)),99),IFERROR(INDEX(Cadastro!$F$5:$F$94,$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$94,$AB369),"")="",0,IF(IFERROR(INDEX(Cadastro!$F$5:$F$94,$AB369),"")&gt;IFERROR(INDEX(Parâmetros!$B$39:$B$48,MATCH($E369,Parâmetros!$A$39:$A$48,0)),99),IFERROR(INDEX(Cadastro!$F$5:$F$94,$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registro"),IF(AND($AB369&lt;&gt;$AB368,IFERROR(INDEX(Cadastro!$F$5:$F$94,$AB369),"")=""),"Indeterminado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IFERROR(MATCH($A369&amp;"|"&amp;TEXT(_xlfn.MAXIFS(Cadastro!$E$5:$E$94,Cadastro!$A$5:$A$94,$A369,Cadastro!$E$5:$E$94,"&lt;="&amp;$F369),"yyyymmdd"),Cadastro!$I$5:$I$94,0),"")</f>
        <v>13</v>
      </c>
      <c r="AC369" t="str">
        <f>IFERROR(_xlfn.SINGLE(INDEX(Exceções!$D$5:$D$202,MATCH($A369&amp;"|"&amp;$F369,Exceções!$F$5:$F$202,0))),"")</f>
        <v/>
      </c>
      <c r="AD369" t="str">
        <f>IF($AC369="","",IFERROR(_xlfn.SINGLE(INDEX(Exceções!$E$5:$E$202,MATCH($A369&amp;"|"&amp;$F369,Exceções!$F$5:$F$202,0))),""))</f>
        <v/>
      </c>
    </row>
    <row r="370" spans="1:30" ht="15" hidden="1" customHeight="1" x14ac:dyDescent="0.25">
      <c r="A370" s="43">
        <v>53512</v>
      </c>
      <c r="B370" s="29" t="s">
        <v>181</v>
      </c>
      <c r="C370" s="29" t="str">
        <f>IFERROR(INDEX(Cadastro!$C$5:$C$94,$AB370),"NÃO INFORMADO")</f>
        <v>AUT</v>
      </c>
      <c r="D370" s="29" t="str">
        <f>IFERROR(INDEX(Cadastro!$D$5:$D$94,$AB370),"")</f>
        <v>6x1</v>
      </c>
      <c r="E370" s="29" t="str">
        <f>IFERROR(INDEX(Cadastro!$G$5:$G$94,$AB370),"")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$94,$AB370),"")="",IF($L370&gt;0,1,0),IF(IFERROR(INDEX(Cadastro!$F$5:$F$94,$AB370),"")&lt;=IFERROR(INDEX(Parâmetros!$B$39:$B$48,MATCH($E370,Parâmetros!$A$39:$A$48,0)),99),IFERROR(INDEX(Cadastro!$F$5:$F$94,$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$94,$AB370),"")="",0,IF(IFERROR(INDEX(Cadastro!$F$5:$F$94,$AB370),"")&gt;IFERROR(INDEX(Parâmetros!$B$39:$B$48,MATCH($E370,Parâmetros!$A$39:$A$48,0)),99),IFERROR(INDEX(Cadastro!$F$5:$F$94,$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registro"),IF(AND($AB370&lt;&gt;$AB369,IFERROR(INDEX(Cadastro!$F$5:$F$94,$AB370),"")=""),"Indeterminado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IFERROR(MATCH($A370&amp;"|"&amp;TEXT(_xlfn.MAXIFS(Cadastro!$E$5:$E$94,Cadastro!$A$5:$A$94,$A370,Cadastro!$E$5:$E$94,"&lt;="&amp;$F370),"yyyymmdd"),Cadastro!$I$5:$I$94,0),"")</f>
        <v>13</v>
      </c>
      <c r="AC370" t="str">
        <f>IFERROR(_xlfn.SINGLE(INDEX(Exceções!$D$5:$D$202,MATCH($A370&amp;"|"&amp;$F370,Exceções!$F$5:$F$202,0))),"")</f>
        <v/>
      </c>
      <c r="AD370" t="str">
        <f>IF($AC370="","",IFERROR(_xlfn.SINGLE(INDEX(Exceções!$E$5:$E$202,MATCH($A370&amp;"|"&amp;$F370,Exceções!$F$5:$F$202,0))),""))</f>
        <v/>
      </c>
    </row>
    <row r="371" spans="1:30" ht="15" hidden="1" customHeight="1" x14ac:dyDescent="0.25">
      <c r="A371" s="43">
        <v>53512</v>
      </c>
      <c r="B371" s="29" t="s">
        <v>181</v>
      </c>
      <c r="C371" s="29" t="str">
        <f>IFERROR(INDEX(Cadastro!$C$5:$C$94,$AB371),"NÃO INFORMADO")</f>
        <v>AUT</v>
      </c>
      <c r="D371" s="29" t="str">
        <f>IFERROR(INDEX(Cadastro!$D$5:$D$94,$AB371),"")</f>
        <v>6x1</v>
      </c>
      <c r="E371" s="29" t="str">
        <f>IFERROR(INDEX(Cadastro!$G$5:$G$94,$AB371),"")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$94,$AB371),"")="",IF($L371&gt;0,1,0),IF(IFERROR(INDEX(Cadastro!$F$5:$F$94,$AB371),"")&lt;=IFERROR(INDEX(Parâmetros!$B$39:$B$48,MATCH($E371,Parâmetros!$A$39:$A$48,0)),99),IFERROR(INDEX(Cadastro!$F$5:$F$94,$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$94,$AB371),"")="",0,IF(IFERROR(INDEX(Cadastro!$F$5:$F$94,$AB371),"")&gt;IFERROR(INDEX(Parâmetros!$B$39:$B$48,MATCH($E371,Parâmetros!$A$39:$A$48,0)),99),IFERROR(INDEX(Cadastro!$F$5:$F$94,$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registro"),IF(AND($AB371&lt;&gt;$AB370,IFERROR(INDEX(Cadastro!$F$5:$F$94,$AB371),"")=""),"Indeterminado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IFERROR(MATCH($A371&amp;"|"&amp;TEXT(_xlfn.MAXIFS(Cadastro!$E$5:$E$94,Cadastro!$A$5:$A$94,$A371,Cadastro!$E$5:$E$94,"&lt;="&amp;$F371),"yyyymmdd"),Cadastro!$I$5:$I$94,0),"")</f>
        <v>13</v>
      </c>
      <c r="AC371" t="str">
        <f>IFERROR(_xlfn.SINGLE(INDEX(Exceções!$D$5:$D$202,MATCH($A371&amp;"|"&amp;$F371,Exceções!$F$5:$F$202,0))),"")</f>
        <v/>
      </c>
      <c r="AD371" t="str">
        <f>IF($AC371="","",IFERROR(_xlfn.SINGLE(INDEX(Exceções!$E$5:$E$202,MATCH($A371&amp;"|"&amp;$F371,Exceções!$F$5:$F$202,0))),""))</f>
        <v/>
      </c>
    </row>
    <row r="372" spans="1:30" ht="15" hidden="1" customHeight="1" x14ac:dyDescent="0.25">
      <c r="A372" s="43">
        <v>53512</v>
      </c>
      <c r="B372" s="29" t="s">
        <v>181</v>
      </c>
      <c r="C372" s="29" t="str">
        <f>IFERROR(INDEX(Cadastro!$C$5:$C$94,$AB372),"NÃO INFORMADO")</f>
        <v>AUT</v>
      </c>
      <c r="D372" s="29" t="str">
        <f>IFERROR(INDEX(Cadastro!$D$5:$D$94,$AB372),"")</f>
        <v>6x1</v>
      </c>
      <c r="E372" s="29" t="str">
        <f>IFERROR(INDEX(Cadastro!$G$5:$G$94,$AB372),"")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$94,$AB372),"")="",IF($L372&gt;0,1,0),IF(IFERROR(INDEX(Cadastro!$F$5:$F$94,$AB372),"")&lt;=IFERROR(INDEX(Parâmetros!$B$39:$B$48,MATCH($E372,Parâmetros!$A$39:$A$48,0)),99),IFERROR(INDEX(Cadastro!$F$5:$F$94,$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$94,$AB372),"")="",0,IF(IFERROR(INDEX(Cadastro!$F$5:$F$94,$AB372),"")&gt;IFERROR(INDEX(Parâmetros!$B$39:$B$48,MATCH($E372,Parâmetros!$A$39:$A$48,0)),99),IFERROR(INDEX(Cadastro!$F$5:$F$94,$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registro"),IF(AND($AB372&lt;&gt;$AB371,IFERROR(INDEX(Cadastro!$F$5:$F$94,$AB372),"")=""),"Indeterminado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IFERROR(MATCH($A372&amp;"|"&amp;TEXT(_xlfn.MAXIFS(Cadastro!$E$5:$E$94,Cadastro!$A$5:$A$94,$A372,Cadastro!$E$5:$E$94,"&lt;="&amp;$F372),"yyyymmdd"),Cadastro!$I$5:$I$94,0),"")</f>
        <v>13</v>
      </c>
      <c r="AC372" t="str">
        <f>IFERROR(_xlfn.SINGLE(INDEX(Exceções!$D$5:$D$202,MATCH($A372&amp;"|"&amp;$F372,Exceções!$F$5:$F$202,0))),"")</f>
        <v/>
      </c>
      <c r="AD372" t="str">
        <f>IF($AC372="","",IFERROR(_xlfn.SINGLE(INDEX(Exceções!$E$5:$E$202,MATCH($A372&amp;"|"&amp;$F372,Exceções!$F$5:$F$202,0))),""))</f>
        <v/>
      </c>
    </row>
    <row r="373" spans="1:30" ht="15" hidden="1" customHeight="1" x14ac:dyDescent="0.25">
      <c r="A373" s="43">
        <v>53512</v>
      </c>
      <c r="B373" s="29" t="s">
        <v>181</v>
      </c>
      <c r="C373" s="29" t="str">
        <f>IFERROR(INDEX(Cadastro!$C$5:$C$94,$AB373),"NÃO INFORMADO")</f>
        <v>AUT</v>
      </c>
      <c r="D373" s="29" t="str">
        <f>IFERROR(INDEX(Cadastro!$D$5:$D$94,$AB373),"")</f>
        <v>6x1</v>
      </c>
      <c r="E373" s="29" t="str">
        <f>IFERROR(INDEX(Cadastro!$G$5:$G$94,$AB373),"")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$94,$AB373),"")="",IF($L373&gt;0,1,0),IF(IFERROR(INDEX(Cadastro!$F$5:$F$94,$AB373),"")&lt;=IFERROR(INDEX(Parâmetros!$B$39:$B$48,MATCH($E373,Parâmetros!$A$39:$A$48,0)),99),IFERROR(INDEX(Cadastro!$F$5:$F$94,$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$94,$AB373),"")="",0,IF(IFERROR(INDEX(Cadastro!$F$5:$F$94,$AB373),"")&gt;IFERROR(INDEX(Parâmetros!$B$39:$B$48,MATCH($E373,Parâmetros!$A$39:$A$48,0)),99),IFERROR(INDEX(Cadastro!$F$5:$F$94,$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registro"),IF(AND($AB373&lt;&gt;$AB372,IFERROR(INDEX(Cadastro!$F$5:$F$94,$AB373),"")=""),"Indeterminado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IFERROR(MATCH($A373&amp;"|"&amp;TEXT(_xlfn.MAXIFS(Cadastro!$E$5:$E$94,Cadastro!$A$5:$A$94,$A373,Cadastro!$E$5:$E$94,"&lt;="&amp;$F373),"yyyymmdd"),Cadastro!$I$5:$I$94,0),"")</f>
        <v>13</v>
      </c>
      <c r="AC373" t="str">
        <f>IFERROR(_xlfn.SINGLE(INDEX(Exceções!$D$5:$D$202,MATCH($A373&amp;"|"&amp;$F373,Exceções!$F$5:$F$202,0))),"")</f>
        <v/>
      </c>
      <c r="AD373" t="str">
        <f>IF($AC373="","",IFERROR(_xlfn.SINGLE(INDEX(Exceções!$E$5:$E$202,MATCH($A373&amp;"|"&amp;$F373,Exceções!$F$5:$F$202,0))),""))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IFERROR(INDEX(Cadastro!$C$5:$C$94,$AB376),"NÃO INFORMADO")</f>
        <v>INS</v>
      </c>
      <c r="D376" s="29" t="str">
        <f>IFERROR(INDEX(Cadastro!$D$5:$D$94,$AB376),"")</f>
        <v>6x1</v>
      </c>
      <c r="E376" s="29" t="str">
        <f>IFERROR(INDEX(Cadastro!$G$5:$G$94,$AB376),"")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$94,$AB376),"")="",IF($L376&gt;0,1,0),IF(IFERROR(INDEX(Cadastro!$F$5:$F$94,$AB376),"")&lt;=IFERROR(INDEX(Parâmetros!$B$39:$B$48,MATCH($E376,Parâmetros!$A$39:$A$48,0)),99),IFERROR(INDEX(Cadastro!$F$5:$F$94,$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$94,$AB376),"")="",0,IF(IFERROR(INDEX(Cadastro!$F$5:$F$94,$AB376),"")&gt;IFERROR(INDEX(Parâmetros!$B$39:$B$48,MATCH($E376,Parâmetros!$A$39:$A$48,0)),99),IFERROR(INDEX(Cadastro!$F$5:$F$94,$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registro"),IF(AND($AB376&lt;&gt;$AB375,IFERROR(INDEX(Cadastro!$F$5:$F$94,$AB376),"")=""),"Indeterminado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IFERROR(MATCH($A376&amp;"|"&amp;TEXT(_xlfn.MAXIFS(Cadastro!$E$5:$E$94,Cadastro!$A$5:$A$94,$A376,Cadastro!$E$5:$E$94,"&lt;="&amp;$F376),"yyyymmdd"),Cadastro!$I$5:$I$94,0),"")</f>
        <v>15</v>
      </c>
      <c r="AC376" t="str">
        <f>IFERROR(_xlfn.SINGLE(INDEX(Exceções!$D$5:$D$202,MATCH($A376&amp;"|"&amp;$F376,Exceções!$F$5:$F$202,0))),"")</f>
        <v/>
      </c>
      <c r="AD376" t="str">
        <f>IF($AC376="","",IFERROR(_xlfn.SINGLE(INDEX(Exceções!$E$5:$E$202,MATCH($A376&amp;"|"&amp;$F376,Exceções!$F$5:$F$202,0))),""))</f>
        <v/>
      </c>
    </row>
    <row r="377" spans="1:30" ht="15" hidden="1" customHeight="1" x14ac:dyDescent="0.25">
      <c r="A377" s="43">
        <v>56855</v>
      </c>
      <c r="B377" s="29" t="s">
        <v>183</v>
      </c>
      <c r="C377" s="29" t="str">
        <f>IFERROR(INDEX(Cadastro!$C$5:$C$94,$AB377),"NÃO INFORMADO")</f>
        <v>INS</v>
      </c>
      <c r="D377" s="29" t="str">
        <f>IFERROR(INDEX(Cadastro!$D$5:$D$94,$AB377),"")</f>
        <v>6x1</v>
      </c>
      <c r="E377" s="29" t="str">
        <f>IFERROR(INDEX(Cadastro!$G$5:$G$94,$AB377),"")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$94,$AB377),"")="",IF($L377&gt;0,1,0),IF(IFERROR(INDEX(Cadastro!$F$5:$F$94,$AB377),"")&lt;=IFERROR(INDEX(Parâmetros!$B$39:$B$48,MATCH($E377,Parâmetros!$A$39:$A$48,0)),99),IFERROR(INDEX(Cadastro!$F$5:$F$94,$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$94,$AB377),"")="",0,IF(IFERROR(INDEX(Cadastro!$F$5:$F$94,$AB377),"")&gt;IFERROR(INDEX(Parâmetros!$B$39:$B$48,MATCH($E377,Parâmetros!$A$39:$A$48,0)),99),IFERROR(INDEX(Cadastro!$F$5:$F$94,$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registro"),IF(AND($AB377&lt;&gt;$AB376,IFERROR(INDEX(Cadastro!$F$5:$F$94,$AB377),"")=""),"Indeterminado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IFERROR(MATCH($A377&amp;"|"&amp;TEXT(_xlfn.MAXIFS(Cadastro!$E$5:$E$94,Cadastro!$A$5:$A$94,$A377,Cadastro!$E$5:$E$94,"&lt;="&amp;$F377),"yyyymmdd"),Cadastro!$I$5:$I$94,0),"")</f>
        <v>15</v>
      </c>
      <c r="AC377" t="str">
        <f>IFERROR(_xlfn.SINGLE(INDEX(Exceções!$D$5:$D$202,MATCH($A377&amp;"|"&amp;$F377,Exceções!$F$5:$F$202,0))),"")</f>
        <v/>
      </c>
      <c r="AD377" t="str">
        <f>IF($AC377="","",IFERROR(_xlfn.SINGLE(INDEX(Exceções!$E$5:$E$202,MATCH($A377&amp;"|"&amp;$F377,Exceções!$F$5:$F$202,0))),""))</f>
        <v/>
      </c>
    </row>
    <row r="378" spans="1:30" ht="15" hidden="1" customHeight="1" x14ac:dyDescent="0.25">
      <c r="A378" s="43">
        <v>56855</v>
      </c>
      <c r="B378" s="29" t="s">
        <v>183</v>
      </c>
      <c r="C378" s="29" t="str">
        <f>IFERROR(INDEX(Cadastro!$C$5:$C$94,$AB378),"NÃO INFORMADO")</f>
        <v>INS</v>
      </c>
      <c r="D378" s="29" t="str">
        <f>IFERROR(INDEX(Cadastro!$D$5:$D$94,$AB378),"")</f>
        <v>6x1</v>
      </c>
      <c r="E378" s="29" t="str">
        <f>IFERROR(INDEX(Cadastro!$G$5:$G$94,$AB378),"")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$94,$AB378),"")="",IF($L378&gt;0,1,0),IF(IFERROR(INDEX(Cadastro!$F$5:$F$94,$AB378),"")&lt;=IFERROR(INDEX(Parâmetros!$B$39:$B$48,MATCH($E378,Parâmetros!$A$39:$A$48,0)),99),IFERROR(INDEX(Cadastro!$F$5:$F$94,$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$94,$AB378),"")="",0,IF(IFERROR(INDEX(Cadastro!$F$5:$F$94,$AB378),"")&gt;IFERROR(INDEX(Parâmetros!$B$39:$B$48,MATCH($E378,Parâmetros!$A$39:$A$48,0)),99),IFERROR(INDEX(Cadastro!$F$5:$F$94,$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registro"),IF(AND($AB378&lt;&gt;$AB377,IFERROR(INDEX(Cadastro!$F$5:$F$94,$AB378),"")=""),"Indeterminado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IFERROR(MATCH($A378&amp;"|"&amp;TEXT(_xlfn.MAXIFS(Cadastro!$E$5:$E$94,Cadastro!$A$5:$A$94,$A378,Cadastro!$E$5:$E$94,"&lt;="&amp;$F378),"yyyymmdd"),Cadastro!$I$5:$I$94,0),"")</f>
        <v>15</v>
      </c>
      <c r="AC378" t="str">
        <f>IFERROR(_xlfn.SINGLE(INDEX(Exceções!$D$5:$D$202,MATCH($A378&amp;"|"&amp;$F378,Exceções!$F$5:$F$202,0))),"")</f>
        <v/>
      </c>
      <c r="AD378" t="str">
        <f>IF($AC378="","",IFERROR(_xlfn.SINGLE(INDEX(Exceções!$E$5:$E$202,MATCH($A378&amp;"|"&amp;$F378,Exceções!$F$5:$F$202,0))),""))</f>
        <v/>
      </c>
    </row>
    <row r="379" spans="1:30" ht="15" hidden="1" customHeight="1" x14ac:dyDescent="0.25">
      <c r="A379" s="43">
        <v>56855</v>
      </c>
      <c r="B379" s="29" t="s">
        <v>183</v>
      </c>
      <c r="C379" s="29" t="str">
        <f>IFERROR(INDEX(Cadastro!$C$5:$C$94,$AB379),"NÃO INFORMADO")</f>
        <v>INS</v>
      </c>
      <c r="D379" s="29" t="str">
        <f>IFERROR(INDEX(Cadastro!$D$5:$D$94,$AB379),"")</f>
        <v>6x1</v>
      </c>
      <c r="E379" s="29" t="str">
        <f>IFERROR(INDEX(Cadastro!$G$5:$G$94,$AB379),"")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$94,$AB379),"")="",IF($L379&gt;0,1,0),IF(IFERROR(INDEX(Cadastro!$F$5:$F$94,$AB379),"")&lt;=IFERROR(INDEX(Parâmetros!$B$39:$B$48,MATCH($E379,Parâmetros!$A$39:$A$48,0)),99),IFERROR(INDEX(Cadastro!$F$5:$F$94,$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$94,$AB379),"")="",0,IF(IFERROR(INDEX(Cadastro!$F$5:$F$94,$AB379),"")&gt;IFERROR(INDEX(Parâmetros!$B$39:$B$48,MATCH($E379,Parâmetros!$A$39:$A$48,0)),99),IFERROR(INDEX(Cadastro!$F$5:$F$94,$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registro"),IF(AND($AB379&lt;&gt;$AB378,IFERROR(INDEX(Cadastro!$F$5:$F$94,$AB379),"")=""),"Indeterminado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IFERROR(MATCH($A379&amp;"|"&amp;TEXT(_xlfn.MAXIFS(Cadastro!$E$5:$E$94,Cadastro!$A$5:$A$94,$A379,Cadastro!$E$5:$E$94,"&lt;="&amp;$F379),"yyyymmdd"),Cadastro!$I$5:$I$94,0),"")</f>
        <v>15</v>
      </c>
      <c r="AC379" t="str">
        <f>IFERROR(_xlfn.SINGLE(INDEX(Exceções!$D$5:$D$202,MATCH($A379&amp;"|"&amp;$F379,Exceções!$F$5:$F$202,0))),"")</f>
        <v/>
      </c>
      <c r="AD379" t="str">
        <f>IF($AC379="","",IFERROR(_xlfn.SINGLE(INDEX(Exceções!$E$5:$E$202,MATCH($A379&amp;"|"&amp;$F379,Exceções!$F$5:$F$202,0))),""))</f>
        <v/>
      </c>
    </row>
    <row r="380" spans="1:30" ht="15" hidden="1" customHeight="1" x14ac:dyDescent="0.25">
      <c r="A380" s="43">
        <v>56855</v>
      </c>
      <c r="B380" s="29" t="s">
        <v>183</v>
      </c>
      <c r="C380" s="29" t="str">
        <f>IFERROR(INDEX(Cadastro!$C$5:$C$94,$AB380),"NÃO INFORMADO")</f>
        <v>INS</v>
      </c>
      <c r="D380" s="29" t="str">
        <f>IFERROR(INDEX(Cadastro!$D$5:$D$94,$AB380),"")</f>
        <v>6x1</v>
      </c>
      <c r="E380" s="29" t="str">
        <f>IFERROR(INDEX(Cadastro!$G$5:$G$94,$AB380),"")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$94,$AB380),"")="",IF($L380&gt;0,1,0),IF(IFERROR(INDEX(Cadastro!$F$5:$F$94,$AB380),"")&lt;=IFERROR(INDEX(Parâmetros!$B$39:$B$48,MATCH($E380,Parâmetros!$A$39:$A$48,0)),99),IFERROR(INDEX(Cadastro!$F$5:$F$94,$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$94,$AB380),"")="",0,IF(IFERROR(INDEX(Cadastro!$F$5:$F$94,$AB380),"")&gt;IFERROR(INDEX(Parâmetros!$B$39:$B$48,MATCH($E380,Parâmetros!$A$39:$A$48,0)),99),IFERROR(INDEX(Cadastro!$F$5:$F$94,$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registro"),IF(AND($AB380&lt;&gt;$AB379,IFERROR(INDEX(Cadastro!$F$5:$F$94,$AB380),"")=""),"Indeterminado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IFERROR(MATCH($A380&amp;"|"&amp;TEXT(_xlfn.MAXIFS(Cadastro!$E$5:$E$94,Cadastro!$A$5:$A$94,$A380,Cadastro!$E$5:$E$94,"&lt;="&amp;$F380),"yyyymmdd"),Cadastro!$I$5:$I$94,0),"")</f>
        <v>15</v>
      </c>
      <c r="AC380" t="str">
        <f>IFERROR(_xlfn.SINGLE(INDEX(Exceções!$D$5:$D$202,MATCH($A380&amp;"|"&amp;$F380,Exceções!$F$5:$F$202,0))),"")</f>
        <v/>
      </c>
      <c r="AD380" t="str">
        <f>IF($AC380="","",IFERROR(_xlfn.SINGLE(INDEX(Exceções!$E$5:$E$202,MATCH($A380&amp;"|"&amp;$F380,Exceções!$F$5:$F$202,0))),""))</f>
        <v/>
      </c>
    </row>
    <row r="381" spans="1:30" ht="15" hidden="1" customHeight="1" x14ac:dyDescent="0.25">
      <c r="A381" s="43">
        <v>56855</v>
      </c>
      <c r="B381" s="29" t="s">
        <v>183</v>
      </c>
      <c r="C381" s="29" t="str">
        <f>IFERROR(INDEX(Cadastro!$C$5:$C$94,$AB381),"NÃO INFORMADO")</f>
        <v>INS</v>
      </c>
      <c r="D381" s="29" t="str">
        <f>IFERROR(INDEX(Cadastro!$D$5:$D$94,$AB381),"")</f>
        <v>6x1</v>
      </c>
      <c r="E381" s="29" t="str">
        <f>IFERROR(INDEX(Cadastro!$G$5:$G$94,$AB381),"")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2.1800000000000002</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ATENÇÃO · apontou em dia de folga cadastrado · Folga da escala do funcionario</v>
      </c>
      <c r="W381" s="46" t="str">
        <f>IF(AND($AC381&lt;&gt;"",$AB381=$AB380,$W380&lt;&gt;""),$W380,IF(OR(OR($D381="6x1",$D381="FF 6x1"),$D381="5x2"),"",IF($AB381&lt;&gt;$AB380,IF(IFERROR(INDEX(Cadastro!$F$5:$F$94,$AB381),"")="",IF($L381&gt;0,1,0),IF(IFERROR(INDEX(Cadastro!$F$5:$F$94,$AB381),"")&lt;=IFERROR(INDEX(Parâmetros!$B$39:$B$48,MATCH($E381,Parâmetros!$A$39:$A$48,0)),99),IFERROR(INDEX(Cadastro!$F$5:$F$94,$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$94,$AB381),"")="",0,IF(IFERROR(INDEX(Cadastro!$F$5:$F$94,$AB381),"")&gt;IFERROR(INDEX(Parâmetros!$B$39:$B$48,MATCH($E381,Parâmetros!$A$39:$A$48,0)),99),IFERROR(INDEX(Cadastro!$F$5:$F$94,$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registro"),IF(AND($AB381&lt;&gt;$AB380,IFERROR(INDEX(Cadastro!$F$5:$F$94,$AB381),"")=""),"Indeterminado (início da série)",IF($X381&gt;0,"Folga","Falta de registro"))))))))</f>
        <v>Folga · com apontamento</v>
      </c>
      <c r="Z381" s="46">
        <f>IF(OR($L381&gt;0,$F381&gt;Parâmetros!$E$14),0,IF($A381&lt;&gt;$A380,1,N($Z380)+1))</f>
        <v>0</v>
      </c>
      <c r="AA381" s="46">
        <f>IF(OR($L381&gt;0,$F381&gt;Parâmetros!$E$14),0,IF(OR($A381&lt;&gt;$A382,$F382&gt;Parâmetros!$E$14),1,N($AA382)+1))</f>
        <v>0</v>
      </c>
      <c r="AB381" s="43">
        <f>IFERROR(MATCH($A381&amp;"|"&amp;TEXT(_xlfn.MAXIFS(Cadastro!$E$5:$E$94,Cadastro!$A$5:$A$94,$A381,Cadastro!$E$5:$E$94,"&lt;="&amp;$F381),"yyyymmdd"),Cadastro!$I$5:$I$94,0),"")</f>
        <v>15</v>
      </c>
      <c r="AC381" t="str">
        <f>IFERROR(_xlfn.SINGLE(INDEX(Exceções!$D$5:$D$202,MATCH($A381&amp;"|"&amp;$F381,Exceções!$F$5:$F$202,0))),"")</f>
        <v>Folga</v>
      </c>
      <c r="AD381" t="str">
        <f>IF($AC381="","",IFERROR(_xlfn.SINGLE(INDEX(Exceções!$E$5:$E$202,MATCH($A381&amp;"|"&amp;$F381,Exceções!$F$5:$F$202,0))),""))</f>
        <v>Folga da escala do funcionario</v>
      </c>
    </row>
    <row r="382" spans="1:30" ht="15" hidden="1" customHeight="1" x14ac:dyDescent="0.25">
      <c r="A382" s="43">
        <v>56855</v>
      </c>
      <c r="B382" s="29" t="s">
        <v>183</v>
      </c>
      <c r="C382" s="29" t="str">
        <f>IFERROR(INDEX(Cadastro!$C$5:$C$94,$AB382),"NÃO INFORMADO")</f>
        <v>INS</v>
      </c>
      <c r="D382" s="29" t="str">
        <f>IFERROR(INDEX(Cadastro!$D$5:$D$94,$AB382),"")</f>
        <v>6x1</v>
      </c>
      <c r="E382" s="29" t="str">
        <f>IFERROR(INDEX(Cadastro!$G$5:$G$94,$AB382),"")</f>
        <v>6x1</v>
      </c>
      <c r="F382" s="41">
        <v>46243</v>
      </c>
      <c r="G382" s="44" t="str">
        <f t="shared" si="72"/>
        <v>dom</v>
      </c>
      <c r="H382" s="43">
        <f>IF(COUNTIFS(Dados!$A:$A,$A382,Dados!$S:$S,$F382)=0,"",_xlfn.MINIFS(Dados!$Q:$Q,Dados!$A:$A,$A382,Dados!$S:$S,$F382))</f>
        <v>548</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5.25</v>
      </c>
      <c r="M382" s="42">
        <f>IFERROR(INDEX(Parâmetros!$E$6:$E$11,MATCH($K382,Parâmetros!$A$6:$A$11,0)),"")</f>
        <v>7.33</v>
      </c>
      <c r="N382" s="45">
        <f t="shared" si="73"/>
        <v>0.71623465211459758</v>
      </c>
      <c r="O382" s="45">
        <f>Parâmetros!$E$13</f>
        <v>0.8</v>
      </c>
      <c r="P382" s="44" t="str">
        <f>IF(OR($M382="",$F382&gt;Parâmetros!$E$14),"Não","Sim")</f>
        <v>Sim</v>
      </c>
      <c r="Q382" s="44" t="str">
        <f t="shared" si="74"/>
        <v>Sim</v>
      </c>
      <c r="R382" s="44" t="str">
        <f t="shared" si="75"/>
        <v>Não</v>
      </c>
      <c r="S382" s="42">
        <f t="shared" si="76"/>
        <v>0.61400000000000077</v>
      </c>
      <c r="T382" s="44" t="str">
        <f>IF($Q382&lt;&gt;"Sim","",IF($N382&gt;Parâmetros!$E$15,"Sim","Não"))</f>
        <v>Não</v>
      </c>
      <c r="U382" s="29" t="str">
        <f t="shared" si="77"/>
        <v>Abaixo da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ATENÇÃO · apontou sábado e domingo no mesmo fim de semana</v>
      </c>
      <c r="W382" s="46" t="str">
        <f>IF(AND($AC382&lt;&gt;"",$AB382=$AB381,$W381&lt;&gt;""),$W381,IF(OR(OR($D382="6x1",$D382="FF 6x1"),$D382="5x2"),"",IF($AB382&lt;&gt;$AB381,IF(IFERROR(INDEX(Cadastro!$F$5:$F$94,$AB382),"")="",IF($L382&gt;0,1,0),IF(IFERROR(INDEX(Cadastro!$F$5:$F$94,$AB382),"")&lt;=IFERROR(INDEX(Parâmetros!$B$39:$B$48,MATCH($E382,Parâmetros!$A$39:$A$48,0)),99),IFERROR(INDEX(Cadastro!$F$5:$F$94,$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$94,$AB382),"")="",0,IF(IFERROR(INDEX(Cadastro!$F$5:$F$94,$AB382),"")&gt;IFERROR(INDEX(Parâmetros!$B$39:$B$48,MATCH($E382,Parâmetros!$A$39:$A$48,0)),99),IFERROR(INDEX(Cadastro!$F$5:$F$94,$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registro"),IF(AND($AB382&lt;&gt;$AB381,IFERROR(INDEX(Cadastro!$F$5:$F$94,$AB382),"")=""),"Indeterminado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IFERROR(MATCH($A382&amp;"|"&amp;TEXT(_xlfn.MAXIFS(Cadastro!$E$5:$E$94,Cadastro!$A$5:$A$94,$A382,Cadastro!$E$5:$E$94,"&lt;="&amp;$F382),"yyyymmdd"),Cadastro!$I$5:$I$94,0),"")</f>
        <v>15</v>
      </c>
      <c r="AC382" t="str">
        <f>IFERROR(_xlfn.SINGLE(INDEX(Exceções!$D$5:$D$202,MATCH($A382&amp;"|"&amp;$F382,Exceções!$F$5:$F$202,0))),"")</f>
        <v/>
      </c>
      <c r="AD382" t="str">
        <f>IF($AC382="","",IFERROR(_xlfn.SINGLE(INDEX(Exceções!$E$5:$E$202,MATCH($A382&amp;"|"&amp;$F382,Exceções!$F$5:$F$202,0))),""))</f>
        <v/>
      </c>
    </row>
    <row r="383" spans="1:30" ht="15" hidden="1" customHeight="1" x14ac:dyDescent="0.25">
      <c r="A383" s="43">
        <v>56855</v>
      </c>
      <c r="B383" s="29" t="s">
        <v>183</v>
      </c>
      <c r="C383" s="29" t="str">
        <f>IFERROR(INDEX(Cadastro!$C$5:$C$94,$AB383),"NÃO INFORMADO")</f>
        <v>INS</v>
      </c>
      <c r="D383" s="29" t="str">
        <f>IFERROR(INDEX(Cadastro!$D$5:$D$94,$AB383),"")</f>
        <v>6x1</v>
      </c>
      <c r="E383" s="29" t="str">
        <f>IFERROR(INDEX(Cadastro!$G$5:$G$94,$AB383),"")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$94,$AB383),"")="",IF($L383&gt;0,1,0),IF(IFERROR(INDEX(Cadastro!$F$5:$F$94,$AB383),"")&lt;=IFERROR(INDEX(Parâmetros!$B$39:$B$48,MATCH($E383,Parâmetros!$A$39:$A$48,0)),99),IFERROR(INDEX(Cadastro!$F$5:$F$94,$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$94,$AB383),"")="",0,IF(IFERROR(INDEX(Cadastro!$F$5:$F$94,$AB383),"")&gt;IFERROR(INDEX(Parâmetros!$B$39:$B$48,MATCH($E383,Parâmetros!$A$39:$A$48,0)),99),IFERROR(INDEX(Cadastro!$F$5:$F$94,$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registro"),IF(AND($AB383&lt;&gt;$AB382,IFERROR(INDEX(Cadastro!$F$5:$F$94,$AB383),"")=""),"Indeterminado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IFERROR(MATCH($A383&amp;"|"&amp;TEXT(_xlfn.MAXIFS(Cadastro!$E$5:$E$94,Cadastro!$A$5:$A$94,$A383,Cadastro!$E$5:$E$94,"&lt;="&amp;$F383),"yyyymmdd"),Cadastro!$I$5:$I$94,0),"")</f>
        <v>15</v>
      </c>
      <c r="AC383" t="str">
        <f>IFERROR(_xlfn.SINGLE(INDEX(Exceções!$D$5:$D$202,MATCH($A383&amp;"|"&amp;$F383,Exceções!$F$5:$F$202,0))),"")</f>
        <v/>
      </c>
      <c r="AD383" t="str">
        <f>IF($AC383="","",IFERROR(_xlfn.SINGLE(INDEX(Exceções!$E$5:$E$202,MATCH($A383&amp;"|"&amp;$F383,Exceções!$F$5:$F$202,0))),""))</f>
        <v/>
      </c>
    </row>
    <row r="384" spans="1:30" ht="15" hidden="1" customHeight="1" x14ac:dyDescent="0.25">
      <c r="A384" s="43">
        <v>56855</v>
      </c>
      <c r="B384" s="29" t="s">
        <v>183</v>
      </c>
      <c r="C384" s="29" t="str">
        <f>IFERROR(INDEX(Cadastro!$C$5:$C$94,$AB384),"NÃO INFORMADO")</f>
        <v>INS</v>
      </c>
      <c r="D384" s="29" t="str">
        <f>IFERROR(INDEX(Cadastro!$D$5:$D$94,$AB384),"")</f>
        <v>6x1</v>
      </c>
      <c r="E384" s="29" t="str">
        <f>IFERROR(INDEX(Cadastro!$G$5:$G$94,$AB384),"")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$94,$AB384),"")="",IF($L384&gt;0,1,0),IF(IFERROR(INDEX(Cadastro!$F$5:$F$94,$AB384),"")&lt;=IFERROR(INDEX(Parâmetros!$B$39:$B$48,MATCH($E384,Parâmetros!$A$39:$A$48,0)),99),IFERROR(INDEX(Cadastro!$F$5:$F$94,$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$94,$AB384),"")="",0,IF(IFERROR(INDEX(Cadastro!$F$5:$F$94,$AB384),"")&gt;IFERROR(INDEX(Parâmetros!$B$39:$B$48,MATCH($E384,Parâmetros!$A$39:$A$48,0)),99),IFERROR(INDEX(Cadastro!$F$5:$F$94,$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registro"),IF(AND($AB384&lt;&gt;$AB383,IFERROR(INDEX(Cadastro!$F$5:$F$94,$AB384),"")=""),"Indeterminado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IFERROR(MATCH($A384&amp;"|"&amp;TEXT(_xlfn.MAXIFS(Cadastro!$E$5:$E$94,Cadastro!$A$5:$A$94,$A384,Cadastro!$E$5:$E$94,"&lt;="&amp;$F384),"yyyymmdd"),Cadastro!$I$5:$I$94,0),"")</f>
        <v>15</v>
      </c>
      <c r="AC384" t="str">
        <f>IFERROR(_xlfn.SINGLE(INDEX(Exceções!$D$5:$D$202,MATCH($A384&amp;"|"&amp;$F384,Exceções!$F$5:$F$202,0))),"")</f>
        <v/>
      </c>
      <c r="AD384" t="str">
        <f>IF($AC384="","",IFERROR(_xlfn.SINGLE(INDEX(Exceções!$E$5:$E$202,MATCH($A384&amp;"|"&amp;$F384,Exceções!$F$5:$F$202,0))),""))</f>
        <v/>
      </c>
    </row>
    <row r="385" spans="1:30" ht="15" hidden="1" customHeight="1" x14ac:dyDescent="0.25">
      <c r="A385" s="43">
        <v>56855</v>
      </c>
      <c r="B385" s="29" t="s">
        <v>183</v>
      </c>
      <c r="C385" s="29" t="str">
        <f>IFERROR(INDEX(Cadastro!$C$5:$C$94,$AB385),"NÃO INFORMADO")</f>
        <v>INS</v>
      </c>
      <c r="D385" s="29" t="str">
        <f>IFERROR(INDEX(Cadastro!$D$5:$D$94,$AB385),"")</f>
        <v>6x1</v>
      </c>
      <c r="E385" s="29" t="str">
        <f>IFERROR(INDEX(Cadastro!$G$5:$G$94,$AB385),"")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$94,$AB385),"")="",IF($L385&gt;0,1,0),IF(IFERROR(INDEX(Cadastro!$F$5:$F$94,$AB385),"")&lt;=IFERROR(INDEX(Parâmetros!$B$39:$B$48,MATCH($E385,Parâmetros!$A$39:$A$48,0)),99),IFERROR(INDEX(Cadastro!$F$5:$F$94,$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$94,$AB385),"")="",0,IF(IFERROR(INDEX(Cadastro!$F$5:$F$94,$AB385),"")&gt;IFERROR(INDEX(Parâmetros!$B$39:$B$48,MATCH($E385,Parâmetros!$A$39:$A$48,0)),99),IFERROR(INDEX(Cadastro!$F$5:$F$94,$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registro"),IF(AND($AB385&lt;&gt;$AB384,IFERROR(INDEX(Cadastro!$F$5:$F$94,$AB385),"")=""),"Indeterminado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IFERROR(MATCH($A385&amp;"|"&amp;TEXT(_xlfn.MAXIFS(Cadastro!$E$5:$E$94,Cadastro!$A$5:$A$94,$A385,Cadastro!$E$5:$E$94,"&lt;="&amp;$F385),"yyyymmdd"),Cadastro!$I$5:$I$94,0),"")</f>
        <v>15</v>
      </c>
      <c r="AC385" t="str">
        <f>IFERROR(_xlfn.SINGLE(INDEX(Exceções!$D$5:$D$202,MATCH($A385&amp;"|"&amp;$F385,Exceções!$F$5:$F$202,0))),"")</f>
        <v/>
      </c>
      <c r="AD385" t="str">
        <f>IF($AC385="","",IFERROR(_xlfn.SINGLE(INDEX(Exceções!$E$5:$E$202,MATCH($A385&amp;"|"&amp;$F385,Exceções!$F$5:$F$202,0))),""))</f>
        <v/>
      </c>
    </row>
    <row r="386" spans="1:30" ht="15" hidden="1" customHeight="1" x14ac:dyDescent="0.25">
      <c r="A386" s="43">
        <v>56855</v>
      </c>
      <c r="B386" s="29" t="s">
        <v>183</v>
      </c>
      <c r="C386" s="29" t="str">
        <f>IFERROR(INDEX(Cadastro!$C$5:$C$94,$AB386),"NÃO INFORMADO")</f>
        <v>INS</v>
      </c>
      <c r="D386" s="29" t="str">
        <f>IFERROR(INDEX(Cadastro!$D$5:$D$94,$AB386),"")</f>
        <v>6x1</v>
      </c>
      <c r="E386" s="29" t="str">
        <f>IFERROR(INDEX(Cadastro!$G$5:$G$94,$AB386),"")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$94,$AB386),"")="",IF($L386&gt;0,1,0),IF(IFERROR(INDEX(Cadastro!$F$5:$F$94,$AB386),"")&lt;=IFERROR(INDEX(Parâmetros!$B$39:$B$48,MATCH($E386,Parâmetros!$A$39:$A$48,0)),99),IFERROR(INDEX(Cadastro!$F$5:$F$94,$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$94,$AB386),"")="",0,IF(IFERROR(INDEX(Cadastro!$F$5:$F$94,$AB386),"")&gt;IFERROR(INDEX(Parâmetros!$B$39:$B$48,MATCH($E386,Parâmetros!$A$39:$A$48,0)),99),IFERROR(INDEX(Cadastro!$F$5:$F$94,$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registro"),IF(AND($AB386&lt;&gt;$AB385,IFERROR(INDEX(Cadastro!$F$5:$F$94,$AB386),"")=""),"Indeterminado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IFERROR(MATCH($A386&amp;"|"&amp;TEXT(_xlfn.MAXIFS(Cadastro!$E$5:$E$94,Cadastro!$A$5:$A$94,$A386,Cadastro!$E$5:$E$94,"&lt;="&amp;$F386),"yyyymmdd"),Cadastro!$I$5:$I$94,0),"")</f>
        <v>15</v>
      </c>
      <c r="AC386" t="str">
        <f>IFERROR(_xlfn.SINGLE(INDEX(Exceções!$D$5:$D$202,MATCH($A386&amp;"|"&amp;$F386,Exceções!$F$5:$F$202,0))),"")</f>
        <v/>
      </c>
      <c r="AD386" t="str">
        <f>IF($AC386="","",IFERROR(_xlfn.SINGLE(INDEX(Exceções!$E$5:$E$202,MATCH($A386&amp;"|"&amp;$F386,Exceções!$F$5:$F$202,0))),""))</f>
        <v/>
      </c>
    </row>
    <row r="387" spans="1:30" ht="15" hidden="1" customHeight="1" x14ac:dyDescent="0.25">
      <c r="A387" s="43">
        <v>56855</v>
      </c>
      <c r="B387" s="29" t="s">
        <v>183</v>
      </c>
      <c r="C387" s="29" t="str">
        <f>IFERROR(INDEX(Cadastro!$C$5:$C$94,$AB387),"NÃO INFORMADO")</f>
        <v>INS</v>
      </c>
      <c r="D387" s="29" t="str">
        <f>IFERROR(INDEX(Cadastro!$D$5:$D$94,$AB387),"")</f>
        <v>6x1</v>
      </c>
      <c r="E387" s="29" t="str">
        <f>IFERROR(INDEX(Cadastro!$G$5:$G$94,$AB387),"")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$94,$AB387),"")="",IF($L387&gt;0,1,0),IF(IFERROR(INDEX(Cadastro!$F$5:$F$94,$AB387),"")&lt;=IFERROR(INDEX(Parâmetros!$B$39:$B$48,MATCH($E387,Parâmetros!$A$39:$A$48,0)),99),IFERROR(INDEX(Cadastro!$F$5:$F$94,$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$94,$AB387),"")="",0,IF(IFERROR(INDEX(Cadastro!$F$5:$F$94,$AB387),"")&gt;IFERROR(INDEX(Parâmetros!$B$39:$B$48,MATCH($E387,Parâmetros!$A$39:$A$48,0)),99),IFERROR(INDEX(Cadastro!$F$5:$F$94,$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registro"),IF(AND($AB387&lt;&gt;$AB386,IFERROR(INDEX(Cadastro!$F$5:$F$94,$AB387),"")=""),"Indeterminado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IFERROR(MATCH($A387&amp;"|"&amp;TEXT(_xlfn.MAXIFS(Cadastro!$E$5:$E$94,Cadastro!$A$5:$A$94,$A387,Cadastro!$E$5:$E$94,"&lt;="&amp;$F387),"yyyymmdd"),Cadastro!$I$5:$I$94,0),"")</f>
        <v>15</v>
      </c>
      <c r="AC387" t="str">
        <f>IFERROR(_xlfn.SINGLE(INDEX(Exceções!$D$5:$D$202,MATCH($A387&amp;"|"&amp;$F387,Exceções!$F$5:$F$202,0))),"")</f>
        <v/>
      </c>
      <c r="AD387" t="str">
        <f>IF($AC387="","",IFERROR(_xlfn.SINGLE(INDEX(Exceções!$E$5:$E$202,MATCH($A387&amp;"|"&amp;$F387,Exceções!$F$5:$F$202,0))),""))</f>
        <v/>
      </c>
    </row>
    <row r="388" spans="1:30" ht="15" hidden="1" customHeight="1" x14ac:dyDescent="0.25">
      <c r="A388" s="43">
        <v>56855</v>
      </c>
      <c r="B388" s="29" t="s">
        <v>183</v>
      </c>
      <c r="C388" s="29" t="str">
        <f>IFERROR(INDEX(Cadastro!$C$5:$C$94,$AB388),"NÃO INFORMADO")</f>
        <v>INS</v>
      </c>
      <c r="D388" s="29" t="str">
        <f>IFERROR(INDEX(Cadastro!$D$5:$D$94,$AB388),"")</f>
        <v>6x1</v>
      </c>
      <c r="E388" s="29" t="str">
        <f>IFERROR(INDEX(Cadastro!$G$5:$G$94,$AB388),"")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$94,$AB388),"")="",IF($L388&gt;0,1,0),IF(IFERROR(INDEX(Cadastro!$F$5:$F$94,$AB388),"")&lt;=IFERROR(INDEX(Parâmetros!$B$39:$B$48,MATCH($E388,Parâmetros!$A$39:$A$48,0)),99),IFERROR(INDEX(Cadastro!$F$5:$F$94,$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$94,$AB388),"")="",0,IF(IFERROR(INDEX(Cadastro!$F$5:$F$94,$AB388),"")&gt;IFERROR(INDEX(Parâmetros!$B$39:$B$48,MATCH($E388,Parâmetros!$A$39:$A$48,0)),99),IFERROR(INDEX(Cadastro!$F$5:$F$94,$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registro"),IF(AND($AB388&lt;&gt;$AB387,IFERROR(INDEX(Cadastro!$F$5:$F$94,$AB388),"")=""),"Indeterminado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IFERROR(MATCH($A388&amp;"|"&amp;TEXT(_xlfn.MAXIFS(Cadastro!$E$5:$E$94,Cadastro!$A$5:$A$94,$A388,Cadastro!$E$5:$E$94,"&lt;="&amp;$F388),"yyyymmdd"),Cadastro!$I$5:$I$94,0),"")</f>
        <v>15</v>
      </c>
      <c r="AC388" t="str">
        <f>IFERROR(_xlfn.SINGLE(INDEX(Exceções!$D$5:$D$202,MATCH($A388&amp;"|"&amp;$F388,Exceções!$F$5:$F$202,0))),"")</f>
        <v/>
      </c>
      <c r="AD388" t="str">
        <f>IF($AC388="","",IFERROR(_xlfn.SINGLE(INDEX(Exceções!$E$5:$E$202,MATCH($A388&amp;"|"&amp;$F388,Exceções!$F$5:$F$202,0))),""))</f>
        <v/>
      </c>
    </row>
    <row r="389" spans="1:30" ht="15" hidden="1" customHeight="1" x14ac:dyDescent="0.25">
      <c r="A389" s="43">
        <v>56855</v>
      </c>
      <c r="B389" s="29" t="s">
        <v>183</v>
      </c>
      <c r="C389" s="29" t="str">
        <f>IFERROR(INDEX(Cadastro!$C$5:$C$94,$AB389),"NÃO INFORMADO")</f>
        <v>INS</v>
      </c>
      <c r="D389" s="29" t="str">
        <f>IFERROR(INDEX(Cadastro!$D$5:$D$94,$AB389),"")</f>
        <v>6x1</v>
      </c>
      <c r="E389" s="29" t="str">
        <f>IFERROR(INDEX(Cadastro!$G$5:$G$94,$AB389),"")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$94,$AB389),"")="",IF($L389&gt;0,1,0),IF(IFERROR(INDEX(Cadastro!$F$5:$F$94,$AB389),"")&lt;=IFERROR(INDEX(Parâmetros!$B$39:$B$48,MATCH($E389,Parâmetros!$A$39:$A$48,0)),99),IFERROR(INDEX(Cadastro!$F$5:$F$94,$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$94,$AB389),"")="",0,IF(IFERROR(INDEX(Cadastro!$F$5:$F$94,$AB389),"")&gt;IFERROR(INDEX(Parâmetros!$B$39:$B$48,MATCH($E389,Parâmetros!$A$39:$A$48,0)),99),IFERROR(INDEX(Cadastro!$F$5:$F$94,$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registro"),IF(AND($AB389&lt;&gt;$AB388,IFERROR(INDEX(Cadastro!$F$5:$F$94,$AB389),"")=""),"Indeterminado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IFERROR(MATCH($A389&amp;"|"&amp;TEXT(_xlfn.MAXIFS(Cadastro!$E$5:$E$94,Cadastro!$A$5:$A$94,$A389,Cadastro!$E$5:$E$94,"&lt;="&amp;$F389),"yyyymmdd"),Cadastro!$I$5:$I$94,0),"")</f>
        <v>15</v>
      </c>
      <c r="AC389" t="str">
        <f>IFERROR(_xlfn.SINGLE(INDEX(Exceções!$D$5:$D$202,MATCH($A389&amp;"|"&amp;$F389,Exceções!$F$5:$F$202,0))),"")</f>
        <v/>
      </c>
      <c r="AD389" t="str">
        <f>IF($AC389="","",IFERROR(_xlfn.SINGLE(INDEX(Exceções!$E$5:$E$202,MATCH($A389&amp;"|"&amp;$F389,Exceções!$F$5:$F$202,0))),""))</f>
        <v/>
      </c>
    </row>
    <row r="390" spans="1:30" ht="15" hidden="1" customHeight="1" x14ac:dyDescent="0.25">
      <c r="A390" s="43">
        <v>56855</v>
      </c>
      <c r="B390" s="29" t="s">
        <v>183</v>
      </c>
      <c r="C390" s="29" t="str">
        <f>IFERROR(INDEX(Cadastro!$C$5:$C$94,$AB390),"NÃO INFORMADO")</f>
        <v>INS</v>
      </c>
      <c r="D390" s="29" t="str">
        <f>IFERROR(INDEX(Cadastro!$D$5:$D$94,$AB390),"")</f>
        <v>6x1</v>
      </c>
      <c r="E390" s="29" t="str">
        <f>IFERROR(INDEX(Cadastro!$G$5:$G$94,$AB390),"")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$94,$AB390),"")="",IF($L390&gt;0,1,0),IF(IFERROR(INDEX(Cadastro!$F$5:$F$94,$AB390),"")&lt;=IFERROR(INDEX(Parâmetros!$B$39:$B$48,MATCH($E390,Parâmetros!$A$39:$A$48,0)),99),IFERROR(INDEX(Cadastro!$F$5:$F$94,$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$94,$AB390),"")="",0,IF(IFERROR(INDEX(Cadastro!$F$5:$F$94,$AB390),"")&gt;IFERROR(INDEX(Parâmetros!$B$39:$B$48,MATCH($E390,Parâmetros!$A$39:$A$48,0)),99),IFERROR(INDEX(Cadastro!$F$5:$F$94,$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registro"),IF(AND($AB390&lt;&gt;$AB389,IFERROR(INDEX(Cadastro!$F$5:$F$94,$AB390),"")=""),"Indeterminado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IFERROR(MATCH($A390&amp;"|"&amp;TEXT(_xlfn.MAXIFS(Cadastro!$E$5:$E$94,Cadastro!$A$5:$A$94,$A390,Cadastro!$E$5:$E$94,"&lt;="&amp;$F390),"yyyymmdd"),Cadastro!$I$5:$I$94,0),"")</f>
        <v>15</v>
      </c>
      <c r="AC390" t="str">
        <f>IFERROR(_xlfn.SINGLE(INDEX(Exceções!$D$5:$D$202,MATCH($A390&amp;"|"&amp;$F390,Exceções!$F$5:$F$202,0))),"")</f>
        <v/>
      </c>
      <c r="AD390" t="str">
        <f>IF($AC390="","",IFERROR(_xlfn.SINGLE(INDEX(Exceções!$E$5:$E$202,MATCH($A390&amp;"|"&amp;$F390,Exceções!$F$5:$F$202,0))),""))</f>
        <v/>
      </c>
    </row>
    <row r="391" spans="1:30" ht="15" hidden="1" customHeight="1" x14ac:dyDescent="0.25">
      <c r="A391" s="43">
        <v>56855</v>
      </c>
      <c r="B391" s="29" t="s">
        <v>183</v>
      </c>
      <c r="C391" s="29" t="str">
        <f>IFERROR(INDEX(Cadastro!$C$5:$C$94,$AB391),"NÃO INFORMADO")</f>
        <v>INS</v>
      </c>
      <c r="D391" s="29" t="str">
        <f>IFERROR(INDEX(Cadastro!$D$5:$D$94,$AB391),"")</f>
        <v>A</v>
      </c>
      <c r="E391" s="29" t="str">
        <f>IFERROR(INDEX(Cadastro!$G$5:$G$94,$AB391),"")</f>
        <v>A</v>
      </c>
      <c r="F391" s="41">
        <v>46252</v>
      </c>
      <c r="G391" s="44" t="str">
        <f t="shared" si="72"/>
        <v>ter</v>
      </c>
      <c r="H391" s="43">
        <f>IF(COUNTIFS(Dados!$A:$A,$A391,Dados!$S:$S,$F391)=0,"",_xlfn.MINIFS(Dados!$Q:$Q,Dados!$A:$A,$A391,Dados!$S:$S,$F391))</f>
        <v>440</v>
      </c>
      <c r="I391" s="43">
        <f>IF($H391="","",_xlfn.MAXIFS(Dados!$R:$R,Dados!$A:$A,$A391,Dados!$S:$S,$F391))</f>
        <v>914</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6.8699999999999992</v>
      </c>
      <c r="M391" s="42">
        <f>IFERROR(INDEX(Parâmetros!$E$6:$E$11,MATCH($K391,Parâmetros!$A$6:$A$11,0)),"")</f>
        <v>7.58</v>
      </c>
      <c r="N391" s="45">
        <f t="shared" si="73"/>
        <v>0.90633245382585736</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$94,$AB391),"")="",IF($L391&gt;0,1,0),IF(IFERROR(INDEX(Cadastro!$F$5:$F$94,$AB391),"")&lt;=IFERROR(INDEX(Parâmetros!$B$39:$B$48,MATCH($E391,Parâmetros!$A$39:$A$48,0)),99),IFERROR(INDEX(Cadastro!$F$5:$F$94,$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$94,$AB391),"")="",0,IF(IFERROR(INDEX(Cadastro!$F$5:$F$94,$AB391),"")&gt;IFERROR(INDEX(Parâmetros!$B$39:$B$48,MATCH($E391,Parâmetros!$A$39:$A$48,0)),99),IFERROR(INDEX(Cadastro!$F$5:$F$94,$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registro"),IF(AND($AB391&lt;&gt;$AB390,IFERROR(INDEX(Cadastro!$F$5:$F$94,$AB391),"")=""),"Indeterminado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IFERROR(MATCH($A391&amp;"|"&amp;TEXT(_xlfn.MAXIFS(Cadastro!$E$5:$E$94,Cadastro!$A$5:$A$94,$A391,Cadastro!$E$5:$E$94,"&lt;="&amp;$F391),"yyyymmdd"),Cadastro!$I$5:$I$94,0),"")</f>
        <v>68</v>
      </c>
      <c r="AC391" t="str">
        <f>IFERROR(_xlfn.SINGLE(INDEX(Exceções!$D$5:$D$202,MATCH($A391&amp;"|"&amp;$F391,Exceções!$F$5:$F$202,0))),"")</f>
        <v/>
      </c>
      <c r="AD391" t="str">
        <f>IF($AC391="","",IFERROR(_xlfn.SINGLE(INDEX(Exceções!$E$5:$E$202,MATCH($A391&amp;"|"&amp;$F391,Exceções!$F$5:$F$202,0))),""))</f>
        <v/>
      </c>
    </row>
    <row r="392" spans="1:30" ht="15" hidden="1" customHeight="1" x14ac:dyDescent="0.25">
      <c r="A392" s="43">
        <v>56855</v>
      </c>
      <c r="B392" s="29" t="s">
        <v>183</v>
      </c>
      <c r="C392" s="29" t="str">
        <f>IFERROR(INDEX(Cadastro!$C$5:$C$94,$AB392),"NÃO INFORMADO")</f>
        <v>INS</v>
      </c>
      <c r="D392" s="29" t="str">
        <f>IFERROR(INDEX(Cadastro!$D$5:$D$94,$AB392),"")</f>
        <v>6x1</v>
      </c>
      <c r="E392" s="29" t="str">
        <f>IFERROR(INDEX(Cadastro!$G$5:$G$94,$AB392),"")</f>
        <v>6x1</v>
      </c>
      <c r="F392" s="41">
        <v>46253</v>
      </c>
      <c r="G392" s="44" t="str">
        <f t="shared" si="72"/>
        <v>qua</v>
      </c>
      <c r="H392" s="43" t="str">
        <f>IF(COUNTIFS(Dados!$A:$A,$A392,Dados!$S:$S,$F392)=0,"",_xlfn.MINIFS(Dados!$Q:$Q,Dados!$A:$A,$A392,Dados!$S:$S,$F392))</f>
        <v/>
      </c>
      <c r="I392" s="43" t="str">
        <f>IF($H392="","",_xlfn.MAXIFS(Dados!$R:$R,Dados!$A:$A,$A392,Dados!$S:$S,$F392))</f>
        <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0</v>
      </c>
      <c r="M392" s="42">
        <f>IFERROR(INDEX(Parâmetros!$E$6:$E$11,MATCH($K392,Parâmetros!$A$6:$A$11,0)),"")</f>
        <v>8.8000000000000007</v>
      </c>
      <c r="N392" s="45">
        <f t="shared" si="73"/>
        <v>0</v>
      </c>
      <c r="O392" s="45">
        <f>Parâmetros!$E$13</f>
        <v>0.8</v>
      </c>
      <c r="P392" s="44" t="str">
        <f>IF(OR($M392="",$F392&gt;Parâmetros!$E$14),"Não","Sim")</f>
        <v>Não</v>
      </c>
      <c r="Q392" s="44" t="str">
        <f t="shared" si="74"/>
        <v/>
      </c>
      <c r="R392" s="44" t="str">
        <f t="shared" si="75"/>
        <v/>
      </c>
      <c r="S392" s="42" t="str">
        <f t="shared" si="76"/>
        <v/>
      </c>
      <c r="T392" s="44" t="str">
        <f>IF($Q392&lt;&gt;"Sim","",IF($N392&gt;Parâmetros!$E$15,"Sim","Não"))</f>
        <v/>
      </c>
      <c r="U392" s="29" t="str">
        <f t="shared" si="77"/>
        <v>Fora da apuração</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FALTA DE REGISTRO · dia útil da escala 6x1</v>
      </c>
      <c r="W392" s="46" t="str">
        <f>IF(AND($AC392&lt;&gt;"",$AB392=$AB391,$W391&lt;&gt;""),$W391,IF(OR(OR($D392="6x1",$D392="FF 6x1"),$D392="5x2"),"",IF($AB392&lt;&gt;$AB391,IF(IFERROR(INDEX(Cadastro!$F$5:$F$94,$AB392),"")="",IF($L392&gt;0,1,0),IF(IFERROR(INDEX(Cadastro!$F$5:$F$94,$AB392),"")&lt;=IFERROR(INDEX(Parâmetros!$B$39:$B$48,MATCH($E392,Parâmetros!$A$39:$A$48,0)),99),IFERROR(INDEX(Cadastro!$F$5:$F$94,$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$94,$AB392),"")="",0,IF(IFERROR(INDEX(Cadastro!$F$5:$F$94,$AB392),"")&gt;IFERROR(INDEX(Parâmetros!$B$39:$B$48,MATCH($E392,Parâmetros!$A$39:$A$48,0)),99),IFERROR(INDEX(Cadastro!$F$5:$F$94,$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registro"),IF(AND($AB392&lt;&gt;$AB391,IFERROR(INDEX(Cadastro!$F$5:$F$94,$AB392),"")=""),"Indeterminado (início da série)",IF($X392&gt;0,"Folga","Falta de registro"))))))))</f>
        <v>Falta de registro</v>
      </c>
      <c r="Z392" s="46">
        <f>IF(OR($L392&gt;0,$F392&gt;Parâmetros!$E$14),0,IF($A392&lt;&gt;$A391,1,N($Z391)+1))</f>
        <v>0</v>
      </c>
      <c r="AA392" s="46">
        <f>IF(OR($L392&gt;0,$F392&gt;Parâmetros!$E$14),0,IF(OR($A392&lt;&gt;$A393,$F393&gt;Parâmetros!$E$14),1,N($AA393)+1))</f>
        <v>0</v>
      </c>
      <c r="AB392" s="43">
        <f>IFERROR(MATCH($A392&amp;"|"&amp;TEXT(_xlfn.MAXIFS(Cadastro!$E$5:$E$94,Cadastro!$A$5:$A$94,$A392,Cadastro!$E$5:$E$94,"&lt;="&amp;$F392),"yyyymmdd"),Cadastro!$I$5:$I$94,0),"")</f>
        <v>69</v>
      </c>
      <c r="AC392" t="str">
        <f>IFERROR(_xlfn.SINGLE(INDEX(Exceções!$D$5:$D$202,MATCH($A392&amp;"|"&amp;$F392,Exceções!$F$5:$F$202,0))),"")</f>
        <v/>
      </c>
      <c r="AD392" t="str">
        <f>IF($AC392="","",IFERROR(_xlfn.SINGLE(INDEX(Exceções!$E$5:$E$202,MATCH($A392&amp;"|"&amp;$F392,Exceções!$F$5:$F$202,0))),""))</f>
        <v/>
      </c>
    </row>
    <row r="393" spans="1:30" ht="15" hidden="1" customHeight="1" x14ac:dyDescent="0.25">
      <c r="A393" s="43">
        <v>56855</v>
      </c>
      <c r="B393" s="29" t="s">
        <v>183</v>
      </c>
      <c r="C393" s="29" t="str">
        <f>IFERROR(INDEX(Cadastro!$C$5:$C$94,$AB393),"NÃO INFORMADO")</f>
        <v>INS</v>
      </c>
      <c r="D393" s="29" t="str">
        <f>IFERROR(INDEX(Cadastro!$D$5:$D$94,$AB393),"")</f>
        <v>6x1</v>
      </c>
      <c r="E393" s="29" t="str">
        <f>IFERROR(INDEX(Cadastro!$G$5:$G$94,$AB393),"")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$94,$AB393),"")="",IF($L393&gt;0,1,0),IF(IFERROR(INDEX(Cadastro!$F$5:$F$94,$AB393),"")&lt;=IFERROR(INDEX(Parâmetros!$B$39:$B$48,MATCH($E393,Parâmetros!$A$39:$A$48,0)),99),IFERROR(INDEX(Cadastro!$F$5:$F$94,$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$94,$AB393),"")="",0,IF(IFERROR(INDEX(Cadastro!$F$5:$F$94,$AB393),"")&gt;IFERROR(INDEX(Parâmetros!$B$39:$B$48,MATCH($E393,Parâmetros!$A$39:$A$48,0)),99),IFERROR(INDEX(Cadastro!$F$5:$F$94,$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registro"),IF(AND($AB393&lt;&gt;$AB392,IFERROR(INDEX(Cadastro!$F$5:$F$94,$AB393),"")=""),"Indeterminado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IFERROR(MATCH($A393&amp;"|"&amp;TEXT(_xlfn.MAXIFS(Cadastro!$E$5:$E$94,Cadastro!$A$5:$A$94,$A393,Cadastro!$E$5:$E$94,"&lt;="&amp;$F393),"yyyymmdd"),Cadastro!$I$5:$I$94,0),"")</f>
        <v>69</v>
      </c>
      <c r="AC393" t="str">
        <f>IFERROR(_xlfn.SINGLE(INDEX(Exceções!$D$5:$D$202,MATCH($A393&amp;"|"&amp;$F393,Exceções!$F$5:$F$202,0))),"")</f>
        <v/>
      </c>
      <c r="AD393" t="str">
        <f>IF($AC393="","",IFERROR(_xlfn.SINGLE(INDEX(Exceções!$E$5:$E$202,MATCH($A393&amp;"|"&amp;$F393,Exceções!$F$5:$F$202,0))),""))</f>
        <v/>
      </c>
    </row>
    <row r="394" spans="1:30" ht="15" hidden="1" customHeight="1" x14ac:dyDescent="0.25">
      <c r="A394" s="43">
        <v>56855</v>
      </c>
      <c r="B394" s="29" t="s">
        <v>183</v>
      </c>
      <c r="C394" s="29" t="str">
        <f>IFERROR(INDEX(Cadastro!$C$5:$C$94,$AB394),"NÃO INFORMADO")</f>
        <v>INS</v>
      </c>
      <c r="D394" s="29" t="str">
        <f>IFERROR(INDEX(Cadastro!$D$5:$D$94,$AB394),"")</f>
        <v>6x1</v>
      </c>
      <c r="E394" s="29" t="str">
        <f>IFERROR(INDEX(Cadastro!$G$5:$G$94,$AB394),"")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$94,$AB394),"")="",IF($L394&gt;0,1,0),IF(IFERROR(INDEX(Cadastro!$F$5:$F$94,$AB394),"")&lt;=IFERROR(INDEX(Parâmetros!$B$39:$B$48,MATCH($E394,Parâmetros!$A$39:$A$48,0)),99),IFERROR(INDEX(Cadastro!$F$5:$F$94,$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$94,$AB394),"")="",0,IF(IFERROR(INDEX(Cadastro!$F$5:$F$94,$AB394),"")&gt;IFERROR(INDEX(Parâmetros!$B$39:$B$48,MATCH($E394,Parâmetros!$A$39:$A$48,0)),99),IFERROR(INDEX(Cadastro!$F$5:$F$94,$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registro"),IF(AND($AB394&lt;&gt;$AB393,IFERROR(INDEX(Cadastro!$F$5:$F$94,$AB394),"")=""),"Indeterminado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IFERROR(MATCH($A394&amp;"|"&amp;TEXT(_xlfn.MAXIFS(Cadastro!$E$5:$E$94,Cadastro!$A$5:$A$94,$A394,Cadastro!$E$5:$E$94,"&lt;="&amp;$F394),"yyyymmdd"),Cadastro!$I$5:$I$94,0),"")</f>
        <v>69</v>
      </c>
      <c r="AC394" t="str">
        <f>IFERROR(_xlfn.SINGLE(INDEX(Exceções!$D$5:$D$202,MATCH($A394&amp;"|"&amp;$F394,Exceções!$F$5:$F$202,0))),"")</f>
        <v/>
      </c>
      <c r="AD394" t="str">
        <f>IF($AC394="","",IFERROR(_xlfn.SINGLE(INDEX(Exceções!$E$5:$E$202,MATCH($A394&amp;"|"&amp;$F394,Exceções!$F$5:$F$202,0))),""))</f>
        <v/>
      </c>
    </row>
    <row r="395" spans="1:30" ht="15" hidden="1" customHeight="1" x14ac:dyDescent="0.25">
      <c r="A395" s="43">
        <v>56855</v>
      </c>
      <c r="B395" s="29" t="s">
        <v>183</v>
      </c>
      <c r="C395" s="29" t="str">
        <f>IFERROR(INDEX(Cadastro!$C$5:$C$94,$AB395),"NÃO INFORMADO")</f>
        <v>INS</v>
      </c>
      <c r="D395" s="29" t="str">
        <f>IFERROR(INDEX(Cadastro!$D$5:$D$94,$AB395),"")</f>
        <v>6x1</v>
      </c>
      <c r="E395" s="29" t="str">
        <f>IFERROR(INDEX(Cadastro!$G$5:$G$94,$AB395),"")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$94,$AB395),"")="",IF($L395&gt;0,1,0),IF(IFERROR(INDEX(Cadastro!$F$5:$F$94,$AB395),"")&lt;=IFERROR(INDEX(Parâmetros!$B$39:$B$48,MATCH($E395,Parâmetros!$A$39:$A$48,0)),99),IFERROR(INDEX(Cadastro!$F$5:$F$94,$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$94,$AB395),"")="",0,IF(IFERROR(INDEX(Cadastro!$F$5:$F$94,$AB395),"")&gt;IFERROR(INDEX(Parâmetros!$B$39:$B$48,MATCH($E395,Parâmetros!$A$39:$A$48,0)),99),IFERROR(INDEX(Cadastro!$F$5:$F$94,$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registro"),IF(AND($AB395&lt;&gt;$AB394,IFERROR(INDEX(Cadastro!$F$5:$F$94,$AB395),"")=""),"Indeterminado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IFERROR(MATCH($A395&amp;"|"&amp;TEXT(_xlfn.MAXIFS(Cadastro!$E$5:$E$94,Cadastro!$A$5:$A$94,$A395,Cadastro!$E$5:$E$94,"&lt;="&amp;$F395),"yyyymmdd"),Cadastro!$I$5:$I$94,0),"")</f>
        <v>69</v>
      </c>
      <c r="AC395" t="str">
        <f>IFERROR(_xlfn.SINGLE(INDEX(Exceções!$D$5:$D$202,MATCH($A395&amp;"|"&amp;$F395,Exceções!$F$5:$F$202,0))),"")</f>
        <v/>
      </c>
      <c r="AD395" t="str">
        <f>IF($AC395="","",IFERROR(_xlfn.SINGLE(INDEX(Exceções!$E$5:$E$202,MATCH($A395&amp;"|"&amp;$F395,Exceções!$F$5:$F$202,0))),""))</f>
        <v/>
      </c>
    </row>
    <row r="396" spans="1:30" ht="15" hidden="1" customHeight="1" x14ac:dyDescent="0.25">
      <c r="A396" s="43">
        <v>56855</v>
      </c>
      <c r="B396" s="29" t="s">
        <v>183</v>
      </c>
      <c r="C396" s="29" t="str">
        <f>IFERROR(INDEX(Cadastro!$C$5:$C$94,$AB396),"NÃO INFORMADO")</f>
        <v>INS</v>
      </c>
      <c r="D396" s="29" t="str">
        <f>IFERROR(INDEX(Cadastro!$D$5:$D$94,$AB396),"")</f>
        <v>6x1</v>
      </c>
      <c r="E396" s="29" t="str">
        <f>IFERROR(INDEX(Cadastro!$G$5:$G$94,$AB396),"")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$94,$AB396),"")="",IF($L396&gt;0,1,0),IF(IFERROR(INDEX(Cadastro!$F$5:$F$94,$AB396),"")&lt;=IFERROR(INDEX(Parâmetros!$B$39:$B$48,MATCH($E396,Parâmetros!$A$39:$A$48,0)),99),IFERROR(INDEX(Cadastro!$F$5:$F$94,$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$94,$AB396),"")="",0,IF(IFERROR(INDEX(Cadastro!$F$5:$F$94,$AB396),"")&gt;IFERROR(INDEX(Parâmetros!$B$39:$B$48,MATCH($E396,Parâmetros!$A$39:$A$48,0)),99),IFERROR(INDEX(Cadastro!$F$5:$F$94,$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registro"),IF(AND($AB396&lt;&gt;$AB395,IFERROR(INDEX(Cadastro!$F$5:$F$94,$AB396),"")=""),"Indeterminado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IFERROR(MATCH($A396&amp;"|"&amp;TEXT(_xlfn.MAXIFS(Cadastro!$E$5:$E$94,Cadastro!$A$5:$A$94,$A396,Cadastro!$E$5:$E$94,"&lt;="&amp;$F396),"yyyymmdd"),Cadastro!$I$5:$I$94,0),"")</f>
        <v>69</v>
      </c>
      <c r="AC396" t="str">
        <f>IFERROR(_xlfn.SINGLE(INDEX(Exceções!$D$5:$D$202,MATCH($A396&amp;"|"&amp;$F396,Exceções!$F$5:$F$202,0))),"")</f>
        <v/>
      </c>
      <c r="AD396" t="str">
        <f>IF($AC396="","",IFERROR(_xlfn.SINGLE(INDEX(Exceções!$E$5:$E$202,MATCH($A396&amp;"|"&amp;$F396,Exceções!$F$5:$F$202,0))),""))</f>
        <v/>
      </c>
    </row>
    <row r="397" spans="1:30" ht="15" hidden="1" customHeight="1" x14ac:dyDescent="0.25">
      <c r="A397" s="43">
        <v>56855</v>
      </c>
      <c r="B397" s="29" t="s">
        <v>183</v>
      </c>
      <c r="C397" s="29" t="str">
        <f>IFERROR(INDEX(Cadastro!$C$5:$C$94,$AB397),"NÃO INFORMADO")</f>
        <v>INS</v>
      </c>
      <c r="D397" s="29" t="str">
        <f>IFERROR(INDEX(Cadastro!$D$5:$D$94,$AB397),"")</f>
        <v>6x1</v>
      </c>
      <c r="E397" s="29" t="str">
        <f>IFERROR(INDEX(Cadastro!$G$5:$G$94,$AB397),"")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$94,$AB397),"")="",IF($L397&gt;0,1,0),IF(IFERROR(INDEX(Cadastro!$F$5:$F$94,$AB397),"")&lt;=IFERROR(INDEX(Parâmetros!$B$39:$B$48,MATCH($E397,Parâmetros!$A$39:$A$48,0)),99),IFERROR(INDEX(Cadastro!$F$5:$F$94,$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$94,$AB397),"")="",0,IF(IFERROR(INDEX(Cadastro!$F$5:$F$94,$AB397),"")&gt;IFERROR(INDEX(Parâmetros!$B$39:$B$48,MATCH($E397,Parâmetros!$A$39:$A$48,0)),99),IFERROR(INDEX(Cadastro!$F$5:$F$94,$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registro"),IF(AND($AB397&lt;&gt;$AB396,IFERROR(INDEX(Cadastro!$F$5:$F$94,$AB397),"")=""),"Indeterminado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IFERROR(MATCH($A397&amp;"|"&amp;TEXT(_xlfn.MAXIFS(Cadastro!$E$5:$E$94,Cadastro!$A$5:$A$94,$A397,Cadastro!$E$5:$E$94,"&lt;="&amp;$F397),"yyyymmdd"),Cadastro!$I$5:$I$94,0),"")</f>
        <v>69</v>
      </c>
      <c r="AC397" t="str">
        <f>IFERROR(_xlfn.SINGLE(INDEX(Exceções!$D$5:$D$202,MATCH($A397&amp;"|"&amp;$F397,Exceções!$F$5:$F$202,0))),"")</f>
        <v/>
      </c>
      <c r="AD397" t="str">
        <f>IF($AC397="","",IFERROR(_xlfn.SINGLE(INDEX(Exceções!$E$5:$E$202,MATCH($A397&amp;"|"&amp;$F397,Exceções!$F$5:$F$202,0))),""))</f>
        <v/>
      </c>
    </row>
    <row r="398" spans="1:30" ht="15" hidden="1" customHeight="1" x14ac:dyDescent="0.25">
      <c r="A398" s="43">
        <v>56855</v>
      </c>
      <c r="B398" s="29" t="s">
        <v>183</v>
      </c>
      <c r="C398" s="29" t="str">
        <f>IFERROR(INDEX(Cadastro!$C$5:$C$94,$AB398),"NÃO INFORMADO")</f>
        <v>INS</v>
      </c>
      <c r="D398" s="29" t="str">
        <f>IFERROR(INDEX(Cadastro!$D$5:$D$94,$AB398),"")</f>
        <v>6x1</v>
      </c>
      <c r="E398" s="29" t="str">
        <f>IFERROR(INDEX(Cadastro!$G$5:$G$94,$AB398),"")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$94,$AB398),"")="",IF($L398&gt;0,1,0),IF(IFERROR(INDEX(Cadastro!$F$5:$F$94,$AB398),"")&lt;=IFERROR(INDEX(Parâmetros!$B$39:$B$48,MATCH($E398,Parâmetros!$A$39:$A$48,0)),99),IFERROR(INDEX(Cadastro!$F$5:$F$94,$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$94,$AB398),"")="",0,IF(IFERROR(INDEX(Cadastro!$F$5:$F$94,$AB398),"")&gt;IFERROR(INDEX(Parâmetros!$B$39:$B$48,MATCH($E398,Parâmetros!$A$39:$A$48,0)),99),IFERROR(INDEX(Cadastro!$F$5:$F$94,$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registro"),IF(AND($AB398&lt;&gt;$AB397,IFERROR(INDEX(Cadastro!$F$5:$F$94,$AB398),"")=""),"Indeterminado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IFERROR(MATCH($A398&amp;"|"&amp;TEXT(_xlfn.MAXIFS(Cadastro!$E$5:$E$94,Cadastro!$A$5:$A$94,$A398,Cadastro!$E$5:$E$94,"&lt;="&amp;$F398),"yyyymmdd"),Cadastro!$I$5:$I$94,0),"")</f>
        <v>69</v>
      </c>
      <c r="AC398" t="str">
        <f>IFERROR(_xlfn.SINGLE(INDEX(Exceções!$D$5:$D$202,MATCH($A398&amp;"|"&amp;$F398,Exceções!$F$5:$F$202,0))),"")</f>
        <v/>
      </c>
      <c r="AD398" t="str">
        <f>IF($AC398="","",IFERROR(_xlfn.SINGLE(INDEX(Exceções!$E$5:$E$202,MATCH($A398&amp;"|"&amp;$F398,Exceções!$F$5:$F$202,0))),""))</f>
        <v/>
      </c>
    </row>
    <row r="399" spans="1:30" ht="15" hidden="1" customHeight="1" x14ac:dyDescent="0.25">
      <c r="A399" s="43">
        <v>56855</v>
      </c>
      <c r="B399" s="29" t="s">
        <v>183</v>
      </c>
      <c r="C399" s="29" t="str">
        <f>IFERROR(INDEX(Cadastro!$C$5:$C$94,$AB399),"NÃO INFORMADO")</f>
        <v>INS</v>
      </c>
      <c r="D399" s="29" t="str">
        <f>IFERROR(INDEX(Cadastro!$D$5:$D$94,$AB399),"")</f>
        <v>6x1</v>
      </c>
      <c r="E399" s="29" t="str">
        <f>IFERROR(INDEX(Cadastro!$G$5:$G$94,$AB399),"")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$94,$AB399),"")="",IF($L399&gt;0,1,0),IF(IFERROR(INDEX(Cadastro!$F$5:$F$94,$AB399),"")&lt;=IFERROR(INDEX(Parâmetros!$B$39:$B$48,MATCH($E399,Parâmetros!$A$39:$A$48,0)),99),IFERROR(INDEX(Cadastro!$F$5:$F$94,$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$94,$AB399),"")="",0,IF(IFERROR(INDEX(Cadastro!$F$5:$F$94,$AB399),"")&gt;IFERROR(INDEX(Parâmetros!$B$39:$B$48,MATCH($E399,Parâmetros!$A$39:$A$48,0)),99),IFERROR(INDEX(Cadastro!$F$5:$F$94,$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registro"),IF(AND($AB399&lt;&gt;$AB398,IFERROR(INDEX(Cadastro!$F$5:$F$94,$AB399),"")=""),"Indeterminado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IFERROR(MATCH($A399&amp;"|"&amp;TEXT(_xlfn.MAXIFS(Cadastro!$E$5:$E$94,Cadastro!$A$5:$A$94,$A399,Cadastro!$E$5:$E$94,"&lt;="&amp;$F399),"yyyymmdd"),Cadastro!$I$5:$I$94,0),"")</f>
        <v>69</v>
      </c>
      <c r="AC399" t="str">
        <f>IFERROR(_xlfn.SINGLE(INDEX(Exceções!$D$5:$D$202,MATCH($A399&amp;"|"&amp;$F399,Exceções!$F$5:$F$202,0))),"")</f>
        <v/>
      </c>
      <c r="AD399" t="str">
        <f>IF($AC399="","",IFERROR(_xlfn.SINGLE(INDEX(Exceções!$E$5:$E$202,MATCH($A399&amp;"|"&amp;$F399,Exceções!$F$5:$F$202,0))),""))</f>
        <v/>
      </c>
    </row>
    <row r="400" spans="1:30" ht="15" hidden="1" customHeight="1" x14ac:dyDescent="0.25">
      <c r="A400" s="43">
        <v>56855</v>
      </c>
      <c r="B400" s="29" t="s">
        <v>183</v>
      </c>
      <c r="C400" s="29" t="str">
        <f>IFERROR(INDEX(Cadastro!$C$5:$C$94,$AB400),"NÃO INFORMADO")</f>
        <v>INS</v>
      </c>
      <c r="D400" s="29" t="str">
        <f>IFERROR(INDEX(Cadastro!$D$5:$D$94,$AB400),"")</f>
        <v>6x1</v>
      </c>
      <c r="E400" s="29" t="str">
        <f>IFERROR(INDEX(Cadastro!$G$5:$G$94,$AB400),"")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$94,$AB400),"")="",IF($L400&gt;0,1,0),IF(IFERROR(INDEX(Cadastro!$F$5:$F$94,$AB400),"")&lt;=IFERROR(INDEX(Parâmetros!$B$39:$B$48,MATCH($E400,Parâmetros!$A$39:$A$48,0)),99),IFERROR(INDEX(Cadastro!$F$5:$F$94,$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$94,$AB400),"")="",0,IF(IFERROR(INDEX(Cadastro!$F$5:$F$94,$AB400),"")&gt;IFERROR(INDEX(Parâmetros!$B$39:$B$48,MATCH($E400,Parâmetros!$A$39:$A$48,0)),99),IFERROR(INDEX(Cadastro!$F$5:$F$94,$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registro"),IF(AND($AB400&lt;&gt;$AB399,IFERROR(INDEX(Cadastro!$F$5:$F$94,$AB400),"")=""),"Indeterminado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IFERROR(MATCH($A400&amp;"|"&amp;TEXT(_xlfn.MAXIFS(Cadastro!$E$5:$E$94,Cadastro!$A$5:$A$94,$A400,Cadastro!$E$5:$E$94,"&lt;="&amp;$F400),"yyyymmdd"),Cadastro!$I$5:$I$94,0),"")</f>
        <v>69</v>
      </c>
      <c r="AC400" t="str">
        <f>IFERROR(_xlfn.SINGLE(INDEX(Exceções!$D$5:$D$202,MATCH($A400&amp;"|"&amp;$F400,Exceções!$F$5:$F$202,0))),"")</f>
        <v/>
      </c>
      <c r="AD400" t="str">
        <f>IF($AC400="","",IFERROR(_xlfn.SINGLE(INDEX(Exceções!$E$5:$E$202,MATCH($A400&amp;"|"&amp;$F400,Exceções!$F$5:$F$202,0))),""))</f>
        <v/>
      </c>
    </row>
    <row r="401" spans="1:30" ht="15" hidden="1" customHeight="1" x14ac:dyDescent="0.25">
      <c r="A401" s="43">
        <v>56855</v>
      </c>
      <c r="B401" s="29" t="s">
        <v>183</v>
      </c>
      <c r="C401" s="29" t="str">
        <f>IFERROR(INDEX(Cadastro!$C$5:$C$94,$AB401),"NÃO INFORMADO")</f>
        <v>INS</v>
      </c>
      <c r="D401" s="29" t="str">
        <f>IFERROR(INDEX(Cadastro!$D$5:$D$94,$AB401),"")</f>
        <v>6x1</v>
      </c>
      <c r="E401" s="29" t="str">
        <f>IFERROR(INDEX(Cadastro!$G$5:$G$94,$AB401),"")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$94,$AB401),"")="",IF($L401&gt;0,1,0),IF(IFERROR(INDEX(Cadastro!$F$5:$F$94,$AB401),"")&lt;=IFERROR(INDEX(Parâmetros!$B$39:$B$48,MATCH($E401,Parâmetros!$A$39:$A$48,0)),99),IFERROR(INDEX(Cadastro!$F$5:$F$94,$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$94,$AB401),"")="",0,IF(IFERROR(INDEX(Cadastro!$F$5:$F$94,$AB401),"")&gt;IFERROR(INDEX(Parâmetros!$B$39:$B$48,MATCH($E401,Parâmetros!$A$39:$A$48,0)),99),IFERROR(INDEX(Cadastro!$F$5:$F$94,$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registro"),IF(AND($AB401&lt;&gt;$AB400,IFERROR(INDEX(Cadastro!$F$5:$F$94,$AB401),"")=""),"Indeterminado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IFERROR(MATCH($A401&amp;"|"&amp;TEXT(_xlfn.MAXIFS(Cadastro!$E$5:$E$94,Cadastro!$A$5:$A$94,$A401,Cadastro!$E$5:$E$94,"&lt;="&amp;$F401),"yyyymmdd"),Cadastro!$I$5:$I$94,0),"")</f>
        <v>69</v>
      </c>
      <c r="AC401" t="str">
        <f>IFERROR(_xlfn.SINGLE(INDEX(Exceções!$D$5:$D$202,MATCH($A401&amp;"|"&amp;$F401,Exceções!$F$5:$F$202,0))),"")</f>
        <v/>
      </c>
      <c r="AD401" t="str">
        <f>IF($AC401="","",IFERROR(_xlfn.SINGLE(INDEX(Exceções!$E$5:$E$202,MATCH($A401&amp;"|"&amp;$F401,Exceções!$F$5:$F$202,0))),""))</f>
        <v/>
      </c>
    </row>
    <row r="402" spans="1:30" ht="15" hidden="1" customHeight="1" x14ac:dyDescent="0.25">
      <c r="A402" s="43">
        <v>56855</v>
      </c>
      <c r="B402" s="29" t="s">
        <v>183</v>
      </c>
      <c r="C402" s="29" t="str">
        <f>IFERROR(INDEX(Cadastro!$C$5:$C$94,$AB402),"NÃO INFORMADO")</f>
        <v>INS</v>
      </c>
      <c r="D402" s="29" t="str">
        <f>IFERROR(INDEX(Cadastro!$D$5:$D$94,$AB402),"")</f>
        <v>6x1</v>
      </c>
      <c r="E402" s="29" t="str">
        <f>IFERROR(INDEX(Cadastro!$G$5:$G$94,$AB402),"")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$94,$AB402),"")="",IF($L402&gt;0,1,0),IF(IFERROR(INDEX(Cadastro!$F$5:$F$94,$AB402),"")&lt;=IFERROR(INDEX(Parâmetros!$B$39:$B$48,MATCH($E402,Parâmetros!$A$39:$A$48,0)),99),IFERROR(INDEX(Cadastro!$F$5:$F$94,$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$94,$AB402),"")="",0,IF(IFERROR(INDEX(Cadastro!$F$5:$F$94,$AB402),"")&gt;IFERROR(INDEX(Parâmetros!$B$39:$B$48,MATCH($E402,Parâmetros!$A$39:$A$48,0)),99),IFERROR(INDEX(Cadastro!$F$5:$F$94,$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registro"),IF(AND($AB402&lt;&gt;$AB401,IFERROR(INDEX(Cadastro!$F$5:$F$94,$AB402),"")=""),"Indeterminado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IFERROR(MATCH($A402&amp;"|"&amp;TEXT(_xlfn.MAXIFS(Cadastro!$E$5:$E$94,Cadastro!$A$5:$A$94,$A402,Cadastro!$E$5:$E$94,"&lt;="&amp;$F402),"yyyymmdd"),Cadastro!$I$5:$I$94,0),"")</f>
        <v>69</v>
      </c>
      <c r="AC402" t="str">
        <f>IFERROR(_xlfn.SINGLE(INDEX(Exceções!$D$5:$D$202,MATCH($A402&amp;"|"&amp;$F402,Exceções!$F$5:$F$202,0))),"")</f>
        <v/>
      </c>
      <c r="AD402" t="str">
        <f>IF($AC402="","",IFERROR(_xlfn.SINGLE(INDEX(Exceções!$E$5:$E$202,MATCH($A402&amp;"|"&amp;$F402,Exceções!$F$5:$F$202,0))),""))</f>
        <v/>
      </c>
    </row>
    <row r="403" spans="1:30" ht="15" hidden="1" customHeight="1" x14ac:dyDescent="0.25">
      <c r="A403" s="43">
        <v>56855</v>
      </c>
      <c r="B403" s="29" t="s">
        <v>183</v>
      </c>
      <c r="C403" s="29" t="str">
        <f>IFERROR(INDEX(Cadastro!$C$5:$C$94,$AB403),"NÃO INFORMADO")</f>
        <v>INS</v>
      </c>
      <c r="D403" s="29" t="str">
        <f>IFERROR(INDEX(Cadastro!$D$5:$D$94,$AB403),"")</f>
        <v>6x1</v>
      </c>
      <c r="E403" s="29" t="str">
        <f>IFERROR(INDEX(Cadastro!$G$5:$G$94,$AB403),"")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$94,$AB403),"")="",IF($L403&gt;0,1,0),IF(IFERROR(INDEX(Cadastro!$F$5:$F$94,$AB403),"")&lt;=IFERROR(INDEX(Parâmetros!$B$39:$B$48,MATCH($E403,Parâmetros!$A$39:$A$48,0)),99),IFERROR(INDEX(Cadastro!$F$5:$F$94,$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$94,$AB403),"")="",0,IF(IFERROR(INDEX(Cadastro!$F$5:$F$94,$AB403),"")&gt;IFERROR(INDEX(Parâmetros!$B$39:$B$48,MATCH($E403,Parâmetros!$A$39:$A$48,0)),99),IFERROR(INDEX(Cadastro!$F$5:$F$94,$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registro"),IF(AND($AB403&lt;&gt;$AB402,IFERROR(INDEX(Cadastro!$F$5:$F$94,$AB403),"")=""),"Indeterminado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IFERROR(MATCH($A403&amp;"|"&amp;TEXT(_xlfn.MAXIFS(Cadastro!$E$5:$E$94,Cadastro!$A$5:$A$94,$A403,Cadastro!$E$5:$E$94,"&lt;="&amp;$F403),"yyyymmdd"),Cadastro!$I$5:$I$94,0),"")</f>
        <v>69</v>
      </c>
      <c r="AC403" t="str">
        <f>IFERROR(_xlfn.SINGLE(INDEX(Exceções!$D$5:$D$202,MATCH($A403&amp;"|"&amp;$F403,Exceções!$F$5:$F$202,0))),"")</f>
        <v/>
      </c>
      <c r="AD403" t="str">
        <f>IF($AC403="","",IFERROR(_xlfn.SINGLE(INDEX(Exceções!$E$5:$E$202,MATCH($A403&amp;"|"&amp;$F403,Exceções!$F$5:$F$202,0))),""))</f>
        <v/>
      </c>
    </row>
    <row r="404" spans="1:30" ht="15" hidden="1" customHeight="1" x14ac:dyDescent="0.25">
      <c r="A404" s="43">
        <v>56855</v>
      </c>
      <c r="B404" s="29" t="s">
        <v>183</v>
      </c>
      <c r="C404" s="29" t="str">
        <f>IFERROR(INDEX(Cadastro!$C$5:$C$94,$AB404),"NÃO INFORMADO")</f>
        <v>INS</v>
      </c>
      <c r="D404" s="29" t="str">
        <f>IFERROR(INDEX(Cadastro!$D$5:$D$94,$AB404),"")</f>
        <v>6x1</v>
      </c>
      <c r="E404" s="29" t="str">
        <f>IFERROR(INDEX(Cadastro!$G$5:$G$94,$AB404),"")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$94,$AB404),"")="",IF($L404&gt;0,1,0),IF(IFERROR(INDEX(Cadastro!$F$5:$F$94,$AB404),"")&lt;=IFERROR(INDEX(Parâmetros!$B$39:$B$48,MATCH($E404,Parâmetros!$A$39:$A$48,0)),99),IFERROR(INDEX(Cadastro!$F$5:$F$94,$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$94,$AB404),"")="",0,IF(IFERROR(INDEX(Cadastro!$F$5:$F$94,$AB404),"")&gt;IFERROR(INDEX(Parâmetros!$B$39:$B$48,MATCH($E404,Parâmetros!$A$39:$A$48,0)),99),IFERROR(INDEX(Cadastro!$F$5:$F$94,$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registro"),IF(AND($AB404&lt;&gt;$AB403,IFERROR(INDEX(Cadastro!$F$5:$F$94,$AB404),"")=""),"Indeterminado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IFERROR(MATCH($A404&amp;"|"&amp;TEXT(_xlfn.MAXIFS(Cadastro!$E$5:$E$94,Cadastro!$A$5:$A$94,$A404,Cadastro!$E$5:$E$94,"&lt;="&amp;$F404),"yyyymmdd"),Cadastro!$I$5:$I$94,0),"")</f>
        <v>69</v>
      </c>
      <c r="AC404" t="str">
        <f>IFERROR(_xlfn.SINGLE(INDEX(Exceções!$D$5:$D$202,MATCH($A404&amp;"|"&amp;$F404,Exceções!$F$5:$F$202,0))),"")</f>
        <v/>
      </c>
      <c r="AD404" t="str">
        <f>IF($AC404="","",IFERROR(_xlfn.SINGLE(INDEX(Exceções!$E$5:$E$202,MATCH($A404&amp;"|"&amp;$F404,Exceções!$F$5:$F$202,0))),""))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IFERROR(INDEX(Cadastro!$C$5:$C$94,$AB407),"NÃO INFORMADO")</f>
        <v>MEC</v>
      </c>
      <c r="D407" s="29" t="str">
        <f>IFERROR(INDEX(Cadastro!$D$5:$D$94,$AB407),"")</f>
        <v>Férias</v>
      </c>
      <c r="E407" s="29" t="str">
        <f>IFERROR(INDEX(Cadastro!$G$5:$G$94,$AB407),"")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$94,$AB407),"")="",IF($L407&gt;0,1,0),IF(IFERROR(INDEX(Cadastro!$F$5:$F$94,$AB407),"")&lt;=IFERROR(INDEX(Parâmetros!$B$39:$B$48,MATCH($E407,Parâmetros!$A$39:$A$48,0)),99),IFERROR(INDEX(Cadastro!$F$5:$F$94,$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$94,$AB407),"")="",0,IF(IFERROR(INDEX(Cadastro!$F$5:$F$94,$AB407),"")&gt;IFERROR(INDEX(Parâmetros!$B$39:$B$48,MATCH($E407,Parâmetros!$A$39:$A$48,0)),99),IFERROR(INDEX(Cadastro!$F$5:$F$94,$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registro"),IF(AND($AB407&lt;&gt;$AB406,IFERROR(INDEX(Cadastro!$F$5:$F$94,$AB407),"")=""),"Indeterminado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IFERROR(MATCH($A407&amp;"|"&amp;TEXT(_xlfn.MAXIFS(Cadastro!$E$5:$E$94,Cadastro!$A$5:$A$94,$A407,Cadastro!$E$5:$E$94,"&lt;="&amp;$F407),"yyyymmdd"),Cadastro!$I$5:$I$94,0),"")</f>
        <v>16</v>
      </c>
      <c r="AC407" t="str">
        <f>IFERROR(_xlfn.SINGLE(INDEX(Exceções!$D$5:$D$202,MATCH($A407&amp;"|"&amp;$F407,Exceções!$F$5:$F$202,0))),"")</f>
        <v/>
      </c>
      <c r="AD407" t="str">
        <f>IF($AC407="","",IFERROR(_xlfn.SINGLE(INDEX(Exceções!$E$5:$E$202,MATCH($A407&amp;"|"&amp;$F407,Exceções!$F$5:$F$202,0))),""))</f>
        <v/>
      </c>
    </row>
    <row r="408" spans="1:30" ht="15" hidden="1" customHeight="1" x14ac:dyDescent="0.25">
      <c r="A408" s="43">
        <v>55420</v>
      </c>
      <c r="B408" s="29" t="s">
        <v>184</v>
      </c>
      <c r="C408" s="29" t="str">
        <f>IFERROR(INDEX(Cadastro!$C$5:$C$94,$AB408),"NÃO INFORMADO")</f>
        <v>MEC</v>
      </c>
      <c r="D408" s="29" t="str">
        <f>IFERROR(INDEX(Cadastro!$D$5:$D$94,$AB408),"")</f>
        <v>Férias</v>
      </c>
      <c r="E408" s="29" t="str">
        <f>IFERROR(INDEX(Cadastro!$G$5:$G$94,$AB408),"")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$94,$AB408),"")="",IF($L408&gt;0,1,0),IF(IFERROR(INDEX(Cadastro!$F$5:$F$94,$AB408),"")&lt;=IFERROR(INDEX(Parâmetros!$B$39:$B$48,MATCH($E408,Parâmetros!$A$39:$A$48,0)),99),IFERROR(INDEX(Cadastro!$F$5:$F$94,$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$94,$AB408),"")="",0,IF(IFERROR(INDEX(Cadastro!$F$5:$F$94,$AB408),"")&gt;IFERROR(INDEX(Parâmetros!$B$39:$B$48,MATCH($E408,Parâmetros!$A$39:$A$48,0)),99),IFERROR(INDEX(Cadastro!$F$5:$F$94,$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registro"),IF(AND($AB408&lt;&gt;$AB407,IFERROR(INDEX(Cadastro!$F$5:$F$94,$AB408),"")=""),"Indeterminado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IFERROR(MATCH($A408&amp;"|"&amp;TEXT(_xlfn.MAXIFS(Cadastro!$E$5:$E$94,Cadastro!$A$5:$A$94,$A408,Cadastro!$E$5:$E$94,"&lt;="&amp;$F408),"yyyymmdd"),Cadastro!$I$5:$I$94,0),"")</f>
        <v>16</v>
      </c>
      <c r="AC408" t="str">
        <f>IFERROR(_xlfn.SINGLE(INDEX(Exceções!$D$5:$D$202,MATCH($A408&amp;"|"&amp;$F408,Exceções!$F$5:$F$202,0))),"")</f>
        <v/>
      </c>
      <c r="AD408" t="str">
        <f>IF($AC408="","",IFERROR(_xlfn.SINGLE(INDEX(Exceções!$E$5:$E$202,MATCH($A408&amp;"|"&amp;$F408,Exceções!$F$5:$F$202,0))),""))</f>
        <v/>
      </c>
    </row>
    <row r="409" spans="1:30" ht="15" hidden="1" customHeight="1" x14ac:dyDescent="0.25">
      <c r="A409" s="43">
        <v>55420</v>
      </c>
      <c r="B409" s="29" t="s">
        <v>184</v>
      </c>
      <c r="C409" s="29" t="str">
        <f>IFERROR(INDEX(Cadastro!$C$5:$C$94,$AB409),"NÃO INFORMADO")</f>
        <v>MEC</v>
      </c>
      <c r="D409" s="29" t="str">
        <f>IFERROR(INDEX(Cadastro!$D$5:$D$94,$AB409),"")</f>
        <v>Férias</v>
      </c>
      <c r="E409" s="29" t="str">
        <f>IFERROR(INDEX(Cadastro!$G$5:$G$94,$AB409),"")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$94,$AB409),"")="",IF($L409&gt;0,1,0),IF(IFERROR(INDEX(Cadastro!$F$5:$F$94,$AB409),"")&lt;=IFERROR(INDEX(Parâmetros!$B$39:$B$48,MATCH($E409,Parâmetros!$A$39:$A$48,0)),99),IFERROR(INDEX(Cadastro!$F$5:$F$94,$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$94,$AB409),"")="",0,IF(IFERROR(INDEX(Cadastro!$F$5:$F$94,$AB409),"")&gt;IFERROR(INDEX(Parâmetros!$B$39:$B$48,MATCH($E409,Parâmetros!$A$39:$A$48,0)),99),IFERROR(INDEX(Cadastro!$F$5:$F$94,$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registro"),IF(AND($AB409&lt;&gt;$AB408,IFERROR(INDEX(Cadastro!$F$5:$F$94,$AB409),"")=""),"Indeterminado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IFERROR(MATCH($A409&amp;"|"&amp;TEXT(_xlfn.MAXIFS(Cadastro!$E$5:$E$94,Cadastro!$A$5:$A$94,$A409,Cadastro!$E$5:$E$94,"&lt;="&amp;$F409),"yyyymmdd"),Cadastro!$I$5:$I$94,0),"")</f>
        <v>16</v>
      </c>
      <c r="AC409" t="str">
        <f>IFERROR(_xlfn.SINGLE(INDEX(Exceções!$D$5:$D$202,MATCH($A409&amp;"|"&amp;$F409,Exceções!$F$5:$F$202,0))),"")</f>
        <v/>
      </c>
      <c r="AD409" t="str">
        <f>IF($AC409="","",IFERROR(_xlfn.SINGLE(INDEX(Exceções!$E$5:$E$202,MATCH($A409&amp;"|"&amp;$F409,Exceções!$F$5:$F$202,0))),""))</f>
        <v/>
      </c>
    </row>
    <row r="410" spans="1:30" ht="15" hidden="1" customHeight="1" x14ac:dyDescent="0.25">
      <c r="A410" s="43">
        <v>55420</v>
      </c>
      <c r="B410" s="29" t="s">
        <v>184</v>
      </c>
      <c r="C410" s="29" t="str">
        <f>IFERROR(INDEX(Cadastro!$C$5:$C$94,$AB410),"NÃO INFORMADO")</f>
        <v>MEC</v>
      </c>
      <c r="D410" s="29" t="str">
        <f>IFERROR(INDEX(Cadastro!$D$5:$D$94,$AB410),"")</f>
        <v>Férias</v>
      </c>
      <c r="E410" s="29" t="str">
        <f>IFERROR(INDEX(Cadastro!$G$5:$G$94,$AB410),"")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$94,$AB410),"")="",IF($L410&gt;0,1,0),IF(IFERROR(INDEX(Cadastro!$F$5:$F$94,$AB410),"")&lt;=IFERROR(INDEX(Parâmetros!$B$39:$B$48,MATCH($E410,Parâmetros!$A$39:$A$48,0)),99),IFERROR(INDEX(Cadastro!$F$5:$F$94,$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$94,$AB410),"")="",0,IF(IFERROR(INDEX(Cadastro!$F$5:$F$94,$AB410),"")&gt;IFERROR(INDEX(Parâmetros!$B$39:$B$48,MATCH($E410,Parâmetros!$A$39:$A$48,0)),99),IFERROR(INDEX(Cadastro!$F$5:$F$94,$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registro"),IF(AND($AB410&lt;&gt;$AB409,IFERROR(INDEX(Cadastro!$F$5:$F$94,$AB410),"")=""),"Indeterminado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IFERROR(MATCH($A410&amp;"|"&amp;TEXT(_xlfn.MAXIFS(Cadastro!$E$5:$E$94,Cadastro!$A$5:$A$94,$A410,Cadastro!$E$5:$E$94,"&lt;="&amp;$F410),"yyyymmdd"),Cadastro!$I$5:$I$94,0),"")</f>
        <v>16</v>
      </c>
      <c r="AC410" t="str">
        <f>IFERROR(_xlfn.SINGLE(INDEX(Exceções!$D$5:$D$202,MATCH($A410&amp;"|"&amp;$F410,Exceções!$F$5:$F$202,0))),"")</f>
        <v/>
      </c>
      <c r="AD410" t="str">
        <f>IF($AC410="","",IFERROR(_xlfn.SINGLE(INDEX(Exceções!$E$5:$E$202,MATCH($A410&amp;"|"&amp;$F410,Exceções!$F$5:$F$202,0))),""))</f>
        <v/>
      </c>
    </row>
    <row r="411" spans="1:30" ht="15" hidden="1" customHeight="1" x14ac:dyDescent="0.25">
      <c r="A411" s="43">
        <v>55420</v>
      </c>
      <c r="B411" s="29" t="s">
        <v>184</v>
      </c>
      <c r="C411" s="29" t="str">
        <f>IFERROR(INDEX(Cadastro!$C$5:$C$94,$AB411),"NÃO INFORMADO")</f>
        <v>MEC</v>
      </c>
      <c r="D411" s="29" t="str">
        <f>IFERROR(INDEX(Cadastro!$D$5:$D$94,$AB411),"")</f>
        <v>Férias</v>
      </c>
      <c r="E411" s="29" t="str">
        <f>IFERROR(INDEX(Cadastro!$G$5:$G$94,$AB411),"")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$94,$AB411),"")="",IF($L411&gt;0,1,0),IF(IFERROR(INDEX(Cadastro!$F$5:$F$94,$AB411),"")&lt;=IFERROR(INDEX(Parâmetros!$B$39:$B$48,MATCH($E411,Parâmetros!$A$39:$A$48,0)),99),IFERROR(INDEX(Cadastro!$F$5:$F$94,$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$94,$AB411),"")="",0,IF(IFERROR(INDEX(Cadastro!$F$5:$F$94,$AB411),"")&gt;IFERROR(INDEX(Parâmetros!$B$39:$B$48,MATCH($E411,Parâmetros!$A$39:$A$48,0)),99),IFERROR(INDEX(Cadastro!$F$5:$F$94,$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registro"),IF(AND($AB411&lt;&gt;$AB410,IFERROR(INDEX(Cadastro!$F$5:$F$94,$AB411),"")=""),"Indeterminado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IFERROR(MATCH($A411&amp;"|"&amp;TEXT(_xlfn.MAXIFS(Cadastro!$E$5:$E$94,Cadastro!$A$5:$A$94,$A411,Cadastro!$E$5:$E$94,"&lt;="&amp;$F411),"yyyymmdd"),Cadastro!$I$5:$I$94,0),"")</f>
        <v>16</v>
      </c>
      <c r="AC411" t="str">
        <f>IFERROR(_xlfn.SINGLE(INDEX(Exceções!$D$5:$D$202,MATCH($A411&amp;"|"&amp;$F411,Exceções!$F$5:$F$202,0))),"")</f>
        <v/>
      </c>
      <c r="AD411" t="str">
        <f>IF($AC411="","",IFERROR(_xlfn.SINGLE(INDEX(Exceções!$E$5:$E$202,MATCH($A411&amp;"|"&amp;$F411,Exceções!$F$5:$F$202,0))),""))</f>
        <v/>
      </c>
    </row>
    <row r="412" spans="1:30" ht="15" hidden="1" customHeight="1" x14ac:dyDescent="0.25">
      <c r="A412" s="43">
        <v>55420</v>
      </c>
      <c r="B412" s="29" t="s">
        <v>184</v>
      </c>
      <c r="C412" s="29" t="str">
        <f>IFERROR(INDEX(Cadastro!$C$5:$C$94,$AB412),"NÃO INFORMADO")</f>
        <v>MEC</v>
      </c>
      <c r="D412" s="29" t="str">
        <f>IFERROR(INDEX(Cadastro!$D$5:$D$94,$AB412),"")</f>
        <v>Férias</v>
      </c>
      <c r="E412" s="29" t="str">
        <f>IFERROR(INDEX(Cadastro!$G$5:$G$94,$AB412),"")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$94,$AB412),"")="",IF($L412&gt;0,1,0),IF(IFERROR(INDEX(Cadastro!$F$5:$F$94,$AB412),"")&lt;=IFERROR(INDEX(Parâmetros!$B$39:$B$48,MATCH($E412,Parâmetros!$A$39:$A$48,0)),99),IFERROR(INDEX(Cadastro!$F$5:$F$94,$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$94,$AB412),"")="",0,IF(IFERROR(INDEX(Cadastro!$F$5:$F$94,$AB412),"")&gt;IFERROR(INDEX(Parâmetros!$B$39:$B$48,MATCH($E412,Parâmetros!$A$39:$A$48,0)),99),IFERROR(INDEX(Cadastro!$F$5:$F$94,$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registro"),IF(AND($AB412&lt;&gt;$AB411,IFERROR(INDEX(Cadastro!$F$5:$F$94,$AB412),"")=""),"Indeterminado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IFERROR(MATCH($A412&amp;"|"&amp;TEXT(_xlfn.MAXIFS(Cadastro!$E$5:$E$94,Cadastro!$A$5:$A$94,$A412,Cadastro!$E$5:$E$94,"&lt;="&amp;$F412),"yyyymmdd"),Cadastro!$I$5:$I$94,0),"")</f>
        <v>16</v>
      </c>
      <c r="AC412" t="str">
        <f>IFERROR(_xlfn.SINGLE(INDEX(Exceções!$D$5:$D$202,MATCH($A412&amp;"|"&amp;$F412,Exceções!$F$5:$F$202,0))),"")</f>
        <v/>
      </c>
      <c r="AD412" t="str">
        <f>IF($AC412="","",IFERROR(_xlfn.SINGLE(INDEX(Exceções!$E$5:$E$202,MATCH($A412&amp;"|"&amp;$F412,Exceções!$F$5:$F$202,0))),""))</f>
        <v/>
      </c>
    </row>
    <row r="413" spans="1:30" ht="15" hidden="1" customHeight="1" x14ac:dyDescent="0.25">
      <c r="A413" s="43">
        <v>55420</v>
      </c>
      <c r="B413" s="29" t="s">
        <v>184</v>
      </c>
      <c r="C413" s="29" t="str">
        <f>IFERROR(INDEX(Cadastro!$C$5:$C$94,$AB413),"NÃO INFORMADO")</f>
        <v>MEC</v>
      </c>
      <c r="D413" s="29" t="str">
        <f>IFERROR(INDEX(Cadastro!$D$5:$D$94,$AB413),"")</f>
        <v>Férias</v>
      </c>
      <c r="E413" s="29" t="str">
        <f>IFERROR(INDEX(Cadastro!$G$5:$G$94,$AB413),"")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$94,$AB413),"")="",IF($L413&gt;0,1,0),IF(IFERROR(INDEX(Cadastro!$F$5:$F$94,$AB413),"")&lt;=IFERROR(INDEX(Parâmetros!$B$39:$B$48,MATCH($E413,Parâmetros!$A$39:$A$48,0)),99),IFERROR(INDEX(Cadastro!$F$5:$F$94,$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$94,$AB413),"")="",0,IF(IFERROR(INDEX(Cadastro!$F$5:$F$94,$AB413),"")&gt;IFERROR(INDEX(Parâmetros!$B$39:$B$48,MATCH($E413,Parâmetros!$A$39:$A$48,0)),99),IFERROR(INDEX(Cadastro!$F$5:$F$94,$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registro"),IF(AND($AB413&lt;&gt;$AB412,IFERROR(INDEX(Cadastro!$F$5:$F$94,$AB413),"")=""),"Indeterminado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IFERROR(MATCH($A413&amp;"|"&amp;TEXT(_xlfn.MAXIFS(Cadastro!$E$5:$E$94,Cadastro!$A$5:$A$94,$A413,Cadastro!$E$5:$E$94,"&lt;="&amp;$F413),"yyyymmdd"),Cadastro!$I$5:$I$94,0),"")</f>
        <v>16</v>
      </c>
      <c r="AC413" t="str">
        <f>IFERROR(_xlfn.SINGLE(INDEX(Exceções!$D$5:$D$202,MATCH($A413&amp;"|"&amp;$F413,Exceções!$F$5:$F$202,0))),"")</f>
        <v/>
      </c>
      <c r="AD413" t="str">
        <f>IF($AC413="","",IFERROR(_xlfn.SINGLE(INDEX(Exceções!$E$5:$E$202,MATCH($A413&amp;"|"&amp;$F413,Exceções!$F$5:$F$202,0))),""))</f>
        <v/>
      </c>
    </row>
    <row r="414" spans="1:30" ht="15" hidden="1" customHeight="1" x14ac:dyDescent="0.25">
      <c r="A414" s="43">
        <v>55420</v>
      </c>
      <c r="B414" s="29" t="s">
        <v>184</v>
      </c>
      <c r="C414" s="29" t="str">
        <f>IFERROR(INDEX(Cadastro!$C$5:$C$94,$AB414),"NÃO INFORMADO")</f>
        <v>MEC</v>
      </c>
      <c r="D414" s="29" t="str">
        <f>IFERROR(INDEX(Cadastro!$D$5:$D$94,$AB414),"")</f>
        <v>Férias</v>
      </c>
      <c r="E414" s="29" t="str">
        <f>IFERROR(INDEX(Cadastro!$G$5:$G$94,$AB414),"")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$94,$AB414),"")="",IF($L414&gt;0,1,0),IF(IFERROR(INDEX(Cadastro!$F$5:$F$94,$AB414),"")&lt;=IFERROR(INDEX(Parâmetros!$B$39:$B$48,MATCH($E414,Parâmetros!$A$39:$A$48,0)),99),IFERROR(INDEX(Cadastro!$F$5:$F$94,$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$94,$AB414),"")="",0,IF(IFERROR(INDEX(Cadastro!$F$5:$F$94,$AB414),"")&gt;IFERROR(INDEX(Parâmetros!$B$39:$B$48,MATCH($E414,Parâmetros!$A$39:$A$48,0)),99),IFERROR(INDEX(Cadastro!$F$5:$F$94,$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registro"),IF(AND($AB414&lt;&gt;$AB413,IFERROR(INDEX(Cadastro!$F$5:$F$94,$AB414),"")=""),"Indeterminado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IFERROR(MATCH($A414&amp;"|"&amp;TEXT(_xlfn.MAXIFS(Cadastro!$E$5:$E$94,Cadastro!$A$5:$A$94,$A414,Cadastro!$E$5:$E$94,"&lt;="&amp;$F414),"yyyymmdd"),Cadastro!$I$5:$I$94,0),"")</f>
        <v>16</v>
      </c>
      <c r="AC414" t="str">
        <f>IFERROR(_xlfn.SINGLE(INDEX(Exceções!$D$5:$D$202,MATCH($A414&amp;"|"&amp;$F414,Exceções!$F$5:$F$202,0))),"")</f>
        <v/>
      </c>
      <c r="AD414" t="str">
        <f>IF($AC414="","",IFERROR(_xlfn.SINGLE(INDEX(Exceções!$E$5:$E$202,MATCH($A414&amp;"|"&amp;$F414,Exceções!$F$5:$F$202,0))),""))</f>
        <v/>
      </c>
    </row>
    <row r="415" spans="1:30" ht="15" hidden="1" customHeight="1" x14ac:dyDescent="0.25">
      <c r="A415" s="43">
        <v>55420</v>
      </c>
      <c r="B415" s="29" t="s">
        <v>184</v>
      </c>
      <c r="C415" s="29" t="str">
        <f>IFERROR(INDEX(Cadastro!$C$5:$C$94,$AB415),"NÃO INFORMADO")</f>
        <v>MEC</v>
      </c>
      <c r="D415" s="29" t="str">
        <f>IFERROR(INDEX(Cadastro!$D$5:$D$94,$AB415),"")</f>
        <v>Férias</v>
      </c>
      <c r="E415" s="29" t="str">
        <f>IFERROR(INDEX(Cadastro!$G$5:$G$94,$AB415),"")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$94,$AB415),"")="",IF($L415&gt;0,1,0),IF(IFERROR(INDEX(Cadastro!$F$5:$F$94,$AB415),"")&lt;=IFERROR(INDEX(Parâmetros!$B$39:$B$48,MATCH($E415,Parâmetros!$A$39:$A$48,0)),99),IFERROR(INDEX(Cadastro!$F$5:$F$94,$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$94,$AB415),"")="",0,IF(IFERROR(INDEX(Cadastro!$F$5:$F$94,$AB415),"")&gt;IFERROR(INDEX(Parâmetros!$B$39:$B$48,MATCH($E415,Parâmetros!$A$39:$A$48,0)),99),IFERROR(INDEX(Cadastro!$F$5:$F$94,$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registro"),IF(AND($AB415&lt;&gt;$AB414,IFERROR(INDEX(Cadastro!$F$5:$F$94,$AB415),"")=""),"Indeterminado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IFERROR(MATCH($A415&amp;"|"&amp;TEXT(_xlfn.MAXIFS(Cadastro!$E$5:$E$94,Cadastro!$A$5:$A$94,$A415,Cadastro!$E$5:$E$94,"&lt;="&amp;$F415),"yyyymmdd"),Cadastro!$I$5:$I$94,0),"")</f>
        <v>16</v>
      </c>
      <c r="AC415" t="str">
        <f>IFERROR(_xlfn.SINGLE(INDEX(Exceções!$D$5:$D$202,MATCH($A415&amp;"|"&amp;$F415,Exceções!$F$5:$F$202,0))),"")</f>
        <v/>
      </c>
      <c r="AD415" t="str">
        <f>IF($AC415="","",IFERROR(_xlfn.SINGLE(INDEX(Exceções!$E$5:$E$202,MATCH($A415&amp;"|"&amp;$F415,Exceções!$F$5:$F$202,0))),""))</f>
        <v/>
      </c>
    </row>
    <row r="416" spans="1:30" ht="15" hidden="1" customHeight="1" x14ac:dyDescent="0.25">
      <c r="A416" s="43">
        <v>55420</v>
      </c>
      <c r="B416" s="29" t="s">
        <v>184</v>
      </c>
      <c r="C416" s="29" t="str">
        <f>IFERROR(INDEX(Cadastro!$C$5:$C$94,$AB416),"NÃO INFORMADO")</f>
        <v>MEC</v>
      </c>
      <c r="D416" s="29" t="str">
        <f>IFERROR(INDEX(Cadastro!$D$5:$D$94,$AB416),"")</f>
        <v>Férias</v>
      </c>
      <c r="E416" s="29" t="str">
        <f>IFERROR(INDEX(Cadastro!$G$5:$G$94,$AB416),"")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$94,$AB416),"")="",IF($L416&gt;0,1,0),IF(IFERROR(INDEX(Cadastro!$F$5:$F$94,$AB416),"")&lt;=IFERROR(INDEX(Parâmetros!$B$39:$B$48,MATCH($E416,Parâmetros!$A$39:$A$48,0)),99),IFERROR(INDEX(Cadastro!$F$5:$F$94,$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$94,$AB416),"")="",0,IF(IFERROR(INDEX(Cadastro!$F$5:$F$94,$AB416),"")&gt;IFERROR(INDEX(Parâmetros!$B$39:$B$48,MATCH($E416,Parâmetros!$A$39:$A$48,0)),99),IFERROR(INDEX(Cadastro!$F$5:$F$94,$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registro"),IF(AND($AB416&lt;&gt;$AB415,IFERROR(INDEX(Cadastro!$F$5:$F$94,$AB416),"")=""),"Indeterminado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IFERROR(MATCH($A416&amp;"|"&amp;TEXT(_xlfn.MAXIFS(Cadastro!$E$5:$E$94,Cadastro!$A$5:$A$94,$A416,Cadastro!$E$5:$E$94,"&lt;="&amp;$F416),"yyyymmdd"),Cadastro!$I$5:$I$94,0),"")</f>
        <v>16</v>
      </c>
      <c r="AC416" t="str">
        <f>IFERROR(_xlfn.SINGLE(INDEX(Exceções!$D$5:$D$202,MATCH($A416&amp;"|"&amp;$F416,Exceções!$F$5:$F$202,0))),"")</f>
        <v/>
      </c>
      <c r="AD416" t="str">
        <f>IF($AC416="","",IFERROR(_xlfn.SINGLE(INDEX(Exceções!$E$5:$E$202,MATCH($A416&amp;"|"&amp;$F416,Exceções!$F$5:$F$202,0))),""))</f>
        <v/>
      </c>
    </row>
    <row r="417" spans="1:30" ht="15" hidden="1" customHeight="1" x14ac:dyDescent="0.25">
      <c r="A417" s="43">
        <v>55420</v>
      </c>
      <c r="B417" s="29" t="s">
        <v>184</v>
      </c>
      <c r="C417" s="29" t="str">
        <f>IFERROR(INDEX(Cadastro!$C$5:$C$94,$AB417),"NÃO INFORMADO")</f>
        <v>MEC</v>
      </c>
      <c r="D417" s="29" t="str">
        <f>IFERROR(INDEX(Cadastro!$D$5:$D$94,$AB417),"")</f>
        <v>Férias</v>
      </c>
      <c r="E417" s="29" t="str">
        <f>IFERROR(INDEX(Cadastro!$G$5:$G$94,$AB417),"")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$94,$AB417),"")="",IF($L417&gt;0,1,0),IF(IFERROR(INDEX(Cadastro!$F$5:$F$94,$AB417),"")&lt;=IFERROR(INDEX(Parâmetros!$B$39:$B$48,MATCH($E417,Parâmetros!$A$39:$A$48,0)),99),IFERROR(INDEX(Cadastro!$F$5:$F$94,$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$94,$AB417),"")="",0,IF(IFERROR(INDEX(Cadastro!$F$5:$F$94,$AB417),"")&gt;IFERROR(INDEX(Parâmetros!$B$39:$B$48,MATCH($E417,Parâmetros!$A$39:$A$48,0)),99),IFERROR(INDEX(Cadastro!$F$5:$F$94,$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registro"),IF(AND($AB417&lt;&gt;$AB416,IFERROR(INDEX(Cadastro!$F$5:$F$94,$AB417),"")=""),"Indeterminado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IFERROR(MATCH($A417&amp;"|"&amp;TEXT(_xlfn.MAXIFS(Cadastro!$E$5:$E$94,Cadastro!$A$5:$A$94,$A417,Cadastro!$E$5:$E$94,"&lt;="&amp;$F417),"yyyymmdd"),Cadastro!$I$5:$I$94,0),"")</f>
        <v>16</v>
      </c>
      <c r="AC417" t="str">
        <f>IFERROR(_xlfn.SINGLE(INDEX(Exceções!$D$5:$D$202,MATCH($A417&amp;"|"&amp;$F417,Exceções!$F$5:$F$202,0))),"")</f>
        <v/>
      </c>
      <c r="AD417" t="str">
        <f>IF($AC417="","",IFERROR(_xlfn.SINGLE(INDEX(Exceções!$E$5:$E$202,MATCH($A417&amp;"|"&amp;$F417,Exceções!$F$5:$F$202,0))),""))</f>
        <v/>
      </c>
    </row>
    <row r="418" spans="1:30" ht="15" hidden="1" customHeight="1" x14ac:dyDescent="0.25">
      <c r="A418" s="43">
        <v>55420</v>
      </c>
      <c r="B418" s="29" t="s">
        <v>184</v>
      </c>
      <c r="C418" s="29" t="str">
        <f>IFERROR(INDEX(Cadastro!$C$5:$C$94,$AB418),"NÃO INFORMADO")</f>
        <v>MEC</v>
      </c>
      <c r="D418" s="29" t="str">
        <f>IFERROR(INDEX(Cadastro!$D$5:$D$94,$AB418),"")</f>
        <v>B</v>
      </c>
      <c r="E418" s="29" t="str">
        <f>IFERROR(INDEX(Cadastro!$G$5:$G$94,$AB418),"")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$94,$AB418),"")="",IF($L418&gt;0,1,0),IF(IFERROR(INDEX(Cadastro!$F$5:$F$94,$AB418),"")&lt;=IFERROR(INDEX(Parâmetros!$B$39:$B$48,MATCH($E418,Parâmetros!$A$39:$A$48,0)),99),IFERROR(INDEX(Cadastro!$F$5:$F$94,$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$94,$AB418),"")="",0,IF(IFERROR(INDEX(Cadastro!$F$5:$F$94,$AB418),"")&gt;IFERROR(INDEX(Parâmetros!$B$39:$B$48,MATCH($E418,Parâmetros!$A$39:$A$48,0)),99),IFERROR(INDEX(Cadastro!$F$5:$F$94,$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registro"),IF(AND($AB418&lt;&gt;$AB417,IFERROR(INDEX(Cadastro!$F$5:$F$94,$AB418),"")=""),"Indeterminado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IFERROR(MATCH($A418&amp;"|"&amp;TEXT(_xlfn.MAXIFS(Cadastro!$E$5:$E$94,Cadastro!$A$5:$A$94,$A418,Cadastro!$E$5:$E$94,"&lt;="&amp;$F418),"yyyymmdd"),Cadastro!$I$5:$I$94,0),"")</f>
        <v>17</v>
      </c>
      <c r="AC418" t="str">
        <f>IFERROR(_xlfn.SINGLE(INDEX(Exceções!$D$5:$D$202,MATCH($A418&amp;"|"&amp;$F418,Exceções!$F$5:$F$202,0))),"")</f>
        <v/>
      </c>
      <c r="AD418" t="str">
        <f>IF($AC418="","",IFERROR(_xlfn.SINGLE(INDEX(Exceções!$E$5:$E$202,MATCH($A418&amp;"|"&amp;$F418,Exceções!$F$5:$F$202,0))),""))</f>
        <v/>
      </c>
    </row>
    <row r="419" spans="1:30" ht="15" hidden="1" customHeight="1" x14ac:dyDescent="0.25">
      <c r="A419" s="43">
        <v>55420</v>
      </c>
      <c r="B419" s="29" t="s">
        <v>184</v>
      </c>
      <c r="C419" s="29" t="str">
        <f>IFERROR(INDEX(Cadastro!$C$5:$C$94,$AB419),"NÃO INFORMADO")</f>
        <v>MEC</v>
      </c>
      <c r="D419" s="29" t="str">
        <f>IFERROR(INDEX(Cadastro!$D$5:$D$94,$AB419),"")</f>
        <v>B</v>
      </c>
      <c r="E419" s="29" t="str">
        <f>IFERROR(INDEX(Cadastro!$G$5:$G$94,$AB419),"")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$94,$AB419),"")="",IF($L419&gt;0,1,0),IF(IFERROR(INDEX(Cadastro!$F$5:$F$94,$AB419),"")&lt;=IFERROR(INDEX(Parâmetros!$B$39:$B$48,MATCH($E419,Parâmetros!$A$39:$A$48,0)),99),IFERROR(INDEX(Cadastro!$F$5:$F$94,$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$94,$AB419),"")="",0,IF(IFERROR(INDEX(Cadastro!$F$5:$F$94,$AB419),"")&gt;IFERROR(INDEX(Parâmetros!$B$39:$B$48,MATCH($E419,Parâmetros!$A$39:$A$48,0)),99),IFERROR(INDEX(Cadastro!$F$5:$F$94,$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registro"),IF(AND($AB419&lt;&gt;$AB418,IFERROR(INDEX(Cadastro!$F$5:$F$94,$AB419),"")=""),"Indeterminado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IFERROR(MATCH($A419&amp;"|"&amp;TEXT(_xlfn.MAXIFS(Cadastro!$E$5:$E$94,Cadastro!$A$5:$A$94,$A419,Cadastro!$E$5:$E$94,"&lt;="&amp;$F419),"yyyymmdd"),Cadastro!$I$5:$I$94,0),"")</f>
        <v>17</v>
      </c>
      <c r="AC419" t="str">
        <f>IFERROR(_xlfn.SINGLE(INDEX(Exceções!$D$5:$D$202,MATCH($A419&amp;"|"&amp;$F419,Exceções!$F$5:$F$202,0))),"")</f>
        <v/>
      </c>
      <c r="AD419" t="str">
        <f>IF($AC419="","",IFERROR(_xlfn.SINGLE(INDEX(Exceções!$E$5:$E$202,MATCH($A419&amp;"|"&amp;$F419,Exceções!$F$5:$F$202,0))),""))</f>
        <v/>
      </c>
    </row>
    <row r="420" spans="1:30" ht="15" hidden="1" customHeight="1" x14ac:dyDescent="0.25">
      <c r="A420" s="43">
        <v>55420</v>
      </c>
      <c r="B420" s="29" t="s">
        <v>184</v>
      </c>
      <c r="C420" s="29" t="str">
        <f>IFERROR(INDEX(Cadastro!$C$5:$C$94,$AB420),"NÃO INFORMADO")</f>
        <v>MEC</v>
      </c>
      <c r="D420" s="29" t="str">
        <f>IFERROR(INDEX(Cadastro!$D$5:$D$94,$AB420),"")</f>
        <v>B</v>
      </c>
      <c r="E420" s="29" t="str">
        <f>IFERROR(INDEX(Cadastro!$G$5:$G$94,$AB420),"")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$94,$AB420),"")="",IF($L420&gt;0,1,0),IF(IFERROR(INDEX(Cadastro!$F$5:$F$94,$AB420),"")&lt;=IFERROR(INDEX(Parâmetros!$B$39:$B$48,MATCH($E420,Parâmetros!$A$39:$A$48,0)),99),IFERROR(INDEX(Cadastro!$F$5:$F$94,$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$94,$AB420),"")="",0,IF(IFERROR(INDEX(Cadastro!$F$5:$F$94,$AB420),"")&gt;IFERROR(INDEX(Parâmetros!$B$39:$B$48,MATCH($E420,Parâmetros!$A$39:$A$48,0)),99),IFERROR(INDEX(Cadastro!$F$5:$F$94,$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registro"),IF(AND($AB420&lt;&gt;$AB419,IFERROR(INDEX(Cadastro!$F$5:$F$94,$AB420),"")=""),"Indeterminado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IFERROR(MATCH($A420&amp;"|"&amp;TEXT(_xlfn.MAXIFS(Cadastro!$E$5:$E$94,Cadastro!$A$5:$A$94,$A420,Cadastro!$E$5:$E$94,"&lt;="&amp;$F420),"yyyymmdd"),Cadastro!$I$5:$I$94,0),"")</f>
        <v>17</v>
      </c>
      <c r="AC420" t="str">
        <f>IFERROR(_xlfn.SINGLE(INDEX(Exceções!$D$5:$D$202,MATCH($A420&amp;"|"&amp;$F420,Exceções!$F$5:$F$202,0))),"")</f>
        <v/>
      </c>
      <c r="AD420" t="str">
        <f>IF($AC420="","",IFERROR(_xlfn.SINGLE(INDEX(Exceções!$E$5:$E$202,MATCH($A420&amp;"|"&amp;$F420,Exceções!$F$5:$F$202,0))),""))</f>
        <v/>
      </c>
    </row>
    <row r="421" spans="1:30" ht="15" hidden="1" customHeight="1" x14ac:dyDescent="0.25">
      <c r="A421" s="43">
        <v>55420</v>
      </c>
      <c r="B421" s="29" t="s">
        <v>184</v>
      </c>
      <c r="C421" s="29" t="str">
        <f>IFERROR(INDEX(Cadastro!$C$5:$C$94,$AB421),"NÃO INFORMADO")</f>
        <v>MEC</v>
      </c>
      <c r="D421" s="29" t="str">
        <f>IFERROR(INDEX(Cadastro!$D$5:$D$94,$AB421),"")</f>
        <v>B</v>
      </c>
      <c r="E421" s="29" t="str">
        <f>IFERROR(INDEX(Cadastro!$G$5:$G$94,$AB421),"")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$94,$AB421),"")="",IF($L421&gt;0,1,0),IF(IFERROR(INDEX(Cadastro!$F$5:$F$94,$AB421),"")&lt;=IFERROR(INDEX(Parâmetros!$B$39:$B$48,MATCH($E421,Parâmetros!$A$39:$A$48,0)),99),IFERROR(INDEX(Cadastro!$F$5:$F$94,$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$94,$AB421),"")="",0,IF(IFERROR(INDEX(Cadastro!$F$5:$F$94,$AB421),"")&gt;IFERROR(INDEX(Parâmetros!$B$39:$B$48,MATCH($E421,Parâmetros!$A$39:$A$48,0)),99),IFERROR(INDEX(Cadastro!$F$5:$F$94,$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registro"),IF(AND($AB421&lt;&gt;$AB420,IFERROR(INDEX(Cadastro!$F$5:$F$94,$AB421),"")=""),"Indeterminado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IFERROR(MATCH($A421&amp;"|"&amp;TEXT(_xlfn.MAXIFS(Cadastro!$E$5:$E$94,Cadastro!$A$5:$A$94,$A421,Cadastro!$E$5:$E$94,"&lt;="&amp;$F421),"yyyymmdd"),Cadastro!$I$5:$I$94,0),"")</f>
        <v>17</v>
      </c>
      <c r="AC421" t="str">
        <f>IFERROR(_xlfn.SINGLE(INDEX(Exceções!$D$5:$D$202,MATCH($A421&amp;"|"&amp;$F421,Exceções!$F$5:$F$202,0))),"")</f>
        <v/>
      </c>
      <c r="AD421" t="str">
        <f>IF($AC421="","",IFERROR(_xlfn.SINGLE(INDEX(Exceções!$E$5:$E$202,MATCH($A421&amp;"|"&amp;$F421,Exceções!$F$5:$F$202,0))),""))</f>
        <v/>
      </c>
    </row>
    <row r="422" spans="1:30" ht="15" hidden="1" customHeight="1" x14ac:dyDescent="0.25">
      <c r="A422" s="43">
        <v>55420</v>
      </c>
      <c r="B422" s="29" t="s">
        <v>184</v>
      </c>
      <c r="C422" s="29" t="str">
        <f>IFERROR(INDEX(Cadastro!$C$5:$C$94,$AB422),"NÃO INFORMADO")</f>
        <v>MEC</v>
      </c>
      <c r="D422" s="29" t="str">
        <f>IFERROR(INDEX(Cadastro!$D$5:$D$94,$AB422),"")</f>
        <v>B</v>
      </c>
      <c r="E422" s="29" t="str">
        <f>IFERROR(INDEX(Cadastro!$G$5:$G$94,$AB422),"")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$94,$AB422),"")="",IF($L422&gt;0,1,0),IF(IFERROR(INDEX(Cadastro!$F$5:$F$94,$AB422),"")&lt;=IFERROR(INDEX(Parâmetros!$B$39:$B$48,MATCH($E422,Parâmetros!$A$39:$A$48,0)),99),IFERROR(INDEX(Cadastro!$F$5:$F$94,$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$94,$AB422),"")="",0,IF(IFERROR(INDEX(Cadastro!$F$5:$F$94,$AB422),"")&gt;IFERROR(INDEX(Parâmetros!$B$39:$B$48,MATCH($E422,Parâmetros!$A$39:$A$48,0)),99),IFERROR(INDEX(Cadastro!$F$5:$F$94,$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registro"),IF(AND($AB422&lt;&gt;$AB421,IFERROR(INDEX(Cadastro!$F$5:$F$94,$AB422),"")=""),"Indeterminado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IFERROR(MATCH($A422&amp;"|"&amp;TEXT(_xlfn.MAXIFS(Cadastro!$E$5:$E$94,Cadastro!$A$5:$A$94,$A422,Cadastro!$E$5:$E$94,"&lt;="&amp;$F422),"yyyymmdd"),Cadastro!$I$5:$I$94,0),"")</f>
        <v>17</v>
      </c>
      <c r="AC422" t="str">
        <f>IFERROR(_xlfn.SINGLE(INDEX(Exceções!$D$5:$D$202,MATCH($A422&amp;"|"&amp;$F422,Exceções!$F$5:$F$202,0))),"")</f>
        <v/>
      </c>
      <c r="AD422" t="str">
        <f>IF($AC422="","",IFERROR(_xlfn.SINGLE(INDEX(Exceções!$E$5:$E$202,MATCH($A422&amp;"|"&amp;$F422,Exceções!$F$5:$F$202,0))),""))</f>
        <v/>
      </c>
    </row>
    <row r="423" spans="1:30" ht="15" hidden="1" customHeight="1" x14ac:dyDescent="0.25">
      <c r="A423" s="43">
        <v>55420</v>
      </c>
      <c r="B423" s="29" t="s">
        <v>184</v>
      </c>
      <c r="C423" s="29" t="str">
        <f>IFERROR(INDEX(Cadastro!$C$5:$C$94,$AB423),"NÃO INFORMADO")</f>
        <v>MEC</v>
      </c>
      <c r="D423" s="29" t="str">
        <f>IFERROR(INDEX(Cadastro!$D$5:$D$94,$AB423),"")</f>
        <v>B</v>
      </c>
      <c r="E423" s="29" t="str">
        <f>IFERROR(INDEX(Cadastro!$G$5:$G$94,$AB423),"")</f>
        <v>B</v>
      </c>
      <c r="F423" s="41">
        <v>46253</v>
      </c>
      <c r="G423" s="44" t="str">
        <f t="shared" si="78"/>
        <v>qua</v>
      </c>
      <c r="H423" s="43" t="str">
        <f>IF(COUNTIFS(Dados!$A:$A,$A423,Dados!$S:$S,$F423)=0,"",_xlfn.MINIFS(Dados!$Q:$Q,Dados!$A:$A,$A423,Dados!$S:$S,$F423))</f>
        <v/>
      </c>
      <c r="I423" s="43" t="str">
        <f>IF($H423="","",_xlfn.MAXIFS(Dados!$R:$R,Dados!$A:$A,$A423,Dados!$S:$S,$F423))</f>
        <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0</v>
      </c>
      <c r="M423" s="42">
        <f>IFERROR(INDEX(Parâmetros!$E$6:$E$11,MATCH($K423,Parâmetros!$A$6:$A$11,0)),"")</f>
        <v>7.67</v>
      </c>
      <c r="N423" s="45">
        <f t="shared" si="79"/>
        <v>0</v>
      </c>
      <c r="O423" s="45">
        <f>Parâmetros!$E$13</f>
        <v>0.8</v>
      </c>
      <c r="P423" s="44" t="str">
        <f>IF(OR($M423="",$F423&gt;Parâmetros!$E$14),"Não","Sim")</f>
        <v>Não</v>
      </c>
      <c r="Q423" s="44" t="str">
        <f t="shared" si="80"/>
        <v/>
      </c>
      <c r="R423" s="44" t="str">
        <f t="shared" si="81"/>
        <v/>
      </c>
      <c r="S423" s="42" t="str">
        <f t="shared" si="82"/>
        <v/>
      </c>
      <c r="T423" s="44" t="str">
        <f>IF($Q423&lt;&gt;"Sim","",IF($N423&gt;Parâmetros!$E$15,"Sim","Não"))</f>
        <v/>
      </c>
      <c r="U423" s="29" t="str">
        <f t="shared" si="83"/>
        <v>Fora da apuração</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FALTA DE REGISTRO · dia 2 de 5 do ciclo</v>
      </c>
      <c r="W423" s="46">
        <f>IF(AND($AC423&lt;&gt;"",$AB423=$AB422,$W422&lt;&gt;""),$W422,IF(OR(OR($D423="6x1",$D423="FF 6x1"),$D423="5x2"),"",IF($AB423&lt;&gt;$AB422,IF(IFERROR(INDEX(Cadastro!$F$5:$F$94,$AB423),"")="",IF($L423&gt;0,1,0),IF(IFERROR(INDEX(Cadastro!$F$5:$F$94,$AB423),"")&lt;=IFERROR(INDEX(Parâmetros!$B$39:$B$48,MATCH($E423,Parâmetros!$A$39:$A$48,0)),99),IFERROR(INDEX(Cadastro!$F$5:$F$94,$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$94,$AB423),"")="",0,IF(IFERROR(INDEX(Cadastro!$F$5:$F$94,$AB423),"")&gt;IFERROR(INDEX(Parâmetros!$B$39:$B$48,MATCH($E423,Parâmetros!$A$39:$A$48,0)),99),IFERROR(INDEX(Cadastro!$F$5:$F$94,$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registro"),IF(AND($AB423&lt;&gt;$AB422,IFERROR(INDEX(Cadastro!$F$5:$F$94,$AB423),"")=""),"Indeterminado (início da série)",IF($X423&gt;0,"Folga","Falta de registro"))))))))</f>
        <v>Falta de registro</v>
      </c>
      <c r="Z423" s="46">
        <f>IF(OR($L423&gt;0,$F423&gt;Parâmetros!$E$14),0,IF($A423&lt;&gt;$A422,1,N($Z422)+1))</f>
        <v>0</v>
      </c>
      <c r="AA423" s="46">
        <f>IF(OR($L423&gt;0,$F423&gt;Parâmetros!$E$14),0,IF(OR($A423&lt;&gt;$A424,$F424&gt;Parâmetros!$E$14),1,N($AA424)+1))</f>
        <v>0</v>
      </c>
      <c r="AB423" s="43">
        <f>IFERROR(MATCH($A423&amp;"|"&amp;TEXT(_xlfn.MAXIFS(Cadastro!$E$5:$E$94,Cadastro!$A$5:$A$94,$A423,Cadastro!$E$5:$E$94,"&lt;="&amp;$F423),"yyyymmdd"),Cadastro!$I$5:$I$94,0),"")</f>
        <v>17</v>
      </c>
      <c r="AC423" t="str">
        <f>IFERROR(_xlfn.SINGLE(INDEX(Exceções!$D$5:$D$202,MATCH($A423&amp;"|"&amp;$F423,Exceções!$F$5:$F$202,0))),"")</f>
        <v/>
      </c>
      <c r="AD423" t="str">
        <f>IF($AC423="","",IFERROR(_xlfn.SINGLE(INDEX(Exceções!$E$5:$E$202,MATCH($A423&amp;"|"&amp;$F423,Exceções!$F$5:$F$202,0))),""))</f>
        <v/>
      </c>
    </row>
    <row r="424" spans="1:30" ht="15" hidden="1" customHeight="1" x14ac:dyDescent="0.25">
      <c r="A424" s="43">
        <v>55420</v>
      </c>
      <c r="B424" s="29" t="s">
        <v>184</v>
      </c>
      <c r="C424" s="29" t="str">
        <f>IFERROR(INDEX(Cadastro!$C$5:$C$94,$AB424),"NÃO INFORMADO")</f>
        <v>MEC</v>
      </c>
      <c r="D424" s="29" t="str">
        <f>IFERROR(INDEX(Cadastro!$D$5:$D$94,$AB424),"")</f>
        <v>B</v>
      </c>
      <c r="E424" s="29" t="str">
        <f>IFERROR(INDEX(Cadastro!$G$5:$G$94,$AB424),"")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$94,$AB424),"")="",IF($L424&gt;0,1,0),IF(IFERROR(INDEX(Cadastro!$F$5:$F$94,$AB424),"")&lt;=IFERROR(INDEX(Parâmetros!$B$39:$B$48,MATCH($E424,Parâmetros!$A$39:$A$48,0)),99),IFERROR(INDEX(Cadastro!$F$5:$F$94,$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$94,$AB424),"")="",0,IF(IFERROR(INDEX(Cadastro!$F$5:$F$94,$AB424),"")&gt;IFERROR(INDEX(Parâmetros!$B$39:$B$48,MATCH($E424,Parâmetros!$A$39:$A$48,0)),99),IFERROR(INDEX(Cadastro!$F$5:$F$94,$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registro"),IF(AND($AB424&lt;&gt;$AB423,IFERROR(INDEX(Cadastro!$F$5:$F$94,$AB424),"")=""),"Indeterminado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IFERROR(MATCH($A424&amp;"|"&amp;TEXT(_xlfn.MAXIFS(Cadastro!$E$5:$E$94,Cadastro!$A$5:$A$94,$A424,Cadastro!$E$5:$E$94,"&lt;="&amp;$F424),"yyyymmdd"),Cadastro!$I$5:$I$94,0),"")</f>
        <v>17</v>
      </c>
      <c r="AC424" t="str">
        <f>IFERROR(_xlfn.SINGLE(INDEX(Exceções!$D$5:$D$202,MATCH($A424&amp;"|"&amp;$F424,Exceções!$F$5:$F$202,0))),"")</f>
        <v/>
      </c>
      <c r="AD424" t="str">
        <f>IF($AC424="","",IFERROR(_xlfn.SINGLE(INDEX(Exceções!$E$5:$E$202,MATCH($A424&amp;"|"&amp;$F424,Exceções!$F$5:$F$202,0))),""))</f>
        <v/>
      </c>
    </row>
    <row r="425" spans="1:30" ht="15" hidden="1" customHeight="1" x14ac:dyDescent="0.25">
      <c r="A425" s="43">
        <v>55420</v>
      </c>
      <c r="B425" s="29" t="s">
        <v>184</v>
      </c>
      <c r="C425" s="29" t="str">
        <f>IFERROR(INDEX(Cadastro!$C$5:$C$94,$AB425),"NÃO INFORMADO")</f>
        <v>MEC</v>
      </c>
      <c r="D425" s="29" t="str">
        <f>IFERROR(INDEX(Cadastro!$D$5:$D$94,$AB425),"")</f>
        <v>B</v>
      </c>
      <c r="E425" s="29" t="str">
        <f>IFERROR(INDEX(Cadastro!$G$5:$G$94,$AB425),"")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$94,$AB425),"")="",IF($L425&gt;0,1,0),IF(IFERROR(INDEX(Cadastro!$F$5:$F$94,$AB425),"")&lt;=IFERROR(INDEX(Parâmetros!$B$39:$B$48,MATCH($E425,Parâmetros!$A$39:$A$48,0)),99),IFERROR(INDEX(Cadastro!$F$5:$F$94,$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$94,$AB425),"")="",0,IF(IFERROR(INDEX(Cadastro!$F$5:$F$94,$AB425),"")&gt;IFERROR(INDEX(Parâmetros!$B$39:$B$48,MATCH($E425,Parâmetros!$A$39:$A$48,0)),99),IFERROR(INDEX(Cadastro!$F$5:$F$94,$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registro"),IF(AND($AB425&lt;&gt;$AB424,IFERROR(INDEX(Cadastro!$F$5:$F$94,$AB425),"")=""),"Indeterminado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IFERROR(MATCH($A425&amp;"|"&amp;TEXT(_xlfn.MAXIFS(Cadastro!$E$5:$E$94,Cadastro!$A$5:$A$94,$A425,Cadastro!$E$5:$E$94,"&lt;="&amp;$F425),"yyyymmdd"),Cadastro!$I$5:$I$94,0),"")</f>
        <v>17</v>
      </c>
      <c r="AC425" t="str">
        <f>IFERROR(_xlfn.SINGLE(INDEX(Exceções!$D$5:$D$202,MATCH($A425&amp;"|"&amp;$F425,Exceções!$F$5:$F$202,0))),"")</f>
        <v/>
      </c>
      <c r="AD425" t="str">
        <f>IF($AC425="","",IFERROR(_xlfn.SINGLE(INDEX(Exceções!$E$5:$E$202,MATCH($A425&amp;"|"&amp;$F425,Exceções!$F$5:$F$202,0))),""))</f>
        <v/>
      </c>
    </row>
    <row r="426" spans="1:30" ht="15" hidden="1" customHeight="1" x14ac:dyDescent="0.25">
      <c r="A426" s="43">
        <v>55420</v>
      </c>
      <c r="B426" s="29" t="s">
        <v>184</v>
      </c>
      <c r="C426" s="29" t="str">
        <f>IFERROR(INDEX(Cadastro!$C$5:$C$94,$AB426),"NÃO INFORMADO")</f>
        <v>MEC</v>
      </c>
      <c r="D426" s="29" t="str">
        <f>IFERROR(INDEX(Cadastro!$D$5:$D$94,$AB426),"")</f>
        <v>B</v>
      </c>
      <c r="E426" s="29" t="str">
        <f>IFERROR(INDEX(Cadastro!$G$5:$G$94,$AB426),"")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$94,$AB426),"")="",IF($L426&gt;0,1,0),IF(IFERROR(INDEX(Cadastro!$F$5:$F$94,$AB426),"")&lt;=IFERROR(INDEX(Parâmetros!$B$39:$B$48,MATCH($E426,Parâmetros!$A$39:$A$48,0)),99),IFERROR(INDEX(Cadastro!$F$5:$F$94,$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$94,$AB426),"")="",0,IF(IFERROR(INDEX(Cadastro!$F$5:$F$94,$AB426),"")&gt;IFERROR(INDEX(Parâmetros!$B$39:$B$48,MATCH($E426,Parâmetros!$A$39:$A$48,0)),99),IFERROR(INDEX(Cadastro!$F$5:$F$94,$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registro"),IF(AND($AB426&lt;&gt;$AB425,IFERROR(INDEX(Cadastro!$F$5:$F$94,$AB426),"")=""),"Indeterminado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IFERROR(MATCH($A426&amp;"|"&amp;TEXT(_xlfn.MAXIFS(Cadastro!$E$5:$E$94,Cadastro!$A$5:$A$94,$A426,Cadastro!$E$5:$E$94,"&lt;="&amp;$F426),"yyyymmdd"),Cadastro!$I$5:$I$94,0),"")</f>
        <v>17</v>
      </c>
      <c r="AC426" t="str">
        <f>IFERROR(_xlfn.SINGLE(INDEX(Exceções!$D$5:$D$202,MATCH($A426&amp;"|"&amp;$F426,Exceções!$F$5:$F$202,0))),"")</f>
        <v/>
      </c>
      <c r="AD426" t="str">
        <f>IF($AC426="","",IFERROR(_xlfn.SINGLE(INDEX(Exceções!$E$5:$E$202,MATCH($A426&amp;"|"&amp;$F426,Exceções!$F$5:$F$202,0))),""))</f>
        <v/>
      </c>
    </row>
    <row r="427" spans="1:30" ht="15" hidden="1" customHeight="1" x14ac:dyDescent="0.25">
      <c r="A427" s="43">
        <v>55420</v>
      </c>
      <c r="B427" s="29" t="s">
        <v>184</v>
      </c>
      <c r="C427" s="29" t="str">
        <f>IFERROR(INDEX(Cadastro!$C$5:$C$94,$AB427),"NÃO INFORMADO")</f>
        <v>MEC</v>
      </c>
      <c r="D427" s="29" t="str">
        <f>IFERROR(INDEX(Cadastro!$D$5:$D$94,$AB427),"")</f>
        <v>B</v>
      </c>
      <c r="E427" s="29" t="str">
        <f>IFERROR(INDEX(Cadastro!$G$5:$G$94,$AB427),"")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$94,$AB427),"")="",IF($L427&gt;0,1,0),IF(IFERROR(INDEX(Cadastro!$F$5:$F$94,$AB427),"")&lt;=IFERROR(INDEX(Parâmetros!$B$39:$B$48,MATCH($E427,Parâmetros!$A$39:$A$48,0)),99),IFERROR(INDEX(Cadastro!$F$5:$F$94,$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$94,$AB427),"")="",0,IF(IFERROR(INDEX(Cadastro!$F$5:$F$94,$AB427),"")&gt;IFERROR(INDEX(Parâmetros!$B$39:$B$48,MATCH($E427,Parâmetros!$A$39:$A$48,0)),99),IFERROR(INDEX(Cadastro!$F$5:$F$94,$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registro"),IF(AND($AB427&lt;&gt;$AB426,IFERROR(INDEX(Cadastro!$F$5:$F$94,$AB427),"")=""),"Indeterminado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IFERROR(MATCH($A427&amp;"|"&amp;TEXT(_xlfn.MAXIFS(Cadastro!$E$5:$E$94,Cadastro!$A$5:$A$94,$A427,Cadastro!$E$5:$E$94,"&lt;="&amp;$F427),"yyyymmdd"),Cadastro!$I$5:$I$94,0),"")</f>
        <v>17</v>
      </c>
      <c r="AC427" t="str">
        <f>IFERROR(_xlfn.SINGLE(INDEX(Exceções!$D$5:$D$202,MATCH($A427&amp;"|"&amp;$F427,Exceções!$F$5:$F$202,0))),"")</f>
        <v/>
      </c>
      <c r="AD427" t="str">
        <f>IF($AC427="","",IFERROR(_xlfn.SINGLE(INDEX(Exceções!$E$5:$E$202,MATCH($A427&amp;"|"&amp;$F427,Exceções!$F$5:$F$202,0))),""))</f>
        <v/>
      </c>
    </row>
    <row r="428" spans="1:30" ht="15" hidden="1" customHeight="1" x14ac:dyDescent="0.25">
      <c r="A428" s="43">
        <v>55420</v>
      </c>
      <c r="B428" s="29" t="s">
        <v>184</v>
      </c>
      <c r="C428" s="29" t="str">
        <f>IFERROR(INDEX(Cadastro!$C$5:$C$94,$AB428),"NÃO INFORMADO")</f>
        <v>MEC</v>
      </c>
      <c r="D428" s="29" t="str">
        <f>IFERROR(INDEX(Cadastro!$D$5:$D$94,$AB428),"")</f>
        <v>B</v>
      </c>
      <c r="E428" s="29" t="str">
        <f>IFERROR(INDEX(Cadastro!$G$5:$G$94,$AB428),"")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$94,$AB428),"")="",IF($L428&gt;0,1,0),IF(IFERROR(INDEX(Cadastro!$F$5:$F$94,$AB428),"")&lt;=IFERROR(INDEX(Parâmetros!$B$39:$B$48,MATCH($E428,Parâmetros!$A$39:$A$48,0)),99),IFERROR(INDEX(Cadastro!$F$5:$F$94,$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$94,$AB428),"")="",0,IF(IFERROR(INDEX(Cadastro!$F$5:$F$94,$AB428),"")&gt;IFERROR(INDEX(Parâmetros!$B$39:$B$48,MATCH($E428,Parâmetros!$A$39:$A$48,0)),99),IFERROR(INDEX(Cadastro!$F$5:$F$94,$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registro"),IF(AND($AB428&lt;&gt;$AB427,IFERROR(INDEX(Cadastro!$F$5:$F$94,$AB428),"")=""),"Indeterminado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IFERROR(MATCH($A428&amp;"|"&amp;TEXT(_xlfn.MAXIFS(Cadastro!$E$5:$E$94,Cadastro!$A$5:$A$94,$A428,Cadastro!$E$5:$E$94,"&lt;="&amp;$F428),"yyyymmdd"),Cadastro!$I$5:$I$94,0),"")</f>
        <v>17</v>
      </c>
      <c r="AC428" t="str">
        <f>IFERROR(_xlfn.SINGLE(INDEX(Exceções!$D$5:$D$202,MATCH($A428&amp;"|"&amp;$F428,Exceções!$F$5:$F$202,0))),"")</f>
        <v/>
      </c>
      <c r="AD428" t="str">
        <f>IF($AC428="","",IFERROR(_xlfn.SINGLE(INDEX(Exceções!$E$5:$E$202,MATCH($A428&amp;"|"&amp;$F428,Exceções!$F$5:$F$202,0))),""))</f>
        <v/>
      </c>
    </row>
    <row r="429" spans="1:30" ht="15" hidden="1" customHeight="1" x14ac:dyDescent="0.25">
      <c r="A429" s="43">
        <v>55420</v>
      </c>
      <c r="B429" s="29" t="s">
        <v>184</v>
      </c>
      <c r="C429" s="29" t="str">
        <f>IFERROR(INDEX(Cadastro!$C$5:$C$94,$AB429),"NÃO INFORMADO")</f>
        <v>MEC</v>
      </c>
      <c r="D429" s="29" t="str">
        <f>IFERROR(INDEX(Cadastro!$D$5:$D$94,$AB429),"")</f>
        <v>B</v>
      </c>
      <c r="E429" s="29" t="str">
        <f>IFERROR(INDEX(Cadastro!$G$5:$G$94,$AB429),"")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$94,$AB429),"")="",IF($L429&gt;0,1,0),IF(IFERROR(INDEX(Cadastro!$F$5:$F$94,$AB429),"")&lt;=IFERROR(INDEX(Parâmetros!$B$39:$B$48,MATCH($E429,Parâmetros!$A$39:$A$48,0)),99),IFERROR(INDEX(Cadastro!$F$5:$F$94,$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$94,$AB429),"")="",0,IF(IFERROR(INDEX(Cadastro!$F$5:$F$94,$AB429),"")&gt;IFERROR(INDEX(Parâmetros!$B$39:$B$48,MATCH($E429,Parâmetros!$A$39:$A$48,0)),99),IFERROR(INDEX(Cadastro!$F$5:$F$94,$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registro"),IF(AND($AB429&lt;&gt;$AB428,IFERROR(INDEX(Cadastro!$F$5:$F$94,$AB429),"")=""),"Indeterminado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IFERROR(MATCH($A429&amp;"|"&amp;TEXT(_xlfn.MAXIFS(Cadastro!$E$5:$E$94,Cadastro!$A$5:$A$94,$A429,Cadastro!$E$5:$E$94,"&lt;="&amp;$F429),"yyyymmdd"),Cadastro!$I$5:$I$94,0),"")</f>
        <v>17</v>
      </c>
      <c r="AC429" t="str">
        <f>IFERROR(_xlfn.SINGLE(INDEX(Exceções!$D$5:$D$202,MATCH($A429&amp;"|"&amp;$F429,Exceções!$F$5:$F$202,0))),"")</f>
        <v/>
      </c>
      <c r="AD429" t="str">
        <f>IF($AC429="","",IFERROR(_xlfn.SINGLE(INDEX(Exceções!$E$5:$E$202,MATCH($A429&amp;"|"&amp;$F429,Exceções!$F$5:$F$202,0))),""))</f>
        <v/>
      </c>
    </row>
    <row r="430" spans="1:30" ht="15" hidden="1" customHeight="1" x14ac:dyDescent="0.25">
      <c r="A430" s="43">
        <v>55420</v>
      </c>
      <c r="B430" s="29" t="s">
        <v>184</v>
      </c>
      <c r="C430" s="29" t="str">
        <f>IFERROR(INDEX(Cadastro!$C$5:$C$94,$AB430),"NÃO INFORMADO")</f>
        <v>MEC</v>
      </c>
      <c r="D430" s="29" t="str">
        <f>IFERROR(INDEX(Cadastro!$D$5:$D$94,$AB430),"")</f>
        <v>B</v>
      </c>
      <c r="E430" s="29" t="str">
        <f>IFERROR(INDEX(Cadastro!$G$5:$G$94,$AB430),"")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$94,$AB430),"")="",IF($L430&gt;0,1,0),IF(IFERROR(INDEX(Cadastro!$F$5:$F$94,$AB430),"")&lt;=IFERROR(INDEX(Parâmetros!$B$39:$B$48,MATCH($E430,Parâmetros!$A$39:$A$48,0)),99),IFERROR(INDEX(Cadastro!$F$5:$F$94,$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$94,$AB430),"")="",0,IF(IFERROR(INDEX(Cadastro!$F$5:$F$94,$AB430),"")&gt;IFERROR(INDEX(Parâmetros!$B$39:$B$48,MATCH($E430,Parâmetros!$A$39:$A$48,0)),99),IFERROR(INDEX(Cadastro!$F$5:$F$94,$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registro"),IF(AND($AB430&lt;&gt;$AB429,IFERROR(INDEX(Cadastro!$F$5:$F$94,$AB430),"")=""),"Indeterminado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IFERROR(MATCH($A430&amp;"|"&amp;TEXT(_xlfn.MAXIFS(Cadastro!$E$5:$E$94,Cadastro!$A$5:$A$94,$A430,Cadastro!$E$5:$E$94,"&lt;="&amp;$F430),"yyyymmdd"),Cadastro!$I$5:$I$94,0),"")</f>
        <v>17</v>
      </c>
      <c r="AC430" t="str">
        <f>IFERROR(_xlfn.SINGLE(INDEX(Exceções!$D$5:$D$202,MATCH($A430&amp;"|"&amp;$F430,Exceções!$F$5:$F$202,0))),"")</f>
        <v/>
      </c>
      <c r="AD430" t="str">
        <f>IF($AC430="","",IFERROR(_xlfn.SINGLE(INDEX(Exceções!$E$5:$E$202,MATCH($A430&amp;"|"&amp;$F430,Exceções!$F$5:$F$202,0))),""))</f>
        <v/>
      </c>
    </row>
    <row r="431" spans="1:30" ht="15" hidden="1" customHeight="1" x14ac:dyDescent="0.25">
      <c r="A431" s="43">
        <v>55420</v>
      </c>
      <c r="B431" s="29" t="s">
        <v>184</v>
      </c>
      <c r="C431" s="29" t="str">
        <f>IFERROR(INDEX(Cadastro!$C$5:$C$94,$AB431),"NÃO INFORMADO")</f>
        <v>MEC</v>
      </c>
      <c r="D431" s="29" t="str">
        <f>IFERROR(INDEX(Cadastro!$D$5:$D$94,$AB431),"")</f>
        <v>B</v>
      </c>
      <c r="E431" s="29" t="str">
        <f>IFERROR(INDEX(Cadastro!$G$5:$G$94,$AB431),"")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$94,$AB431),"")="",IF($L431&gt;0,1,0),IF(IFERROR(INDEX(Cadastro!$F$5:$F$94,$AB431),"")&lt;=IFERROR(INDEX(Parâmetros!$B$39:$B$48,MATCH($E431,Parâmetros!$A$39:$A$48,0)),99),IFERROR(INDEX(Cadastro!$F$5:$F$94,$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$94,$AB431),"")="",0,IF(IFERROR(INDEX(Cadastro!$F$5:$F$94,$AB431),"")&gt;IFERROR(INDEX(Parâmetros!$B$39:$B$48,MATCH($E431,Parâmetros!$A$39:$A$48,0)),99),IFERROR(INDEX(Cadastro!$F$5:$F$94,$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registro"),IF(AND($AB431&lt;&gt;$AB430,IFERROR(INDEX(Cadastro!$F$5:$F$94,$AB431),"")=""),"Indeterminado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IFERROR(MATCH($A431&amp;"|"&amp;TEXT(_xlfn.MAXIFS(Cadastro!$E$5:$E$94,Cadastro!$A$5:$A$94,$A431,Cadastro!$E$5:$E$94,"&lt;="&amp;$F431),"yyyymmdd"),Cadastro!$I$5:$I$94,0),"")</f>
        <v>17</v>
      </c>
      <c r="AC431" t="str">
        <f>IFERROR(_xlfn.SINGLE(INDEX(Exceções!$D$5:$D$202,MATCH($A431&amp;"|"&amp;$F431,Exceções!$F$5:$F$202,0))),"")</f>
        <v/>
      </c>
      <c r="AD431" t="str">
        <f>IF($AC431="","",IFERROR(_xlfn.SINGLE(INDEX(Exceções!$E$5:$E$202,MATCH($A431&amp;"|"&amp;$F431,Exceções!$F$5:$F$202,0))),""))</f>
        <v/>
      </c>
    </row>
    <row r="432" spans="1:30" ht="15" hidden="1" customHeight="1" x14ac:dyDescent="0.25">
      <c r="A432" s="43">
        <v>55420</v>
      </c>
      <c r="B432" s="29" t="s">
        <v>184</v>
      </c>
      <c r="C432" s="29" t="str">
        <f>IFERROR(INDEX(Cadastro!$C$5:$C$94,$AB432),"NÃO INFORMADO")</f>
        <v>MEC</v>
      </c>
      <c r="D432" s="29" t="str">
        <f>IFERROR(INDEX(Cadastro!$D$5:$D$94,$AB432),"")</f>
        <v>B</v>
      </c>
      <c r="E432" s="29" t="str">
        <f>IFERROR(INDEX(Cadastro!$G$5:$G$94,$AB432),"")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$94,$AB432),"")="",IF($L432&gt;0,1,0),IF(IFERROR(INDEX(Cadastro!$F$5:$F$94,$AB432),"")&lt;=IFERROR(INDEX(Parâmetros!$B$39:$B$48,MATCH($E432,Parâmetros!$A$39:$A$48,0)),99),IFERROR(INDEX(Cadastro!$F$5:$F$94,$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$94,$AB432),"")="",0,IF(IFERROR(INDEX(Cadastro!$F$5:$F$94,$AB432),"")&gt;IFERROR(INDEX(Parâmetros!$B$39:$B$48,MATCH($E432,Parâmetros!$A$39:$A$48,0)),99),IFERROR(INDEX(Cadastro!$F$5:$F$94,$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registro"),IF(AND($AB432&lt;&gt;$AB431,IFERROR(INDEX(Cadastro!$F$5:$F$94,$AB432),"")=""),"Indeterminado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IFERROR(MATCH($A432&amp;"|"&amp;TEXT(_xlfn.MAXIFS(Cadastro!$E$5:$E$94,Cadastro!$A$5:$A$94,$A432,Cadastro!$E$5:$E$94,"&lt;="&amp;$F432),"yyyymmdd"),Cadastro!$I$5:$I$94,0),"")</f>
        <v>17</v>
      </c>
      <c r="AC432" t="str">
        <f>IFERROR(_xlfn.SINGLE(INDEX(Exceções!$D$5:$D$202,MATCH($A432&amp;"|"&amp;$F432,Exceções!$F$5:$F$202,0))),"")</f>
        <v/>
      </c>
      <c r="AD432" t="str">
        <f>IF($AC432="","",IFERROR(_xlfn.SINGLE(INDEX(Exceções!$E$5:$E$202,MATCH($A432&amp;"|"&amp;$F432,Exceções!$F$5:$F$202,0))),""))</f>
        <v/>
      </c>
    </row>
    <row r="433" spans="1:30" ht="15" hidden="1" customHeight="1" x14ac:dyDescent="0.25">
      <c r="A433" s="43">
        <v>55420</v>
      </c>
      <c r="B433" s="29" t="s">
        <v>184</v>
      </c>
      <c r="C433" s="29" t="str">
        <f>IFERROR(INDEX(Cadastro!$C$5:$C$94,$AB433),"NÃO INFORMADO")</f>
        <v>MEC</v>
      </c>
      <c r="D433" s="29" t="str">
        <f>IFERROR(INDEX(Cadastro!$D$5:$D$94,$AB433),"")</f>
        <v>B</v>
      </c>
      <c r="E433" s="29" t="str">
        <f>IFERROR(INDEX(Cadastro!$G$5:$G$94,$AB433),"")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$94,$AB433),"")="",IF($L433&gt;0,1,0),IF(IFERROR(INDEX(Cadastro!$F$5:$F$94,$AB433),"")&lt;=IFERROR(INDEX(Parâmetros!$B$39:$B$48,MATCH($E433,Parâmetros!$A$39:$A$48,0)),99),IFERROR(INDEX(Cadastro!$F$5:$F$94,$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$94,$AB433),"")="",0,IF(IFERROR(INDEX(Cadastro!$F$5:$F$94,$AB433),"")&gt;IFERROR(INDEX(Parâmetros!$B$39:$B$48,MATCH($E433,Parâmetros!$A$39:$A$48,0)),99),IFERROR(INDEX(Cadastro!$F$5:$F$94,$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registro"),IF(AND($AB433&lt;&gt;$AB432,IFERROR(INDEX(Cadastro!$F$5:$F$94,$AB433),"")=""),"Indeterminado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IFERROR(MATCH($A433&amp;"|"&amp;TEXT(_xlfn.MAXIFS(Cadastro!$E$5:$E$94,Cadastro!$A$5:$A$94,$A433,Cadastro!$E$5:$E$94,"&lt;="&amp;$F433),"yyyymmdd"),Cadastro!$I$5:$I$94,0),"")</f>
        <v>17</v>
      </c>
      <c r="AC433" t="str">
        <f>IFERROR(_xlfn.SINGLE(INDEX(Exceções!$D$5:$D$202,MATCH($A433&amp;"|"&amp;$F433,Exceções!$F$5:$F$202,0))),"")</f>
        <v/>
      </c>
      <c r="AD433" t="str">
        <f>IF($AC433="","",IFERROR(_xlfn.SINGLE(INDEX(Exceções!$E$5:$E$202,MATCH($A433&amp;"|"&amp;$F433,Exceções!$F$5:$F$202,0))),""))</f>
        <v/>
      </c>
    </row>
    <row r="434" spans="1:30" ht="15" hidden="1" customHeight="1" x14ac:dyDescent="0.25">
      <c r="A434" s="43">
        <v>55420</v>
      </c>
      <c r="B434" s="29" t="s">
        <v>184</v>
      </c>
      <c r="C434" s="29" t="str">
        <f>IFERROR(INDEX(Cadastro!$C$5:$C$94,$AB434),"NÃO INFORMADO")</f>
        <v>MEC</v>
      </c>
      <c r="D434" s="29" t="str">
        <f>IFERROR(INDEX(Cadastro!$D$5:$D$94,$AB434),"")</f>
        <v>B</v>
      </c>
      <c r="E434" s="29" t="str">
        <f>IFERROR(INDEX(Cadastro!$G$5:$G$94,$AB434),"")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$94,$AB434),"")="",IF($L434&gt;0,1,0),IF(IFERROR(INDEX(Cadastro!$F$5:$F$94,$AB434),"")&lt;=IFERROR(INDEX(Parâmetros!$B$39:$B$48,MATCH($E434,Parâmetros!$A$39:$A$48,0)),99),IFERROR(INDEX(Cadastro!$F$5:$F$94,$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$94,$AB434),"")="",0,IF(IFERROR(INDEX(Cadastro!$F$5:$F$94,$AB434),"")&gt;IFERROR(INDEX(Parâmetros!$B$39:$B$48,MATCH($E434,Parâmetros!$A$39:$A$48,0)),99),IFERROR(INDEX(Cadastro!$F$5:$F$94,$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registro"),IF(AND($AB434&lt;&gt;$AB433,IFERROR(INDEX(Cadastro!$F$5:$F$94,$AB434),"")=""),"Indeterminado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IFERROR(MATCH($A434&amp;"|"&amp;TEXT(_xlfn.MAXIFS(Cadastro!$E$5:$E$94,Cadastro!$A$5:$A$94,$A434,Cadastro!$E$5:$E$94,"&lt;="&amp;$F434),"yyyymmdd"),Cadastro!$I$5:$I$94,0),"")</f>
        <v>17</v>
      </c>
      <c r="AC434" t="str">
        <f>IFERROR(_xlfn.SINGLE(INDEX(Exceções!$D$5:$D$202,MATCH($A434&amp;"|"&amp;$F434,Exceções!$F$5:$F$202,0))),"")</f>
        <v/>
      </c>
      <c r="AD434" t="str">
        <f>IF($AC434="","",IFERROR(_xlfn.SINGLE(INDEX(Exceções!$E$5:$E$202,MATCH($A434&amp;"|"&amp;$F434,Exceções!$F$5:$F$202,0))),""))</f>
        <v/>
      </c>
    </row>
    <row r="435" spans="1:30" ht="15" hidden="1" customHeight="1" x14ac:dyDescent="0.25">
      <c r="A435" s="43">
        <v>55420</v>
      </c>
      <c r="B435" s="29" t="s">
        <v>184</v>
      </c>
      <c r="C435" s="29" t="str">
        <f>IFERROR(INDEX(Cadastro!$C$5:$C$94,$AB435),"NÃO INFORMADO")</f>
        <v>MEC</v>
      </c>
      <c r="D435" s="29" t="str">
        <f>IFERROR(INDEX(Cadastro!$D$5:$D$94,$AB435),"")</f>
        <v>B</v>
      </c>
      <c r="E435" s="29" t="str">
        <f>IFERROR(INDEX(Cadastro!$G$5:$G$94,$AB435),"")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$94,$AB435),"")="",IF($L435&gt;0,1,0),IF(IFERROR(INDEX(Cadastro!$F$5:$F$94,$AB435),"")&lt;=IFERROR(INDEX(Parâmetros!$B$39:$B$48,MATCH($E435,Parâmetros!$A$39:$A$48,0)),99),IFERROR(INDEX(Cadastro!$F$5:$F$94,$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$94,$AB435),"")="",0,IF(IFERROR(INDEX(Cadastro!$F$5:$F$94,$AB435),"")&gt;IFERROR(INDEX(Parâmetros!$B$39:$B$48,MATCH($E435,Parâmetros!$A$39:$A$48,0)),99),IFERROR(INDEX(Cadastro!$F$5:$F$94,$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registro"),IF(AND($AB435&lt;&gt;$AB434,IFERROR(INDEX(Cadastro!$F$5:$F$94,$AB435),"")=""),"Indeterminado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IFERROR(MATCH($A435&amp;"|"&amp;TEXT(_xlfn.MAXIFS(Cadastro!$E$5:$E$94,Cadastro!$A$5:$A$94,$A435,Cadastro!$E$5:$E$94,"&lt;="&amp;$F435),"yyyymmdd"),Cadastro!$I$5:$I$94,0),"")</f>
        <v>17</v>
      </c>
      <c r="AC435" t="str">
        <f>IFERROR(_xlfn.SINGLE(INDEX(Exceções!$D$5:$D$202,MATCH($A435&amp;"|"&amp;$F435,Exceções!$F$5:$F$202,0))),"")</f>
        <v/>
      </c>
      <c r="AD435" t="str">
        <f>IF($AC435="","",IFERROR(_xlfn.SINGLE(INDEX(Exceções!$E$5:$E$202,MATCH($A435&amp;"|"&amp;$F435,Exceções!$F$5:$F$202,0))),""))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IFERROR(INDEX(Cadastro!$C$5:$C$94,$AB438),"NÃO INFORMADO")</f>
        <v>NÃO INFORMADO</v>
      </c>
      <c r="D438" s="29" t="str">
        <f>IFERROR(INDEX(Cadastro!$D$5:$D$94,$AB438),"")</f>
        <v>Férias</v>
      </c>
      <c r="E438" s="29" t="str">
        <f>IFERROR(INDEX(Cadastro!$G$5:$G$94,$AB438),"")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$94,$AB438),"")="",IF($L438&gt;0,1,0),IF(IFERROR(INDEX(Cadastro!$F$5:$F$94,$AB438),"")&lt;=IFERROR(INDEX(Parâmetros!$B$39:$B$48,MATCH($E438,Parâmetros!$A$39:$A$48,0)),99),IFERROR(INDEX(Cadastro!$F$5:$F$94,$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$94,$AB438),"")="",0,IF(IFERROR(INDEX(Cadastro!$F$5:$F$94,$AB438),"")&gt;IFERROR(INDEX(Parâmetros!$B$39:$B$48,MATCH($E438,Parâmetros!$A$39:$A$48,0)),99),IFERROR(INDEX(Cadastro!$F$5:$F$94,$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registro"),IF(AND($AB438&lt;&gt;$AB437,IFERROR(INDEX(Cadastro!$F$5:$F$94,$AB438),"")=""),"Indeterminado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IFERROR(MATCH($A438&amp;"|"&amp;TEXT(_xlfn.MAXIFS(Cadastro!$E$5:$E$94,Cadastro!$A$5:$A$94,$A438,Cadastro!$E$5:$E$94,"&lt;="&amp;$F438),"yyyymmdd"),Cadastro!$I$5:$I$94,0),"")</f>
        <v>18</v>
      </c>
      <c r="AC438" t="str">
        <f>IFERROR(_xlfn.SINGLE(INDEX(Exceções!$D$5:$D$202,MATCH($A438&amp;"|"&amp;$F438,Exceções!$F$5:$F$202,0))),"")</f>
        <v/>
      </c>
      <c r="AD438" t="str">
        <f>IF($AC438="","",IFERROR(_xlfn.SINGLE(INDEX(Exceções!$E$5:$E$202,MATCH($A438&amp;"|"&amp;$F438,Exceções!$F$5:$F$202,0))),""))</f>
        <v/>
      </c>
    </row>
    <row r="439" spans="1:30" ht="15" hidden="1" customHeight="1" x14ac:dyDescent="0.25">
      <c r="A439" s="43">
        <v>9561</v>
      </c>
      <c r="B439" s="29" t="s">
        <v>185</v>
      </c>
      <c r="C439" s="29" t="str">
        <f>IFERROR(INDEX(Cadastro!$C$5:$C$94,$AB439),"NÃO INFORMADO")</f>
        <v>NÃO INFORMADO</v>
      </c>
      <c r="D439" s="29" t="str">
        <f>IFERROR(INDEX(Cadastro!$D$5:$D$94,$AB439),"")</f>
        <v>Férias</v>
      </c>
      <c r="E439" s="29" t="str">
        <f>IFERROR(INDEX(Cadastro!$G$5:$G$94,$AB439),"")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$94,$AB439),"")="",IF($L439&gt;0,1,0),IF(IFERROR(INDEX(Cadastro!$F$5:$F$94,$AB439),"")&lt;=IFERROR(INDEX(Parâmetros!$B$39:$B$48,MATCH($E439,Parâmetros!$A$39:$A$48,0)),99),IFERROR(INDEX(Cadastro!$F$5:$F$94,$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$94,$AB439),"")="",0,IF(IFERROR(INDEX(Cadastro!$F$5:$F$94,$AB439),"")&gt;IFERROR(INDEX(Parâmetros!$B$39:$B$48,MATCH($E439,Parâmetros!$A$39:$A$48,0)),99),IFERROR(INDEX(Cadastro!$F$5:$F$94,$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registro"),IF(AND($AB439&lt;&gt;$AB438,IFERROR(INDEX(Cadastro!$F$5:$F$94,$AB439),"")=""),"Indeterminado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IFERROR(MATCH($A439&amp;"|"&amp;TEXT(_xlfn.MAXIFS(Cadastro!$E$5:$E$94,Cadastro!$A$5:$A$94,$A439,Cadastro!$E$5:$E$94,"&lt;="&amp;$F439),"yyyymmdd"),Cadastro!$I$5:$I$94,0),"")</f>
        <v>18</v>
      </c>
      <c r="AC439" t="str">
        <f>IFERROR(_xlfn.SINGLE(INDEX(Exceções!$D$5:$D$202,MATCH($A439&amp;"|"&amp;$F439,Exceções!$F$5:$F$202,0))),"")</f>
        <v/>
      </c>
      <c r="AD439" t="str">
        <f>IF($AC439="","",IFERROR(_xlfn.SINGLE(INDEX(Exceções!$E$5:$E$202,MATCH($A439&amp;"|"&amp;$F439,Exceções!$F$5:$F$202,0))),""))</f>
        <v/>
      </c>
    </row>
    <row r="440" spans="1:30" ht="15" hidden="1" customHeight="1" x14ac:dyDescent="0.25">
      <c r="A440" s="43">
        <v>9561</v>
      </c>
      <c r="B440" s="29" t="s">
        <v>185</v>
      </c>
      <c r="C440" s="29" t="str">
        <f>IFERROR(INDEX(Cadastro!$C$5:$C$94,$AB440),"NÃO INFORMADO")</f>
        <v>NÃO INFORMADO</v>
      </c>
      <c r="D440" s="29" t="str">
        <f>IFERROR(INDEX(Cadastro!$D$5:$D$94,$AB440),"")</f>
        <v>Férias</v>
      </c>
      <c r="E440" s="29" t="str">
        <f>IFERROR(INDEX(Cadastro!$G$5:$G$94,$AB440),"")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$94,$AB440),"")="",IF($L440&gt;0,1,0),IF(IFERROR(INDEX(Cadastro!$F$5:$F$94,$AB440),"")&lt;=IFERROR(INDEX(Parâmetros!$B$39:$B$48,MATCH($E440,Parâmetros!$A$39:$A$48,0)),99),IFERROR(INDEX(Cadastro!$F$5:$F$94,$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$94,$AB440),"")="",0,IF(IFERROR(INDEX(Cadastro!$F$5:$F$94,$AB440),"")&gt;IFERROR(INDEX(Parâmetros!$B$39:$B$48,MATCH($E440,Parâmetros!$A$39:$A$48,0)),99),IFERROR(INDEX(Cadastro!$F$5:$F$94,$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registro"),IF(AND($AB440&lt;&gt;$AB439,IFERROR(INDEX(Cadastro!$F$5:$F$94,$AB440),"")=""),"Indeterminado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IFERROR(MATCH($A440&amp;"|"&amp;TEXT(_xlfn.MAXIFS(Cadastro!$E$5:$E$94,Cadastro!$A$5:$A$94,$A440,Cadastro!$E$5:$E$94,"&lt;="&amp;$F440),"yyyymmdd"),Cadastro!$I$5:$I$94,0),"")</f>
        <v>18</v>
      </c>
      <c r="AC440" t="str">
        <f>IFERROR(_xlfn.SINGLE(INDEX(Exceções!$D$5:$D$202,MATCH($A440&amp;"|"&amp;$F440,Exceções!$F$5:$F$202,0))),"")</f>
        <v/>
      </c>
      <c r="AD440" t="str">
        <f>IF($AC440="","",IFERROR(_xlfn.SINGLE(INDEX(Exceções!$E$5:$E$202,MATCH($A440&amp;"|"&amp;$F440,Exceções!$F$5:$F$202,0))),""))</f>
        <v/>
      </c>
    </row>
    <row r="441" spans="1:30" ht="15" hidden="1" customHeight="1" x14ac:dyDescent="0.25">
      <c r="A441" s="43">
        <v>9561</v>
      </c>
      <c r="B441" s="29" t="s">
        <v>185</v>
      </c>
      <c r="C441" s="29" t="str">
        <f>IFERROR(INDEX(Cadastro!$C$5:$C$94,$AB441),"NÃO INFORMADO")</f>
        <v>NÃO INFORMADO</v>
      </c>
      <c r="D441" s="29" t="str">
        <f>IFERROR(INDEX(Cadastro!$D$5:$D$94,$AB441),"")</f>
        <v>Férias</v>
      </c>
      <c r="E441" s="29" t="str">
        <f>IFERROR(INDEX(Cadastro!$G$5:$G$94,$AB441),"")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$94,$AB441),"")="",IF($L441&gt;0,1,0),IF(IFERROR(INDEX(Cadastro!$F$5:$F$94,$AB441),"")&lt;=IFERROR(INDEX(Parâmetros!$B$39:$B$48,MATCH($E441,Parâmetros!$A$39:$A$48,0)),99),IFERROR(INDEX(Cadastro!$F$5:$F$94,$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$94,$AB441),"")="",0,IF(IFERROR(INDEX(Cadastro!$F$5:$F$94,$AB441),"")&gt;IFERROR(INDEX(Parâmetros!$B$39:$B$48,MATCH($E441,Parâmetros!$A$39:$A$48,0)),99),IFERROR(INDEX(Cadastro!$F$5:$F$94,$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registro"),IF(AND($AB441&lt;&gt;$AB440,IFERROR(INDEX(Cadastro!$F$5:$F$94,$AB441),"")=""),"Indeterminado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IFERROR(MATCH($A441&amp;"|"&amp;TEXT(_xlfn.MAXIFS(Cadastro!$E$5:$E$94,Cadastro!$A$5:$A$94,$A441,Cadastro!$E$5:$E$94,"&lt;="&amp;$F441),"yyyymmdd"),Cadastro!$I$5:$I$94,0),"")</f>
        <v>18</v>
      </c>
      <c r="AC441" t="str">
        <f>IFERROR(_xlfn.SINGLE(INDEX(Exceções!$D$5:$D$202,MATCH($A441&amp;"|"&amp;$F441,Exceções!$F$5:$F$202,0))),"")</f>
        <v/>
      </c>
      <c r="AD441" t="str">
        <f>IF($AC441="","",IFERROR(_xlfn.SINGLE(INDEX(Exceções!$E$5:$E$202,MATCH($A441&amp;"|"&amp;$F441,Exceções!$F$5:$F$202,0))),""))</f>
        <v/>
      </c>
    </row>
    <row r="442" spans="1:30" ht="15" hidden="1" customHeight="1" x14ac:dyDescent="0.25">
      <c r="A442" s="43">
        <v>9561</v>
      </c>
      <c r="B442" s="29" t="s">
        <v>185</v>
      </c>
      <c r="C442" s="29" t="str">
        <f>IFERROR(INDEX(Cadastro!$C$5:$C$94,$AB442),"NÃO INFORMADO")</f>
        <v>NÃO INFORMADO</v>
      </c>
      <c r="D442" s="29" t="str">
        <f>IFERROR(INDEX(Cadastro!$D$5:$D$94,$AB442),"")</f>
        <v>Férias</v>
      </c>
      <c r="E442" s="29" t="str">
        <f>IFERROR(INDEX(Cadastro!$G$5:$G$94,$AB442),"")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$94,$AB442),"")="",IF($L442&gt;0,1,0),IF(IFERROR(INDEX(Cadastro!$F$5:$F$94,$AB442),"")&lt;=IFERROR(INDEX(Parâmetros!$B$39:$B$48,MATCH($E442,Parâmetros!$A$39:$A$48,0)),99),IFERROR(INDEX(Cadastro!$F$5:$F$94,$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$94,$AB442),"")="",0,IF(IFERROR(INDEX(Cadastro!$F$5:$F$94,$AB442),"")&gt;IFERROR(INDEX(Parâmetros!$B$39:$B$48,MATCH($E442,Parâmetros!$A$39:$A$48,0)),99),IFERROR(INDEX(Cadastro!$F$5:$F$94,$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registro"),IF(AND($AB442&lt;&gt;$AB441,IFERROR(INDEX(Cadastro!$F$5:$F$94,$AB442),"")=""),"Indeterminado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IFERROR(MATCH($A442&amp;"|"&amp;TEXT(_xlfn.MAXIFS(Cadastro!$E$5:$E$94,Cadastro!$A$5:$A$94,$A442,Cadastro!$E$5:$E$94,"&lt;="&amp;$F442),"yyyymmdd"),Cadastro!$I$5:$I$94,0),"")</f>
        <v>18</v>
      </c>
      <c r="AC442" t="str">
        <f>IFERROR(_xlfn.SINGLE(INDEX(Exceções!$D$5:$D$202,MATCH($A442&amp;"|"&amp;$F442,Exceções!$F$5:$F$202,0))),"")</f>
        <v/>
      </c>
      <c r="AD442" t="str">
        <f>IF($AC442="","",IFERROR(_xlfn.SINGLE(INDEX(Exceções!$E$5:$E$202,MATCH($A442&amp;"|"&amp;$F442,Exceções!$F$5:$F$202,0))),""))</f>
        <v/>
      </c>
    </row>
    <row r="443" spans="1:30" ht="15" hidden="1" customHeight="1" x14ac:dyDescent="0.25">
      <c r="A443" s="43">
        <v>9561</v>
      </c>
      <c r="B443" s="29" t="s">
        <v>185</v>
      </c>
      <c r="C443" s="29" t="str">
        <f>IFERROR(INDEX(Cadastro!$C$5:$C$94,$AB443),"NÃO INFORMADO")</f>
        <v>NÃO INFORMADO</v>
      </c>
      <c r="D443" s="29" t="str">
        <f>IFERROR(INDEX(Cadastro!$D$5:$D$94,$AB443),"")</f>
        <v>Férias</v>
      </c>
      <c r="E443" s="29" t="str">
        <f>IFERROR(INDEX(Cadastro!$G$5:$G$94,$AB443),"")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$94,$AB443),"")="",IF($L443&gt;0,1,0),IF(IFERROR(INDEX(Cadastro!$F$5:$F$94,$AB443),"")&lt;=IFERROR(INDEX(Parâmetros!$B$39:$B$48,MATCH($E443,Parâmetros!$A$39:$A$48,0)),99),IFERROR(INDEX(Cadastro!$F$5:$F$94,$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$94,$AB443),"")="",0,IF(IFERROR(INDEX(Cadastro!$F$5:$F$94,$AB443),"")&gt;IFERROR(INDEX(Parâmetros!$B$39:$B$48,MATCH($E443,Parâmetros!$A$39:$A$48,0)),99),IFERROR(INDEX(Cadastro!$F$5:$F$94,$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registro"),IF(AND($AB443&lt;&gt;$AB442,IFERROR(INDEX(Cadastro!$F$5:$F$94,$AB443),"")=""),"Indeterminado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IFERROR(MATCH($A443&amp;"|"&amp;TEXT(_xlfn.MAXIFS(Cadastro!$E$5:$E$94,Cadastro!$A$5:$A$94,$A443,Cadastro!$E$5:$E$94,"&lt;="&amp;$F443),"yyyymmdd"),Cadastro!$I$5:$I$94,0),"")</f>
        <v>18</v>
      </c>
      <c r="AC443" t="str">
        <f>IFERROR(_xlfn.SINGLE(INDEX(Exceções!$D$5:$D$202,MATCH($A443&amp;"|"&amp;$F443,Exceções!$F$5:$F$202,0))),"")</f>
        <v/>
      </c>
      <c r="AD443" t="str">
        <f>IF($AC443="","",IFERROR(_xlfn.SINGLE(INDEX(Exceções!$E$5:$E$202,MATCH($A443&amp;"|"&amp;$F443,Exceções!$F$5:$F$202,0))),""))</f>
        <v/>
      </c>
    </row>
    <row r="444" spans="1:30" ht="15" hidden="1" customHeight="1" x14ac:dyDescent="0.25">
      <c r="A444" s="43">
        <v>9561</v>
      </c>
      <c r="B444" s="29" t="s">
        <v>185</v>
      </c>
      <c r="C444" s="29" t="str">
        <f>IFERROR(INDEX(Cadastro!$C$5:$C$94,$AB444),"NÃO INFORMADO")</f>
        <v>NÃO INFORMADO</v>
      </c>
      <c r="D444" s="29" t="str">
        <f>IFERROR(INDEX(Cadastro!$D$5:$D$94,$AB444),"")</f>
        <v>Férias</v>
      </c>
      <c r="E444" s="29" t="str">
        <f>IFERROR(INDEX(Cadastro!$G$5:$G$94,$AB444),"")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$94,$AB444),"")="",IF($L444&gt;0,1,0),IF(IFERROR(INDEX(Cadastro!$F$5:$F$94,$AB444),"")&lt;=IFERROR(INDEX(Parâmetros!$B$39:$B$48,MATCH($E444,Parâmetros!$A$39:$A$48,0)),99),IFERROR(INDEX(Cadastro!$F$5:$F$94,$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$94,$AB444),"")="",0,IF(IFERROR(INDEX(Cadastro!$F$5:$F$94,$AB444),"")&gt;IFERROR(INDEX(Parâmetros!$B$39:$B$48,MATCH($E444,Parâmetros!$A$39:$A$48,0)),99),IFERROR(INDEX(Cadastro!$F$5:$F$94,$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registro"),IF(AND($AB444&lt;&gt;$AB443,IFERROR(INDEX(Cadastro!$F$5:$F$94,$AB444),"")=""),"Indeterminado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IFERROR(MATCH($A444&amp;"|"&amp;TEXT(_xlfn.MAXIFS(Cadastro!$E$5:$E$94,Cadastro!$A$5:$A$94,$A444,Cadastro!$E$5:$E$94,"&lt;="&amp;$F444),"yyyymmdd"),Cadastro!$I$5:$I$94,0),"")</f>
        <v>18</v>
      </c>
      <c r="AC444" t="str">
        <f>IFERROR(_xlfn.SINGLE(INDEX(Exceções!$D$5:$D$202,MATCH($A444&amp;"|"&amp;$F444,Exceções!$F$5:$F$202,0))),"")</f>
        <v/>
      </c>
      <c r="AD444" t="str">
        <f>IF($AC444="","",IFERROR(_xlfn.SINGLE(INDEX(Exceções!$E$5:$E$202,MATCH($A444&amp;"|"&amp;$F444,Exceções!$F$5:$F$202,0))),""))</f>
        <v/>
      </c>
    </row>
    <row r="445" spans="1:30" ht="15" hidden="1" customHeight="1" x14ac:dyDescent="0.25">
      <c r="A445" s="43">
        <v>9561</v>
      </c>
      <c r="B445" s="29" t="s">
        <v>185</v>
      </c>
      <c r="C445" s="29" t="str">
        <f>IFERROR(INDEX(Cadastro!$C$5:$C$94,$AB445),"NÃO INFORMADO")</f>
        <v>NÃO INFORMADO</v>
      </c>
      <c r="D445" s="29" t="str">
        <f>IFERROR(INDEX(Cadastro!$D$5:$D$94,$AB445),"")</f>
        <v>Férias</v>
      </c>
      <c r="E445" s="29" t="str">
        <f>IFERROR(INDEX(Cadastro!$G$5:$G$94,$AB445),"")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$94,$AB445),"")="",IF($L445&gt;0,1,0),IF(IFERROR(INDEX(Cadastro!$F$5:$F$94,$AB445),"")&lt;=IFERROR(INDEX(Parâmetros!$B$39:$B$48,MATCH($E445,Parâmetros!$A$39:$A$48,0)),99),IFERROR(INDEX(Cadastro!$F$5:$F$94,$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$94,$AB445),"")="",0,IF(IFERROR(INDEX(Cadastro!$F$5:$F$94,$AB445),"")&gt;IFERROR(INDEX(Parâmetros!$B$39:$B$48,MATCH($E445,Parâmetros!$A$39:$A$48,0)),99),IFERROR(INDEX(Cadastro!$F$5:$F$94,$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registro"),IF(AND($AB445&lt;&gt;$AB444,IFERROR(INDEX(Cadastro!$F$5:$F$94,$AB445),"")=""),"Indeterminado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IFERROR(MATCH($A445&amp;"|"&amp;TEXT(_xlfn.MAXIFS(Cadastro!$E$5:$E$94,Cadastro!$A$5:$A$94,$A445,Cadastro!$E$5:$E$94,"&lt;="&amp;$F445),"yyyymmdd"),Cadastro!$I$5:$I$94,0),"")</f>
        <v>18</v>
      </c>
      <c r="AC445" t="str">
        <f>IFERROR(_xlfn.SINGLE(INDEX(Exceções!$D$5:$D$202,MATCH($A445&amp;"|"&amp;$F445,Exceções!$F$5:$F$202,0))),"")</f>
        <v/>
      </c>
      <c r="AD445" t="str">
        <f>IF($AC445="","",IFERROR(_xlfn.SINGLE(INDEX(Exceções!$E$5:$E$202,MATCH($A445&amp;"|"&amp;$F445,Exceções!$F$5:$F$202,0))),""))</f>
        <v/>
      </c>
    </row>
    <row r="446" spans="1:30" ht="15" hidden="1" customHeight="1" x14ac:dyDescent="0.25">
      <c r="A446" s="43">
        <v>9561</v>
      </c>
      <c r="B446" s="29" t="s">
        <v>185</v>
      </c>
      <c r="C446" s="29" t="str">
        <f>IFERROR(INDEX(Cadastro!$C$5:$C$94,$AB446),"NÃO INFORMADO")</f>
        <v>NÃO INFORMADO</v>
      </c>
      <c r="D446" s="29" t="str">
        <f>IFERROR(INDEX(Cadastro!$D$5:$D$94,$AB446),"")</f>
        <v>Férias</v>
      </c>
      <c r="E446" s="29" t="str">
        <f>IFERROR(INDEX(Cadastro!$G$5:$G$94,$AB446),"")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$94,$AB446),"")="",IF($L446&gt;0,1,0),IF(IFERROR(INDEX(Cadastro!$F$5:$F$94,$AB446),"")&lt;=IFERROR(INDEX(Parâmetros!$B$39:$B$48,MATCH($E446,Parâmetros!$A$39:$A$48,0)),99),IFERROR(INDEX(Cadastro!$F$5:$F$94,$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$94,$AB446),"")="",0,IF(IFERROR(INDEX(Cadastro!$F$5:$F$94,$AB446),"")&gt;IFERROR(INDEX(Parâmetros!$B$39:$B$48,MATCH($E446,Parâmetros!$A$39:$A$48,0)),99),IFERROR(INDEX(Cadastro!$F$5:$F$94,$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registro"),IF(AND($AB446&lt;&gt;$AB445,IFERROR(INDEX(Cadastro!$F$5:$F$94,$AB446),"")=""),"Indeterminado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IFERROR(MATCH($A446&amp;"|"&amp;TEXT(_xlfn.MAXIFS(Cadastro!$E$5:$E$94,Cadastro!$A$5:$A$94,$A446,Cadastro!$E$5:$E$94,"&lt;="&amp;$F446),"yyyymmdd"),Cadastro!$I$5:$I$94,0),"")</f>
        <v>18</v>
      </c>
      <c r="AC446" t="str">
        <f>IFERROR(_xlfn.SINGLE(INDEX(Exceções!$D$5:$D$202,MATCH($A446&amp;"|"&amp;$F446,Exceções!$F$5:$F$202,0))),"")</f>
        <v/>
      </c>
      <c r="AD446" t="str">
        <f>IF($AC446="","",IFERROR(_xlfn.SINGLE(INDEX(Exceções!$E$5:$E$202,MATCH($A446&amp;"|"&amp;$F446,Exceções!$F$5:$F$202,0))),""))</f>
        <v/>
      </c>
    </row>
    <row r="447" spans="1:30" ht="15" hidden="1" customHeight="1" x14ac:dyDescent="0.25">
      <c r="A447" s="43">
        <v>9561</v>
      </c>
      <c r="B447" s="29" t="s">
        <v>185</v>
      </c>
      <c r="C447" s="29" t="str">
        <f>IFERROR(INDEX(Cadastro!$C$5:$C$94,$AB447),"NÃO INFORMADO")</f>
        <v>NÃO INFORMADO</v>
      </c>
      <c r="D447" s="29" t="str">
        <f>IFERROR(INDEX(Cadastro!$D$5:$D$94,$AB447),"")</f>
        <v>Férias</v>
      </c>
      <c r="E447" s="29" t="str">
        <f>IFERROR(INDEX(Cadastro!$G$5:$G$94,$AB447),"")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$94,$AB447),"")="",IF($L447&gt;0,1,0),IF(IFERROR(INDEX(Cadastro!$F$5:$F$94,$AB447),"")&lt;=IFERROR(INDEX(Parâmetros!$B$39:$B$48,MATCH($E447,Parâmetros!$A$39:$A$48,0)),99),IFERROR(INDEX(Cadastro!$F$5:$F$94,$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$94,$AB447),"")="",0,IF(IFERROR(INDEX(Cadastro!$F$5:$F$94,$AB447),"")&gt;IFERROR(INDEX(Parâmetros!$B$39:$B$48,MATCH($E447,Parâmetros!$A$39:$A$48,0)),99),IFERROR(INDEX(Cadastro!$F$5:$F$94,$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registro"),IF(AND($AB447&lt;&gt;$AB446,IFERROR(INDEX(Cadastro!$F$5:$F$94,$AB447),"")=""),"Indeterminado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IFERROR(MATCH($A447&amp;"|"&amp;TEXT(_xlfn.MAXIFS(Cadastro!$E$5:$E$94,Cadastro!$A$5:$A$94,$A447,Cadastro!$E$5:$E$94,"&lt;="&amp;$F447),"yyyymmdd"),Cadastro!$I$5:$I$94,0),"")</f>
        <v>18</v>
      </c>
      <c r="AC447" t="str">
        <f>IFERROR(_xlfn.SINGLE(INDEX(Exceções!$D$5:$D$202,MATCH($A447&amp;"|"&amp;$F447,Exceções!$F$5:$F$202,0))),"")</f>
        <v/>
      </c>
      <c r="AD447" t="str">
        <f>IF($AC447="","",IFERROR(_xlfn.SINGLE(INDEX(Exceções!$E$5:$E$202,MATCH($A447&amp;"|"&amp;$F447,Exceções!$F$5:$F$202,0))),""))</f>
        <v/>
      </c>
    </row>
    <row r="448" spans="1:30" ht="15" hidden="1" customHeight="1" x14ac:dyDescent="0.25">
      <c r="A448" s="43">
        <v>9561</v>
      </c>
      <c r="B448" s="29" t="s">
        <v>185</v>
      </c>
      <c r="C448" s="29" t="str">
        <f>IFERROR(INDEX(Cadastro!$C$5:$C$94,$AB448),"NÃO INFORMADO")</f>
        <v>NÃO INFORMADO</v>
      </c>
      <c r="D448" s="29" t="str">
        <f>IFERROR(INDEX(Cadastro!$D$5:$D$94,$AB448),"")</f>
        <v>Férias</v>
      </c>
      <c r="E448" s="29" t="str">
        <f>IFERROR(INDEX(Cadastro!$G$5:$G$94,$AB448),"")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$94,$AB448),"")="",IF($L448&gt;0,1,0),IF(IFERROR(INDEX(Cadastro!$F$5:$F$94,$AB448),"")&lt;=IFERROR(INDEX(Parâmetros!$B$39:$B$48,MATCH($E448,Parâmetros!$A$39:$A$48,0)),99),IFERROR(INDEX(Cadastro!$F$5:$F$94,$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$94,$AB448),"")="",0,IF(IFERROR(INDEX(Cadastro!$F$5:$F$94,$AB448),"")&gt;IFERROR(INDEX(Parâmetros!$B$39:$B$48,MATCH($E448,Parâmetros!$A$39:$A$48,0)),99),IFERROR(INDEX(Cadastro!$F$5:$F$94,$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registro"),IF(AND($AB448&lt;&gt;$AB447,IFERROR(INDEX(Cadastro!$F$5:$F$94,$AB448),"")=""),"Indeterminado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IFERROR(MATCH($A448&amp;"|"&amp;TEXT(_xlfn.MAXIFS(Cadastro!$E$5:$E$94,Cadastro!$A$5:$A$94,$A448,Cadastro!$E$5:$E$94,"&lt;="&amp;$F448),"yyyymmdd"),Cadastro!$I$5:$I$94,0),"")</f>
        <v>18</v>
      </c>
      <c r="AC448" t="str">
        <f>IFERROR(_xlfn.SINGLE(INDEX(Exceções!$D$5:$D$202,MATCH($A448&amp;"|"&amp;$F448,Exceções!$F$5:$F$202,0))),"")</f>
        <v/>
      </c>
      <c r="AD448" t="str">
        <f>IF($AC448="","",IFERROR(_xlfn.SINGLE(INDEX(Exceções!$E$5:$E$202,MATCH($A448&amp;"|"&amp;$F448,Exceções!$F$5:$F$202,0))),""))</f>
        <v/>
      </c>
    </row>
    <row r="449" spans="1:30" ht="15" hidden="1" customHeight="1" x14ac:dyDescent="0.25">
      <c r="A449" s="43">
        <v>9561</v>
      </c>
      <c r="B449" s="29" t="s">
        <v>185</v>
      </c>
      <c r="C449" s="29" t="str">
        <f>IFERROR(INDEX(Cadastro!$C$5:$C$94,$AB449),"NÃO INFORMADO")</f>
        <v>NÃO INFORMADO</v>
      </c>
      <c r="D449" s="29" t="str">
        <f>IFERROR(INDEX(Cadastro!$D$5:$D$94,$AB449),"")</f>
        <v>Férias</v>
      </c>
      <c r="E449" s="29" t="str">
        <f>IFERROR(INDEX(Cadastro!$G$5:$G$94,$AB449),"")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$94,$AB449),"")="",IF($L449&gt;0,1,0),IF(IFERROR(INDEX(Cadastro!$F$5:$F$94,$AB449),"")&lt;=IFERROR(INDEX(Parâmetros!$B$39:$B$48,MATCH($E449,Parâmetros!$A$39:$A$48,0)),99),IFERROR(INDEX(Cadastro!$F$5:$F$94,$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$94,$AB449),"")="",0,IF(IFERROR(INDEX(Cadastro!$F$5:$F$94,$AB449),"")&gt;IFERROR(INDEX(Parâmetros!$B$39:$B$48,MATCH($E449,Parâmetros!$A$39:$A$48,0)),99),IFERROR(INDEX(Cadastro!$F$5:$F$94,$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registro"),IF(AND($AB449&lt;&gt;$AB448,IFERROR(INDEX(Cadastro!$F$5:$F$94,$AB449),"")=""),"Indeterminado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IFERROR(MATCH($A449&amp;"|"&amp;TEXT(_xlfn.MAXIFS(Cadastro!$E$5:$E$94,Cadastro!$A$5:$A$94,$A449,Cadastro!$E$5:$E$94,"&lt;="&amp;$F449),"yyyymmdd"),Cadastro!$I$5:$I$94,0),"")</f>
        <v>18</v>
      </c>
      <c r="AC449" t="str">
        <f>IFERROR(_xlfn.SINGLE(INDEX(Exceções!$D$5:$D$202,MATCH($A449&amp;"|"&amp;$F449,Exceções!$F$5:$F$202,0))),"")</f>
        <v/>
      </c>
      <c r="AD449" t="str">
        <f>IF($AC449="","",IFERROR(_xlfn.SINGLE(INDEX(Exceções!$E$5:$E$202,MATCH($A449&amp;"|"&amp;$F449,Exceções!$F$5:$F$202,0))),""))</f>
        <v/>
      </c>
    </row>
    <row r="450" spans="1:30" ht="15" hidden="1" customHeight="1" x14ac:dyDescent="0.25">
      <c r="A450" s="43">
        <v>9561</v>
      </c>
      <c r="B450" s="29" t="s">
        <v>185</v>
      </c>
      <c r="C450" s="29" t="str">
        <f>IFERROR(INDEX(Cadastro!$C$5:$C$94,$AB450),"NÃO INFORMADO")</f>
        <v>NÃO INFORMADO</v>
      </c>
      <c r="D450" s="29" t="str">
        <f>IFERROR(INDEX(Cadastro!$D$5:$D$94,$AB450),"")</f>
        <v>Férias</v>
      </c>
      <c r="E450" s="29" t="str">
        <f>IFERROR(INDEX(Cadastro!$G$5:$G$94,$AB450),"")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$94,$AB450),"")="",IF($L450&gt;0,1,0),IF(IFERROR(INDEX(Cadastro!$F$5:$F$94,$AB450),"")&lt;=IFERROR(INDEX(Parâmetros!$B$39:$B$48,MATCH($E450,Parâmetros!$A$39:$A$48,0)),99),IFERROR(INDEX(Cadastro!$F$5:$F$94,$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$94,$AB450),"")="",0,IF(IFERROR(INDEX(Cadastro!$F$5:$F$94,$AB450),"")&gt;IFERROR(INDEX(Parâmetros!$B$39:$B$48,MATCH($E450,Parâmetros!$A$39:$A$48,0)),99),IFERROR(INDEX(Cadastro!$F$5:$F$94,$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registro"),IF(AND($AB450&lt;&gt;$AB449,IFERROR(INDEX(Cadastro!$F$5:$F$94,$AB450),"")=""),"Indeterminado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IFERROR(MATCH($A450&amp;"|"&amp;TEXT(_xlfn.MAXIFS(Cadastro!$E$5:$E$94,Cadastro!$A$5:$A$94,$A450,Cadastro!$E$5:$E$94,"&lt;="&amp;$F450),"yyyymmdd"),Cadastro!$I$5:$I$94,0),"")</f>
        <v>18</v>
      </c>
      <c r="AC450" t="str">
        <f>IFERROR(_xlfn.SINGLE(INDEX(Exceções!$D$5:$D$202,MATCH($A450&amp;"|"&amp;$F450,Exceções!$F$5:$F$202,0))),"")</f>
        <v/>
      </c>
      <c r="AD450" t="str">
        <f>IF($AC450="","",IFERROR(_xlfn.SINGLE(INDEX(Exceções!$E$5:$E$202,MATCH($A450&amp;"|"&amp;$F450,Exceções!$F$5:$F$202,0))),""))</f>
        <v/>
      </c>
    </row>
    <row r="451" spans="1:30" ht="15" hidden="1" customHeight="1" x14ac:dyDescent="0.25">
      <c r="A451" s="43">
        <v>9561</v>
      </c>
      <c r="B451" s="29" t="s">
        <v>185</v>
      </c>
      <c r="C451" s="29" t="str">
        <f>IFERROR(INDEX(Cadastro!$C$5:$C$94,$AB451),"NÃO INFORMADO")</f>
        <v>NÃO INFORMADO</v>
      </c>
      <c r="D451" s="29" t="str">
        <f>IFERROR(INDEX(Cadastro!$D$5:$D$94,$AB451),"")</f>
        <v>Férias</v>
      </c>
      <c r="E451" s="29" t="str">
        <f>IFERROR(INDEX(Cadastro!$G$5:$G$94,$AB451),"")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$94,$AB451),"")="",IF($L451&gt;0,1,0),IF(IFERROR(INDEX(Cadastro!$F$5:$F$94,$AB451),"")&lt;=IFERROR(INDEX(Parâmetros!$B$39:$B$48,MATCH($E451,Parâmetros!$A$39:$A$48,0)),99),IFERROR(INDEX(Cadastro!$F$5:$F$94,$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$94,$AB451),"")="",0,IF(IFERROR(INDEX(Cadastro!$F$5:$F$94,$AB451),"")&gt;IFERROR(INDEX(Parâmetros!$B$39:$B$48,MATCH($E451,Parâmetros!$A$39:$A$48,0)),99),IFERROR(INDEX(Cadastro!$F$5:$F$94,$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registro"),IF(AND($AB451&lt;&gt;$AB450,IFERROR(INDEX(Cadastro!$F$5:$F$94,$AB451),"")=""),"Indeterminado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IFERROR(MATCH($A451&amp;"|"&amp;TEXT(_xlfn.MAXIFS(Cadastro!$E$5:$E$94,Cadastro!$A$5:$A$94,$A451,Cadastro!$E$5:$E$94,"&lt;="&amp;$F451),"yyyymmdd"),Cadastro!$I$5:$I$94,0),"")</f>
        <v>18</v>
      </c>
      <c r="AC451" t="str">
        <f>IFERROR(_xlfn.SINGLE(INDEX(Exceções!$D$5:$D$202,MATCH($A451&amp;"|"&amp;$F451,Exceções!$F$5:$F$202,0))),"")</f>
        <v/>
      </c>
      <c r="AD451" t="str">
        <f>IF($AC451="","",IFERROR(_xlfn.SINGLE(INDEX(Exceções!$E$5:$E$202,MATCH($A451&amp;"|"&amp;$F451,Exceções!$F$5:$F$202,0))),""))</f>
        <v/>
      </c>
    </row>
    <row r="452" spans="1:30" ht="15" hidden="1" customHeight="1" x14ac:dyDescent="0.25">
      <c r="A452" s="43">
        <v>9561</v>
      </c>
      <c r="B452" s="29" t="s">
        <v>185</v>
      </c>
      <c r="C452" s="29" t="str">
        <f>IFERROR(INDEX(Cadastro!$C$5:$C$94,$AB452),"NÃO INFORMADO")</f>
        <v>NÃO INFORMADO</v>
      </c>
      <c r="D452" s="29" t="str">
        <f>IFERROR(INDEX(Cadastro!$D$5:$D$94,$AB452),"")</f>
        <v>Férias</v>
      </c>
      <c r="E452" s="29" t="str">
        <f>IFERROR(INDEX(Cadastro!$G$5:$G$94,$AB452),"")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$94,$AB452),"")="",IF($L452&gt;0,1,0),IF(IFERROR(INDEX(Cadastro!$F$5:$F$94,$AB452),"")&lt;=IFERROR(INDEX(Parâmetros!$B$39:$B$48,MATCH($E452,Parâmetros!$A$39:$A$48,0)),99),IFERROR(INDEX(Cadastro!$F$5:$F$94,$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$94,$AB452),"")="",0,IF(IFERROR(INDEX(Cadastro!$F$5:$F$94,$AB452),"")&gt;IFERROR(INDEX(Parâmetros!$B$39:$B$48,MATCH($E452,Parâmetros!$A$39:$A$48,0)),99),IFERROR(INDEX(Cadastro!$F$5:$F$94,$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registro"),IF(AND($AB452&lt;&gt;$AB451,IFERROR(INDEX(Cadastro!$F$5:$F$94,$AB452),"")=""),"Indeterminado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IFERROR(MATCH($A452&amp;"|"&amp;TEXT(_xlfn.MAXIFS(Cadastro!$E$5:$E$94,Cadastro!$A$5:$A$94,$A452,Cadastro!$E$5:$E$94,"&lt;="&amp;$F452),"yyyymmdd"),Cadastro!$I$5:$I$94,0),"")</f>
        <v>18</v>
      </c>
      <c r="AC452" t="str">
        <f>IFERROR(_xlfn.SINGLE(INDEX(Exceções!$D$5:$D$202,MATCH($A452&amp;"|"&amp;$F452,Exceções!$F$5:$F$202,0))),"")</f>
        <v/>
      </c>
      <c r="AD452" t="str">
        <f>IF($AC452="","",IFERROR(_xlfn.SINGLE(INDEX(Exceções!$E$5:$E$202,MATCH($A452&amp;"|"&amp;$F452,Exceções!$F$5:$F$202,0))),""))</f>
        <v/>
      </c>
    </row>
    <row r="453" spans="1:30" ht="15" hidden="1" customHeight="1" x14ac:dyDescent="0.25">
      <c r="A453" s="43">
        <v>9561</v>
      </c>
      <c r="B453" s="29" t="s">
        <v>185</v>
      </c>
      <c r="C453" s="29" t="str">
        <f>IFERROR(INDEX(Cadastro!$C$5:$C$94,$AB453),"NÃO INFORMADO")</f>
        <v>NÃO INFORMADO</v>
      </c>
      <c r="D453" s="29" t="str">
        <f>IFERROR(INDEX(Cadastro!$D$5:$D$94,$AB453),"")</f>
        <v>Férias</v>
      </c>
      <c r="E453" s="29" t="str">
        <f>IFERROR(INDEX(Cadastro!$G$5:$G$94,$AB453),"")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$94,$AB453),"")="",IF($L453&gt;0,1,0),IF(IFERROR(INDEX(Cadastro!$F$5:$F$94,$AB453),"")&lt;=IFERROR(INDEX(Parâmetros!$B$39:$B$48,MATCH($E453,Parâmetros!$A$39:$A$48,0)),99),IFERROR(INDEX(Cadastro!$F$5:$F$94,$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$94,$AB453),"")="",0,IF(IFERROR(INDEX(Cadastro!$F$5:$F$94,$AB453),"")&gt;IFERROR(INDEX(Parâmetros!$B$39:$B$48,MATCH($E453,Parâmetros!$A$39:$A$48,0)),99),IFERROR(INDEX(Cadastro!$F$5:$F$94,$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registro"),IF(AND($AB453&lt;&gt;$AB452,IFERROR(INDEX(Cadastro!$F$5:$F$94,$AB453),"")=""),"Indeterminado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IFERROR(MATCH($A453&amp;"|"&amp;TEXT(_xlfn.MAXIFS(Cadastro!$E$5:$E$94,Cadastro!$A$5:$A$94,$A453,Cadastro!$E$5:$E$94,"&lt;="&amp;$F453),"yyyymmdd"),Cadastro!$I$5:$I$94,0),"")</f>
        <v>18</v>
      </c>
      <c r="AC453" t="str">
        <f>IFERROR(_xlfn.SINGLE(INDEX(Exceções!$D$5:$D$202,MATCH($A453&amp;"|"&amp;$F453,Exceções!$F$5:$F$202,0))),"")</f>
        <v/>
      </c>
      <c r="AD453" t="str">
        <f>IF($AC453="","",IFERROR(_xlfn.SINGLE(INDEX(Exceções!$E$5:$E$202,MATCH($A453&amp;"|"&amp;$F453,Exceções!$F$5:$F$202,0))),""))</f>
        <v/>
      </c>
    </row>
    <row r="454" spans="1:30" ht="15" hidden="1" customHeight="1" x14ac:dyDescent="0.25">
      <c r="A454" s="43">
        <v>9561</v>
      </c>
      <c r="B454" s="29" t="s">
        <v>185</v>
      </c>
      <c r="C454" s="29" t="str">
        <f>IFERROR(INDEX(Cadastro!$C$5:$C$94,$AB454),"NÃO INFORMADO")</f>
        <v>NÃO INFORMADO</v>
      </c>
      <c r="D454" s="29" t="str">
        <f>IFERROR(INDEX(Cadastro!$D$5:$D$94,$AB454),"")</f>
        <v>6x1</v>
      </c>
      <c r="E454" s="29" t="str">
        <f>IFERROR(INDEX(Cadastro!$G$5:$G$94,$AB454),"")</f>
        <v>6x1</v>
      </c>
      <c r="F454" s="41">
        <v>46253</v>
      </c>
      <c r="G454" s="44" t="str">
        <f t="shared" si="84"/>
        <v>qua</v>
      </c>
      <c r="H454" s="43" t="str">
        <f>IF(COUNTIFS(Dados!$A:$A,$A454,Dados!$S:$S,$F454)=0,"",_xlfn.MINIFS(Dados!$Q:$Q,Dados!$A:$A,$A454,Dados!$S:$S,$F454))</f>
        <v/>
      </c>
      <c r="I454" s="43" t="str">
        <f>IF($H454="","",_xlfn.MAXIFS(Dados!$R:$R,Dados!$A:$A,$A454,Dados!$S:$S,$F454))</f>
        <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0</v>
      </c>
      <c r="M454" s="42">
        <f>IFERROR(INDEX(Parâmetros!$E$6:$E$11,MATCH($K454,Parâmetros!$A$6:$A$11,0)),"")</f>
        <v>8.8000000000000007</v>
      </c>
      <c r="N454" s="45">
        <f t="shared" si="85"/>
        <v>0</v>
      </c>
      <c r="O454" s="45">
        <f>Parâmetros!$E$13</f>
        <v>0.8</v>
      </c>
      <c r="P454" s="44" t="str">
        <f>IF(OR($M454="",$F454&gt;Parâmetros!$E$14),"Não","Sim")</f>
        <v>Não</v>
      </c>
      <c r="Q454" s="44" t="str">
        <f t="shared" si="86"/>
        <v/>
      </c>
      <c r="R454" s="44" t="str">
        <f t="shared" si="87"/>
        <v/>
      </c>
      <c r="S454" s="42" t="str">
        <f t="shared" si="88"/>
        <v/>
      </c>
      <c r="T454" s="44" t="str">
        <f>IF($Q454&lt;&gt;"Sim","",IF($N454&gt;Parâmetros!$E$15,"Sim","Não"))</f>
        <v/>
      </c>
      <c r="U454" s="29" t="str">
        <f t="shared" si="89"/>
        <v>Fora da apuração</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FALTA DE REGISTRO · dia útil da escala 6x1</v>
      </c>
      <c r="W454" s="46" t="str">
        <f>IF(AND($AC454&lt;&gt;"",$AB454=$AB453,$W453&lt;&gt;""),$W453,IF(OR(OR($D454="6x1",$D454="FF 6x1"),$D454="5x2"),"",IF($AB454&lt;&gt;$AB453,IF(IFERROR(INDEX(Cadastro!$F$5:$F$94,$AB454),"")="",IF($L454&gt;0,1,0),IF(IFERROR(INDEX(Cadastro!$F$5:$F$94,$AB454),"")&lt;=IFERROR(INDEX(Parâmetros!$B$39:$B$48,MATCH($E454,Parâmetros!$A$39:$A$48,0)),99),IFERROR(INDEX(Cadastro!$F$5:$F$94,$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$94,$AB454),"")="",0,IF(IFERROR(INDEX(Cadastro!$F$5:$F$94,$AB454),"")&gt;IFERROR(INDEX(Parâmetros!$B$39:$B$48,MATCH($E454,Parâmetros!$A$39:$A$48,0)),99),IFERROR(INDEX(Cadastro!$F$5:$F$94,$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registro"),IF(AND($AB454&lt;&gt;$AB453,IFERROR(INDEX(Cadastro!$F$5:$F$94,$AB454),"")=""),"Indeterminado (início da série)",IF($X454&gt;0,"Folga","Falta de registro"))))))))</f>
        <v>Falta de registro</v>
      </c>
      <c r="Z454" s="46">
        <f>IF(OR($L454&gt;0,$F454&gt;Parâmetros!$E$14),0,IF($A454&lt;&gt;$A453,1,N($Z453)+1))</f>
        <v>0</v>
      </c>
      <c r="AA454" s="46">
        <f>IF(OR($L454&gt;0,$F454&gt;Parâmetros!$E$14),0,IF(OR($A454&lt;&gt;$A455,$F455&gt;Parâmetros!$E$14),1,N($AA455)+1))</f>
        <v>0</v>
      </c>
      <c r="AB454" s="43">
        <f>IFERROR(MATCH($A454&amp;"|"&amp;TEXT(_xlfn.MAXIFS(Cadastro!$E$5:$E$94,Cadastro!$A$5:$A$94,$A454,Cadastro!$E$5:$E$94,"&lt;="&amp;$F454),"yyyymmdd"),Cadastro!$I$5:$I$94,0),"")</f>
        <v>19</v>
      </c>
      <c r="AC454" t="str">
        <f>IFERROR(_xlfn.SINGLE(INDEX(Exceções!$D$5:$D$202,MATCH($A454&amp;"|"&amp;$F454,Exceções!$F$5:$F$202,0))),"")</f>
        <v/>
      </c>
      <c r="AD454" t="str">
        <f>IF($AC454="","",IFERROR(_xlfn.SINGLE(INDEX(Exceções!$E$5:$E$202,MATCH($A454&amp;"|"&amp;$F454,Exceções!$F$5:$F$202,0))),""))</f>
        <v/>
      </c>
    </row>
    <row r="455" spans="1:30" ht="15" hidden="1" customHeight="1" x14ac:dyDescent="0.25">
      <c r="A455" s="43">
        <v>9561</v>
      </c>
      <c r="B455" s="29" t="s">
        <v>185</v>
      </c>
      <c r="C455" s="29" t="str">
        <f>IFERROR(INDEX(Cadastro!$C$5:$C$94,$AB455),"NÃO INFORMADO")</f>
        <v>NÃO INFORMADO</v>
      </c>
      <c r="D455" s="29" t="str">
        <f>IFERROR(INDEX(Cadastro!$D$5:$D$94,$AB455),"")</f>
        <v>6x1</v>
      </c>
      <c r="E455" s="29" t="str">
        <f>IFERROR(INDEX(Cadastro!$G$5:$G$94,$AB455),"")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$94,$AB455),"")="",IF($L455&gt;0,1,0),IF(IFERROR(INDEX(Cadastro!$F$5:$F$94,$AB455),"")&lt;=IFERROR(INDEX(Parâmetros!$B$39:$B$48,MATCH($E455,Parâmetros!$A$39:$A$48,0)),99),IFERROR(INDEX(Cadastro!$F$5:$F$94,$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$94,$AB455),"")="",0,IF(IFERROR(INDEX(Cadastro!$F$5:$F$94,$AB455),"")&gt;IFERROR(INDEX(Parâmetros!$B$39:$B$48,MATCH($E455,Parâmetros!$A$39:$A$48,0)),99),IFERROR(INDEX(Cadastro!$F$5:$F$94,$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registro"),IF(AND($AB455&lt;&gt;$AB454,IFERROR(INDEX(Cadastro!$F$5:$F$94,$AB455),"")=""),"Indeterminado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IFERROR(MATCH($A455&amp;"|"&amp;TEXT(_xlfn.MAXIFS(Cadastro!$E$5:$E$94,Cadastro!$A$5:$A$94,$A455,Cadastro!$E$5:$E$94,"&lt;="&amp;$F455),"yyyymmdd"),Cadastro!$I$5:$I$94,0),"")</f>
        <v>19</v>
      </c>
      <c r="AC455" t="str">
        <f>IFERROR(_xlfn.SINGLE(INDEX(Exceções!$D$5:$D$202,MATCH($A455&amp;"|"&amp;$F455,Exceções!$F$5:$F$202,0))),"")</f>
        <v/>
      </c>
      <c r="AD455" t="str">
        <f>IF($AC455="","",IFERROR(_xlfn.SINGLE(INDEX(Exceções!$E$5:$E$202,MATCH($A455&amp;"|"&amp;$F455,Exceções!$F$5:$F$202,0))),""))</f>
        <v/>
      </c>
    </row>
    <row r="456" spans="1:30" ht="15" hidden="1" customHeight="1" x14ac:dyDescent="0.25">
      <c r="A456" s="43">
        <v>9561</v>
      </c>
      <c r="B456" s="29" t="s">
        <v>185</v>
      </c>
      <c r="C456" s="29" t="str">
        <f>IFERROR(INDEX(Cadastro!$C$5:$C$94,$AB456),"NÃO INFORMADO")</f>
        <v>NÃO INFORMADO</v>
      </c>
      <c r="D456" s="29" t="str">
        <f>IFERROR(INDEX(Cadastro!$D$5:$D$94,$AB456),"")</f>
        <v>6x1</v>
      </c>
      <c r="E456" s="29" t="str">
        <f>IFERROR(INDEX(Cadastro!$G$5:$G$94,$AB456),"")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$94,$AB456),"")="",IF($L456&gt;0,1,0),IF(IFERROR(INDEX(Cadastro!$F$5:$F$94,$AB456),"")&lt;=IFERROR(INDEX(Parâmetros!$B$39:$B$48,MATCH($E456,Parâmetros!$A$39:$A$48,0)),99),IFERROR(INDEX(Cadastro!$F$5:$F$94,$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$94,$AB456),"")="",0,IF(IFERROR(INDEX(Cadastro!$F$5:$F$94,$AB456),"")&gt;IFERROR(INDEX(Parâmetros!$B$39:$B$48,MATCH($E456,Parâmetros!$A$39:$A$48,0)),99),IFERROR(INDEX(Cadastro!$F$5:$F$94,$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registro"),IF(AND($AB456&lt;&gt;$AB455,IFERROR(INDEX(Cadastro!$F$5:$F$94,$AB456),"")=""),"Indeterminado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IFERROR(MATCH($A456&amp;"|"&amp;TEXT(_xlfn.MAXIFS(Cadastro!$E$5:$E$94,Cadastro!$A$5:$A$94,$A456,Cadastro!$E$5:$E$94,"&lt;="&amp;$F456),"yyyymmdd"),Cadastro!$I$5:$I$94,0),"")</f>
        <v>19</v>
      </c>
      <c r="AC456" t="str">
        <f>IFERROR(_xlfn.SINGLE(INDEX(Exceções!$D$5:$D$202,MATCH($A456&amp;"|"&amp;$F456,Exceções!$F$5:$F$202,0))),"")</f>
        <v/>
      </c>
      <c r="AD456" t="str">
        <f>IF($AC456="","",IFERROR(_xlfn.SINGLE(INDEX(Exceções!$E$5:$E$202,MATCH($A456&amp;"|"&amp;$F456,Exceções!$F$5:$F$202,0))),""))</f>
        <v/>
      </c>
    </row>
    <row r="457" spans="1:30" ht="15" hidden="1" customHeight="1" x14ac:dyDescent="0.25">
      <c r="A457" s="43">
        <v>9561</v>
      </c>
      <c r="B457" s="29" t="s">
        <v>185</v>
      </c>
      <c r="C457" s="29" t="str">
        <f>IFERROR(INDEX(Cadastro!$C$5:$C$94,$AB457),"NÃO INFORMADO")</f>
        <v>NÃO INFORMADO</v>
      </c>
      <c r="D457" s="29" t="str">
        <f>IFERROR(INDEX(Cadastro!$D$5:$D$94,$AB457),"")</f>
        <v>6x1</v>
      </c>
      <c r="E457" s="29" t="str">
        <f>IFERROR(INDEX(Cadastro!$G$5:$G$94,$AB457),"")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$94,$AB457),"")="",IF($L457&gt;0,1,0),IF(IFERROR(INDEX(Cadastro!$F$5:$F$94,$AB457),"")&lt;=IFERROR(INDEX(Parâmetros!$B$39:$B$48,MATCH($E457,Parâmetros!$A$39:$A$48,0)),99),IFERROR(INDEX(Cadastro!$F$5:$F$94,$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$94,$AB457),"")="",0,IF(IFERROR(INDEX(Cadastro!$F$5:$F$94,$AB457),"")&gt;IFERROR(INDEX(Parâmetros!$B$39:$B$48,MATCH($E457,Parâmetros!$A$39:$A$48,0)),99),IFERROR(INDEX(Cadastro!$F$5:$F$94,$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registro"),IF(AND($AB457&lt;&gt;$AB456,IFERROR(INDEX(Cadastro!$F$5:$F$94,$AB457),"")=""),"Indeterminado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IFERROR(MATCH($A457&amp;"|"&amp;TEXT(_xlfn.MAXIFS(Cadastro!$E$5:$E$94,Cadastro!$A$5:$A$94,$A457,Cadastro!$E$5:$E$94,"&lt;="&amp;$F457),"yyyymmdd"),Cadastro!$I$5:$I$94,0),"")</f>
        <v>19</v>
      </c>
      <c r="AC457" t="str">
        <f>IFERROR(_xlfn.SINGLE(INDEX(Exceções!$D$5:$D$202,MATCH($A457&amp;"|"&amp;$F457,Exceções!$F$5:$F$202,0))),"")</f>
        <v/>
      </c>
      <c r="AD457" t="str">
        <f>IF($AC457="","",IFERROR(_xlfn.SINGLE(INDEX(Exceções!$E$5:$E$202,MATCH($A457&amp;"|"&amp;$F457,Exceções!$F$5:$F$202,0))),""))</f>
        <v/>
      </c>
    </row>
    <row r="458" spans="1:30" ht="15" hidden="1" customHeight="1" x14ac:dyDescent="0.25">
      <c r="A458" s="43">
        <v>9561</v>
      </c>
      <c r="B458" s="29" t="s">
        <v>185</v>
      </c>
      <c r="C458" s="29" t="str">
        <f>IFERROR(INDEX(Cadastro!$C$5:$C$94,$AB458),"NÃO INFORMADO")</f>
        <v>NÃO INFORMADO</v>
      </c>
      <c r="D458" s="29" t="str">
        <f>IFERROR(INDEX(Cadastro!$D$5:$D$94,$AB458),"")</f>
        <v>6x1</v>
      </c>
      <c r="E458" s="29" t="str">
        <f>IFERROR(INDEX(Cadastro!$G$5:$G$94,$AB458),"")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$94,$AB458),"")="",IF($L458&gt;0,1,0),IF(IFERROR(INDEX(Cadastro!$F$5:$F$94,$AB458),"")&lt;=IFERROR(INDEX(Parâmetros!$B$39:$B$48,MATCH($E458,Parâmetros!$A$39:$A$48,0)),99),IFERROR(INDEX(Cadastro!$F$5:$F$94,$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$94,$AB458),"")="",0,IF(IFERROR(INDEX(Cadastro!$F$5:$F$94,$AB458),"")&gt;IFERROR(INDEX(Parâmetros!$B$39:$B$48,MATCH($E458,Parâmetros!$A$39:$A$48,0)),99),IFERROR(INDEX(Cadastro!$F$5:$F$94,$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registro"),IF(AND($AB458&lt;&gt;$AB457,IFERROR(INDEX(Cadastro!$F$5:$F$94,$AB458),"")=""),"Indeterminado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IFERROR(MATCH($A458&amp;"|"&amp;TEXT(_xlfn.MAXIFS(Cadastro!$E$5:$E$94,Cadastro!$A$5:$A$94,$A458,Cadastro!$E$5:$E$94,"&lt;="&amp;$F458),"yyyymmdd"),Cadastro!$I$5:$I$94,0),"")</f>
        <v>19</v>
      </c>
      <c r="AC458" t="str">
        <f>IFERROR(_xlfn.SINGLE(INDEX(Exceções!$D$5:$D$202,MATCH($A458&amp;"|"&amp;$F458,Exceções!$F$5:$F$202,0))),"")</f>
        <v/>
      </c>
      <c r="AD458" t="str">
        <f>IF($AC458="","",IFERROR(_xlfn.SINGLE(INDEX(Exceções!$E$5:$E$202,MATCH($A458&amp;"|"&amp;$F458,Exceções!$F$5:$F$202,0))),""))</f>
        <v/>
      </c>
    </row>
    <row r="459" spans="1:30" ht="15" hidden="1" customHeight="1" x14ac:dyDescent="0.25">
      <c r="A459" s="43">
        <v>9561</v>
      </c>
      <c r="B459" s="29" t="s">
        <v>185</v>
      </c>
      <c r="C459" s="29" t="str">
        <f>IFERROR(INDEX(Cadastro!$C$5:$C$94,$AB459),"NÃO INFORMADO")</f>
        <v>NÃO INFORMADO</v>
      </c>
      <c r="D459" s="29" t="str">
        <f>IFERROR(INDEX(Cadastro!$D$5:$D$94,$AB459),"")</f>
        <v>6x1</v>
      </c>
      <c r="E459" s="29" t="str">
        <f>IFERROR(INDEX(Cadastro!$G$5:$G$94,$AB459),"")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$94,$AB459),"")="",IF($L459&gt;0,1,0),IF(IFERROR(INDEX(Cadastro!$F$5:$F$94,$AB459),"")&lt;=IFERROR(INDEX(Parâmetros!$B$39:$B$48,MATCH($E459,Parâmetros!$A$39:$A$48,0)),99),IFERROR(INDEX(Cadastro!$F$5:$F$94,$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$94,$AB459),"")="",0,IF(IFERROR(INDEX(Cadastro!$F$5:$F$94,$AB459),"")&gt;IFERROR(INDEX(Parâmetros!$B$39:$B$48,MATCH($E459,Parâmetros!$A$39:$A$48,0)),99),IFERROR(INDEX(Cadastro!$F$5:$F$94,$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registro"),IF(AND($AB459&lt;&gt;$AB458,IFERROR(INDEX(Cadastro!$F$5:$F$94,$AB459),"")=""),"Indeterminado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IFERROR(MATCH($A459&amp;"|"&amp;TEXT(_xlfn.MAXIFS(Cadastro!$E$5:$E$94,Cadastro!$A$5:$A$94,$A459,Cadastro!$E$5:$E$94,"&lt;="&amp;$F459),"yyyymmdd"),Cadastro!$I$5:$I$94,0),"")</f>
        <v>19</v>
      </c>
      <c r="AC459" t="str">
        <f>IFERROR(_xlfn.SINGLE(INDEX(Exceções!$D$5:$D$202,MATCH($A459&amp;"|"&amp;$F459,Exceções!$F$5:$F$202,0))),"")</f>
        <v/>
      </c>
      <c r="AD459" t="str">
        <f>IF($AC459="","",IFERROR(_xlfn.SINGLE(INDEX(Exceções!$E$5:$E$202,MATCH($A459&amp;"|"&amp;$F459,Exceções!$F$5:$F$202,0))),""))</f>
        <v/>
      </c>
    </row>
    <row r="460" spans="1:30" ht="15" hidden="1" customHeight="1" x14ac:dyDescent="0.25">
      <c r="A460" s="43">
        <v>9561</v>
      </c>
      <c r="B460" s="29" t="s">
        <v>185</v>
      </c>
      <c r="C460" s="29" t="str">
        <f>IFERROR(INDEX(Cadastro!$C$5:$C$94,$AB460),"NÃO INFORMADO")</f>
        <v>NÃO INFORMADO</v>
      </c>
      <c r="D460" s="29" t="str">
        <f>IFERROR(INDEX(Cadastro!$D$5:$D$94,$AB460),"")</f>
        <v>6x1</v>
      </c>
      <c r="E460" s="29" t="str">
        <f>IFERROR(INDEX(Cadastro!$G$5:$G$94,$AB460),"")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$94,$AB460),"")="",IF($L460&gt;0,1,0),IF(IFERROR(INDEX(Cadastro!$F$5:$F$94,$AB460),"")&lt;=IFERROR(INDEX(Parâmetros!$B$39:$B$48,MATCH($E460,Parâmetros!$A$39:$A$48,0)),99),IFERROR(INDEX(Cadastro!$F$5:$F$94,$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$94,$AB460),"")="",0,IF(IFERROR(INDEX(Cadastro!$F$5:$F$94,$AB460),"")&gt;IFERROR(INDEX(Parâmetros!$B$39:$B$48,MATCH($E460,Parâmetros!$A$39:$A$48,0)),99),IFERROR(INDEX(Cadastro!$F$5:$F$94,$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registro"),IF(AND($AB460&lt;&gt;$AB459,IFERROR(INDEX(Cadastro!$F$5:$F$94,$AB460),"")=""),"Indeterminado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IFERROR(MATCH($A460&amp;"|"&amp;TEXT(_xlfn.MAXIFS(Cadastro!$E$5:$E$94,Cadastro!$A$5:$A$94,$A460,Cadastro!$E$5:$E$94,"&lt;="&amp;$F460),"yyyymmdd"),Cadastro!$I$5:$I$94,0),"")</f>
        <v>19</v>
      </c>
      <c r="AC460" t="str">
        <f>IFERROR(_xlfn.SINGLE(INDEX(Exceções!$D$5:$D$202,MATCH($A460&amp;"|"&amp;$F460,Exceções!$F$5:$F$202,0))),"")</f>
        <v/>
      </c>
      <c r="AD460" t="str">
        <f>IF($AC460="","",IFERROR(_xlfn.SINGLE(INDEX(Exceções!$E$5:$E$202,MATCH($A460&amp;"|"&amp;$F460,Exceções!$F$5:$F$202,0))),""))</f>
        <v/>
      </c>
    </row>
    <row r="461" spans="1:30" ht="15" hidden="1" customHeight="1" x14ac:dyDescent="0.25">
      <c r="A461" s="43">
        <v>9561</v>
      </c>
      <c r="B461" s="29" t="s">
        <v>185</v>
      </c>
      <c r="C461" s="29" t="str">
        <f>IFERROR(INDEX(Cadastro!$C$5:$C$94,$AB461),"NÃO INFORMADO")</f>
        <v>NÃO INFORMADO</v>
      </c>
      <c r="D461" s="29" t="str">
        <f>IFERROR(INDEX(Cadastro!$D$5:$D$94,$AB461),"")</f>
        <v>6x1</v>
      </c>
      <c r="E461" s="29" t="str">
        <f>IFERROR(INDEX(Cadastro!$G$5:$G$94,$AB461),"")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$94,$AB461),"")="",IF($L461&gt;0,1,0),IF(IFERROR(INDEX(Cadastro!$F$5:$F$94,$AB461),"")&lt;=IFERROR(INDEX(Parâmetros!$B$39:$B$48,MATCH($E461,Parâmetros!$A$39:$A$48,0)),99),IFERROR(INDEX(Cadastro!$F$5:$F$94,$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$94,$AB461),"")="",0,IF(IFERROR(INDEX(Cadastro!$F$5:$F$94,$AB461),"")&gt;IFERROR(INDEX(Parâmetros!$B$39:$B$48,MATCH($E461,Parâmetros!$A$39:$A$48,0)),99),IFERROR(INDEX(Cadastro!$F$5:$F$94,$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registro"),IF(AND($AB461&lt;&gt;$AB460,IFERROR(INDEX(Cadastro!$F$5:$F$94,$AB461),"")=""),"Indeterminado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IFERROR(MATCH($A461&amp;"|"&amp;TEXT(_xlfn.MAXIFS(Cadastro!$E$5:$E$94,Cadastro!$A$5:$A$94,$A461,Cadastro!$E$5:$E$94,"&lt;="&amp;$F461),"yyyymmdd"),Cadastro!$I$5:$I$94,0),"")</f>
        <v>19</v>
      </c>
      <c r="AC461" t="str">
        <f>IFERROR(_xlfn.SINGLE(INDEX(Exceções!$D$5:$D$202,MATCH($A461&amp;"|"&amp;$F461,Exceções!$F$5:$F$202,0))),"")</f>
        <v/>
      </c>
      <c r="AD461" t="str">
        <f>IF($AC461="","",IFERROR(_xlfn.SINGLE(INDEX(Exceções!$E$5:$E$202,MATCH($A461&amp;"|"&amp;$F461,Exceções!$F$5:$F$202,0))),""))</f>
        <v/>
      </c>
    </row>
    <row r="462" spans="1:30" ht="15" hidden="1" customHeight="1" x14ac:dyDescent="0.25">
      <c r="A462" s="43">
        <v>9561</v>
      </c>
      <c r="B462" s="29" t="s">
        <v>185</v>
      </c>
      <c r="C462" s="29" t="str">
        <f>IFERROR(INDEX(Cadastro!$C$5:$C$94,$AB462),"NÃO INFORMADO")</f>
        <v>NÃO INFORMADO</v>
      </c>
      <c r="D462" s="29" t="str">
        <f>IFERROR(INDEX(Cadastro!$D$5:$D$94,$AB462),"")</f>
        <v>6x1</v>
      </c>
      <c r="E462" s="29" t="str">
        <f>IFERROR(INDEX(Cadastro!$G$5:$G$94,$AB462),"")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$94,$AB462),"")="",IF($L462&gt;0,1,0),IF(IFERROR(INDEX(Cadastro!$F$5:$F$94,$AB462),"")&lt;=IFERROR(INDEX(Parâmetros!$B$39:$B$48,MATCH($E462,Parâmetros!$A$39:$A$48,0)),99),IFERROR(INDEX(Cadastro!$F$5:$F$94,$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$94,$AB462),"")="",0,IF(IFERROR(INDEX(Cadastro!$F$5:$F$94,$AB462),"")&gt;IFERROR(INDEX(Parâmetros!$B$39:$B$48,MATCH($E462,Parâmetros!$A$39:$A$48,0)),99),IFERROR(INDEX(Cadastro!$F$5:$F$94,$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registro"),IF(AND($AB462&lt;&gt;$AB461,IFERROR(INDEX(Cadastro!$F$5:$F$94,$AB462),"")=""),"Indeterminado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IFERROR(MATCH($A462&amp;"|"&amp;TEXT(_xlfn.MAXIFS(Cadastro!$E$5:$E$94,Cadastro!$A$5:$A$94,$A462,Cadastro!$E$5:$E$94,"&lt;="&amp;$F462),"yyyymmdd"),Cadastro!$I$5:$I$94,0),"")</f>
        <v>19</v>
      </c>
      <c r="AC462" t="str">
        <f>IFERROR(_xlfn.SINGLE(INDEX(Exceções!$D$5:$D$202,MATCH($A462&amp;"|"&amp;$F462,Exceções!$F$5:$F$202,0))),"")</f>
        <v/>
      </c>
      <c r="AD462" t="str">
        <f>IF($AC462="","",IFERROR(_xlfn.SINGLE(INDEX(Exceções!$E$5:$E$202,MATCH($A462&amp;"|"&amp;$F462,Exceções!$F$5:$F$202,0))),""))</f>
        <v/>
      </c>
    </row>
    <row r="463" spans="1:30" ht="15" hidden="1" customHeight="1" x14ac:dyDescent="0.25">
      <c r="A463" s="43">
        <v>9561</v>
      </c>
      <c r="B463" s="29" t="s">
        <v>185</v>
      </c>
      <c r="C463" s="29" t="str">
        <f>IFERROR(INDEX(Cadastro!$C$5:$C$94,$AB463),"NÃO INFORMADO")</f>
        <v>NÃO INFORMADO</v>
      </c>
      <c r="D463" s="29" t="str">
        <f>IFERROR(INDEX(Cadastro!$D$5:$D$94,$AB463),"")</f>
        <v>6x1</v>
      </c>
      <c r="E463" s="29" t="str">
        <f>IFERROR(INDEX(Cadastro!$G$5:$G$94,$AB463),"")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$94,$AB463),"")="",IF($L463&gt;0,1,0),IF(IFERROR(INDEX(Cadastro!$F$5:$F$94,$AB463),"")&lt;=IFERROR(INDEX(Parâmetros!$B$39:$B$48,MATCH($E463,Parâmetros!$A$39:$A$48,0)),99),IFERROR(INDEX(Cadastro!$F$5:$F$94,$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$94,$AB463),"")="",0,IF(IFERROR(INDEX(Cadastro!$F$5:$F$94,$AB463),"")&gt;IFERROR(INDEX(Parâmetros!$B$39:$B$48,MATCH($E463,Parâmetros!$A$39:$A$48,0)),99),IFERROR(INDEX(Cadastro!$F$5:$F$94,$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registro"),IF(AND($AB463&lt;&gt;$AB462,IFERROR(INDEX(Cadastro!$F$5:$F$94,$AB463),"")=""),"Indeterminado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IFERROR(MATCH($A463&amp;"|"&amp;TEXT(_xlfn.MAXIFS(Cadastro!$E$5:$E$94,Cadastro!$A$5:$A$94,$A463,Cadastro!$E$5:$E$94,"&lt;="&amp;$F463),"yyyymmdd"),Cadastro!$I$5:$I$94,0),"")</f>
        <v>19</v>
      </c>
      <c r="AC463" t="str">
        <f>IFERROR(_xlfn.SINGLE(INDEX(Exceções!$D$5:$D$202,MATCH($A463&amp;"|"&amp;$F463,Exceções!$F$5:$F$202,0))),"")</f>
        <v/>
      </c>
      <c r="AD463" t="str">
        <f>IF($AC463="","",IFERROR(_xlfn.SINGLE(INDEX(Exceções!$E$5:$E$202,MATCH($A463&amp;"|"&amp;$F463,Exceções!$F$5:$F$202,0))),""))</f>
        <v/>
      </c>
    </row>
    <row r="464" spans="1:30" ht="15" hidden="1" customHeight="1" x14ac:dyDescent="0.25">
      <c r="A464" s="43">
        <v>9561</v>
      </c>
      <c r="B464" s="29" t="s">
        <v>185</v>
      </c>
      <c r="C464" s="29" t="str">
        <f>IFERROR(INDEX(Cadastro!$C$5:$C$94,$AB464),"NÃO INFORMADO")</f>
        <v>NÃO INFORMADO</v>
      </c>
      <c r="D464" s="29" t="str">
        <f>IFERROR(INDEX(Cadastro!$D$5:$D$94,$AB464),"")</f>
        <v>6x1</v>
      </c>
      <c r="E464" s="29" t="str">
        <f>IFERROR(INDEX(Cadastro!$G$5:$G$94,$AB464),"")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$94,$AB464),"")="",IF($L464&gt;0,1,0),IF(IFERROR(INDEX(Cadastro!$F$5:$F$94,$AB464),"")&lt;=IFERROR(INDEX(Parâmetros!$B$39:$B$48,MATCH($E464,Parâmetros!$A$39:$A$48,0)),99),IFERROR(INDEX(Cadastro!$F$5:$F$94,$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$94,$AB464),"")="",0,IF(IFERROR(INDEX(Cadastro!$F$5:$F$94,$AB464),"")&gt;IFERROR(INDEX(Parâmetros!$B$39:$B$48,MATCH($E464,Parâmetros!$A$39:$A$48,0)),99),IFERROR(INDEX(Cadastro!$F$5:$F$94,$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registro"),IF(AND($AB464&lt;&gt;$AB463,IFERROR(INDEX(Cadastro!$F$5:$F$94,$AB464),"")=""),"Indeterminado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IFERROR(MATCH($A464&amp;"|"&amp;TEXT(_xlfn.MAXIFS(Cadastro!$E$5:$E$94,Cadastro!$A$5:$A$94,$A464,Cadastro!$E$5:$E$94,"&lt;="&amp;$F464),"yyyymmdd"),Cadastro!$I$5:$I$94,0),"")</f>
        <v>19</v>
      </c>
      <c r="AC464" t="str">
        <f>IFERROR(_xlfn.SINGLE(INDEX(Exceções!$D$5:$D$202,MATCH($A464&amp;"|"&amp;$F464,Exceções!$F$5:$F$202,0))),"")</f>
        <v/>
      </c>
      <c r="AD464" t="str">
        <f>IF($AC464="","",IFERROR(_xlfn.SINGLE(INDEX(Exceções!$E$5:$E$202,MATCH($A464&amp;"|"&amp;$F464,Exceções!$F$5:$F$202,0))),""))</f>
        <v/>
      </c>
    </row>
    <row r="465" spans="1:30" ht="15" hidden="1" customHeight="1" x14ac:dyDescent="0.25">
      <c r="A465" s="43">
        <v>9561</v>
      </c>
      <c r="B465" s="29" t="s">
        <v>185</v>
      </c>
      <c r="C465" s="29" t="str">
        <f>IFERROR(INDEX(Cadastro!$C$5:$C$94,$AB465),"NÃO INFORMADO")</f>
        <v>NÃO INFORMADO</v>
      </c>
      <c r="D465" s="29" t="str">
        <f>IFERROR(INDEX(Cadastro!$D$5:$D$94,$AB465),"")</f>
        <v>6x1</v>
      </c>
      <c r="E465" s="29" t="str">
        <f>IFERROR(INDEX(Cadastro!$G$5:$G$94,$AB465),"")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$94,$AB465),"")="",IF($L465&gt;0,1,0),IF(IFERROR(INDEX(Cadastro!$F$5:$F$94,$AB465),"")&lt;=IFERROR(INDEX(Parâmetros!$B$39:$B$48,MATCH($E465,Parâmetros!$A$39:$A$48,0)),99),IFERROR(INDEX(Cadastro!$F$5:$F$94,$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$94,$AB465),"")="",0,IF(IFERROR(INDEX(Cadastro!$F$5:$F$94,$AB465),"")&gt;IFERROR(INDEX(Parâmetros!$B$39:$B$48,MATCH($E465,Parâmetros!$A$39:$A$48,0)),99),IFERROR(INDEX(Cadastro!$F$5:$F$94,$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registro"),IF(AND($AB465&lt;&gt;$AB464,IFERROR(INDEX(Cadastro!$F$5:$F$94,$AB465),"")=""),"Indeterminado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IFERROR(MATCH($A465&amp;"|"&amp;TEXT(_xlfn.MAXIFS(Cadastro!$E$5:$E$94,Cadastro!$A$5:$A$94,$A465,Cadastro!$E$5:$E$94,"&lt;="&amp;$F465),"yyyymmdd"),Cadastro!$I$5:$I$94,0),"")</f>
        <v>19</v>
      </c>
      <c r="AC465" t="str">
        <f>IFERROR(_xlfn.SINGLE(INDEX(Exceções!$D$5:$D$202,MATCH($A465&amp;"|"&amp;$F465,Exceções!$F$5:$F$202,0))),"")</f>
        <v/>
      </c>
      <c r="AD465" t="str">
        <f>IF($AC465="","",IFERROR(_xlfn.SINGLE(INDEX(Exceções!$E$5:$E$202,MATCH($A465&amp;"|"&amp;$F465,Exceções!$F$5:$F$202,0))),""))</f>
        <v/>
      </c>
    </row>
    <row r="466" spans="1:30" ht="15" hidden="1" customHeight="1" x14ac:dyDescent="0.25">
      <c r="A466" s="43">
        <v>9561</v>
      </c>
      <c r="B466" s="29" t="s">
        <v>185</v>
      </c>
      <c r="C466" s="29" t="str">
        <f>IFERROR(INDEX(Cadastro!$C$5:$C$94,$AB466),"NÃO INFORMADO")</f>
        <v>NÃO INFORMADO</v>
      </c>
      <c r="D466" s="29" t="str">
        <f>IFERROR(INDEX(Cadastro!$D$5:$D$94,$AB466),"")</f>
        <v>6x1</v>
      </c>
      <c r="E466" s="29" t="str">
        <f>IFERROR(INDEX(Cadastro!$G$5:$G$94,$AB466),"")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$94,$AB466),"")="",IF($L466&gt;0,1,0),IF(IFERROR(INDEX(Cadastro!$F$5:$F$94,$AB466),"")&lt;=IFERROR(INDEX(Parâmetros!$B$39:$B$48,MATCH($E466,Parâmetros!$A$39:$A$48,0)),99),IFERROR(INDEX(Cadastro!$F$5:$F$94,$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$94,$AB466),"")="",0,IF(IFERROR(INDEX(Cadastro!$F$5:$F$94,$AB466),"")&gt;IFERROR(INDEX(Parâmetros!$B$39:$B$48,MATCH($E466,Parâmetros!$A$39:$A$48,0)),99),IFERROR(INDEX(Cadastro!$F$5:$F$94,$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registro"),IF(AND($AB466&lt;&gt;$AB465,IFERROR(INDEX(Cadastro!$F$5:$F$94,$AB466),"")=""),"Indeterminado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IFERROR(MATCH($A466&amp;"|"&amp;TEXT(_xlfn.MAXIFS(Cadastro!$E$5:$E$94,Cadastro!$A$5:$A$94,$A466,Cadastro!$E$5:$E$94,"&lt;="&amp;$F466),"yyyymmdd"),Cadastro!$I$5:$I$94,0),"")</f>
        <v>19</v>
      </c>
      <c r="AC466" t="str">
        <f>IFERROR(_xlfn.SINGLE(INDEX(Exceções!$D$5:$D$202,MATCH($A466&amp;"|"&amp;$F466,Exceções!$F$5:$F$202,0))),"")</f>
        <v/>
      </c>
      <c r="AD466" t="str">
        <f>IF($AC466="","",IFERROR(_xlfn.SINGLE(INDEX(Exceções!$E$5:$E$202,MATCH($A466&amp;"|"&amp;$F466,Exceções!$F$5:$F$202,0))),""))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IFERROR(INDEX(Cadastro!$C$5:$C$94,$AB469),"NÃO INFORMADO")</f>
        <v>ENGMAN</v>
      </c>
      <c r="D469" s="29" t="str">
        <f>IFERROR(INDEX(Cadastro!$D$5:$D$94,$AB469),"")</f>
        <v>6x1</v>
      </c>
      <c r="E469" s="29" t="str">
        <f>IFERROR(INDEX(Cadastro!$G$5:$G$94,$AB469),"")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$94,$AB469),"")="",IF($L469&gt;0,1,0),IF(IFERROR(INDEX(Cadastro!$F$5:$F$94,$AB469),"")&lt;=IFERROR(INDEX(Parâmetros!$B$39:$B$48,MATCH($E469,Parâmetros!$A$39:$A$48,0)),99),IFERROR(INDEX(Cadastro!$F$5:$F$94,$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$94,$AB469),"")="",0,IF(IFERROR(INDEX(Cadastro!$F$5:$F$94,$AB469),"")&gt;IFERROR(INDEX(Parâmetros!$B$39:$B$48,MATCH($E469,Parâmetros!$A$39:$A$48,0)),99),IFERROR(INDEX(Cadastro!$F$5:$F$94,$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registro"),IF(AND($AB469&lt;&gt;$AB468,IFERROR(INDEX(Cadastro!$F$5:$F$94,$AB469),"")=""),"Indeterminado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IFERROR(MATCH($A469&amp;"|"&amp;TEXT(_xlfn.MAXIFS(Cadastro!$E$5:$E$94,Cadastro!$A$5:$A$94,$A469,Cadastro!$E$5:$E$94,"&lt;="&amp;$F469),"yyyymmdd"),Cadastro!$I$5:$I$94,0),"")</f>
        <v>20</v>
      </c>
      <c r="AC469" t="str">
        <f>IFERROR(_xlfn.SINGLE(INDEX(Exceções!$D$5:$D$202,MATCH($A469&amp;"|"&amp;$F469,Exceções!$F$5:$F$202,0))),"")</f>
        <v/>
      </c>
      <c r="AD469" t="str">
        <f>IF($AC469="","",IFERROR(_xlfn.SINGLE(INDEX(Exceções!$E$5:$E$202,MATCH($A469&amp;"|"&amp;$F469,Exceções!$F$5:$F$202,0))),""))</f>
        <v/>
      </c>
    </row>
    <row r="470" spans="1:30" ht="15" hidden="1" customHeight="1" x14ac:dyDescent="0.25">
      <c r="A470" s="43">
        <v>56227</v>
      </c>
      <c r="B470" s="29" t="s">
        <v>186</v>
      </c>
      <c r="C470" s="29" t="str">
        <f>IFERROR(INDEX(Cadastro!$C$5:$C$94,$AB470),"NÃO INFORMADO")</f>
        <v>ENGMAN</v>
      </c>
      <c r="D470" s="29" t="str">
        <f>IFERROR(INDEX(Cadastro!$D$5:$D$94,$AB470),"")</f>
        <v>6x1</v>
      </c>
      <c r="E470" s="29" t="str">
        <f>IFERROR(INDEX(Cadastro!$G$5:$G$94,$AB470),"")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$94,$AB470),"")="",IF($L470&gt;0,1,0),IF(IFERROR(INDEX(Cadastro!$F$5:$F$94,$AB470),"")&lt;=IFERROR(INDEX(Parâmetros!$B$39:$B$48,MATCH($E470,Parâmetros!$A$39:$A$48,0)),99),IFERROR(INDEX(Cadastro!$F$5:$F$94,$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$94,$AB470),"")="",0,IF(IFERROR(INDEX(Cadastro!$F$5:$F$94,$AB470),"")&gt;IFERROR(INDEX(Parâmetros!$B$39:$B$48,MATCH($E470,Parâmetros!$A$39:$A$48,0)),99),IFERROR(INDEX(Cadastro!$F$5:$F$94,$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registro"),IF(AND($AB470&lt;&gt;$AB469,IFERROR(INDEX(Cadastro!$F$5:$F$94,$AB470),"")=""),"Indeterminado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IFERROR(MATCH($A470&amp;"|"&amp;TEXT(_xlfn.MAXIFS(Cadastro!$E$5:$E$94,Cadastro!$A$5:$A$94,$A470,Cadastro!$E$5:$E$94,"&lt;="&amp;$F470),"yyyymmdd"),Cadastro!$I$5:$I$94,0),"")</f>
        <v>20</v>
      </c>
      <c r="AC470" t="str">
        <f>IFERROR(_xlfn.SINGLE(INDEX(Exceções!$D$5:$D$202,MATCH($A470&amp;"|"&amp;$F470,Exceções!$F$5:$F$202,0))),"")</f>
        <v/>
      </c>
      <c r="AD470" t="str">
        <f>IF($AC470="","",IFERROR(_xlfn.SINGLE(INDEX(Exceções!$E$5:$E$202,MATCH($A470&amp;"|"&amp;$F470,Exceções!$F$5:$F$202,0))),""))</f>
        <v/>
      </c>
    </row>
    <row r="471" spans="1:30" ht="15" hidden="1" customHeight="1" x14ac:dyDescent="0.25">
      <c r="A471" s="43">
        <v>56227</v>
      </c>
      <c r="B471" s="29" t="s">
        <v>186</v>
      </c>
      <c r="C471" s="29" t="str">
        <f>IFERROR(INDEX(Cadastro!$C$5:$C$94,$AB471),"NÃO INFORMADO")</f>
        <v>ENGMAN</v>
      </c>
      <c r="D471" s="29" t="str">
        <f>IFERROR(INDEX(Cadastro!$D$5:$D$94,$AB471),"")</f>
        <v>6x1</v>
      </c>
      <c r="E471" s="29" t="str">
        <f>IFERROR(INDEX(Cadastro!$G$5:$G$94,$AB471),"")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$94,$AB471),"")="",IF($L471&gt;0,1,0),IF(IFERROR(INDEX(Cadastro!$F$5:$F$94,$AB471),"")&lt;=IFERROR(INDEX(Parâmetros!$B$39:$B$48,MATCH($E471,Parâmetros!$A$39:$A$48,0)),99),IFERROR(INDEX(Cadastro!$F$5:$F$94,$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$94,$AB471),"")="",0,IF(IFERROR(INDEX(Cadastro!$F$5:$F$94,$AB471),"")&gt;IFERROR(INDEX(Parâmetros!$B$39:$B$48,MATCH($E471,Parâmetros!$A$39:$A$48,0)),99),IFERROR(INDEX(Cadastro!$F$5:$F$94,$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registro"),IF(AND($AB471&lt;&gt;$AB470,IFERROR(INDEX(Cadastro!$F$5:$F$94,$AB471),"")=""),"Indeterminado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IFERROR(MATCH($A471&amp;"|"&amp;TEXT(_xlfn.MAXIFS(Cadastro!$E$5:$E$94,Cadastro!$A$5:$A$94,$A471,Cadastro!$E$5:$E$94,"&lt;="&amp;$F471),"yyyymmdd"),Cadastro!$I$5:$I$94,0),"")</f>
        <v>20</v>
      </c>
      <c r="AC471" t="str">
        <f>IFERROR(_xlfn.SINGLE(INDEX(Exceções!$D$5:$D$202,MATCH($A471&amp;"|"&amp;$F471,Exceções!$F$5:$F$202,0))),"")</f>
        <v/>
      </c>
      <c r="AD471" t="str">
        <f>IF($AC471="","",IFERROR(_xlfn.SINGLE(INDEX(Exceções!$E$5:$E$202,MATCH($A471&amp;"|"&amp;$F471,Exceções!$F$5:$F$202,0))),""))</f>
        <v/>
      </c>
    </row>
    <row r="472" spans="1:30" ht="15" hidden="1" customHeight="1" x14ac:dyDescent="0.25">
      <c r="A472" s="43">
        <v>56227</v>
      </c>
      <c r="B472" s="29" t="s">
        <v>186</v>
      </c>
      <c r="C472" s="29" t="str">
        <f>IFERROR(INDEX(Cadastro!$C$5:$C$94,$AB472),"NÃO INFORMADO")</f>
        <v>ENGMAN</v>
      </c>
      <c r="D472" s="29" t="str">
        <f>IFERROR(INDEX(Cadastro!$D$5:$D$94,$AB472),"")</f>
        <v>6x1</v>
      </c>
      <c r="E472" s="29" t="str">
        <f>IFERROR(INDEX(Cadastro!$G$5:$G$94,$AB472),"")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$94,$AB472),"")="",IF($L472&gt;0,1,0),IF(IFERROR(INDEX(Cadastro!$F$5:$F$94,$AB472),"")&lt;=IFERROR(INDEX(Parâmetros!$B$39:$B$48,MATCH($E472,Parâmetros!$A$39:$A$48,0)),99),IFERROR(INDEX(Cadastro!$F$5:$F$94,$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$94,$AB472),"")="",0,IF(IFERROR(INDEX(Cadastro!$F$5:$F$94,$AB472),"")&gt;IFERROR(INDEX(Parâmetros!$B$39:$B$48,MATCH($E472,Parâmetros!$A$39:$A$48,0)),99),IFERROR(INDEX(Cadastro!$F$5:$F$94,$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registro"),IF(AND($AB472&lt;&gt;$AB471,IFERROR(INDEX(Cadastro!$F$5:$F$94,$AB472),"")=""),"Indeterminado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IFERROR(MATCH($A472&amp;"|"&amp;TEXT(_xlfn.MAXIFS(Cadastro!$E$5:$E$94,Cadastro!$A$5:$A$94,$A472,Cadastro!$E$5:$E$94,"&lt;="&amp;$F472),"yyyymmdd"),Cadastro!$I$5:$I$94,0),"")</f>
        <v>20</v>
      </c>
      <c r="AC472" t="str">
        <f>IFERROR(_xlfn.SINGLE(INDEX(Exceções!$D$5:$D$202,MATCH($A472&amp;"|"&amp;$F472,Exceções!$F$5:$F$202,0))),"")</f>
        <v/>
      </c>
      <c r="AD472" t="str">
        <f>IF($AC472="","",IFERROR(_xlfn.SINGLE(INDEX(Exceções!$E$5:$E$202,MATCH($A472&amp;"|"&amp;$F472,Exceções!$F$5:$F$202,0))),""))</f>
        <v/>
      </c>
    </row>
    <row r="473" spans="1:30" ht="15" hidden="1" customHeight="1" x14ac:dyDescent="0.25">
      <c r="A473" s="43">
        <v>56227</v>
      </c>
      <c r="B473" s="29" t="s">
        <v>186</v>
      </c>
      <c r="C473" s="29" t="str">
        <f>IFERROR(INDEX(Cadastro!$C$5:$C$94,$AB473),"NÃO INFORMADO")</f>
        <v>ENGMAN</v>
      </c>
      <c r="D473" s="29" t="str">
        <f>IFERROR(INDEX(Cadastro!$D$5:$D$94,$AB473),"")</f>
        <v>6x1</v>
      </c>
      <c r="E473" s="29" t="str">
        <f>IFERROR(INDEX(Cadastro!$G$5:$G$94,$AB473),"")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$94,$AB473),"")="",IF($L473&gt;0,1,0),IF(IFERROR(INDEX(Cadastro!$F$5:$F$94,$AB473),"")&lt;=IFERROR(INDEX(Parâmetros!$B$39:$B$48,MATCH($E473,Parâmetros!$A$39:$A$48,0)),99),IFERROR(INDEX(Cadastro!$F$5:$F$94,$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$94,$AB473),"")="",0,IF(IFERROR(INDEX(Cadastro!$F$5:$F$94,$AB473),"")&gt;IFERROR(INDEX(Parâmetros!$B$39:$B$48,MATCH($E473,Parâmetros!$A$39:$A$48,0)),99),IFERROR(INDEX(Cadastro!$F$5:$F$94,$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registro"),IF(AND($AB473&lt;&gt;$AB472,IFERROR(INDEX(Cadastro!$F$5:$F$94,$AB473),"")=""),"Indeterminado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IFERROR(MATCH($A473&amp;"|"&amp;TEXT(_xlfn.MAXIFS(Cadastro!$E$5:$E$94,Cadastro!$A$5:$A$94,$A473,Cadastro!$E$5:$E$94,"&lt;="&amp;$F473),"yyyymmdd"),Cadastro!$I$5:$I$94,0),"")</f>
        <v>20</v>
      </c>
      <c r="AC473" t="str">
        <f>IFERROR(_xlfn.SINGLE(INDEX(Exceções!$D$5:$D$202,MATCH($A473&amp;"|"&amp;$F473,Exceções!$F$5:$F$202,0))),"")</f>
        <v/>
      </c>
      <c r="AD473" t="str">
        <f>IF($AC473="","",IFERROR(_xlfn.SINGLE(INDEX(Exceções!$E$5:$E$202,MATCH($A473&amp;"|"&amp;$F473,Exceções!$F$5:$F$202,0))),""))</f>
        <v/>
      </c>
    </row>
    <row r="474" spans="1:30" ht="15" hidden="1" customHeight="1" x14ac:dyDescent="0.25">
      <c r="A474" s="43">
        <v>56227</v>
      </c>
      <c r="B474" s="29" t="s">
        <v>186</v>
      </c>
      <c r="C474" s="29" t="str">
        <f>IFERROR(INDEX(Cadastro!$C$5:$C$94,$AB474),"NÃO INFORMADO")</f>
        <v>ENGMAN</v>
      </c>
      <c r="D474" s="29" t="str">
        <f>IFERROR(INDEX(Cadastro!$D$5:$D$94,$AB474),"")</f>
        <v>6x1</v>
      </c>
      <c r="E474" s="29" t="str">
        <f>IFERROR(INDEX(Cadastro!$G$5:$G$94,$AB474),"")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$94,$AB474),"")="",IF($L474&gt;0,1,0),IF(IFERROR(INDEX(Cadastro!$F$5:$F$94,$AB474),"")&lt;=IFERROR(INDEX(Parâmetros!$B$39:$B$48,MATCH($E474,Parâmetros!$A$39:$A$48,0)),99),IFERROR(INDEX(Cadastro!$F$5:$F$94,$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$94,$AB474),"")="",0,IF(IFERROR(INDEX(Cadastro!$F$5:$F$94,$AB474),"")&gt;IFERROR(INDEX(Parâmetros!$B$39:$B$48,MATCH($E474,Parâmetros!$A$39:$A$48,0)),99),IFERROR(INDEX(Cadastro!$F$5:$F$94,$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registro"),IF(AND($AB474&lt;&gt;$AB473,IFERROR(INDEX(Cadastro!$F$5:$F$94,$AB474),"")=""),"Indeterminado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IFERROR(MATCH($A474&amp;"|"&amp;TEXT(_xlfn.MAXIFS(Cadastro!$E$5:$E$94,Cadastro!$A$5:$A$94,$A474,Cadastro!$E$5:$E$94,"&lt;="&amp;$F474),"yyyymmdd"),Cadastro!$I$5:$I$94,0),"")</f>
        <v>20</v>
      </c>
      <c r="AC474" t="str">
        <f>IFERROR(_xlfn.SINGLE(INDEX(Exceções!$D$5:$D$202,MATCH($A474&amp;"|"&amp;$F474,Exceções!$F$5:$F$202,0))),"")</f>
        <v/>
      </c>
      <c r="AD474" t="str">
        <f>IF($AC474="","",IFERROR(_xlfn.SINGLE(INDEX(Exceções!$E$5:$E$202,MATCH($A474&amp;"|"&amp;$F474,Exceções!$F$5:$F$202,0))),""))</f>
        <v/>
      </c>
    </row>
    <row r="475" spans="1:30" ht="15" hidden="1" customHeight="1" x14ac:dyDescent="0.25">
      <c r="A475" s="43">
        <v>56227</v>
      </c>
      <c r="B475" s="29" t="s">
        <v>186</v>
      </c>
      <c r="C475" s="29" t="str">
        <f>IFERROR(INDEX(Cadastro!$C$5:$C$94,$AB475),"NÃO INFORMADO")</f>
        <v>ENGMAN</v>
      </c>
      <c r="D475" s="29" t="str">
        <f>IFERROR(INDEX(Cadastro!$D$5:$D$94,$AB475),"")</f>
        <v>6x1</v>
      </c>
      <c r="E475" s="29" t="str">
        <f>IFERROR(INDEX(Cadastro!$G$5:$G$94,$AB475),"")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$94,$AB475),"")="",IF($L475&gt;0,1,0),IF(IFERROR(INDEX(Cadastro!$F$5:$F$94,$AB475),"")&lt;=IFERROR(INDEX(Parâmetros!$B$39:$B$48,MATCH($E475,Parâmetros!$A$39:$A$48,0)),99),IFERROR(INDEX(Cadastro!$F$5:$F$94,$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$94,$AB475),"")="",0,IF(IFERROR(INDEX(Cadastro!$F$5:$F$94,$AB475),"")&gt;IFERROR(INDEX(Parâmetros!$B$39:$B$48,MATCH($E475,Parâmetros!$A$39:$A$48,0)),99),IFERROR(INDEX(Cadastro!$F$5:$F$94,$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registro"),IF(AND($AB475&lt;&gt;$AB474,IFERROR(INDEX(Cadastro!$F$5:$F$94,$AB475),"")=""),"Indeterminado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IFERROR(MATCH($A475&amp;"|"&amp;TEXT(_xlfn.MAXIFS(Cadastro!$E$5:$E$94,Cadastro!$A$5:$A$94,$A475,Cadastro!$E$5:$E$94,"&lt;="&amp;$F475),"yyyymmdd"),Cadastro!$I$5:$I$94,0),"")</f>
        <v>20</v>
      </c>
      <c r="AC475" t="str">
        <f>IFERROR(_xlfn.SINGLE(INDEX(Exceções!$D$5:$D$202,MATCH($A475&amp;"|"&amp;$F475,Exceções!$F$5:$F$202,0))),"")</f>
        <v/>
      </c>
      <c r="AD475" t="str">
        <f>IF($AC475="","",IFERROR(_xlfn.SINGLE(INDEX(Exceções!$E$5:$E$202,MATCH($A475&amp;"|"&amp;$F475,Exceções!$F$5:$F$202,0))),""))</f>
        <v/>
      </c>
    </row>
    <row r="476" spans="1:30" ht="15" hidden="1" customHeight="1" x14ac:dyDescent="0.25">
      <c r="A476" s="43">
        <v>56227</v>
      </c>
      <c r="B476" s="29" t="s">
        <v>186</v>
      </c>
      <c r="C476" s="29" t="str">
        <f>IFERROR(INDEX(Cadastro!$C$5:$C$94,$AB476),"NÃO INFORMADO")</f>
        <v>ENGMAN</v>
      </c>
      <c r="D476" s="29" t="str">
        <f>IFERROR(INDEX(Cadastro!$D$5:$D$94,$AB476),"")</f>
        <v>6x1</v>
      </c>
      <c r="E476" s="29" t="str">
        <f>IFERROR(INDEX(Cadastro!$G$5:$G$94,$AB476),"")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$94,$AB476),"")="",IF($L476&gt;0,1,0),IF(IFERROR(INDEX(Cadastro!$F$5:$F$94,$AB476),"")&lt;=IFERROR(INDEX(Parâmetros!$B$39:$B$48,MATCH($E476,Parâmetros!$A$39:$A$48,0)),99),IFERROR(INDEX(Cadastro!$F$5:$F$94,$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$94,$AB476),"")="",0,IF(IFERROR(INDEX(Cadastro!$F$5:$F$94,$AB476),"")&gt;IFERROR(INDEX(Parâmetros!$B$39:$B$48,MATCH($E476,Parâmetros!$A$39:$A$48,0)),99),IFERROR(INDEX(Cadastro!$F$5:$F$94,$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registro"),IF(AND($AB476&lt;&gt;$AB475,IFERROR(INDEX(Cadastro!$F$5:$F$94,$AB476),"")=""),"Indeterminado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IFERROR(MATCH($A476&amp;"|"&amp;TEXT(_xlfn.MAXIFS(Cadastro!$E$5:$E$94,Cadastro!$A$5:$A$94,$A476,Cadastro!$E$5:$E$94,"&lt;="&amp;$F476),"yyyymmdd"),Cadastro!$I$5:$I$94,0),"")</f>
        <v>20</v>
      </c>
      <c r="AC476" t="str">
        <f>IFERROR(_xlfn.SINGLE(INDEX(Exceções!$D$5:$D$202,MATCH($A476&amp;"|"&amp;$F476,Exceções!$F$5:$F$202,0))),"")</f>
        <v/>
      </c>
      <c r="AD476" t="str">
        <f>IF($AC476="","",IFERROR(_xlfn.SINGLE(INDEX(Exceções!$E$5:$E$202,MATCH($A476&amp;"|"&amp;$F476,Exceções!$F$5:$F$202,0))),""))</f>
        <v/>
      </c>
    </row>
    <row r="477" spans="1:30" ht="15" hidden="1" customHeight="1" x14ac:dyDescent="0.25">
      <c r="A477" s="43">
        <v>56227</v>
      </c>
      <c r="B477" s="29" t="s">
        <v>186</v>
      </c>
      <c r="C477" s="29" t="str">
        <f>IFERROR(INDEX(Cadastro!$C$5:$C$94,$AB477),"NÃO INFORMADO")</f>
        <v>ENGMAN</v>
      </c>
      <c r="D477" s="29" t="str">
        <f>IFERROR(INDEX(Cadastro!$D$5:$D$94,$AB477),"")</f>
        <v>6x1</v>
      </c>
      <c r="E477" s="29" t="str">
        <f>IFERROR(INDEX(Cadastro!$G$5:$G$94,$AB477),"")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$94,$AB477),"")="",IF($L477&gt;0,1,0),IF(IFERROR(INDEX(Cadastro!$F$5:$F$94,$AB477),"")&lt;=IFERROR(INDEX(Parâmetros!$B$39:$B$48,MATCH($E477,Parâmetros!$A$39:$A$48,0)),99),IFERROR(INDEX(Cadastro!$F$5:$F$94,$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$94,$AB477),"")="",0,IF(IFERROR(INDEX(Cadastro!$F$5:$F$94,$AB477),"")&gt;IFERROR(INDEX(Parâmetros!$B$39:$B$48,MATCH($E477,Parâmetros!$A$39:$A$48,0)),99),IFERROR(INDEX(Cadastro!$F$5:$F$94,$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registro"),IF(AND($AB477&lt;&gt;$AB476,IFERROR(INDEX(Cadastro!$F$5:$F$94,$AB477),"")=""),"Indeterminado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IFERROR(MATCH($A477&amp;"|"&amp;TEXT(_xlfn.MAXIFS(Cadastro!$E$5:$E$94,Cadastro!$A$5:$A$94,$A477,Cadastro!$E$5:$E$94,"&lt;="&amp;$F477),"yyyymmdd"),Cadastro!$I$5:$I$94,0),"")</f>
        <v>20</v>
      </c>
      <c r="AC477" t="str">
        <f>IFERROR(_xlfn.SINGLE(INDEX(Exceções!$D$5:$D$202,MATCH($A477&amp;"|"&amp;$F477,Exceções!$F$5:$F$202,0))),"")</f>
        <v/>
      </c>
      <c r="AD477" t="str">
        <f>IF($AC477="","",IFERROR(_xlfn.SINGLE(INDEX(Exceções!$E$5:$E$202,MATCH($A477&amp;"|"&amp;$F477,Exceções!$F$5:$F$202,0))),""))</f>
        <v/>
      </c>
    </row>
    <row r="478" spans="1:30" ht="15" hidden="1" customHeight="1" x14ac:dyDescent="0.25">
      <c r="A478" s="43">
        <v>56227</v>
      </c>
      <c r="B478" s="29" t="s">
        <v>186</v>
      </c>
      <c r="C478" s="29" t="str">
        <f>IFERROR(INDEX(Cadastro!$C$5:$C$94,$AB478),"NÃO INFORMADO")</f>
        <v>ENGMAN</v>
      </c>
      <c r="D478" s="29" t="str">
        <f>IFERROR(INDEX(Cadastro!$D$5:$D$94,$AB478),"")</f>
        <v>6x1</v>
      </c>
      <c r="E478" s="29" t="str">
        <f>IFERROR(INDEX(Cadastro!$G$5:$G$94,$AB478),"")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$94,$AB478),"")="",IF($L478&gt;0,1,0),IF(IFERROR(INDEX(Cadastro!$F$5:$F$94,$AB478),"")&lt;=IFERROR(INDEX(Parâmetros!$B$39:$B$48,MATCH($E478,Parâmetros!$A$39:$A$48,0)),99),IFERROR(INDEX(Cadastro!$F$5:$F$94,$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$94,$AB478),"")="",0,IF(IFERROR(INDEX(Cadastro!$F$5:$F$94,$AB478),"")&gt;IFERROR(INDEX(Parâmetros!$B$39:$B$48,MATCH($E478,Parâmetros!$A$39:$A$48,0)),99),IFERROR(INDEX(Cadastro!$F$5:$F$94,$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registro"),IF(AND($AB478&lt;&gt;$AB477,IFERROR(INDEX(Cadastro!$F$5:$F$94,$AB478),"")=""),"Indeterminado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IFERROR(MATCH($A478&amp;"|"&amp;TEXT(_xlfn.MAXIFS(Cadastro!$E$5:$E$94,Cadastro!$A$5:$A$94,$A478,Cadastro!$E$5:$E$94,"&lt;="&amp;$F478),"yyyymmdd"),Cadastro!$I$5:$I$94,0),"")</f>
        <v>20</v>
      </c>
      <c r="AC478" t="str">
        <f>IFERROR(_xlfn.SINGLE(INDEX(Exceções!$D$5:$D$202,MATCH($A478&amp;"|"&amp;$F478,Exceções!$F$5:$F$202,0))),"")</f>
        <v>Folga</v>
      </c>
      <c r="AD478" t="str">
        <f>IF($AC478="","",IFERROR(_xlfn.SINGLE(INDEX(Exceções!$E$5:$E$202,MATCH($A478&amp;"|"&amp;$F478,Exceções!$F$5:$F$202,0))),""))</f>
        <v xml:space="preserve">O colaborador foi a visita da feira </v>
      </c>
    </row>
    <row r="479" spans="1:30" ht="15" hidden="1" customHeight="1" x14ac:dyDescent="0.25">
      <c r="A479" s="43">
        <v>56227</v>
      </c>
      <c r="B479" s="29" t="s">
        <v>186</v>
      </c>
      <c r="C479" s="29" t="str">
        <f>IFERROR(INDEX(Cadastro!$C$5:$C$94,$AB479),"NÃO INFORMADO")</f>
        <v>ENGMAN</v>
      </c>
      <c r="D479" s="29" t="str">
        <f>IFERROR(INDEX(Cadastro!$D$5:$D$94,$AB479),"")</f>
        <v>6x1</v>
      </c>
      <c r="E479" s="29" t="str">
        <f>IFERROR(INDEX(Cadastro!$G$5:$G$94,$AB479),"")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$94,$AB479),"")="",IF($L479&gt;0,1,0),IF(IFERROR(INDEX(Cadastro!$F$5:$F$94,$AB479),"")&lt;=IFERROR(INDEX(Parâmetros!$B$39:$B$48,MATCH($E479,Parâmetros!$A$39:$A$48,0)),99),IFERROR(INDEX(Cadastro!$F$5:$F$94,$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$94,$AB479),"")="",0,IF(IFERROR(INDEX(Cadastro!$F$5:$F$94,$AB479),"")&gt;IFERROR(INDEX(Parâmetros!$B$39:$B$48,MATCH($E479,Parâmetros!$A$39:$A$48,0)),99),IFERROR(INDEX(Cadastro!$F$5:$F$94,$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registro"),IF(AND($AB479&lt;&gt;$AB478,IFERROR(INDEX(Cadastro!$F$5:$F$94,$AB479),"")=""),"Indeterminado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IFERROR(MATCH($A479&amp;"|"&amp;TEXT(_xlfn.MAXIFS(Cadastro!$E$5:$E$94,Cadastro!$A$5:$A$94,$A479,Cadastro!$E$5:$E$94,"&lt;="&amp;$F479),"yyyymmdd"),Cadastro!$I$5:$I$94,0),"")</f>
        <v>20</v>
      </c>
      <c r="AC479" t="str">
        <f>IFERROR(_xlfn.SINGLE(INDEX(Exceções!$D$5:$D$202,MATCH($A479&amp;"|"&amp;$F479,Exceções!$F$5:$F$202,0))),"")</f>
        <v/>
      </c>
      <c r="AD479" t="str">
        <f>IF($AC479="","",IFERROR(_xlfn.SINGLE(INDEX(Exceções!$E$5:$E$202,MATCH($A479&amp;"|"&amp;$F479,Exceções!$F$5:$F$202,0))),""))</f>
        <v/>
      </c>
    </row>
    <row r="480" spans="1:30" ht="15" hidden="1" customHeight="1" x14ac:dyDescent="0.25">
      <c r="A480" s="43">
        <v>56227</v>
      </c>
      <c r="B480" s="29" t="s">
        <v>186</v>
      </c>
      <c r="C480" s="29" t="str">
        <f>IFERROR(INDEX(Cadastro!$C$5:$C$94,$AB480),"NÃO INFORMADO")</f>
        <v>ENGMAN</v>
      </c>
      <c r="D480" s="29" t="str">
        <f>IFERROR(INDEX(Cadastro!$D$5:$D$94,$AB480),"")</f>
        <v>6x1</v>
      </c>
      <c r="E480" s="29" t="str">
        <f>IFERROR(INDEX(Cadastro!$G$5:$G$94,$AB480),"")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$94,$AB480),"")="",IF($L480&gt;0,1,0),IF(IFERROR(INDEX(Cadastro!$F$5:$F$94,$AB480),"")&lt;=IFERROR(INDEX(Parâmetros!$B$39:$B$48,MATCH($E480,Parâmetros!$A$39:$A$48,0)),99),IFERROR(INDEX(Cadastro!$F$5:$F$94,$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$94,$AB480),"")="",0,IF(IFERROR(INDEX(Cadastro!$F$5:$F$94,$AB480),"")&gt;IFERROR(INDEX(Parâmetros!$B$39:$B$48,MATCH($E480,Parâmetros!$A$39:$A$48,0)),99),IFERROR(INDEX(Cadastro!$F$5:$F$94,$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registro"),IF(AND($AB480&lt;&gt;$AB479,IFERROR(INDEX(Cadastro!$F$5:$F$94,$AB480),"")=""),"Indeterminado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IFERROR(MATCH($A480&amp;"|"&amp;TEXT(_xlfn.MAXIFS(Cadastro!$E$5:$E$94,Cadastro!$A$5:$A$94,$A480,Cadastro!$E$5:$E$94,"&lt;="&amp;$F480),"yyyymmdd"),Cadastro!$I$5:$I$94,0),"")</f>
        <v>20</v>
      </c>
      <c r="AC480" t="str">
        <f>IFERROR(_xlfn.SINGLE(INDEX(Exceções!$D$5:$D$202,MATCH($A480&amp;"|"&amp;$F480,Exceções!$F$5:$F$202,0))),"")</f>
        <v/>
      </c>
      <c r="AD480" t="str">
        <f>IF($AC480="","",IFERROR(_xlfn.SINGLE(INDEX(Exceções!$E$5:$E$202,MATCH($A480&amp;"|"&amp;$F480,Exceções!$F$5:$F$202,0))),""))</f>
        <v/>
      </c>
    </row>
    <row r="481" spans="1:30" ht="15" hidden="1" customHeight="1" x14ac:dyDescent="0.25">
      <c r="A481" s="43">
        <v>56227</v>
      </c>
      <c r="B481" s="29" t="s">
        <v>186</v>
      </c>
      <c r="C481" s="29" t="str">
        <f>IFERROR(INDEX(Cadastro!$C$5:$C$94,$AB481),"NÃO INFORMADO")</f>
        <v>ENGMAN</v>
      </c>
      <c r="D481" s="29" t="str">
        <f>IFERROR(INDEX(Cadastro!$D$5:$D$94,$AB481),"")</f>
        <v>6x1</v>
      </c>
      <c r="E481" s="29" t="str">
        <f>IFERROR(INDEX(Cadastro!$G$5:$G$94,$AB481),"")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$94,$AB481),"")="",IF($L481&gt;0,1,0),IF(IFERROR(INDEX(Cadastro!$F$5:$F$94,$AB481),"")&lt;=IFERROR(INDEX(Parâmetros!$B$39:$B$48,MATCH($E481,Parâmetros!$A$39:$A$48,0)),99),IFERROR(INDEX(Cadastro!$F$5:$F$94,$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$94,$AB481),"")="",0,IF(IFERROR(INDEX(Cadastro!$F$5:$F$94,$AB481),"")&gt;IFERROR(INDEX(Parâmetros!$B$39:$B$48,MATCH($E481,Parâmetros!$A$39:$A$48,0)),99),IFERROR(INDEX(Cadastro!$F$5:$F$94,$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registro"),IF(AND($AB481&lt;&gt;$AB480,IFERROR(INDEX(Cadastro!$F$5:$F$94,$AB481),"")=""),"Indeterminado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IFERROR(MATCH($A481&amp;"|"&amp;TEXT(_xlfn.MAXIFS(Cadastro!$E$5:$E$94,Cadastro!$A$5:$A$94,$A481,Cadastro!$E$5:$E$94,"&lt;="&amp;$F481),"yyyymmdd"),Cadastro!$I$5:$I$94,0),"")</f>
        <v>20</v>
      </c>
      <c r="AC481" t="str">
        <f>IFERROR(_xlfn.SINGLE(INDEX(Exceções!$D$5:$D$202,MATCH($A481&amp;"|"&amp;$F481,Exceções!$F$5:$F$202,0))),"")</f>
        <v/>
      </c>
      <c r="AD481" t="str">
        <f>IF($AC481="","",IFERROR(_xlfn.SINGLE(INDEX(Exceções!$E$5:$E$202,MATCH($A481&amp;"|"&amp;$F481,Exceções!$F$5:$F$202,0))),""))</f>
        <v/>
      </c>
    </row>
    <row r="482" spans="1:30" ht="15" hidden="1" customHeight="1" x14ac:dyDescent="0.25">
      <c r="A482" s="43">
        <v>56227</v>
      </c>
      <c r="B482" s="29" t="s">
        <v>186</v>
      </c>
      <c r="C482" s="29" t="str">
        <f>IFERROR(INDEX(Cadastro!$C$5:$C$94,$AB482),"NÃO INFORMADO")</f>
        <v>ENGMAN</v>
      </c>
      <c r="D482" s="29" t="str">
        <f>IFERROR(INDEX(Cadastro!$D$5:$D$94,$AB482),"")</f>
        <v>6x1</v>
      </c>
      <c r="E482" s="29" t="str">
        <f>IFERROR(INDEX(Cadastro!$G$5:$G$94,$AB482),"")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$94,$AB482),"")="",IF($L482&gt;0,1,0),IF(IFERROR(INDEX(Cadastro!$F$5:$F$94,$AB482),"")&lt;=IFERROR(INDEX(Parâmetros!$B$39:$B$48,MATCH($E482,Parâmetros!$A$39:$A$48,0)),99),IFERROR(INDEX(Cadastro!$F$5:$F$94,$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$94,$AB482),"")="",0,IF(IFERROR(INDEX(Cadastro!$F$5:$F$94,$AB482),"")&gt;IFERROR(INDEX(Parâmetros!$B$39:$B$48,MATCH($E482,Parâmetros!$A$39:$A$48,0)),99),IFERROR(INDEX(Cadastro!$F$5:$F$94,$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registro"),IF(AND($AB482&lt;&gt;$AB481,IFERROR(INDEX(Cadastro!$F$5:$F$94,$AB482),"")=""),"Indeterminado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IFERROR(MATCH($A482&amp;"|"&amp;TEXT(_xlfn.MAXIFS(Cadastro!$E$5:$E$94,Cadastro!$A$5:$A$94,$A482,Cadastro!$E$5:$E$94,"&lt;="&amp;$F482),"yyyymmdd"),Cadastro!$I$5:$I$94,0),"")</f>
        <v>20</v>
      </c>
      <c r="AC482" t="str">
        <f>IFERROR(_xlfn.SINGLE(INDEX(Exceções!$D$5:$D$202,MATCH($A482&amp;"|"&amp;$F482,Exceções!$F$5:$F$202,0))),"")</f>
        <v/>
      </c>
      <c r="AD482" t="str">
        <f>IF($AC482="","",IFERROR(_xlfn.SINGLE(INDEX(Exceções!$E$5:$E$202,MATCH($A482&amp;"|"&amp;$F482,Exceções!$F$5:$F$202,0))),""))</f>
        <v/>
      </c>
    </row>
    <row r="483" spans="1:30" ht="15" hidden="1" customHeight="1" x14ac:dyDescent="0.25">
      <c r="A483" s="43">
        <v>56227</v>
      </c>
      <c r="B483" s="29" t="s">
        <v>186</v>
      </c>
      <c r="C483" s="29" t="str">
        <f>IFERROR(INDEX(Cadastro!$C$5:$C$94,$AB483),"NÃO INFORMADO")</f>
        <v>ENGMAN</v>
      </c>
      <c r="D483" s="29" t="str">
        <f>IFERROR(INDEX(Cadastro!$D$5:$D$94,$AB483),"")</f>
        <v>6x1</v>
      </c>
      <c r="E483" s="29" t="str">
        <f>IFERROR(INDEX(Cadastro!$G$5:$G$94,$AB483),"")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$94,$AB483),"")="",IF($L483&gt;0,1,0),IF(IFERROR(INDEX(Cadastro!$F$5:$F$94,$AB483),"")&lt;=IFERROR(INDEX(Parâmetros!$B$39:$B$48,MATCH($E483,Parâmetros!$A$39:$A$48,0)),99),IFERROR(INDEX(Cadastro!$F$5:$F$94,$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$94,$AB483),"")="",0,IF(IFERROR(INDEX(Cadastro!$F$5:$F$94,$AB483),"")&gt;IFERROR(INDEX(Parâmetros!$B$39:$B$48,MATCH($E483,Parâmetros!$A$39:$A$48,0)),99),IFERROR(INDEX(Cadastro!$F$5:$F$94,$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registro"),IF(AND($AB483&lt;&gt;$AB482,IFERROR(INDEX(Cadastro!$F$5:$F$94,$AB483),"")=""),"Indeterminado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IFERROR(MATCH($A483&amp;"|"&amp;TEXT(_xlfn.MAXIFS(Cadastro!$E$5:$E$94,Cadastro!$A$5:$A$94,$A483,Cadastro!$E$5:$E$94,"&lt;="&amp;$F483),"yyyymmdd"),Cadastro!$I$5:$I$94,0),"")</f>
        <v>20</v>
      </c>
      <c r="AC483" t="str">
        <f>IFERROR(_xlfn.SINGLE(INDEX(Exceções!$D$5:$D$202,MATCH($A483&amp;"|"&amp;$F483,Exceções!$F$5:$F$202,0))),"")</f>
        <v/>
      </c>
      <c r="AD483" t="str">
        <f>IF($AC483="","",IFERROR(_xlfn.SINGLE(INDEX(Exceções!$E$5:$E$202,MATCH($A483&amp;"|"&amp;$F483,Exceções!$F$5:$F$202,0))),""))</f>
        <v/>
      </c>
    </row>
    <row r="484" spans="1:30" ht="15" hidden="1" customHeight="1" x14ac:dyDescent="0.25">
      <c r="A484" s="43">
        <v>56227</v>
      </c>
      <c r="B484" s="29" t="s">
        <v>186</v>
      </c>
      <c r="C484" s="29" t="str">
        <f>IFERROR(INDEX(Cadastro!$C$5:$C$94,$AB484),"NÃO INFORMADO")</f>
        <v>ENGMAN</v>
      </c>
      <c r="D484" s="29" t="str">
        <f>IFERROR(INDEX(Cadastro!$D$5:$D$94,$AB484),"")</f>
        <v>6x1</v>
      </c>
      <c r="E484" s="29" t="str">
        <f>IFERROR(INDEX(Cadastro!$G$5:$G$94,$AB484),"")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$94,$AB484),"")="",IF($L484&gt;0,1,0),IF(IFERROR(INDEX(Cadastro!$F$5:$F$94,$AB484),"")&lt;=IFERROR(INDEX(Parâmetros!$B$39:$B$48,MATCH($E484,Parâmetros!$A$39:$A$48,0)),99),IFERROR(INDEX(Cadastro!$F$5:$F$94,$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$94,$AB484),"")="",0,IF(IFERROR(INDEX(Cadastro!$F$5:$F$94,$AB484),"")&gt;IFERROR(INDEX(Parâmetros!$B$39:$B$48,MATCH($E484,Parâmetros!$A$39:$A$48,0)),99),IFERROR(INDEX(Cadastro!$F$5:$F$94,$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registro"),IF(AND($AB484&lt;&gt;$AB483,IFERROR(INDEX(Cadastro!$F$5:$F$94,$AB484),"")=""),"Indeterminado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IFERROR(MATCH($A484&amp;"|"&amp;TEXT(_xlfn.MAXIFS(Cadastro!$E$5:$E$94,Cadastro!$A$5:$A$94,$A484,Cadastro!$E$5:$E$94,"&lt;="&amp;$F484),"yyyymmdd"),Cadastro!$I$5:$I$94,0),"")</f>
        <v>20</v>
      </c>
      <c r="AC484" t="str">
        <f>IFERROR(_xlfn.SINGLE(INDEX(Exceções!$D$5:$D$202,MATCH($A484&amp;"|"&amp;$F484,Exceções!$F$5:$F$202,0))),"")</f>
        <v/>
      </c>
      <c r="AD484" t="str">
        <f>IF($AC484="","",IFERROR(_xlfn.SINGLE(INDEX(Exceções!$E$5:$E$202,MATCH($A484&amp;"|"&amp;$F484,Exceções!$F$5:$F$202,0))),""))</f>
        <v/>
      </c>
    </row>
    <row r="485" spans="1:30" ht="15" hidden="1" customHeight="1" x14ac:dyDescent="0.25">
      <c r="A485" s="43">
        <v>56227</v>
      </c>
      <c r="B485" s="29" t="s">
        <v>186</v>
      </c>
      <c r="C485" s="29" t="str">
        <f>IFERROR(INDEX(Cadastro!$C$5:$C$94,$AB485),"NÃO INFORMADO")</f>
        <v>ENGMAN</v>
      </c>
      <c r="D485" s="29" t="str">
        <f>IFERROR(INDEX(Cadastro!$D$5:$D$94,$AB485),"")</f>
        <v>6x1</v>
      </c>
      <c r="E485" s="29" t="str">
        <f>IFERROR(INDEX(Cadastro!$G$5:$G$94,$AB485),"")</f>
        <v>6x1</v>
      </c>
      <c r="F485" s="41">
        <v>46253</v>
      </c>
      <c r="G485" s="44" t="str">
        <f t="shared" si="90"/>
        <v>qua</v>
      </c>
      <c r="H485" s="43" t="str">
        <f>IF(COUNTIFS(Dados!$A:$A,$A485,Dados!$S:$S,$F485)=0,"",_xlfn.MINIFS(Dados!$Q:$Q,Dados!$A:$A,$A485,Dados!$S:$S,$F485))</f>
        <v/>
      </c>
      <c r="I485" s="43" t="str">
        <f>IF($H485="","",_xlfn.MAXIFS(Dados!$R:$R,Dados!$A:$A,$A485,Dados!$S:$S,$F485))</f>
        <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0</v>
      </c>
      <c r="M485" s="42">
        <f>IFERROR(INDEX(Parâmetros!$E$6:$E$11,MATCH($K485,Parâmetros!$A$6:$A$11,0)),"")</f>
        <v>8.8000000000000007</v>
      </c>
      <c r="N485" s="45">
        <f t="shared" si="91"/>
        <v>0</v>
      </c>
      <c r="O485" s="45">
        <f>Parâmetros!$E$13</f>
        <v>0.8</v>
      </c>
      <c r="P485" s="44" t="str">
        <f>IF(OR($M485="",$F485&gt;Parâmetros!$E$14),"Não","Sim")</f>
        <v>Não</v>
      </c>
      <c r="Q485" s="44" t="str">
        <f t="shared" si="92"/>
        <v/>
      </c>
      <c r="R485" s="44" t="str">
        <f t="shared" si="93"/>
        <v/>
      </c>
      <c r="S485" s="42" t="str">
        <f t="shared" si="94"/>
        <v/>
      </c>
      <c r="T485" s="44" t="str">
        <f>IF($Q485&lt;&gt;"Sim","",IF($N485&gt;Parâmetros!$E$15,"Sim","Não"))</f>
        <v/>
      </c>
      <c r="U485" s="29" t="str">
        <f t="shared" si="95"/>
        <v>Fora da apuração</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FALTA DE REGISTRO · dia útil da escala 6x1</v>
      </c>
      <c r="W485" s="46" t="str">
        <f>IF(AND($AC485&lt;&gt;"",$AB485=$AB484,$W484&lt;&gt;""),$W484,IF(OR(OR($D485="6x1",$D485="FF 6x1"),$D485="5x2"),"",IF($AB485&lt;&gt;$AB484,IF(IFERROR(INDEX(Cadastro!$F$5:$F$94,$AB485),"")="",IF($L485&gt;0,1,0),IF(IFERROR(INDEX(Cadastro!$F$5:$F$94,$AB485),"")&lt;=IFERROR(INDEX(Parâmetros!$B$39:$B$48,MATCH($E485,Parâmetros!$A$39:$A$48,0)),99),IFERROR(INDEX(Cadastro!$F$5:$F$94,$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$94,$AB485),"")="",0,IF(IFERROR(INDEX(Cadastro!$F$5:$F$94,$AB485),"")&gt;IFERROR(INDEX(Parâmetros!$B$39:$B$48,MATCH($E485,Parâmetros!$A$39:$A$48,0)),99),IFERROR(INDEX(Cadastro!$F$5:$F$94,$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registro"),IF(AND($AB485&lt;&gt;$AB484,IFERROR(INDEX(Cadastro!$F$5:$F$94,$AB485),"")=""),"Indeterminado (início da série)",IF($X485&gt;0,"Folga","Falta de registro"))))))))</f>
        <v>Falta de registro</v>
      </c>
      <c r="Z485" s="46">
        <f>IF(OR($L485&gt;0,$F485&gt;Parâmetros!$E$14),0,IF($A485&lt;&gt;$A484,1,N($Z484)+1))</f>
        <v>0</v>
      </c>
      <c r="AA485" s="46">
        <f>IF(OR($L485&gt;0,$F485&gt;Parâmetros!$E$14),0,IF(OR($A485&lt;&gt;$A486,$F486&gt;Parâmetros!$E$14),1,N($AA486)+1))</f>
        <v>0</v>
      </c>
      <c r="AB485" s="43">
        <f>IFERROR(MATCH($A485&amp;"|"&amp;TEXT(_xlfn.MAXIFS(Cadastro!$E$5:$E$94,Cadastro!$A$5:$A$94,$A485,Cadastro!$E$5:$E$94,"&lt;="&amp;$F485),"yyyymmdd"),Cadastro!$I$5:$I$94,0),"")</f>
        <v>20</v>
      </c>
      <c r="AC485" t="str">
        <f>IFERROR(_xlfn.SINGLE(INDEX(Exceções!$D$5:$D$202,MATCH($A485&amp;"|"&amp;$F485,Exceções!$F$5:$F$202,0))),"")</f>
        <v/>
      </c>
      <c r="AD485" t="str">
        <f>IF($AC485="","",IFERROR(_xlfn.SINGLE(INDEX(Exceções!$E$5:$E$202,MATCH($A485&amp;"|"&amp;$F485,Exceções!$F$5:$F$202,0))),""))</f>
        <v/>
      </c>
    </row>
    <row r="486" spans="1:30" ht="15" hidden="1" customHeight="1" x14ac:dyDescent="0.25">
      <c r="A486" s="43">
        <v>56227</v>
      </c>
      <c r="B486" s="29" t="s">
        <v>186</v>
      </c>
      <c r="C486" s="29" t="str">
        <f>IFERROR(INDEX(Cadastro!$C$5:$C$94,$AB486),"NÃO INFORMADO")</f>
        <v>ENGMAN</v>
      </c>
      <c r="D486" s="29" t="str">
        <f>IFERROR(INDEX(Cadastro!$D$5:$D$94,$AB486),"")</f>
        <v>6x1</v>
      </c>
      <c r="E486" s="29" t="str">
        <f>IFERROR(INDEX(Cadastro!$G$5:$G$94,$AB486),"")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$94,$AB486),"")="",IF($L486&gt;0,1,0),IF(IFERROR(INDEX(Cadastro!$F$5:$F$94,$AB486),"")&lt;=IFERROR(INDEX(Parâmetros!$B$39:$B$48,MATCH($E486,Parâmetros!$A$39:$A$48,0)),99),IFERROR(INDEX(Cadastro!$F$5:$F$94,$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$94,$AB486),"")="",0,IF(IFERROR(INDEX(Cadastro!$F$5:$F$94,$AB486),"")&gt;IFERROR(INDEX(Parâmetros!$B$39:$B$48,MATCH($E486,Parâmetros!$A$39:$A$48,0)),99),IFERROR(INDEX(Cadastro!$F$5:$F$94,$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registro"),IF(AND($AB486&lt;&gt;$AB485,IFERROR(INDEX(Cadastro!$F$5:$F$94,$AB486),"")=""),"Indeterminado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IFERROR(MATCH($A486&amp;"|"&amp;TEXT(_xlfn.MAXIFS(Cadastro!$E$5:$E$94,Cadastro!$A$5:$A$94,$A486,Cadastro!$E$5:$E$94,"&lt;="&amp;$F486),"yyyymmdd"),Cadastro!$I$5:$I$94,0),"")</f>
        <v>20</v>
      </c>
      <c r="AC486" t="str">
        <f>IFERROR(_xlfn.SINGLE(INDEX(Exceções!$D$5:$D$202,MATCH($A486&amp;"|"&amp;$F486,Exceções!$F$5:$F$202,0))),"")</f>
        <v/>
      </c>
      <c r="AD486" t="str">
        <f>IF($AC486="","",IFERROR(_xlfn.SINGLE(INDEX(Exceções!$E$5:$E$202,MATCH($A486&amp;"|"&amp;$F486,Exceções!$F$5:$F$202,0))),""))</f>
        <v/>
      </c>
    </row>
    <row r="487" spans="1:30" ht="15" hidden="1" customHeight="1" x14ac:dyDescent="0.25">
      <c r="A487" s="43">
        <v>56227</v>
      </c>
      <c r="B487" s="29" t="s">
        <v>186</v>
      </c>
      <c r="C487" s="29" t="str">
        <f>IFERROR(INDEX(Cadastro!$C$5:$C$94,$AB487),"NÃO INFORMADO")</f>
        <v>ENGMAN</v>
      </c>
      <c r="D487" s="29" t="str">
        <f>IFERROR(INDEX(Cadastro!$D$5:$D$94,$AB487),"")</f>
        <v>6x1</v>
      </c>
      <c r="E487" s="29" t="str">
        <f>IFERROR(INDEX(Cadastro!$G$5:$G$94,$AB487),"")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$94,$AB487),"")="",IF($L487&gt;0,1,0),IF(IFERROR(INDEX(Cadastro!$F$5:$F$94,$AB487),"")&lt;=IFERROR(INDEX(Parâmetros!$B$39:$B$48,MATCH($E487,Parâmetros!$A$39:$A$48,0)),99),IFERROR(INDEX(Cadastro!$F$5:$F$94,$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$94,$AB487),"")="",0,IF(IFERROR(INDEX(Cadastro!$F$5:$F$94,$AB487),"")&gt;IFERROR(INDEX(Parâmetros!$B$39:$B$48,MATCH($E487,Parâmetros!$A$39:$A$48,0)),99),IFERROR(INDEX(Cadastro!$F$5:$F$94,$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registro"),IF(AND($AB487&lt;&gt;$AB486,IFERROR(INDEX(Cadastro!$F$5:$F$94,$AB487),"")=""),"Indeterminado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IFERROR(MATCH($A487&amp;"|"&amp;TEXT(_xlfn.MAXIFS(Cadastro!$E$5:$E$94,Cadastro!$A$5:$A$94,$A487,Cadastro!$E$5:$E$94,"&lt;="&amp;$F487),"yyyymmdd"),Cadastro!$I$5:$I$94,0),"")</f>
        <v>20</v>
      </c>
      <c r="AC487" t="str">
        <f>IFERROR(_xlfn.SINGLE(INDEX(Exceções!$D$5:$D$202,MATCH($A487&amp;"|"&amp;$F487,Exceções!$F$5:$F$202,0))),"")</f>
        <v/>
      </c>
      <c r="AD487" t="str">
        <f>IF($AC487="","",IFERROR(_xlfn.SINGLE(INDEX(Exceções!$E$5:$E$202,MATCH($A487&amp;"|"&amp;$F487,Exceções!$F$5:$F$202,0))),""))</f>
        <v/>
      </c>
    </row>
    <row r="488" spans="1:30" ht="15" hidden="1" customHeight="1" x14ac:dyDescent="0.25">
      <c r="A488" s="43">
        <v>56227</v>
      </c>
      <c r="B488" s="29" t="s">
        <v>186</v>
      </c>
      <c r="C488" s="29" t="str">
        <f>IFERROR(INDEX(Cadastro!$C$5:$C$94,$AB488),"NÃO INFORMADO")</f>
        <v>ENGMAN</v>
      </c>
      <c r="D488" s="29" t="str">
        <f>IFERROR(INDEX(Cadastro!$D$5:$D$94,$AB488),"")</f>
        <v>6x1</v>
      </c>
      <c r="E488" s="29" t="str">
        <f>IFERROR(INDEX(Cadastro!$G$5:$G$94,$AB488),"")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$94,$AB488),"")="",IF($L488&gt;0,1,0),IF(IFERROR(INDEX(Cadastro!$F$5:$F$94,$AB488),"")&lt;=IFERROR(INDEX(Parâmetros!$B$39:$B$48,MATCH($E488,Parâmetros!$A$39:$A$48,0)),99),IFERROR(INDEX(Cadastro!$F$5:$F$94,$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$94,$AB488),"")="",0,IF(IFERROR(INDEX(Cadastro!$F$5:$F$94,$AB488),"")&gt;IFERROR(INDEX(Parâmetros!$B$39:$B$48,MATCH($E488,Parâmetros!$A$39:$A$48,0)),99),IFERROR(INDEX(Cadastro!$F$5:$F$94,$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registro"),IF(AND($AB488&lt;&gt;$AB487,IFERROR(INDEX(Cadastro!$F$5:$F$94,$AB488),"")=""),"Indeterminado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IFERROR(MATCH($A488&amp;"|"&amp;TEXT(_xlfn.MAXIFS(Cadastro!$E$5:$E$94,Cadastro!$A$5:$A$94,$A488,Cadastro!$E$5:$E$94,"&lt;="&amp;$F488),"yyyymmdd"),Cadastro!$I$5:$I$94,0),"")</f>
        <v>20</v>
      </c>
      <c r="AC488" t="str">
        <f>IFERROR(_xlfn.SINGLE(INDEX(Exceções!$D$5:$D$202,MATCH($A488&amp;"|"&amp;$F488,Exceções!$F$5:$F$202,0))),"")</f>
        <v/>
      </c>
      <c r="AD488" t="str">
        <f>IF($AC488="","",IFERROR(_xlfn.SINGLE(INDEX(Exceções!$E$5:$E$202,MATCH($A488&amp;"|"&amp;$F488,Exceções!$F$5:$F$202,0))),""))</f>
        <v/>
      </c>
    </row>
    <row r="489" spans="1:30" ht="15" hidden="1" customHeight="1" x14ac:dyDescent="0.25">
      <c r="A489" s="43">
        <v>56227</v>
      </c>
      <c r="B489" s="29" t="s">
        <v>186</v>
      </c>
      <c r="C489" s="29" t="str">
        <f>IFERROR(INDEX(Cadastro!$C$5:$C$94,$AB489),"NÃO INFORMADO")</f>
        <v>ENGMAN</v>
      </c>
      <c r="D489" s="29" t="str">
        <f>IFERROR(INDEX(Cadastro!$D$5:$D$94,$AB489),"")</f>
        <v>6x1</v>
      </c>
      <c r="E489" s="29" t="str">
        <f>IFERROR(INDEX(Cadastro!$G$5:$G$94,$AB489),"")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$94,$AB489),"")="",IF($L489&gt;0,1,0),IF(IFERROR(INDEX(Cadastro!$F$5:$F$94,$AB489),"")&lt;=IFERROR(INDEX(Parâmetros!$B$39:$B$48,MATCH($E489,Parâmetros!$A$39:$A$48,0)),99),IFERROR(INDEX(Cadastro!$F$5:$F$94,$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$94,$AB489),"")="",0,IF(IFERROR(INDEX(Cadastro!$F$5:$F$94,$AB489),"")&gt;IFERROR(INDEX(Parâmetros!$B$39:$B$48,MATCH($E489,Parâmetros!$A$39:$A$48,0)),99),IFERROR(INDEX(Cadastro!$F$5:$F$94,$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registro"),IF(AND($AB489&lt;&gt;$AB488,IFERROR(INDEX(Cadastro!$F$5:$F$94,$AB489),"")=""),"Indeterminado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IFERROR(MATCH($A489&amp;"|"&amp;TEXT(_xlfn.MAXIFS(Cadastro!$E$5:$E$94,Cadastro!$A$5:$A$94,$A489,Cadastro!$E$5:$E$94,"&lt;="&amp;$F489),"yyyymmdd"),Cadastro!$I$5:$I$94,0),"")</f>
        <v>20</v>
      </c>
      <c r="AC489" t="str">
        <f>IFERROR(_xlfn.SINGLE(INDEX(Exceções!$D$5:$D$202,MATCH($A489&amp;"|"&amp;$F489,Exceções!$F$5:$F$202,0))),"")</f>
        <v/>
      </c>
      <c r="AD489" t="str">
        <f>IF($AC489="","",IFERROR(_xlfn.SINGLE(INDEX(Exceções!$E$5:$E$202,MATCH($A489&amp;"|"&amp;$F489,Exceções!$F$5:$F$202,0))),""))</f>
        <v/>
      </c>
    </row>
    <row r="490" spans="1:30" ht="15" hidden="1" customHeight="1" x14ac:dyDescent="0.25">
      <c r="A490" s="43">
        <v>56227</v>
      </c>
      <c r="B490" s="29" t="s">
        <v>186</v>
      </c>
      <c r="C490" s="29" t="str">
        <f>IFERROR(INDEX(Cadastro!$C$5:$C$94,$AB490),"NÃO INFORMADO")</f>
        <v>ENGMAN</v>
      </c>
      <c r="D490" s="29" t="str">
        <f>IFERROR(INDEX(Cadastro!$D$5:$D$94,$AB490),"")</f>
        <v>6x1</v>
      </c>
      <c r="E490" s="29" t="str">
        <f>IFERROR(INDEX(Cadastro!$G$5:$G$94,$AB490),"")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$94,$AB490),"")="",IF($L490&gt;0,1,0),IF(IFERROR(INDEX(Cadastro!$F$5:$F$94,$AB490),"")&lt;=IFERROR(INDEX(Parâmetros!$B$39:$B$48,MATCH($E490,Parâmetros!$A$39:$A$48,0)),99),IFERROR(INDEX(Cadastro!$F$5:$F$94,$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$94,$AB490),"")="",0,IF(IFERROR(INDEX(Cadastro!$F$5:$F$94,$AB490),"")&gt;IFERROR(INDEX(Parâmetros!$B$39:$B$48,MATCH($E490,Parâmetros!$A$39:$A$48,0)),99),IFERROR(INDEX(Cadastro!$F$5:$F$94,$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registro"),IF(AND($AB490&lt;&gt;$AB489,IFERROR(INDEX(Cadastro!$F$5:$F$94,$AB490),"")=""),"Indeterminado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IFERROR(MATCH($A490&amp;"|"&amp;TEXT(_xlfn.MAXIFS(Cadastro!$E$5:$E$94,Cadastro!$A$5:$A$94,$A490,Cadastro!$E$5:$E$94,"&lt;="&amp;$F490),"yyyymmdd"),Cadastro!$I$5:$I$94,0),"")</f>
        <v>20</v>
      </c>
      <c r="AC490" t="str">
        <f>IFERROR(_xlfn.SINGLE(INDEX(Exceções!$D$5:$D$202,MATCH($A490&amp;"|"&amp;$F490,Exceções!$F$5:$F$202,0))),"")</f>
        <v/>
      </c>
      <c r="AD490" t="str">
        <f>IF($AC490="","",IFERROR(_xlfn.SINGLE(INDEX(Exceções!$E$5:$E$202,MATCH($A490&amp;"|"&amp;$F490,Exceções!$F$5:$F$202,0))),""))</f>
        <v/>
      </c>
    </row>
    <row r="491" spans="1:30" ht="15" hidden="1" customHeight="1" x14ac:dyDescent="0.25">
      <c r="A491" s="43">
        <v>56227</v>
      </c>
      <c r="B491" s="29" t="s">
        <v>186</v>
      </c>
      <c r="C491" s="29" t="str">
        <f>IFERROR(INDEX(Cadastro!$C$5:$C$94,$AB491),"NÃO INFORMADO")</f>
        <v>ENGMAN</v>
      </c>
      <c r="D491" s="29" t="str">
        <f>IFERROR(INDEX(Cadastro!$D$5:$D$94,$AB491),"")</f>
        <v>6x1</v>
      </c>
      <c r="E491" s="29" t="str">
        <f>IFERROR(INDEX(Cadastro!$G$5:$G$94,$AB491),"")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$94,$AB491),"")="",IF($L491&gt;0,1,0),IF(IFERROR(INDEX(Cadastro!$F$5:$F$94,$AB491),"")&lt;=IFERROR(INDEX(Parâmetros!$B$39:$B$48,MATCH($E491,Parâmetros!$A$39:$A$48,0)),99),IFERROR(INDEX(Cadastro!$F$5:$F$94,$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$94,$AB491),"")="",0,IF(IFERROR(INDEX(Cadastro!$F$5:$F$94,$AB491),"")&gt;IFERROR(INDEX(Parâmetros!$B$39:$B$48,MATCH($E491,Parâmetros!$A$39:$A$48,0)),99),IFERROR(INDEX(Cadastro!$F$5:$F$94,$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registro"),IF(AND($AB491&lt;&gt;$AB490,IFERROR(INDEX(Cadastro!$F$5:$F$94,$AB491),"")=""),"Indeterminado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IFERROR(MATCH($A491&amp;"|"&amp;TEXT(_xlfn.MAXIFS(Cadastro!$E$5:$E$94,Cadastro!$A$5:$A$94,$A491,Cadastro!$E$5:$E$94,"&lt;="&amp;$F491),"yyyymmdd"),Cadastro!$I$5:$I$94,0),"")</f>
        <v>20</v>
      </c>
      <c r="AC491" t="str">
        <f>IFERROR(_xlfn.SINGLE(INDEX(Exceções!$D$5:$D$202,MATCH($A491&amp;"|"&amp;$F491,Exceções!$F$5:$F$202,0))),"")</f>
        <v/>
      </c>
      <c r="AD491" t="str">
        <f>IF($AC491="","",IFERROR(_xlfn.SINGLE(INDEX(Exceções!$E$5:$E$202,MATCH($A491&amp;"|"&amp;$F491,Exceções!$F$5:$F$202,0))),""))</f>
        <v/>
      </c>
    </row>
    <row r="492" spans="1:30" ht="15" hidden="1" customHeight="1" x14ac:dyDescent="0.25">
      <c r="A492" s="43">
        <v>56227</v>
      </c>
      <c r="B492" s="29" t="s">
        <v>186</v>
      </c>
      <c r="C492" s="29" t="str">
        <f>IFERROR(INDEX(Cadastro!$C$5:$C$94,$AB492),"NÃO INFORMADO")</f>
        <v>ENGMAN</v>
      </c>
      <c r="D492" s="29" t="str">
        <f>IFERROR(INDEX(Cadastro!$D$5:$D$94,$AB492),"")</f>
        <v>6x1</v>
      </c>
      <c r="E492" s="29" t="str">
        <f>IFERROR(INDEX(Cadastro!$G$5:$G$94,$AB492),"")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$94,$AB492),"")="",IF($L492&gt;0,1,0),IF(IFERROR(INDEX(Cadastro!$F$5:$F$94,$AB492),"")&lt;=IFERROR(INDEX(Parâmetros!$B$39:$B$48,MATCH($E492,Parâmetros!$A$39:$A$48,0)),99),IFERROR(INDEX(Cadastro!$F$5:$F$94,$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$94,$AB492),"")="",0,IF(IFERROR(INDEX(Cadastro!$F$5:$F$94,$AB492),"")&gt;IFERROR(INDEX(Parâmetros!$B$39:$B$48,MATCH($E492,Parâmetros!$A$39:$A$48,0)),99),IFERROR(INDEX(Cadastro!$F$5:$F$94,$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registro"),IF(AND($AB492&lt;&gt;$AB491,IFERROR(INDEX(Cadastro!$F$5:$F$94,$AB492),"")=""),"Indeterminado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IFERROR(MATCH($A492&amp;"|"&amp;TEXT(_xlfn.MAXIFS(Cadastro!$E$5:$E$94,Cadastro!$A$5:$A$94,$A492,Cadastro!$E$5:$E$94,"&lt;="&amp;$F492),"yyyymmdd"),Cadastro!$I$5:$I$94,0),"")</f>
        <v>20</v>
      </c>
      <c r="AC492" t="str">
        <f>IFERROR(_xlfn.SINGLE(INDEX(Exceções!$D$5:$D$202,MATCH($A492&amp;"|"&amp;$F492,Exceções!$F$5:$F$202,0))),"")</f>
        <v/>
      </c>
      <c r="AD492" t="str">
        <f>IF($AC492="","",IFERROR(_xlfn.SINGLE(INDEX(Exceções!$E$5:$E$202,MATCH($A492&amp;"|"&amp;$F492,Exceções!$F$5:$F$202,0))),""))</f>
        <v/>
      </c>
    </row>
    <row r="493" spans="1:30" ht="15" hidden="1" customHeight="1" x14ac:dyDescent="0.25">
      <c r="A493" s="43">
        <v>56227</v>
      </c>
      <c r="B493" s="29" t="s">
        <v>186</v>
      </c>
      <c r="C493" s="29" t="str">
        <f>IFERROR(INDEX(Cadastro!$C$5:$C$94,$AB493),"NÃO INFORMADO")</f>
        <v>ENGMAN</v>
      </c>
      <c r="D493" s="29" t="str">
        <f>IFERROR(INDEX(Cadastro!$D$5:$D$94,$AB493),"")</f>
        <v>6x1</v>
      </c>
      <c r="E493" s="29" t="str">
        <f>IFERROR(INDEX(Cadastro!$G$5:$G$94,$AB493),"")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$94,$AB493),"")="",IF($L493&gt;0,1,0),IF(IFERROR(INDEX(Cadastro!$F$5:$F$94,$AB493),"")&lt;=IFERROR(INDEX(Parâmetros!$B$39:$B$48,MATCH($E493,Parâmetros!$A$39:$A$48,0)),99),IFERROR(INDEX(Cadastro!$F$5:$F$94,$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$94,$AB493),"")="",0,IF(IFERROR(INDEX(Cadastro!$F$5:$F$94,$AB493),"")&gt;IFERROR(INDEX(Parâmetros!$B$39:$B$48,MATCH($E493,Parâmetros!$A$39:$A$48,0)),99),IFERROR(INDEX(Cadastro!$F$5:$F$94,$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registro"),IF(AND($AB493&lt;&gt;$AB492,IFERROR(INDEX(Cadastro!$F$5:$F$94,$AB493),"")=""),"Indeterminado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IFERROR(MATCH($A493&amp;"|"&amp;TEXT(_xlfn.MAXIFS(Cadastro!$E$5:$E$94,Cadastro!$A$5:$A$94,$A493,Cadastro!$E$5:$E$94,"&lt;="&amp;$F493),"yyyymmdd"),Cadastro!$I$5:$I$94,0),"")</f>
        <v>20</v>
      </c>
      <c r="AC493" t="str">
        <f>IFERROR(_xlfn.SINGLE(INDEX(Exceções!$D$5:$D$202,MATCH($A493&amp;"|"&amp;$F493,Exceções!$F$5:$F$202,0))),"")</f>
        <v/>
      </c>
      <c r="AD493" t="str">
        <f>IF($AC493="","",IFERROR(_xlfn.SINGLE(INDEX(Exceções!$E$5:$E$202,MATCH($A493&amp;"|"&amp;$F493,Exceções!$F$5:$F$202,0))),""))</f>
        <v/>
      </c>
    </row>
    <row r="494" spans="1:30" ht="15" hidden="1" customHeight="1" x14ac:dyDescent="0.25">
      <c r="A494" s="43">
        <v>56227</v>
      </c>
      <c r="B494" s="29" t="s">
        <v>186</v>
      </c>
      <c r="C494" s="29" t="str">
        <f>IFERROR(INDEX(Cadastro!$C$5:$C$94,$AB494),"NÃO INFORMADO")</f>
        <v>ENGMAN</v>
      </c>
      <c r="D494" s="29" t="str">
        <f>IFERROR(INDEX(Cadastro!$D$5:$D$94,$AB494),"")</f>
        <v>6x1</v>
      </c>
      <c r="E494" s="29" t="str">
        <f>IFERROR(INDEX(Cadastro!$G$5:$G$94,$AB494),"")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$94,$AB494),"")="",IF($L494&gt;0,1,0),IF(IFERROR(INDEX(Cadastro!$F$5:$F$94,$AB494),"")&lt;=IFERROR(INDEX(Parâmetros!$B$39:$B$48,MATCH($E494,Parâmetros!$A$39:$A$48,0)),99),IFERROR(INDEX(Cadastro!$F$5:$F$94,$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$94,$AB494),"")="",0,IF(IFERROR(INDEX(Cadastro!$F$5:$F$94,$AB494),"")&gt;IFERROR(INDEX(Parâmetros!$B$39:$B$48,MATCH($E494,Parâmetros!$A$39:$A$48,0)),99),IFERROR(INDEX(Cadastro!$F$5:$F$94,$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registro"),IF(AND($AB494&lt;&gt;$AB493,IFERROR(INDEX(Cadastro!$F$5:$F$94,$AB494),"")=""),"Indeterminado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IFERROR(MATCH($A494&amp;"|"&amp;TEXT(_xlfn.MAXIFS(Cadastro!$E$5:$E$94,Cadastro!$A$5:$A$94,$A494,Cadastro!$E$5:$E$94,"&lt;="&amp;$F494),"yyyymmdd"),Cadastro!$I$5:$I$94,0),"")</f>
        <v>20</v>
      </c>
      <c r="AC494" t="str">
        <f>IFERROR(_xlfn.SINGLE(INDEX(Exceções!$D$5:$D$202,MATCH($A494&amp;"|"&amp;$F494,Exceções!$F$5:$F$202,0))),"")</f>
        <v/>
      </c>
      <c r="AD494" t="str">
        <f>IF($AC494="","",IFERROR(_xlfn.SINGLE(INDEX(Exceções!$E$5:$E$202,MATCH($A494&amp;"|"&amp;$F494,Exceções!$F$5:$F$202,0))),""))</f>
        <v/>
      </c>
    </row>
    <row r="495" spans="1:30" ht="15" hidden="1" customHeight="1" x14ac:dyDescent="0.25">
      <c r="A495" s="43">
        <v>56227</v>
      </c>
      <c r="B495" s="29" t="s">
        <v>186</v>
      </c>
      <c r="C495" s="29" t="str">
        <f>IFERROR(INDEX(Cadastro!$C$5:$C$94,$AB495),"NÃO INFORMADO")</f>
        <v>ENGMAN</v>
      </c>
      <c r="D495" s="29" t="str">
        <f>IFERROR(INDEX(Cadastro!$D$5:$D$94,$AB495),"")</f>
        <v>6x1</v>
      </c>
      <c r="E495" s="29" t="str">
        <f>IFERROR(INDEX(Cadastro!$G$5:$G$94,$AB495),"")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$94,$AB495),"")="",IF($L495&gt;0,1,0),IF(IFERROR(INDEX(Cadastro!$F$5:$F$94,$AB495),"")&lt;=IFERROR(INDEX(Parâmetros!$B$39:$B$48,MATCH($E495,Parâmetros!$A$39:$A$48,0)),99),IFERROR(INDEX(Cadastro!$F$5:$F$94,$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$94,$AB495),"")="",0,IF(IFERROR(INDEX(Cadastro!$F$5:$F$94,$AB495),"")&gt;IFERROR(INDEX(Parâmetros!$B$39:$B$48,MATCH($E495,Parâmetros!$A$39:$A$48,0)),99),IFERROR(INDEX(Cadastro!$F$5:$F$94,$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registro"),IF(AND($AB495&lt;&gt;$AB494,IFERROR(INDEX(Cadastro!$F$5:$F$94,$AB495),"")=""),"Indeterminado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IFERROR(MATCH($A495&amp;"|"&amp;TEXT(_xlfn.MAXIFS(Cadastro!$E$5:$E$94,Cadastro!$A$5:$A$94,$A495,Cadastro!$E$5:$E$94,"&lt;="&amp;$F495),"yyyymmdd"),Cadastro!$I$5:$I$94,0),"")</f>
        <v>20</v>
      </c>
      <c r="AC495" t="str">
        <f>IFERROR(_xlfn.SINGLE(INDEX(Exceções!$D$5:$D$202,MATCH($A495&amp;"|"&amp;$F495,Exceções!$F$5:$F$202,0))),"")</f>
        <v/>
      </c>
      <c r="AD495" t="str">
        <f>IF($AC495="","",IFERROR(_xlfn.SINGLE(INDEX(Exceções!$E$5:$E$202,MATCH($A495&amp;"|"&amp;$F495,Exceções!$F$5:$F$202,0))),""))</f>
        <v/>
      </c>
    </row>
    <row r="496" spans="1:30" ht="15" hidden="1" customHeight="1" x14ac:dyDescent="0.25">
      <c r="A496" s="43">
        <v>56227</v>
      </c>
      <c r="B496" s="29" t="s">
        <v>186</v>
      </c>
      <c r="C496" s="29" t="str">
        <f>IFERROR(INDEX(Cadastro!$C$5:$C$94,$AB496),"NÃO INFORMADO")</f>
        <v>ENGMAN</v>
      </c>
      <c r="D496" s="29" t="str">
        <f>IFERROR(INDEX(Cadastro!$D$5:$D$94,$AB496),"")</f>
        <v>6x1</v>
      </c>
      <c r="E496" s="29" t="str">
        <f>IFERROR(INDEX(Cadastro!$G$5:$G$94,$AB496),"")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$94,$AB496),"")="",IF($L496&gt;0,1,0),IF(IFERROR(INDEX(Cadastro!$F$5:$F$94,$AB496),"")&lt;=IFERROR(INDEX(Parâmetros!$B$39:$B$48,MATCH($E496,Parâmetros!$A$39:$A$48,0)),99),IFERROR(INDEX(Cadastro!$F$5:$F$94,$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$94,$AB496),"")="",0,IF(IFERROR(INDEX(Cadastro!$F$5:$F$94,$AB496),"")&gt;IFERROR(INDEX(Parâmetros!$B$39:$B$48,MATCH($E496,Parâmetros!$A$39:$A$48,0)),99),IFERROR(INDEX(Cadastro!$F$5:$F$94,$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registro"),IF(AND($AB496&lt;&gt;$AB495,IFERROR(INDEX(Cadastro!$F$5:$F$94,$AB496),"")=""),"Indeterminado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IFERROR(MATCH($A496&amp;"|"&amp;TEXT(_xlfn.MAXIFS(Cadastro!$E$5:$E$94,Cadastro!$A$5:$A$94,$A496,Cadastro!$E$5:$E$94,"&lt;="&amp;$F496),"yyyymmdd"),Cadastro!$I$5:$I$94,0),"")</f>
        <v>20</v>
      </c>
      <c r="AC496" t="str">
        <f>IFERROR(_xlfn.SINGLE(INDEX(Exceções!$D$5:$D$202,MATCH($A496&amp;"|"&amp;$F496,Exceções!$F$5:$F$202,0))),"")</f>
        <v/>
      </c>
      <c r="AD496" t="str">
        <f>IF($AC496="","",IFERROR(_xlfn.SINGLE(INDEX(Exceções!$E$5:$E$202,MATCH($A496&amp;"|"&amp;$F496,Exceções!$F$5:$F$202,0))),""))</f>
        <v/>
      </c>
    </row>
    <row r="497" spans="1:30" ht="15" hidden="1" customHeight="1" x14ac:dyDescent="0.25">
      <c r="A497" s="43">
        <v>56227</v>
      </c>
      <c r="B497" s="29" t="s">
        <v>186</v>
      </c>
      <c r="C497" s="29" t="str">
        <f>IFERROR(INDEX(Cadastro!$C$5:$C$94,$AB497),"NÃO INFORMADO")</f>
        <v>ENGMAN</v>
      </c>
      <c r="D497" s="29" t="str">
        <f>IFERROR(INDEX(Cadastro!$D$5:$D$94,$AB497),"")</f>
        <v>6x1</v>
      </c>
      <c r="E497" s="29" t="str">
        <f>IFERROR(INDEX(Cadastro!$G$5:$G$94,$AB497),"")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$94,$AB497),"")="",IF($L497&gt;0,1,0),IF(IFERROR(INDEX(Cadastro!$F$5:$F$94,$AB497),"")&lt;=IFERROR(INDEX(Parâmetros!$B$39:$B$48,MATCH($E497,Parâmetros!$A$39:$A$48,0)),99),IFERROR(INDEX(Cadastro!$F$5:$F$94,$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$94,$AB497),"")="",0,IF(IFERROR(INDEX(Cadastro!$F$5:$F$94,$AB497),"")&gt;IFERROR(INDEX(Parâmetros!$B$39:$B$48,MATCH($E497,Parâmetros!$A$39:$A$48,0)),99),IFERROR(INDEX(Cadastro!$F$5:$F$94,$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registro"),IF(AND($AB497&lt;&gt;$AB496,IFERROR(INDEX(Cadastro!$F$5:$F$94,$AB497),"")=""),"Indeterminado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IFERROR(MATCH($A497&amp;"|"&amp;TEXT(_xlfn.MAXIFS(Cadastro!$E$5:$E$94,Cadastro!$A$5:$A$94,$A497,Cadastro!$E$5:$E$94,"&lt;="&amp;$F497),"yyyymmdd"),Cadastro!$I$5:$I$94,0),"")</f>
        <v>20</v>
      </c>
      <c r="AC497" t="str">
        <f>IFERROR(_xlfn.SINGLE(INDEX(Exceções!$D$5:$D$202,MATCH($A497&amp;"|"&amp;$F497,Exceções!$F$5:$F$202,0))),"")</f>
        <v/>
      </c>
      <c r="AD497" t="str">
        <f>IF($AC497="","",IFERROR(_xlfn.SINGLE(INDEX(Exceções!$E$5:$E$202,MATCH($A497&amp;"|"&amp;$F497,Exceções!$F$5:$F$202,0))),""))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IFERROR(INDEX(Cadastro!$C$5:$C$94,$AB500),"NÃO INFORMADO")</f>
        <v>ENGMAN</v>
      </c>
      <c r="D500" s="29" t="str">
        <f>IFERROR(INDEX(Cadastro!$D$5:$D$94,$AB500),"")</f>
        <v>6x1</v>
      </c>
      <c r="E500" s="29" t="str">
        <f>IFERROR(INDEX(Cadastro!$G$5:$G$94,$AB500),"")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$94,$AB500),"")="",IF($L500&gt;0,1,0),IF(IFERROR(INDEX(Cadastro!$F$5:$F$94,$AB500),"")&lt;=IFERROR(INDEX(Parâmetros!$B$39:$B$48,MATCH($E500,Parâmetros!$A$39:$A$48,0)),99),IFERROR(INDEX(Cadastro!$F$5:$F$94,$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$94,$AB500),"")="",0,IF(IFERROR(INDEX(Cadastro!$F$5:$F$94,$AB500),"")&gt;IFERROR(INDEX(Parâmetros!$B$39:$B$48,MATCH($E500,Parâmetros!$A$39:$A$48,0)),99),IFERROR(INDEX(Cadastro!$F$5:$F$94,$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registro"),IF(AND($AB500&lt;&gt;$AB499,IFERROR(INDEX(Cadastro!$F$5:$F$94,$AB500),"")=""),"Indeterminado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IFERROR(MATCH($A500&amp;"|"&amp;TEXT(_xlfn.MAXIFS(Cadastro!$E$5:$E$94,Cadastro!$A$5:$A$94,$A500,Cadastro!$E$5:$E$94,"&lt;="&amp;$F500),"yyyymmdd"),Cadastro!$I$5:$I$94,0),"")</f>
        <v>21</v>
      </c>
      <c r="AC500" t="str">
        <f>IFERROR(_xlfn.SINGLE(INDEX(Exceções!$D$5:$D$202,MATCH($A500&amp;"|"&amp;$F500,Exceções!$F$5:$F$202,0))),"")</f>
        <v/>
      </c>
      <c r="AD500" t="str">
        <f>IF($AC500="","",IFERROR(_xlfn.SINGLE(INDEX(Exceções!$E$5:$E$202,MATCH($A500&amp;"|"&amp;$F500,Exceções!$F$5:$F$202,0))),""))</f>
        <v/>
      </c>
    </row>
    <row r="501" spans="1:30" ht="15" hidden="1" customHeight="1" x14ac:dyDescent="0.25">
      <c r="A501" s="43">
        <v>55419</v>
      </c>
      <c r="B501" s="29" t="s">
        <v>187</v>
      </c>
      <c r="C501" s="29" t="str">
        <f>IFERROR(INDEX(Cadastro!$C$5:$C$94,$AB501),"NÃO INFORMADO")</f>
        <v>ENGMAN</v>
      </c>
      <c r="D501" s="29" t="str">
        <f>IFERROR(INDEX(Cadastro!$D$5:$D$94,$AB501),"")</f>
        <v>6x1</v>
      </c>
      <c r="E501" s="29" t="str">
        <f>IFERROR(INDEX(Cadastro!$G$5:$G$94,$AB501),"")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$94,$AB501),"")="",IF($L501&gt;0,1,0),IF(IFERROR(INDEX(Cadastro!$F$5:$F$94,$AB501),"")&lt;=IFERROR(INDEX(Parâmetros!$B$39:$B$48,MATCH($E501,Parâmetros!$A$39:$A$48,0)),99),IFERROR(INDEX(Cadastro!$F$5:$F$94,$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$94,$AB501),"")="",0,IF(IFERROR(INDEX(Cadastro!$F$5:$F$94,$AB501),"")&gt;IFERROR(INDEX(Parâmetros!$B$39:$B$48,MATCH($E501,Parâmetros!$A$39:$A$48,0)),99),IFERROR(INDEX(Cadastro!$F$5:$F$94,$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registro"),IF(AND($AB501&lt;&gt;$AB500,IFERROR(INDEX(Cadastro!$F$5:$F$94,$AB501),"")=""),"Indeterminado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IFERROR(MATCH($A501&amp;"|"&amp;TEXT(_xlfn.MAXIFS(Cadastro!$E$5:$E$94,Cadastro!$A$5:$A$94,$A501,Cadastro!$E$5:$E$94,"&lt;="&amp;$F501),"yyyymmdd"),Cadastro!$I$5:$I$94,0),"")</f>
        <v>21</v>
      </c>
      <c r="AC501" t="str">
        <f>IFERROR(_xlfn.SINGLE(INDEX(Exceções!$D$5:$D$202,MATCH($A501&amp;"|"&amp;$F501,Exceções!$F$5:$F$202,0))),"")</f>
        <v/>
      </c>
      <c r="AD501" t="str">
        <f>IF($AC501="","",IFERROR(_xlfn.SINGLE(INDEX(Exceções!$E$5:$E$202,MATCH($A501&amp;"|"&amp;$F501,Exceções!$F$5:$F$202,0))),""))</f>
        <v/>
      </c>
    </row>
    <row r="502" spans="1:30" ht="15" hidden="1" customHeight="1" x14ac:dyDescent="0.25">
      <c r="A502" s="43">
        <v>55419</v>
      </c>
      <c r="B502" s="29" t="s">
        <v>187</v>
      </c>
      <c r="C502" s="29" t="str">
        <f>IFERROR(INDEX(Cadastro!$C$5:$C$94,$AB502),"NÃO INFORMADO")</f>
        <v>ENGMAN</v>
      </c>
      <c r="D502" s="29" t="str">
        <f>IFERROR(INDEX(Cadastro!$D$5:$D$94,$AB502),"")</f>
        <v>6x1</v>
      </c>
      <c r="E502" s="29" t="str">
        <f>IFERROR(INDEX(Cadastro!$G$5:$G$94,$AB502),"")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$94,$AB502),"")="",IF($L502&gt;0,1,0),IF(IFERROR(INDEX(Cadastro!$F$5:$F$94,$AB502),"")&lt;=IFERROR(INDEX(Parâmetros!$B$39:$B$48,MATCH($E502,Parâmetros!$A$39:$A$48,0)),99),IFERROR(INDEX(Cadastro!$F$5:$F$94,$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$94,$AB502),"")="",0,IF(IFERROR(INDEX(Cadastro!$F$5:$F$94,$AB502),"")&gt;IFERROR(INDEX(Parâmetros!$B$39:$B$48,MATCH($E502,Parâmetros!$A$39:$A$48,0)),99),IFERROR(INDEX(Cadastro!$F$5:$F$94,$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registro"),IF(AND($AB502&lt;&gt;$AB501,IFERROR(INDEX(Cadastro!$F$5:$F$94,$AB502),"")=""),"Indeterminado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IFERROR(MATCH($A502&amp;"|"&amp;TEXT(_xlfn.MAXIFS(Cadastro!$E$5:$E$94,Cadastro!$A$5:$A$94,$A502,Cadastro!$E$5:$E$94,"&lt;="&amp;$F502),"yyyymmdd"),Cadastro!$I$5:$I$94,0),"")</f>
        <v>21</v>
      </c>
      <c r="AC502" t="str">
        <f>IFERROR(_xlfn.SINGLE(INDEX(Exceções!$D$5:$D$202,MATCH($A502&amp;"|"&amp;$F502,Exceções!$F$5:$F$202,0))),"")</f>
        <v/>
      </c>
      <c r="AD502" t="str">
        <f>IF($AC502="","",IFERROR(_xlfn.SINGLE(INDEX(Exceções!$E$5:$E$202,MATCH($A502&amp;"|"&amp;$F502,Exceções!$F$5:$F$202,0))),""))</f>
        <v/>
      </c>
    </row>
    <row r="503" spans="1:30" ht="15" hidden="1" customHeight="1" x14ac:dyDescent="0.25">
      <c r="A503" s="43">
        <v>55419</v>
      </c>
      <c r="B503" s="29" t="s">
        <v>187</v>
      </c>
      <c r="C503" s="29" t="str">
        <f>IFERROR(INDEX(Cadastro!$C$5:$C$94,$AB503),"NÃO INFORMADO")</f>
        <v>ENGMAN</v>
      </c>
      <c r="D503" s="29" t="str">
        <f>IFERROR(INDEX(Cadastro!$D$5:$D$94,$AB503),"")</f>
        <v>6x1</v>
      </c>
      <c r="E503" s="29" t="str">
        <f>IFERROR(INDEX(Cadastro!$G$5:$G$94,$AB503),"")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$94,$AB503),"")="",IF($L503&gt;0,1,0),IF(IFERROR(INDEX(Cadastro!$F$5:$F$94,$AB503),"")&lt;=IFERROR(INDEX(Parâmetros!$B$39:$B$48,MATCH($E503,Parâmetros!$A$39:$A$48,0)),99),IFERROR(INDEX(Cadastro!$F$5:$F$94,$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$94,$AB503),"")="",0,IF(IFERROR(INDEX(Cadastro!$F$5:$F$94,$AB503),"")&gt;IFERROR(INDEX(Parâmetros!$B$39:$B$48,MATCH($E503,Parâmetros!$A$39:$A$48,0)),99),IFERROR(INDEX(Cadastro!$F$5:$F$94,$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registro"),IF(AND($AB503&lt;&gt;$AB502,IFERROR(INDEX(Cadastro!$F$5:$F$94,$AB503),"")=""),"Indeterminado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IFERROR(MATCH($A503&amp;"|"&amp;TEXT(_xlfn.MAXIFS(Cadastro!$E$5:$E$94,Cadastro!$A$5:$A$94,$A503,Cadastro!$E$5:$E$94,"&lt;="&amp;$F503),"yyyymmdd"),Cadastro!$I$5:$I$94,0),"")</f>
        <v>21</v>
      </c>
      <c r="AC503" t="str">
        <f>IFERROR(_xlfn.SINGLE(INDEX(Exceções!$D$5:$D$202,MATCH($A503&amp;"|"&amp;$F503,Exceções!$F$5:$F$202,0))),"")</f>
        <v/>
      </c>
      <c r="AD503" t="str">
        <f>IF($AC503="","",IFERROR(_xlfn.SINGLE(INDEX(Exceções!$E$5:$E$202,MATCH($A503&amp;"|"&amp;$F503,Exceções!$F$5:$F$202,0))),""))</f>
        <v/>
      </c>
    </row>
    <row r="504" spans="1:30" ht="15" hidden="1" customHeight="1" x14ac:dyDescent="0.25">
      <c r="A504" s="43">
        <v>55419</v>
      </c>
      <c r="B504" s="29" t="s">
        <v>187</v>
      </c>
      <c r="C504" s="29" t="str">
        <f>IFERROR(INDEX(Cadastro!$C$5:$C$94,$AB504),"NÃO INFORMADO")</f>
        <v>ENGMAN</v>
      </c>
      <c r="D504" s="29" t="str">
        <f>IFERROR(INDEX(Cadastro!$D$5:$D$94,$AB504),"")</f>
        <v>6x1</v>
      </c>
      <c r="E504" s="29" t="str">
        <f>IFERROR(INDEX(Cadastro!$G$5:$G$94,$AB504),"")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$94,$AB504),"")="",IF($L504&gt;0,1,0),IF(IFERROR(INDEX(Cadastro!$F$5:$F$94,$AB504),"")&lt;=IFERROR(INDEX(Parâmetros!$B$39:$B$48,MATCH($E504,Parâmetros!$A$39:$A$48,0)),99),IFERROR(INDEX(Cadastro!$F$5:$F$94,$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$94,$AB504),"")="",0,IF(IFERROR(INDEX(Cadastro!$F$5:$F$94,$AB504),"")&gt;IFERROR(INDEX(Parâmetros!$B$39:$B$48,MATCH($E504,Parâmetros!$A$39:$A$48,0)),99),IFERROR(INDEX(Cadastro!$F$5:$F$94,$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registro"),IF(AND($AB504&lt;&gt;$AB503,IFERROR(INDEX(Cadastro!$F$5:$F$94,$AB504),"")=""),"Indeterminado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IFERROR(MATCH($A504&amp;"|"&amp;TEXT(_xlfn.MAXIFS(Cadastro!$E$5:$E$94,Cadastro!$A$5:$A$94,$A504,Cadastro!$E$5:$E$94,"&lt;="&amp;$F504),"yyyymmdd"),Cadastro!$I$5:$I$94,0),"")</f>
        <v>21</v>
      </c>
      <c r="AC504" t="str">
        <f>IFERROR(_xlfn.SINGLE(INDEX(Exceções!$D$5:$D$202,MATCH($A504&amp;"|"&amp;$F504,Exceções!$F$5:$F$202,0))),"")</f>
        <v/>
      </c>
      <c r="AD504" t="str">
        <f>IF($AC504="","",IFERROR(_xlfn.SINGLE(INDEX(Exceções!$E$5:$E$202,MATCH($A504&amp;"|"&amp;$F504,Exceções!$F$5:$F$202,0))),""))</f>
        <v/>
      </c>
    </row>
    <row r="505" spans="1:30" ht="15" hidden="1" customHeight="1" x14ac:dyDescent="0.25">
      <c r="A505" s="43">
        <v>55419</v>
      </c>
      <c r="B505" s="29" t="s">
        <v>187</v>
      </c>
      <c r="C505" s="29" t="str">
        <f>IFERROR(INDEX(Cadastro!$C$5:$C$94,$AB505),"NÃO INFORMADO")</f>
        <v>ENGMAN</v>
      </c>
      <c r="D505" s="29" t="str">
        <f>IFERROR(INDEX(Cadastro!$D$5:$D$94,$AB505),"")</f>
        <v>6x1</v>
      </c>
      <c r="E505" s="29" t="str">
        <f>IFERROR(INDEX(Cadastro!$G$5:$G$94,$AB505),"")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$94,$AB505),"")="",IF($L505&gt;0,1,0),IF(IFERROR(INDEX(Cadastro!$F$5:$F$94,$AB505),"")&lt;=IFERROR(INDEX(Parâmetros!$B$39:$B$48,MATCH($E505,Parâmetros!$A$39:$A$48,0)),99),IFERROR(INDEX(Cadastro!$F$5:$F$94,$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$94,$AB505),"")="",0,IF(IFERROR(INDEX(Cadastro!$F$5:$F$94,$AB505),"")&gt;IFERROR(INDEX(Parâmetros!$B$39:$B$48,MATCH($E505,Parâmetros!$A$39:$A$48,0)),99),IFERROR(INDEX(Cadastro!$F$5:$F$94,$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registro"),IF(AND($AB505&lt;&gt;$AB504,IFERROR(INDEX(Cadastro!$F$5:$F$94,$AB505),"")=""),"Indeterminado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IFERROR(MATCH($A505&amp;"|"&amp;TEXT(_xlfn.MAXIFS(Cadastro!$E$5:$E$94,Cadastro!$A$5:$A$94,$A505,Cadastro!$E$5:$E$94,"&lt;="&amp;$F505),"yyyymmdd"),Cadastro!$I$5:$I$94,0),"")</f>
        <v>21</v>
      </c>
      <c r="AC505" t="str">
        <f>IFERROR(_xlfn.SINGLE(INDEX(Exceções!$D$5:$D$202,MATCH($A505&amp;"|"&amp;$F505,Exceções!$F$5:$F$202,0))),"")</f>
        <v/>
      </c>
      <c r="AD505" t="str">
        <f>IF($AC505="","",IFERROR(_xlfn.SINGLE(INDEX(Exceções!$E$5:$E$202,MATCH($A505&amp;"|"&amp;$F505,Exceções!$F$5:$F$202,0))),""))</f>
        <v/>
      </c>
    </row>
    <row r="506" spans="1:30" ht="15" hidden="1" customHeight="1" x14ac:dyDescent="0.25">
      <c r="A506" s="43">
        <v>55419</v>
      </c>
      <c r="B506" s="29" t="s">
        <v>187</v>
      </c>
      <c r="C506" s="29" t="str">
        <f>IFERROR(INDEX(Cadastro!$C$5:$C$94,$AB506),"NÃO INFORMADO")</f>
        <v>ENGMAN</v>
      </c>
      <c r="D506" s="29" t="str">
        <f>IFERROR(INDEX(Cadastro!$D$5:$D$94,$AB506),"")</f>
        <v>6x1</v>
      </c>
      <c r="E506" s="29" t="str">
        <f>IFERROR(INDEX(Cadastro!$G$5:$G$94,$AB506),"")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$94,$AB506),"")="",IF($L506&gt;0,1,0),IF(IFERROR(INDEX(Cadastro!$F$5:$F$94,$AB506),"")&lt;=IFERROR(INDEX(Parâmetros!$B$39:$B$48,MATCH($E506,Parâmetros!$A$39:$A$48,0)),99),IFERROR(INDEX(Cadastro!$F$5:$F$94,$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$94,$AB506),"")="",0,IF(IFERROR(INDEX(Cadastro!$F$5:$F$94,$AB506),"")&gt;IFERROR(INDEX(Parâmetros!$B$39:$B$48,MATCH($E506,Parâmetros!$A$39:$A$48,0)),99),IFERROR(INDEX(Cadastro!$F$5:$F$94,$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registro"),IF(AND($AB506&lt;&gt;$AB505,IFERROR(INDEX(Cadastro!$F$5:$F$94,$AB506),"")=""),"Indeterminado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IFERROR(MATCH($A506&amp;"|"&amp;TEXT(_xlfn.MAXIFS(Cadastro!$E$5:$E$94,Cadastro!$A$5:$A$94,$A506,Cadastro!$E$5:$E$94,"&lt;="&amp;$F506),"yyyymmdd"),Cadastro!$I$5:$I$94,0),"")</f>
        <v>21</v>
      </c>
      <c r="AC506" t="str">
        <f>IFERROR(_xlfn.SINGLE(INDEX(Exceções!$D$5:$D$202,MATCH($A506&amp;"|"&amp;$F506,Exceções!$F$5:$F$202,0))),"")</f>
        <v/>
      </c>
      <c r="AD506" t="str">
        <f>IF($AC506="","",IFERROR(_xlfn.SINGLE(INDEX(Exceções!$E$5:$E$202,MATCH($A506&amp;"|"&amp;$F506,Exceções!$F$5:$F$202,0))),""))</f>
        <v/>
      </c>
    </row>
    <row r="507" spans="1:30" ht="15" hidden="1" customHeight="1" x14ac:dyDescent="0.25">
      <c r="A507" s="43">
        <v>55419</v>
      </c>
      <c r="B507" s="29" t="s">
        <v>187</v>
      </c>
      <c r="C507" s="29" t="str">
        <f>IFERROR(INDEX(Cadastro!$C$5:$C$94,$AB507),"NÃO INFORMADO")</f>
        <v>ENGMAN</v>
      </c>
      <c r="D507" s="29" t="str">
        <f>IFERROR(INDEX(Cadastro!$D$5:$D$94,$AB507),"")</f>
        <v>6x1</v>
      </c>
      <c r="E507" s="29" t="str">
        <f>IFERROR(INDEX(Cadastro!$G$5:$G$94,$AB507),"")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$94,$AB507),"")="",IF($L507&gt;0,1,0),IF(IFERROR(INDEX(Cadastro!$F$5:$F$94,$AB507),"")&lt;=IFERROR(INDEX(Parâmetros!$B$39:$B$48,MATCH($E507,Parâmetros!$A$39:$A$48,0)),99),IFERROR(INDEX(Cadastro!$F$5:$F$94,$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$94,$AB507),"")="",0,IF(IFERROR(INDEX(Cadastro!$F$5:$F$94,$AB507),"")&gt;IFERROR(INDEX(Parâmetros!$B$39:$B$48,MATCH($E507,Parâmetros!$A$39:$A$48,0)),99),IFERROR(INDEX(Cadastro!$F$5:$F$94,$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registro"),IF(AND($AB507&lt;&gt;$AB506,IFERROR(INDEX(Cadastro!$F$5:$F$94,$AB507),"")=""),"Indeterminado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IFERROR(MATCH($A507&amp;"|"&amp;TEXT(_xlfn.MAXIFS(Cadastro!$E$5:$E$94,Cadastro!$A$5:$A$94,$A507,Cadastro!$E$5:$E$94,"&lt;="&amp;$F507),"yyyymmdd"),Cadastro!$I$5:$I$94,0),"")</f>
        <v>21</v>
      </c>
      <c r="AC507" t="str">
        <f>IFERROR(_xlfn.SINGLE(INDEX(Exceções!$D$5:$D$202,MATCH($A507&amp;"|"&amp;$F507,Exceções!$F$5:$F$202,0))),"")</f>
        <v/>
      </c>
      <c r="AD507" t="str">
        <f>IF($AC507="","",IFERROR(_xlfn.SINGLE(INDEX(Exceções!$E$5:$E$202,MATCH($A507&amp;"|"&amp;$F507,Exceções!$F$5:$F$202,0))),""))</f>
        <v/>
      </c>
    </row>
    <row r="508" spans="1:30" ht="15" hidden="1" customHeight="1" x14ac:dyDescent="0.25">
      <c r="A508" s="43">
        <v>55419</v>
      </c>
      <c r="B508" s="29" t="s">
        <v>187</v>
      </c>
      <c r="C508" s="29" t="str">
        <f>IFERROR(INDEX(Cadastro!$C$5:$C$94,$AB508),"NÃO INFORMADO")</f>
        <v>ENGMAN</v>
      </c>
      <c r="D508" s="29" t="str">
        <f>IFERROR(INDEX(Cadastro!$D$5:$D$94,$AB508),"")</f>
        <v>6x1</v>
      </c>
      <c r="E508" s="29" t="str">
        <f>IFERROR(INDEX(Cadastro!$G$5:$G$94,$AB508),"")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$94,$AB508),"")="",IF($L508&gt;0,1,0),IF(IFERROR(INDEX(Cadastro!$F$5:$F$94,$AB508),"")&lt;=IFERROR(INDEX(Parâmetros!$B$39:$B$48,MATCH($E508,Parâmetros!$A$39:$A$48,0)),99),IFERROR(INDEX(Cadastro!$F$5:$F$94,$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$94,$AB508),"")="",0,IF(IFERROR(INDEX(Cadastro!$F$5:$F$94,$AB508),"")&gt;IFERROR(INDEX(Parâmetros!$B$39:$B$48,MATCH($E508,Parâmetros!$A$39:$A$48,0)),99),IFERROR(INDEX(Cadastro!$F$5:$F$94,$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registro"),IF(AND($AB508&lt;&gt;$AB507,IFERROR(INDEX(Cadastro!$F$5:$F$94,$AB508),"")=""),"Indeterminado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IFERROR(MATCH($A508&amp;"|"&amp;TEXT(_xlfn.MAXIFS(Cadastro!$E$5:$E$94,Cadastro!$A$5:$A$94,$A508,Cadastro!$E$5:$E$94,"&lt;="&amp;$F508),"yyyymmdd"),Cadastro!$I$5:$I$94,0),"")</f>
        <v>21</v>
      </c>
      <c r="AC508" t="str">
        <f>IFERROR(_xlfn.SINGLE(INDEX(Exceções!$D$5:$D$202,MATCH($A508&amp;"|"&amp;$F508,Exceções!$F$5:$F$202,0))),"")</f>
        <v>Folga</v>
      </c>
      <c r="AD508" t="str">
        <f>IF($AC508="","",IFERROR(_xlfn.SINGLE(INDEX(Exceções!$E$5:$E$202,MATCH($A508&amp;"|"&amp;$F508,Exceções!$F$5:$F$202,0))),""))</f>
        <v xml:space="preserve">O colaborador foi a visita da feira </v>
      </c>
    </row>
    <row r="509" spans="1:30" ht="15" hidden="1" customHeight="1" x14ac:dyDescent="0.25">
      <c r="A509" s="43">
        <v>55419</v>
      </c>
      <c r="B509" s="29" t="s">
        <v>187</v>
      </c>
      <c r="C509" s="29" t="str">
        <f>IFERROR(INDEX(Cadastro!$C$5:$C$94,$AB509),"NÃO INFORMADO")</f>
        <v>ENGMAN</v>
      </c>
      <c r="D509" s="29" t="str">
        <f>IFERROR(INDEX(Cadastro!$D$5:$D$94,$AB509),"")</f>
        <v>6x1</v>
      </c>
      <c r="E509" s="29" t="str">
        <f>IFERROR(INDEX(Cadastro!$G$5:$G$94,$AB509),"")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$94,$AB509),"")="",IF($L509&gt;0,1,0),IF(IFERROR(INDEX(Cadastro!$F$5:$F$94,$AB509),"")&lt;=IFERROR(INDEX(Parâmetros!$B$39:$B$48,MATCH($E509,Parâmetros!$A$39:$A$48,0)),99),IFERROR(INDEX(Cadastro!$F$5:$F$94,$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$94,$AB509),"")="",0,IF(IFERROR(INDEX(Cadastro!$F$5:$F$94,$AB509),"")&gt;IFERROR(INDEX(Parâmetros!$B$39:$B$48,MATCH($E509,Parâmetros!$A$39:$A$48,0)),99),IFERROR(INDEX(Cadastro!$F$5:$F$94,$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registro"),IF(AND($AB509&lt;&gt;$AB508,IFERROR(INDEX(Cadastro!$F$5:$F$94,$AB509),"")=""),"Indeterminado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IFERROR(MATCH($A509&amp;"|"&amp;TEXT(_xlfn.MAXIFS(Cadastro!$E$5:$E$94,Cadastro!$A$5:$A$94,$A509,Cadastro!$E$5:$E$94,"&lt;="&amp;$F509),"yyyymmdd"),Cadastro!$I$5:$I$94,0),"")</f>
        <v>21</v>
      </c>
      <c r="AC509" t="str">
        <f>IFERROR(_xlfn.SINGLE(INDEX(Exceções!$D$5:$D$202,MATCH($A509&amp;"|"&amp;$F509,Exceções!$F$5:$F$202,0))),"")</f>
        <v/>
      </c>
      <c r="AD509" t="str">
        <f>IF($AC509="","",IFERROR(_xlfn.SINGLE(INDEX(Exceções!$E$5:$E$202,MATCH($A509&amp;"|"&amp;$F509,Exceções!$F$5:$F$202,0))),""))</f>
        <v/>
      </c>
    </row>
    <row r="510" spans="1:30" ht="15" hidden="1" customHeight="1" x14ac:dyDescent="0.25">
      <c r="A510" s="43">
        <v>55419</v>
      </c>
      <c r="B510" s="29" t="s">
        <v>187</v>
      </c>
      <c r="C510" s="29" t="str">
        <f>IFERROR(INDEX(Cadastro!$C$5:$C$94,$AB510),"NÃO INFORMADO")</f>
        <v>ENGMAN</v>
      </c>
      <c r="D510" s="29" t="str">
        <f>IFERROR(INDEX(Cadastro!$D$5:$D$94,$AB510),"")</f>
        <v>6x1</v>
      </c>
      <c r="E510" s="29" t="str">
        <f>IFERROR(INDEX(Cadastro!$G$5:$G$94,$AB510),"")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$94,$AB510),"")="",IF($L510&gt;0,1,0),IF(IFERROR(INDEX(Cadastro!$F$5:$F$94,$AB510),"")&lt;=IFERROR(INDEX(Parâmetros!$B$39:$B$48,MATCH($E510,Parâmetros!$A$39:$A$48,0)),99),IFERROR(INDEX(Cadastro!$F$5:$F$94,$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$94,$AB510),"")="",0,IF(IFERROR(INDEX(Cadastro!$F$5:$F$94,$AB510),"")&gt;IFERROR(INDEX(Parâmetros!$B$39:$B$48,MATCH($E510,Parâmetros!$A$39:$A$48,0)),99),IFERROR(INDEX(Cadastro!$F$5:$F$94,$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registro"),IF(AND($AB510&lt;&gt;$AB509,IFERROR(INDEX(Cadastro!$F$5:$F$94,$AB510),"")=""),"Indeterminado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IFERROR(MATCH($A510&amp;"|"&amp;TEXT(_xlfn.MAXIFS(Cadastro!$E$5:$E$94,Cadastro!$A$5:$A$94,$A510,Cadastro!$E$5:$E$94,"&lt;="&amp;$F510),"yyyymmdd"),Cadastro!$I$5:$I$94,0),"")</f>
        <v>21</v>
      </c>
      <c r="AC510" t="str">
        <f>IFERROR(_xlfn.SINGLE(INDEX(Exceções!$D$5:$D$202,MATCH($A510&amp;"|"&amp;$F510,Exceções!$F$5:$F$202,0))),"")</f>
        <v/>
      </c>
      <c r="AD510" t="str">
        <f>IF($AC510="","",IFERROR(_xlfn.SINGLE(INDEX(Exceções!$E$5:$E$202,MATCH($A510&amp;"|"&amp;$F510,Exceções!$F$5:$F$202,0))),""))</f>
        <v/>
      </c>
    </row>
    <row r="511" spans="1:30" ht="15" hidden="1" customHeight="1" x14ac:dyDescent="0.25">
      <c r="A511" s="43">
        <v>55419</v>
      </c>
      <c r="B511" s="29" t="s">
        <v>187</v>
      </c>
      <c r="C511" s="29" t="str">
        <f>IFERROR(INDEX(Cadastro!$C$5:$C$94,$AB511),"NÃO INFORMADO")</f>
        <v>ENGMAN</v>
      </c>
      <c r="D511" s="29" t="str">
        <f>IFERROR(INDEX(Cadastro!$D$5:$D$94,$AB511),"")</f>
        <v>6x1</v>
      </c>
      <c r="E511" s="29" t="str">
        <f>IFERROR(INDEX(Cadastro!$G$5:$G$94,$AB511),"")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$94,$AB511),"")="",IF($L511&gt;0,1,0),IF(IFERROR(INDEX(Cadastro!$F$5:$F$94,$AB511),"")&lt;=IFERROR(INDEX(Parâmetros!$B$39:$B$48,MATCH($E511,Parâmetros!$A$39:$A$48,0)),99),IFERROR(INDEX(Cadastro!$F$5:$F$94,$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$94,$AB511),"")="",0,IF(IFERROR(INDEX(Cadastro!$F$5:$F$94,$AB511),"")&gt;IFERROR(INDEX(Parâmetros!$B$39:$B$48,MATCH($E511,Parâmetros!$A$39:$A$48,0)),99),IFERROR(INDEX(Cadastro!$F$5:$F$94,$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registro"),IF(AND($AB511&lt;&gt;$AB510,IFERROR(INDEX(Cadastro!$F$5:$F$94,$AB511),"")=""),"Indeterminado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IFERROR(MATCH($A511&amp;"|"&amp;TEXT(_xlfn.MAXIFS(Cadastro!$E$5:$E$94,Cadastro!$A$5:$A$94,$A511,Cadastro!$E$5:$E$94,"&lt;="&amp;$F511),"yyyymmdd"),Cadastro!$I$5:$I$94,0),"")</f>
        <v>21</v>
      </c>
      <c r="AC511" t="str">
        <f>IFERROR(_xlfn.SINGLE(INDEX(Exceções!$D$5:$D$202,MATCH($A511&amp;"|"&amp;$F511,Exceções!$F$5:$F$202,0))),"")</f>
        <v/>
      </c>
      <c r="AD511" t="str">
        <f>IF($AC511="","",IFERROR(_xlfn.SINGLE(INDEX(Exceções!$E$5:$E$202,MATCH($A511&amp;"|"&amp;$F511,Exceções!$F$5:$F$202,0))),""))</f>
        <v/>
      </c>
    </row>
    <row r="512" spans="1:30" ht="15" hidden="1" customHeight="1" x14ac:dyDescent="0.25">
      <c r="A512" s="43">
        <v>55419</v>
      </c>
      <c r="B512" s="29" t="s">
        <v>187</v>
      </c>
      <c r="C512" s="29" t="str">
        <f>IFERROR(INDEX(Cadastro!$C$5:$C$94,$AB512),"NÃO INFORMADO")</f>
        <v>ENGMAN</v>
      </c>
      <c r="D512" s="29" t="str">
        <f>IFERROR(INDEX(Cadastro!$D$5:$D$94,$AB512),"")</f>
        <v>6x1</v>
      </c>
      <c r="E512" s="29" t="str">
        <f>IFERROR(INDEX(Cadastro!$G$5:$G$94,$AB512),"")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$94,$AB512),"")="",IF($L512&gt;0,1,0),IF(IFERROR(INDEX(Cadastro!$F$5:$F$94,$AB512),"")&lt;=IFERROR(INDEX(Parâmetros!$B$39:$B$48,MATCH($E512,Parâmetros!$A$39:$A$48,0)),99),IFERROR(INDEX(Cadastro!$F$5:$F$94,$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$94,$AB512),"")="",0,IF(IFERROR(INDEX(Cadastro!$F$5:$F$94,$AB512),"")&gt;IFERROR(INDEX(Parâmetros!$B$39:$B$48,MATCH($E512,Parâmetros!$A$39:$A$48,0)),99),IFERROR(INDEX(Cadastro!$F$5:$F$94,$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registro"),IF(AND($AB512&lt;&gt;$AB511,IFERROR(INDEX(Cadastro!$F$5:$F$94,$AB512),"")=""),"Indeterminado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IFERROR(MATCH($A512&amp;"|"&amp;TEXT(_xlfn.MAXIFS(Cadastro!$E$5:$E$94,Cadastro!$A$5:$A$94,$A512,Cadastro!$E$5:$E$94,"&lt;="&amp;$F512),"yyyymmdd"),Cadastro!$I$5:$I$94,0),"")</f>
        <v>21</v>
      </c>
      <c r="AC512" t="str">
        <f>IFERROR(_xlfn.SINGLE(INDEX(Exceções!$D$5:$D$202,MATCH($A512&amp;"|"&amp;$F512,Exceções!$F$5:$F$202,0))),"")</f>
        <v/>
      </c>
      <c r="AD512" t="str">
        <f>IF($AC512="","",IFERROR(_xlfn.SINGLE(INDEX(Exceções!$E$5:$E$202,MATCH($A512&amp;"|"&amp;$F512,Exceções!$F$5:$F$202,0))),""))</f>
        <v/>
      </c>
    </row>
    <row r="513" spans="1:30" ht="15" hidden="1" customHeight="1" x14ac:dyDescent="0.25">
      <c r="A513" s="43">
        <v>55419</v>
      </c>
      <c r="B513" s="29" t="s">
        <v>187</v>
      </c>
      <c r="C513" s="29" t="str">
        <f>IFERROR(INDEX(Cadastro!$C$5:$C$94,$AB513),"NÃO INFORMADO")</f>
        <v>ENGMAN</v>
      </c>
      <c r="D513" s="29" t="str">
        <f>IFERROR(INDEX(Cadastro!$D$5:$D$94,$AB513),"")</f>
        <v>6x1</v>
      </c>
      <c r="E513" s="29" t="str">
        <f>IFERROR(INDEX(Cadastro!$G$5:$G$94,$AB513),"")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$94,$AB513),"")="",IF($L513&gt;0,1,0),IF(IFERROR(INDEX(Cadastro!$F$5:$F$94,$AB513),"")&lt;=IFERROR(INDEX(Parâmetros!$B$39:$B$48,MATCH($E513,Parâmetros!$A$39:$A$48,0)),99),IFERROR(INDEX(Cadastro!$F$5:$F$94,$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$94,$AB513),"")="",0,IF(IFERROR(INDEX(Cadastro!$F$5:$F$94,$AB513),"")&gt;IFERROR(INDEX(Parâmetros!$B$39:$B$48,MATCH($E513,Parâmetros!$A$39:$A$48,0)),99),IFERROR(INDEX(Cadastro!$F$5:$F$94,$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registro"),IF(AND($AB513&lt;&gt;$AB512,IFERROR(INDEX(Cadastro!$F$5:$F$94,$AB513),"")=""),"Indeterminado (início da série)",IF($X513&gt;0,"Folga","Falta de registro"))))))))</f>
        <v>Folga</v>
      </c>
      <c r="Z513" s="46">
        <f>IF(OR($L513&gt;0,$F513&gt;Parâmetros!$E$14),0,IF($A513&lt;&gt;$A512,1,N($Z512)+1))</f>
        <v>1</v>
      </c>
      <c r="AA513" s="46">
        <f>IF(OR($L513&gt;0,$F513&gt;Parâmetros!$E$14),0,IF(OR($A513&lt;&gt;$A514,$F514&gt;Parâmetros!$E$14),1,N($AA514)+1))</f>
        <v>3</v>
      </c>
      <c r="AB513" s="43">
        <f>IFERROR(MATCH($A513&amp;"|"&amp;TEXT(_xlfn.MAXIFS(Cadastro!$E$5:$E$94,Cadastro!$A$5:$A$94,$A513,Cadastro!$E$5:$E$94,"&lt;="&amp;$F513),"yyyymmdd"),Cadastro!$I$5:$I$94,0),"")</f>
        <v>21</v>
      </c>
      <c r="AC513" t="str">
        <f>IFERROR(_xlfn.SINGLE(INDEX(Exceções!$D$5:$D$202,MATCH($A513&amp;"|"&amp;$F513,Exceções!$F$5:$F$202,0))),"")</f>
        <v/>
      </c>
      <c r="AD513" t="str">
        <f>IF($AC513="","",IFERROR(_xlfn.SINGLE(INDEX(Exceções!$E$5:$E$202,MATCH($A513&amp;"|"&amp;$F513,Exceções!$F$5:$F$202,0))),""))</f>
        <v/>
      </c>
    </row>
    <row r="514" spans="1:30" ht="15" hidden="1" customHeight="1" x14ac:dyDescent="0.25">
      <c r="A514" s="43">
        <v>55419</v>
      </c>
      <c r="B514" s="29" t="s">
        <v>187</v>
      </c>
      <c r="C514" s="29" t="str">
        <f>IFERROR(INDEX(Cadastro!$C$5:$C$94,$AB514),"NÃO INFORMADO")</f>
        <v>ENGMAN</v>
      </c>
      <c r="D514" s="29" t="str">
        <f>IFERROR(INDEX(Cadastro!$D$5:$D$94,$AB514),"")</f>
        <v>6x1</v>
      </c>
      <c r="E514" s="29" t="str">
        <f>IFERROR(INDEX(Cadastro!$G$5:$G$94,$AB514),"")</f>
        <v>6x1</v>
      </c>
      <c r="F514" s="41">
        <v>46251</v>
      </c>
      <c r="G514" s="44" t="str">
        <f t="shared" si="96"/>
        <v>seg</v>
      </c>
      <c r="H514" s="43" t="str">
        <f>IF(COUNTIFS(Dados!$A:$A,$A514,Dados!$S:$S,$F514)=0,"",_xlfn.MINIFS(Dados!$Q:$Q,Dados!$A:$A,$A514,Dados!$S:$S,$F514))</f>
        <v/>
      </c>
      <c r="I514" s="43" t="str">
        <f>IF($H514="","",_xlfn.MAXIFS(Dados!$R:$R,Dados!$A:$A,$A514,Dados!$S:$S,$F514))</f>
        <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0</v>
      </c>
      <c r="M514" s="42">
        <f>IFERROR(INDEX(Parâmetros!$E$6:$E$11,MATCH($K514,Parâmetros!$A$6:$A$11,0)),"")</f>
        <v>8.8000000000000007</v>
      </c>
      <c r="N514" s="45">
        <f t="shared" si="97"/>
        <v>0</v>
      </c>
      <c r="O514" s="45">
        <f>Parâmetros!$E$13</f>
        <v>0.8</v>
      </c>
      <c r="P514" s="44" t="str">
        <f>IF(OR($M514="",$F514&gt;Parâmetros!$E$14),"Não","Sim")</f>
        <v>Sim</v>
      </c>
      <c r="Q514" s="44" t="str">
        <f t="shared" si="98"/>
        <v>Não</v>
      </c>
      <c r="R514" s="44" t="str">
        <f t="shared" si="99"/>
        <v/>
      </c>
      <c r="S514" s="42" t="str">
        <f t="shared" si="100"/>
        <v/>
      </c>
      <c r="T514" s="44" t="str">
        <f>IF($Q514&lt;&gt;"Sim","",IF($N514&gt;Parâmetros!$E$15,"Sim","Não"))</f>
        <v/>
      </c>
      <c r="U514" s="29" t="str">
        <f t="shared" si="101"/>
        <v>Falta de registro</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FALTA DE REGISTRO · dia útil da escala 6x1</v>
      </c>
      <c r="W514" s="46" t="str">
        <f>IF(AND($AC514&lt;&gt;"",$AB514=$AB513,$W513&lt;&gt;""),$W513,IF(OR(OR($D514="6x1",$D514="FF 6x1"),$D514="5x2"),"",IF($AB514&lt;&gt;$AB513,IF(IFERROR(INDEX(Cadastro!$F$5:$F$94,$AB514),"")="",IF($L514&gt;0,1,0),IF(IFERROR(INDEX(Cadastro!$F$5:$F$94,$AB514),"")&lt;=IFERROR(INDEX(Parâmetros!$B$39:$B$48,MATCH($E514,Parâmetros!$A$39:$A$48,0)),99),IFERROR(INDEX(Cadastro!$F$5:$F$94,$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$94,$AB514),"")="",0,IF(IFERROR(INDEX(Cadastro!$F$5:$F$94,$AB514),"")&gt;IFERROR(INDEX(Parâmetros!$B$39:$B$48,MATCH($E514,Parâmetros!$A$39:$A$48,0)),99),IFERROR(INDEX(Cadastro!$F$5:$F$94,$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registro"),IF(AND($AB514&lt;&gt;$AB513,IFERROR(INDEX(Cadastro!$F$5:$F$94,$AB514),"")=""),"Indeterminado (início da série)",IF($X514&gt;0,"Folga","Falta de registro"))))))))</f>
        <v>Falta de registro</v>
      </c>
      <c r="Z514" s="46">
        <f>IF(OR($L514&gt;0,$F514&gt;Parâmetros!$E$14),0,IF($A514&lt;&gt;$A513,1,N($Z513)+1))</f>
        <v>2</v>
      </c>
      <c r="AA514" s="46">
        <f>IF(OR($L514&gt;0,$F514&gt;Parâmetros!$E$14),0,IF(OR($A514&lt;&gt;$A515,$F515&gt;Parâmetros!$E$14),1,N($AA515)+1))</f>
        <v>2</v>
      </c>
      <c r="AB514" s="43">
        <f>IFERROR(MATCH($A514&amp;"|"&amp;TEXT(_xlfn.MAXIFS(Cadastro!$E$5:$E$94,Cadastro!$A$5:$A$94,$A514,Cadastro!$E$5:$E$94,"&lt;="&amp;$F514),"yyyymmdd"),Cadastro!$I$5:$I$94,0),"")</f>
        <v>21</v>
      </c>
      <c r="AC514" t="str">
        <f>IFERROR(_xlfn.SINGLE(INDEX(Exceções!$D$5:$D$202,MATCH($A514&amp;"|"&amp;$F514,Exceções!$F$5:$F$202,0))),"")</f>
        <v/>
      </c>
      <c r="AD514" t="str">
        <f>IF($AC514="","",IFERROR(_xlfn.SINGLE(INDEX(Exceções!$E$5:$E$202,MATCH($A514&amp;"|"&amp;$F514,Exceções!$F$5:$F$202,0))),""))</f>
        <v/>
      </c>
    </row>
    <row r="515" spans="1:30" ht="15" hidden="1" customHeight="1" x14ac:dyDescent="0.25">
      <c r="A515" s="43">
        <v>55419</v>
      </c>
      <c r="B515" s="29" t="s">
        <v>187</v>
      </c>
      <c r="C515" s="29" t="str">
        <f>IFERROR(INDEX(Cadastro!$C$5:$C$94,$AB515),"NÃO INFORMADO")</f>
        <v>ENGMAN</v>
      </c>
      <c r="D515" s="29" t="str">
        <f>IFERROR(INDEX(Cadastro!$D$5:$D$94,$AB515),"")</f>
        <v>6x1</v>
      </c>
      <c r="E515" s="29" t="str">
        <f>IFERROR(INDEX(Cadastro!$G$5:$G$94,$AB515),"")</f>
        <v>6x1</v>
      </c>
      <c r="F515" s="41">
        <v>46252</v>
      </c>
      <c r="G515" s="44" t="str">
        <f t="shared" si="96"/>
        <v>ter</v>
      </c>
      <c r="H515" s="43" t="str">
        <f>IF(COUNTIFS(Dados!$A:$A,$A515,Dados!$S:$S,$F515)=0,"",_xlfn.MINIFS(Dados!$Q:$Q,Dados!$A:$A,$A515,Dados!$S:$S,$F515))</f>
        <v/>
      </c>
      <c r="I515" s="43" t="str">
        <f>IF($H515="","",_xlfn.MAXIFS(Dados!$R:$R,Dados!$A:$A,$A515,Dados!$S:$S,$F515))</f>
        <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0</v>
      </c>
      <c r="M515" s="42">
        <f>IFERROR(INDEX(Parâmetros!$E$6:$E$11,MATCH($K515,Parâmetros!$A$6:$A$11,0)),"")</f>
        <v>8.8000000000000007</v>
      </c>
      <c r="N515" s="45">
        <f t="shared" si="97"/>
        <v>0</v>
      </c>
      <c r="O515" s="45">
        <f>Parâmetros!$E$13</f>
        <v>0.8</v>
      </c>
      <c r="P515" s="44" t="str">
        <f>IF(OR($M515="",$F515&gt;Parâmetros!$E$14),"Não","Sim")</f>
        <v>Sim</v>
      </c>
      <c r="Q515" s="44" t="str">
        <f t="shared" si="98"/>
        <v>Não</v>
      </c>
      <c r="R515" s="44" t="str">
        <f t="shared" si="99"/>
        <v/>
      </c>
      <c r="S515" s="42" t="str">
        <f t="shared" si="100"/>
        <v/>
      </c>
      <c r="T515" s="44" t="str">
        <f>IF($Q515&lt;&gt;"Sim","",IF($N515&gt;Parâmetros!$E$15,"Sim","Não"))</f>
        <v/>
      </c>
      <c r="U515" s="29" t="str">
        <f t="shared" si="101"/>
        <v>Falta de registro</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FALTA DE REGISTRO · dia útil da escala 6x1</v>
      </c>
      <c r="W515" s="46" t="str">
        <f>IF(AND($AC515&lt;&gt;"",$AB515=$AB514,$W514&lt;&gt;""),$W514,IF(OR(OR($D515="6x1",$D515="FF 6x1"),$D515="5x2"),"",IF($AB515&lt;&gt;$AB514,IF(IFERROR(INDEX(Cadastro!$F$5:$F$94,$AB515),"")="",IF($L515&gt;0,1,0),IF(IFERROR(INDEX(Cadastro!$F$5:$F$94,$AB515),"")&lt;=IFERROR(INDEX(Parâmetros!$B$39:$B$48,MATCH($E515,Parâmetros!$A$39:$A$48,0)),99),IFERROR(INDEX(Cadastro!$F$5:$F$94,$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$94,$AB515),"")="",0,IF(IFERROR(INDEX(Cadastro!$F$5:$F$94,$AB515),"")&gt;IFERROR(INDEX(Parâmetros!$B$39:$B$48,MATCH($E515,Parâmetros!$A$39:$A$48,0)),99),IFERROR(INDEX(Cadastro!$F$5:$F$94,$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registro"),IF(AND($AB515&lt;&gt;$AB514,IFERROR(INDEX(Cadastro!$F$5:$F$94,$AB515),"")=""),"Indeterminado (início da série)",IF($X515&gt;0,"Folga","Falta de registro"))))))))</f>
        <v>Falta de registro</v>
      </c>
      <c r="Z515" s="46">
        <f>IF(OR($L515&gt;0,$F515&gt;Parâmetros!$E$14),0,IF($A515&lt;&gt;$A514,1,N($Z514)+1))</f>
        <v>3</v>
      </c>
      <c r="AA515" s="46">
        <f>IF(OR($L515&gt;0,$F515&gt;Parâmetros!$E$14),0,IF(OR($A515&lt;&gt;$A516,$F516&gt;Parâmetros!$E$14),1,N($AA516)+1))</f>
        <v>1</v>
      </c>
      <c r="AB515" s="43">
        <f>IFERROR(MATCH($A515&amp;"|"&amp;TEXT(_xlfn.MAXIFS(Cadastro!$E$5:$E$94,Cadastro!$A$5:$A$94,$A515,Cadastro!$E$5:$E$94,"&lt;="&amp;$F515),"yyyymmdd"),Cadastro!$I$5:$I$94,0),"")</f>
        <v>21</v>
      </c>
      <c r="AC515" t="str">
        <f>IFERROR(_xlfn.SINGLE(INDEX(Exceções!$D$5:$D$202,MATCH($A515&amp;"|"&amp;$F515,Exceções!$F$5:$F$202,0))),"")</f>
        <v/>
      </c>
      <c r="AD515" t="str">
        <f>IF($AC515="","",IFERROR(_xlfn.SINGLE(INDEX(Exceções!$E$5:$E$202,MATCH($A515&amp;"|"&amp;$F515,Exceções!$F$5:$F$202,0))),""))</f>
        <v/>
      </c>
    </row>
    <row r="516" spans="1:30" ht="15" hidden="1" customHeight="1" x14ac:dyDescent="0.25">
      <c r="A516" s="43">
        <v>55419</v>
      </c>
      <c r="B516" s="29" t="s">
        <v>187</v>
      </c>
      <c r="C516" s="29" t="str">
        <f>IFERROR(INDEX(Cadastro!$C$5:$C$94,$AB516),"NÃO INFORMADO")</f>
        <v>ENGMAN</v>
      </c>
      <c r="D516" s="29" t="str">
        <f>IFERROR(INDEX(Cadastro!$D$5:$D$94,$AB516),"")</f>
        <v>6x1</v>
      </c>
      <c r="E516" s="29" t="str">
        <f>IFERROR(INDEX(Cadastro!$G$5:$G$94,$AB516),"")</f>
        <v>6x1</v>
      </c>
      <c r="F516" s="41">
        <v>46253</v>
      </c>
      <c r="G516" s="44" t="str">
        <f t="shared" si="96"/>
        <v>qua</v>
      </c>
      <c r="H516" s="43" t="str">
        <f>IF(COUNTIFS(Dados!$A:$A,$A516,Dados!$S:$S,$F516)=0,"",_xlfn.MINIFS(Dados!$Q:$Q,Dados!$A:$A,$A516,Dados!$S:$S,$F516))</f>
        <v/>
      </c>
      <c r="I516" s="43" t="str">
        <f>IF($H516="","",_xlfn.MAXIFS(Dados!$R:$R,Dados!$A:$A,$A516,Dados!$S:$S,$F516))</f>
        <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0</v>
      </c>
      <c r="M516" s="42">
        <f>IFERROR(INDEX(Parâmetros!$E$6:$E$11,MATCH($K516,Parâmetros!$A$6:$A$11,0)),"")</f>
        <v>8.8000000000000007</v>
      </c>
      <c r="N516" s="45">
        <f t="shared" si="97"/>
        <v>0</v>
      </c>
      <c r="O516" s="45">
        <f>Parâmetros!$E$13</f>
        <v>0.8</v>
      </c>
      <c r="P516" s="44" t="str">
        <f>IF(OR($M516="",$F516&gt;Parâmetros!$E$14),"Não","Sim")</f>
        <v>Não</v>
      </c>
      <c r="Q516" s="44" t="str">
        <f t="shared" si="98"/>
        <v/>
      </c>
      <c r="R516" s="44" t="str">
        <f t="shared" si="99"/>
        <v/>
      </c>
      <c r="S516" s="42" t="str">
        <f t="shared" si="100"/>
        <v/>
      </c>
      <c r="T516" s="44" t="str">
        <f>IF($Q516&lt;&gt;"Sim","",IF($N516&gt;Parâmetros!$E$15,"Sim","Não"))</f>
        <v/>
      </c>
      <c r="U516" s="29" t="str">
        <f t="shared" si="101"/>
        <v>Fora da apuração</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FALTA DE REGISTRO · dia útil da escala 6x1</v>
      </c>
      <c r="W516" s="46" t="str">
        <f>IF(AND($AC516&lt;&gt;"",$AB516=$AB515,$W515&lt;&gt;""),$W515,IF(OR(OR($D516="6x1",$D516="FF 6x1"),$D516="5x2"),"",IF($AB516&lt;&gt;$AB515,IF(IFERROR(INDEX(Cadastro!$F$5:$F$94,$AB516),"")="",IF($L516&gt;0,1,0),IF(IFERROR(INDEX(Cadastro!$F$5:$F$94,$AB516),"")&lt;=IFERROR(INDEX(Parâmetros!$B$39:$B$48,MATCH($E516,Parâmetros!$A$39:$A$48,0)),99),IFERROR(INDEX(Cadastro!$F$5:$F$94,$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$94,$AB516),"")="",0,IF(IFERROR(INDEX(Cadastro!$F$5:$F$94,$AB516),"")&gt;IFERROR(INDEX(Parâmetros!$B$39:$B$48,MATCH($E516,Parâmetros!$A$39:$A$48,0)),99),IFERROR(INDEX(Cadastro!$F$5:$F$94,$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registro"),IF(AND($AB516&lt;&gt;$AB515,IFERROR(INDEX(Cadastro!$F$5:$F$94,$AB516),"")=""),"Indeterminado (início da série)",IF($X516&gt;0,"Folga","Falta de registro"))))))))</f>
        <v>Falta de registro</v>
      </c>
      <c r="Z516" s="46">
        <f>IF(OR($L516&gt;0,$F516&gt;Parâmetros!$E$14),0,IF($A516&lt;&gt;$A515,1,N($Z515)+1))</f>
        <v>0</v>
      </c>
      <c r="AA516" s="46">
        <f>IF(OR($L516&gt;0,$F516&gt;Parâmetros!$E$14),0,IF(OR($A516&lt;&gt;$A517,$F517&gt;Parâmetros!$E$14),1,N($AA517)+1))</f>
        <v>0</v>
      </c>
      <c r="AB516" s="43">
        <f>IFERROR(MATCH($A516&amp;"|"&amp;TEXT(_xlfn.MAXIFS(Cadastro!$E$5:$E$94,Cadastro!$A$5:$A$94,$A516,Cadastro!$E$5:$E$94,"&lt;="&amp;$F516),"yyyymmdd"),Cadastro!$I$5:$I$94,0),"")</f>
        <v>21</v>
      </c>
      <c r="AC516" t="str">
        <f>IFERROR(_xlfn.SINGLE(INDEX(Exceções!$D$5:$D$202,MATCH($A516&amp;"|"&amp;$F516,Exceções!$F$5:$F$202,0))),"")</f>
        <v/>
      </c>
      <c r="AD516" t="str">
        <f>IF($AC516="","",IFERROR(_xlfn.SINGLE(INDEX(Exceções!$E$5:$E$202,MATCH($A516&amp;"|"&amp;$F516,Exceções!$F$5:$F$202,0))),""))</f>
        <v/>
      </c>
    </row>
    <row r="517" spans="1:30" ht="15" hidden="1" customHeight="1" x14ac:dyDescent="0.25">
      <c r="A517" s="43">
        <v>55419</v>
      </c>
      <c r="B517" s="29" t="s">
        <v>187</v>
      </c>
      <c r="C517" s="29" t="str">
        <f>IFERROR(INDEX(Cadastro!$C$5:$C$94,$AB517),"NÃO INFORMADO")</f>
        <v>ENGMAN</v>
      </c>
      <c r="D517" s="29" t="str">
        <f>IFERROR(INDEX(Cadastro!$D$5:$D$94,$AB517),"")</f>
        <v>6x1</v>
      </c>
      <c r="E517" s="29" t="str">
        <f>IFERROR(INDEX(Cadastro!$G$5:$G$94,$AB517),"")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$94,$AB517),"")="",IF($L517&gt;0,1,0),IF(IFERROR(INDEX(Cadastro!$F$5:$F$94,$AB517),"")&lt;=IFERROR(INDEX(Parâmetros!$B$39:$B$48,MATCH($E517,Parâmetros!$A$39:$A$48,0)),99),IFERROR(INDEX(Cadastro!$F$5:$F$94,$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$94,$AB517),"")="",0,IF(IFERROR(INDEX(Cadastro!$F$5:$F$94,$AB517),"")&gt;IFERROR(INDEX(Parâmetros!$B$39:$B$48,MATCH($E517,Parâmetros!$A$39:$A$48,0)),99),IFERROR(INDEX(Cadastro!$F$5:$F$94,$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registro"),IF(AND($AB517&lt;&gt;$AB516,IFERROR(INDEX(Cadastro!$F$5:$F$94,$AB517),"")=""),"Indeterminado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IFERROR(MATCH($A517&amp;"|"&amp;TEXT(_xlfn.MAXIFS(Cadastro!$E$5:$E$94,Cadastro!$A$5:$A$94,$A517,Cadastro!$E$5:$E$94,"&lt;="&amp;$F517),"yyyymmdd"),Cadastro!$I$5:$I$94,0),"")</f>
        <v>21</v>
      </c>
      <c r="AC517" t="str">
        <f>IFERROR(_xlfn.SINGLE(INDEX(Exceções!$D$5:$D$202,MATCH($A517&amp;"|"&amp;$F517,Exceções!$F$5:$F$202,0))),"")</f>
        <v/>
      </c>
      <c r="AD517" t="str">
        <f>IF($AC517="","",IFERROR(_xlfn.SINGLE(INDEX(Exceções!$E$5:$E$202,MATCH($A517&amp;"|"&amp;$F517,Exceções!$F$5:$F$202,0))),""))</f>
        <v/>
      </c>
    </row>
    <row r="518" spans="1:30" ht="15" hidden="1" customHeight="1" x14ac:dyDescent="0.25">
      <c r="A518" s="43">
        <v>55419</v>
      </c>
      <c r="B518" s="29" t="s">
        <v>187</v>
      </c>
      <c r="C518" s="29" t="str">
        <f>IFERROR(INDEX(Cadastro!$C$5:$C$94,$AB518),"NÃO INFORMADO")</f>
        <v>ENGMAN</v>
      </c>
      <c r="D518" s="29" t="str">
        <f>IFERROR(INDEX(Cadastro!$D$5:$D$94,$AB518),"")</f>
        <v>6x1</v>
      </c>
      <c r="E518" s="29" t="str">
        <f>IFERROR(INDEX(Cadastro!$G$5:$G$94,$AB518),"")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$94,$AB518),"")="",IF($L518&gt;0,1,0),IF(IFERROR(INDEX(Cadastro!$F$5:$F$94,$AB518),"")&lt;=IFERROR(INDEX(Parâmetros!$B$39:$B$48,MATCH($E518,Parâmetros!$A$39:$A$48,0)),99),IFERROR(INDEX(Cadastro!$F$5:$F$94,$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$94,$AB518),"")="",0,IF(IFERROR(INDEX(Cadastro!$F$5:$F$94,$AB518),"")&gt;IFERROR(INDEX(Parâmetros!$B$39:$B$48,MATCH($E518,Parâmetros!$A$39:$A$48,0)),99),IFERROR(INDEX(Cadastro!$F$5:$F$94,$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registro"),IF(AND($AB518&lt;&gt;$AB517,IFERROR(INDEX(Cadastro!$F$5:$F$94,$AB518),"")=""),"Indeterminado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IFERROR(MATCH($A518&amp;"|"&amp;TEXT(_xlfn.MAXIFS(Cadastro!$E$5:$E$94,Cadastro!$A$5:$A$94,$A518,Cadastro!$E$5:$E$94,"&lt;="&amp;$F518),"yyyymmdd"),Cadastro!$I$5:$I$94,0),"")</f>
        <v>21</v>
      </c>
      <c r="AC518" t="str">
        <f>IFERROR(_xlfn.SINGLE(INDEX(Exceções!$D$5:$D$202,MATCH($A518&amp;"|"&amp;$F518,Exceções!$F$5:$F$202,0))),"")</f>
        <v/>
      </c>
      <c r="AD518" t="str">
        <f>IF($AC518="","",IFERROR(_xlfn.SINGLE(INDEX(Exceções!$E$5:$E$202,MATCH($A518&amp;"|"&amp;$F518,Exceções!$F$5:$F$202,0))),""))</f>
        <v/>
      </c>
    </row>
    <row r="519" spans="1:30" ht="15" hidden="1" customHeight="1" x14ac:dyDescent="0.25">
      <c r="A519" s="43">
        <v>55419</v>
      </c>
      <c r="B519" s="29" t="s">
        <v>187</v>
      </c>
      <c r="C519" s="29" t="str">
        <f>IFERROR(INDEX(Cadastro!$C$5:$C$94,$AB519),"NÃO INFORMADO")</f>
        <v>ENGMAN</v>
      </c>
      <c r="D519" s="29" t="str">
        <f>IFERROR(INDEX(Cadastro!$D$5:$D$94,$AB519),"")</f>
        <v>6x1</v>
      </c>
      <c r="E519" s="29" t="str">
        <f>IFERROR(INDEX(Cadastro!$G$5:$G$94,$AB519),"")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$94,$AB519),"")="",IF($L519&gt;0,1,0),IF(IFERROR(INDEX(Cadastro!$F$5:$F$94,$AB519),"")&lt;=IFERROR(INDEX(Parâmetros!$B$39:$B$48,MATCH($E519,Parâmetros!$A$39:$A$48,0)),99),IFERROR(INDEX(Cadastro!$F$5:$F$94,$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$94,$AB519),"")="",0,IF(IFERROR(INDEX(Cadastro!$F$5:$F$94,$AB519),"")&gt;IFERROR(INDEX(Parâmetros!$B$39:$B$48,MATCH($E519,Parâmetros!$A$39:$A$48,0)),99),IFERROR(INDEX(Cadastro!$F$5:$F$94,$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registro"),IF(AND($AB519&lt;&gt;$AB518,IFERROR(INDEX(Cadastro!$F$5:$F$94,$AB519),"")=""),"Indeterminado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IFERROR(MATCH($A519&amp;"|"&amp;TEXT(_xlfn.MAXIFS(Cadastro!$E$5:$E$94,Cadastro!$A$5:$A$94,$A519,Cadastro!$E$5:$E$94,"&lt;="&amp;$F519),"yyyymmdd"),Cadastro!$I$5:$I$94,0),"")</f>
        <v>21</v>
      </c>
      <c r="AC519" t="str">
        <f>IFERROR(_xlfn.SINGLE(INDEX(Exceções!$D$5:$D$202,MATCH($A519&amp;"|"&amp;$F519,Exceções!$F$5:$F$202,0))),"")</f>
        <v/>
      </c>
      <c r="AD519" t="str">
        <f>IF($AC519="","",IFERROR(_xlfn.SINGLE(INDEX(Exceções!$E$5:$E$202,MATCH($A519&amp;"|"&amp;$F519,Exceções!$F$5:$F$202,0))),""))</f>
        <v/>
      </c>
    </row>
    <row r="520" spans="1:30" ht="15" hidden="1" customHeight="1" x14ac:dyDescent="0.25">
      <c r="A520" s="43">
        <v>55419</v>
      </c>
      <c r="B520" s="29" t="s">
        <v>187</v>
      </c>
      <c r="C520" s="29" t="str">
        <f>IFERROR(INDEX(Cadastro!$C$5:$C$94,$AB520),"NÃO INFORMADO")</f>
        <v>ENGMAN</v>
      </c>
      <c r="D520" s="29" t="str">
        <f>IFERROR(INDEX(Cadastro!$D$5:$D$94,$AB520),"")</f>
        <v>6x1</v>
      </c>
      <c r="E520" s="29" t="str">
        <f>IFERROR(INDEX(Cadastro!$G$5:$G$94,$AB520),"")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$94,$AB520),"")="",IF($L520&gt;0,1,0),IF(IFERROR(INDEX(Cadastro!$F$5:$F$94,$AB520),"")&lt;=IFERROR(INDEX(Parâmetros!$B$39:$B$48,MATCH($E520,Parâmetros!$A$39:$A$48,0)),99),IFERROR(INDEX(Cadastro!$F$5:$F$94,$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$94,$AB520),"")="",0,IF(IFERROR(INDEX(Cadastro!$F$5:$F$94,$AB520),"")&gt;IFERROR(INDEX(Parâmetros!$B$39:$B$48,MATCH($E520,Parâmetros!$A$39:$A$48,0)),99),IFERROR(INDEX(Cadastro!$F$5:$F$94,$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registro"),IF(AND($AB520&lt;&gt;$AB519,IFERROR(INDEX(Cadastro!$F$5:$F$94,$AB520),"")=""),"Indeterminado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IFERROR(MATCH($A520&amp;"|"&amp;TEXT(_xlfn.MAXIFS(Cadastro!$E$5:$E$94,Cadastro!$A$5:$A$94,$A520,Cadastro!$E$5:$E$94,"&lt;="&amp;$F520),"yyyymmdd"),Cadastro!$I$5:$I$94,0),"")</f>
        <v>21</v>
      </c>
      <c r="AC520" t="str">
        <f>IFERROR(_xlfn.SINGLE(INDEX(Exceções!$D$5:$D$202,MATCH($A520&amp;"|"&amp;$F520,Exceções!$F$5:$F$202,0))),"")</f>
        <v/>
      </c>
      <c r="AD520" t="str">
        <f>IF($AC520="","",IFERROR(_xlfn.SINGLE(INDEX(Exceções!$E$5:$E$202,MATCH($A520&amp;"|"&amp;$F520,Exceções!$F$5:$F$202,0))),""))</f>
        <v/>
      </c>
    </row>
    <row r="521" spans="1:30" ht="15" hidden="1" customHeight="1" x14ac:dyDescent="0.25">
      <c r="A521" s="43">
        <v>55419</v>
      </c>
      <c r="B521" s="29" t="s">
        <v>187</v>
      </c>
      <c r="C521" s="29" t="str">
        <f>IFERROR(INDEX(Cadastro!$C$5:$C$94,$AB521),"NÃO INFORMADO")</f>
        <v>ENGMAN</v>
      </c>
      <c r="D521" s="29" t="str">
        <f>IFERROR(INDEX(Cadastro!$D$5:$D$94,$AB521),"")</f>
        <v>6x1</v>
      </c>
      <c r="E521" s="29" t="str">
        <f>IFERROR(INDEX(Cadastro!$G$5:$G$94,$AB521),"")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$94,$AB521),"")="",IF($L521&gt;0,1,0),IF(IFERROR(INDEX(Cadastro!$F$5:$F$94,$AB521),"")&lt;=IFERROR(INDEX(Parâmetros!$B$39:$B$48,MATCH($E521,Parâmetros!$A$39:$A$48,0)),99),IFERROR(INDEX(Cadastro!$F$5:$F$94,$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$94,$AB521),"")="",0,IF(IFERROR(INDEX(Cadastro!$F$5:$F$94,$AB521),"")&gt;IFERROR(INDEX(Parâmetros!$B$39:$B$48,MATCH($E521,Parâmetros!$A$39:$A$48,0)),99),IFERROR(INDEX(Cadastro!$F$5:$F$94,$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registro"),IF(AND($AB521&lt;&gt;$AB520,IFERROR(INDEX(Cadastro!$F$5:$F$94,$AB521),"")=""),"Indeterminado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IFERROR(MATCH($A521&amp;"|"&amp;TEXT(_xlfn.MAXIFS(Cadastro!$E$5:$E$94,Cadastro!$A$5:$A$94,$A521,Cadastro!$E$5:$E$94,"&lt;="&amp;$F521),"yyyymmdd"),Cadastro!$I$5:$I$94,0),"")</f>
        <v>21</v>
      </c>
      <c r="AC521" t="str">
        <f>IFERROR(_xlfn.SINGLE(INDEX(Exceções!$D$5:$D$202,MATCH($A521&amp;"|"&amp;$F521,Exceções!$F$5:$F$202,0))),"")</f>
        <v/>
      </c>
      <c r="AD521" t="str">
        <f>IF($AC521="","",IFERROR(_xlfn.SINGLE(INDEX(Exceções!$E$5:$E$202,MATCH($A521&amp;"|"&amp;$F521,Exceções!$F$5:$F$202,0))),""))</f>
        <v/>
      </c>
    </row>
    <row r="522" spans="1:30" ht="15" hidden="1" customHeight="1" x14ac:dyDescent="0.25">
      <c r="A522" s="43">
        <v>55419</v>
      </c>
      <c r="B522" s="29" t="s">
        <v>187</v>
      </c>
      <c r="C522" s="29" t="str">
        <f>IFERROR(INDEX(Cadastro!$C$5:$C$94,$AB522),"NÃO INFORMADO")</f>
        <v>ENGMAN</v>
      </c>
      <c r="D522" s="29" t="str">
        <f>IFERROR(INDEX(Cadastro!$D$5:$D$94,$AB522),"")</f>
        <v>6x1</v>
      </c>
      <c r="E522" s="29" t="str">
        <f>IFERROR(INDEX(Cadastro!$G$5:$G$94,$AB522),"")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$94,$AB522),"")="",IF($L522&gt;0,1,0),IF(IFERROR(INDEX(Cadastro!$F$5:$F$94,$AB522),"")&lt;=IFERROR(INDEX(Parâmetros!$B$39:$B$48,MATCH($E522,Parâmetros!$A$39:$A$48,0)),99),IFERROR(INDEX(Cadastro!$F$5:$F$94,$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$94,$AB522),"")="",0,IF(IFERROR(INDEX(Cadastro!$F$5:$F$94,$AB522),"")&gt;IFERROR(INDEX(Parâmetros!$B$39:$B$48,MATCH($E522,Parâmetros!$A$39:$A$48,0)),99),IFERROR(INDEX(Cadastro!$F$5:$F$94,$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registro"),IF(AND($AB522&lt;&gt;$AB521,IFERROR(INDEX(Cadastro!$F$5:$F$94,$AB522),"")=""),"Indeterminado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IFERROR(MATCH($A522&amp;"|"&amp;TEXT(_xlfn.MAXIFS(Cadastro!$E$5:$E$94,Cadastro!$A$5:$A$94,$A522,Cadastro!$E$5:$E$94,"&lt;="&amp;$F522),"yyyymmdd"),Cadastro!$I$5:$I$94,0),"")</f>
        <v>21</v>
      </c>
      <c r="AC522" t="str">
        <f>IFERROR(_xlfn.SINGLE(INDEX(Exceções!$D$5:$D$202,MATCH($A522&amp;"|"&amp;$F522,Exceções!$F$5:$F$202,0))),"")</f>
        <v/>
      </c>
      <c r="AD522" t="str">
        <f>IF($AC522="","",IFERROR(_xlfn.SINGLE(INDEX(Exceções!$E$5:$E$202,MATCH($A522&amp;"|"&amp;$F522,Exceções!$F$5:$F$202,0))),""))</f>
        <v/>
      </c>
    </row>
    <row r="523" spans="1:30" ht="15" hidden="1" customHeight="1" x14ac:dyDescent="0.25">
      <c r="A523" s="43">
        <v>55419</v>
      </c>
      <c r="B523" s="29" t="s">
        <v>187</v>
      </c>
      <c r="C523" s="29" t="str">
        <f>IFERROR(INDEX(Cadastro!$C$5:$C$94,$AB523),"NÃO INFORMADO")</f>
        <v>ENGMAN</v>
      </c>
      <c r="D523" s="29" t="str">
        <f>IFERROR(INDEX(Cadastro!$D$5:$D$94,$AB523),"")</f>
        <v>6x1</v>
      </c>
      <c r="E523" s="29" t="str">
        <f>IFERROR(INDEX(Cadastro!$G$5:$G$94,$AB523),"")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$94,$AB523),"")="",IF($L523&gt;0,1,0),IF(IFERROR(INDEX(Cadastro!$F$5:$F$94,$AB523),"")&lt;=IFERROR(INDEX(Parâmetros!$B$39:$B$48,MATCH($E523,Parâmetros!$A$39:$A$48,0)),99),IFERROR(INDEX(Cadastro!$F$5:$F$94,$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$94,$AB523),"")="",0,IF(IFERROR(INDEX(Cadastro!$F$5:$F$94,$AB523),"")&gt;IFERROR(INDEX(Parâmetros!$B$39:$B$48,MATCH($E523,Parâmetros!$A$39:$A$48,0)),99),IFERROR(INDEX(Cadastro!$F$5:$F$94,$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registro"),IF(AND($AB523&lt;&gt;$AB522,IFERROR(INDEX(Cadastro!$F$5:$F$94,$AB523),"")=""),"Indeterminado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IFERROR(MATCH($A523&amp;"|"&amp;TEXT(_xlfn.MAXIFS(Cadastro!$E$5:$E$94,Cadastro!$A$5:$A$94,$A523,Cadastro!$E$5:$E$94,"&lt;="&amp;$F523),"yyyymmdd"),Cadastro!$I$5:$I$94,0),"")</f>
        <v>21</v>
      </c>
      <c r="AC523" t="str">
        <f>IFERROR(_xlfn.SINGLE(INDEX(Exceções!$D$5:$D$202,MATCH($A523&amp;"|"&amp;$F523,Exceções!$F$5:$F$202,0))),"")</f>
        <v/>
      </c>
      <c r="AD523" t="str">
        <f>IF($AC523="","",IFERROR(_xlfn.SINGLE(INDEX(Exceções!$E$5:$E$202,MATCH($A523&amp;"|"&amp;$F523,Exceções!$F$5:$F$202,0))),""))</f>
        <v/>
      </c>
    </row>
    <row r="524" spans="1:30" ht="15" hidden="1" customHeight="1" x14ac:dyDescent="0.25">
      <c r="A524" s="43">
        <v>55419</v>
      </c>
      <c r="B524" s="29" t="s">
        <v>187</v>
      </c>
      <c r="C524" s="29" t="str">
        <f>IFERROR(INDEX(Cadastro!$C$5:$C$94,$AB524),"NÃO INFORMADO")</f>
        <v>ENGMAN</v>
      </c>
      <c r="D524" s="29" t="str">
        <f>IFERROR(INDEX(Cadastro!$D$5:$D$94,$AB524),"")</f>
        <v>6x1</v>
      </c>
      <c r="E524" s="29" t="str">
        <f>IFERROR(INDEX(Cadastro!$G$5:$G$94,$AB524),"")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$94,$AB524),"")="",IF($L524&gt;0,1,0),IF(IFERROR(INDEX(Cadastro!$F$5:$F$94,$AB524),"")&lt;=IFERROR(INDEX(Parâmetros!$B$39:$B$48,MATCH($E524,Parâmetros!$A$39:$A$48,0)),99),IFERROR(INDEX(Cadastro!$F$5:$F$94,$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$94,$AB524),"")="",0,IF(IFERROR(INDEX(Cadastro!$F$5:$F$94,$AB524),"")&gt;IFERROR(INDEX(Parâmetros!$B$39:$B$48,MATCH($E524,Parâmetros!$A$39:$A$48,0)),99),IFERROR(INDEX(Cadastro!$F$5:$F$94,$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registro"),IF(AND($AB524&lt;&gt;$AB523,IFERROR(INDEX(Cadastro!$F$5:$F$94,$AB524),"")=""),"Indeterminado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IFERROR(MATCH($A524&amp;"|"&amp;TEXT(_xlfn.MAXIFS(Cadastro!$E$5:$E$94,Cadastro!$A$5:$A$94,$A524,Cadastro!$E$5:$E$94,"&lt;="&amp;$F524),"yyyymmdd"),Cadastro!$I$5:$I$94,0),"")</f>
        <v>21</v>
      </c>
      <c r="AC524" t="str">
        <f>IFERROR(_xlfn.SINGLE(INDEX(Exceções!$D$5:$D$202,MATCH($A524&amp;"|"&amp;$F524,Exceções!$F$5:$F$202,0))),"")</f>
        <v/>
      </c>
      <c r="AD524" t="str">
        <f>IF($AC524="","",IFERROR(_xlfn.SINGLE(INDEX(Exceções!$E$5:$E$202,MATCH($A524&amp;"|"&amp;$F524,Exceções!$F$5:$F$202,0))),""))</f>
        <v/>
      </c>
    </row>
    <row r="525" spans="1:30" ht="15" hidden="1" customHeight="1" x14ac:dyDescent="0.25">
      <c r="A525" s="43">
        <v>55419</v>
      </c>
      <c r="B525" s="29" t="s">
        <v>187</v>
      </c>
      <c r="C525" s="29" t="str">
        <f>IFERROR(INDEX(Cadastro!$C$5:$C$94,$AB525),"NÃO INFORMADO")</f>
        <v>ENGMAN</v>
      </c>
      <c r="D525" s="29" t="str">
        <f>IFERROR(INDEX(Cadastro!$D$5:$D$94,$AB525),"")</f>
        <v>6x1</v>
      </c>
      <c r="E525" s="29" t="str">
        <f>IFERROR(INDEX(Cadastro!$G$5:$G$94,$AB525),"")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$94,$AB525),"")="",IF($L525&gt;0,1,0),IF(IFERROR(INDEX(Cadastro!$F$5:$F$94,$AB525),"")&lt;=IFERROR(INDEX(Parâmetros!$B$39:$B$48,MATCH($E525,Parâmetros!$A$39:$A$48,0)),99),IFERROR(INDEX(Cadastro!$F$5:$F$94,$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$94,$AB525),"")="",0,IF(IFERROR(INDEX(Cadastro!$F$5:$F$94,$AB525),"")&gt;IFERROR(INDEX(Parâmetros!$B$39:$B$48,MATCH($E525,Parâmetros!$A$39:$A$48,0)),99),IFERROR(INDEX(Cadastro!$F$5:$F$94,$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registro"),IF(AND($AB525&lt;&gt;$AB524,IFERROR(INDEX(Cadastro!$F$5:$F$94,$AB525),"")=""),"Indeterminado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IFERROR(MATCH($A525&amp;"|"&amp;TEXT(_xlfn.MAXIFS(Cadastro!$E$5:$E$94,Cadastro!$A$5:$A$94,$A525,Cadastro!$E$5:$E$94,"&lt;="&amp;$F525),"yyyymmdd"),Cadastro!$I$5:$I$94,0),"")</f>
        <v>21</v>
      </c>
      <c r="AC525" t="str">
        <f>IFERROR(_xlfn.SINGLE(INDEX(Exceções!$D$5:$D$202,MATCH($A525&amp;"|"&amp;$F525,Exceções!$F$5:$F$202,0))),"")</f>
        <v/>
      </c>
      <c r="AD525" t="str">
        <f>IF($AC525="","",IFERROR(_xlfn.SINGLE(INDEX(Exceções!$E$5:$E$202,MATCH($A525&amp;"|"&amp;$F525,Exceções!$F$5:$F$202,0))),""))</f>
        <v/>
      </c>
    </row>
    <row r="526" spans="1:30" ht="15" hidden="1" customHeight="1" x14ac:dyDescent="0.25">
      <c r="A526" s="43">
        <v>55419</v>
      </c>
      <c r="B526" s="29" t="s">
        <v>187</v>
      </c>
      <c r="C526" s="29" t="str">
        <f>IFERROR(INDEX(Cadastro!$C$5:$C$94,$AB526),"NÃO INFORMADO")</f>
        <v>ENGMAN</v>
      </c>
      <c r="D526" s="29" t="str">
        <f>IFERROR(INDEX(Cadastro!$D$5:$D$94,$AB526),"")</f>
        <v>6x1</v>
      </c>
      <c r="E526" s="29" t="str">
        <f>IFERROR(INDEX(Cadastro!$G$5:$G$94,$AB526),"")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$94,$AB526),"")="",IF($L526&gt;0,1,0),IF(IFERROR(INDEX(Cadastro!$F$5:$F$94,$AB526),"")&lt;=IFERROR(INDEX(Parâmetros!$B$39:$B$48,MATCH($E526,Parâmetros!$A$39:$A$48,0)),99),IFERROR(INDEX(Cadastro!$F$5:$F$94,$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$94,$AB526),"")="",0,IF(IFERROR(INDEX(Cadastro!$F$5:$F$94,$AB526),"")&gt;IFERROR(INDEX(Parâmetros!$B$39:$B$48,MATCH($E526,Parâmetros!$A$39:$A$48,0)),99),IFERROR(INDEX(Cadastro!$F$5:$F$94,$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registro"),IF(AND($AB526&lt;&gt;$AB525,IFERROR(INDEX(Cadastro!$F$5:$F$94,$AB526),"")=""),"Indeterminado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IFERROR(MATCH($A526&amp;"|"&amp;TEXT(_xlfn.MAXIFS(Cadastro!$E$5:$E$94,Cadastro!$A$5:$A$94,$A526,Cadastro!$E$5:$E$94,"&lt;="&amp;$F526),"yyyymmdd"),Cadastro!$I$5:$I$94,0),"")</f>
        <v>21</v>
      </c>
      <c r="AC526" t="str">
        <f>IFERROR(_xlfn.SINGLE(INDEX(Exceções!$D$5:$D$202,MATCH($A526&amp;"|"&amp;$F526,Exceções!$F$5:$F$202,0))),"")</f>
        <v/>
      </c>
      <c r="AD526" t="str">
        <f>IF($AC526="","",IFERROR(_xlfn.SINGLE(INDEX(Exceções!$E$5:$E$202,MATCH($A526&amp;"|"&amp;$F526,Exceções!$F$5:$F$202,0))),""))</f>
        <v/>
      </c>
    </row>
    <row r="527" spans="1:30" ht="15" hidden="1" customHeight="1" x14ac:dyDescent="0.25">
      <c r="A527" s="43">
        <v>55419</v>
      </c>
      <c r="B527" s="29" t="s">
        <v>187</v>
      </c>
      <c r="C527" s="29" t="str">
        <f>IFERROR(INDEX(Cadastro!$C$5:$C$94,$AB527),"NÃO INFORMADO")</f>
        <v>ENGMAN</v>
      </c>
      <c r="D527" s="29" t="str">
        <f>IFERROR(INDEX(Cadastro!$D$5:$D$94,$AB527),"")</f>
        <v>6x1</v>
      </c>
      <c r="E527" s="29" t="str">
        <f>IFERROR(INDEX(Cadastro!$G$5:$G$94,$AB527),"")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$94,$AB527),"")="",IF($L527&gt;0,1,0),IF(IFERROR(INDEX(Cadastro!$F$5:$F$94,$AB527),"")&lt;=IFERROR(INDEX(Parâmetros!$B$39:$B$48,MATCH($E527,Parâmetros!$A$39:$A$48,0)),99),IFERROR(INDEX(Cadastro!$F$5:$F$94,$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$94,$AB527),"")="",0,IF(IFERROR(INDEX(Cadastro!$F$5:$F$94,$AB527),"")&gt;IFERROR(INDEX(Parâmetros!$B$39:$B$48,MATCH($E527,Parâmetros!$A$39:$A$48,0)),99),IFERROR(INDEX(Cadastro!$F$5:$F$94,$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registro"),IF(AND($AB527&lt;&gt;$AB526,IFERROR(INDEX(Cadastro!$F$5:$F$94,$AB527),"")=""),"Indeterminado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IFERROR(MATCH($A527&amp;"|"&amp;TEXT(_xlfn.MAXIFS(Cadastro!$E$5:$E$94,Cadastro!$A$5:$A$94,$A527,Cadastro!$E$5:$E$94,"&lt;="&amp;$F527),"yyyymmdd"),Cadastro!$I$5:$I$94,0),"")</f>
        <v>21</v>
      </c>
      <c r="AC527" t="str">
        <f>IFERROR(_xlfn.SINGLE(INDEX(Exceções!$D$5:$D$202,MATCH($A527&amp;"|"&amp;$F527,Exceções!$F$5:$F$202,0))),"")</f>
        <v/>
      </c>
      <c r="AD527" t="str">
        <f>IF($AC527="","",IFERROR(_xlfn.SINGLE(INDEX(Exceções!$E$5:$E$202,MATCH($A527&amp;"|"&amp;$F527,Exceções!$F$5:$F$202,0))),""))</f>
        <v/>
      </c>
    </row>
    <row r="528" spans="1:30" ht="15" hidden="1" customHeight="1" x14ac:dyDescent="0.25">
      <c r="A528" s="43">
        <v>55419</v>
      </c>
      <c r="B528" s="29" t="s">
        <v>187</v>
      </c>
      <c r="C528" s="29" t="str">
        <f>IFERROR(INDEX(Cadastro!$C$5:$C$94,$AB528),"NÃO INFORMADO")</f>
        <v>ENGMAN</v>
      </c>
      <c r="D528" s="29" t="str">
        <f>IFERROR(INDEX(Cadastro!$D$5:$D$94,$AB528),"")</f>
        <v>6x1</v>
      </c>
      <c r="E528" s="29" t="str">
        <f>IFERROR(INDEX(Cadastro!$G$5:$G$94,$AB528),"")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$94,$AB528),"")="",IF($L528&gt;0,1,0),IF(IFERROR(INDEX(Cadastro!$F$5:$F$94,$AB528),"")&lt;=IFERROR(INDEX(Parâmetros!$B$39:$B$48,MATCH($E528,Parâmetros!$A$39:$A$48,0)),99),IFERROR(INDEX(Cadastro!$F$5:$F$94,$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$94,$AB528),"")="",0,IF(IFERROR(INDEX(Cadastro!$F$5:$F$94,$AB528),"")&gt;IFERROR(INDEX(Parâmetros!$B$39:$B$48,MATCH($E528,Parâmetros!$A$39:$A$48,0)),99),IFERROR(INDEX(Cadastro!$F$5:$F$94,$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registro"),IF(AND($AB528&lt;&gt;$AB527,IFERROR(INDEX(Cadastro!$F$5:$F$94,$AB528),"")=""),"Indeterminado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IFERROR(MATCH($A528&amp;"|"&amp;TEXT(_xlfn.MAXIFS(Cadastro!$E$5:$E$94,Cadastro!$A$5:$A$94,$A528,Cadastro!$E$5:$E$94,"&lt;="&amp;$F528),"yyyymmdd"),Cadastro!$I$5:$I$94,0),"")</f>
        <v>21</v>
      </c>
      <c r="AC528" t="str">
        <f>IFERROR(_xlfn.SINGLE(INDEX(Exceções!$D$5:$D$202,MATCH($A528&amp;"|"&amp;$F528,Exceções!$F$5:$F$202,0))),"")</f>
        <v/>
      </c>
      <c r="AD528" t="str">
        <f>IF($AC528="","",IFERROR(_xlfn.SINGLE(INDEX(Exceções!$E$5:$E$202,MATCH($A528&amp;"|"&amp;$F528,Exceções!$F$5:$F$202,0))),""))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IFERROR(INDEX(Cadastro!$C$5:$C$94,$AB531),"NÃO INFORMADO")</f>
        <v>CAL</v>
      </c>
      <c r="D531" s="29" t="str">
        <f>IFERROR(INDEX(Cadastro!$D$5:$D$94,$AB531),"")</f>
        <v>6x1</v>
      </c>
      <c r="E531" s="29" t="str">
        <f>IFERROR(INDEX(Cadastro!$G$5:$G$94,$AB531),"")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$94,$AB531),"")="",IF($L531&gt;0,1,0),IF(IFERROR(INDEX(Cadastro!$F$5:$F$94,$AB531),"")&lt;=IFERROR(INDEX(Parâmetros!$B$39:$B$48,MATCH($E531,Parâmetros!$A$39:$A$48,0)),99),IFERROR(INDEX(Cadastro!$F$5:$F$94,$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$94,$AB531),"")="",0,IF(IFERROR(INDEX(Cadastro!$F$5:$F$94,$AB531),"")&gt;IFERROR(INDEX(Parâmetros!$B$39:$B$48,MATCH($E531,Parâmetros!$A$39:$A$48,0)),99),IFERROR(INDEX(Cadastro!$F$5:$F$94,$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registro"),IF(AND($AB531&lt;&gt;$AB530,IFERROR(INDEX(Cadastro!$F$5:$F$94,$AB531),"")=""),"Indeterminado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IFERROR(MATCH($A531&amp;"|"&amp;TEXT(_xlfn.MAXIFS(Cadastro!$E$5:$E$94,Cadastro!$A$5:$A$94,$A531,Cadastro!$E$5:$E$94,"&lt;="&amp;$F531),"yyyymmdd"),Cadastro!$I$5:$I$94,0),"")</f>
        <v>22</v>
      </c>
      <c r="AC531" t="str">
        <f>IFERROR(_xlfn.SINGLE(INDEX(Exceções!$D$5:$D$202,MATCH($A531&amp;"|"&amp;$F531,Exceções!$F$5:$F$202,0))),"")</f>
        <v/>
      </c>
      <c r="AD531" t="str">
        <f>IF($AC531="","",IFERROR(_xlfn.SINGLE(INDEX(Exceções!$E$5:$E$202,MATCH($A531&amp;"|"&amp;$F531,Exceções!$F$5:$F$202,0))),""))</f>
        <v/>
      </c>
    </row>
    <row r="532" spans="1:30" ht="15" hidden="1" customHeight="1" x14ac:dyDescent="0.25">
      <c r="A532" s="43">
        <v>9821</v>
      </c>
      <c r="B532" s="29" t="s">
        <v>188</v>
      </c>
      <c r="C532" s="29" t="str">
        <f>IFERROR(INDEX(Cadastro!$C$5:$C$94,$AB532),"NÃO INFORMADO")</f>
        <v>CAL</v>
      </c>
      <c r="D532" s="29" t="str">
        <f>IFERROR(INDEX(Cadastro!$D$5:$D$94,$AB532),"")</f>
        <v>6x1</v>
      </c>
      <c r="E532" s="29" t="str">
        <f>IFERROR(INDEX(Cadastro!$G$5:$G$94,$AB532),"")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$94,$AB532),"")="",IF($L532&gt;0,1,0),IF(IFERROR(INDEX(Cadastro!$F$5:$F$94,$AB532),"")&lt;=IFERROR(INDEX(Parâmetros!$B$39:$B$48,MATCH($E532,Parâmetros!$A$39:$A$48,0)),99),IFERROR(INDEX(Cadastro!$F$5:$F$94,$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$94,$AB532),"")="",0,IF(IFERROR(INDEX(Cadastro!$F$5:$F$94,$AB532),"")&gt;IFERROR(INDEX(Parâmetros!$B$39:$B$48,MATCH($E532,Parâmetros!$A$39:$A$48,0)),99),IFERROR(INDEX(Cadastro!$F$5:$F$94,$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registro"),IF(AND($AB532&lt;&gt;$AB531,IFERROR(INDEX(Cadastro!$F$5:$F$94,$AB532),"")=""),"Indeterminado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IFERROR(MATCH($A532&amp;"|"&amp;TEXT(_xlfn.MAXIFS(Cadastro!$E$5:$E$94,Cadastro!$A$5:$A$94,$A532,Cadastro!$E$5:$E$94,"&lt;="&amp;$F532),"yyyymmdd"),Cadastro!$I$5:$I$94,0),"")</f>
        <v>22</v>
      </c>
      <c r="AC532" t="str">
        <f>IFERROR(_xlfn.SINGLE(INDEX(Exceções!$D$5:$D$202,MATCH($A532&amp;"|"&amp;$F532,Exceções!$F$5:$F$202,0))),"")</f>
        <v/>
      </c>
      <c r="AD532" t="str">
        <f>IF($AC532="","",IFERROR(_xlfn.SINGLE(INDEX(Exceções!$E$5:$E$202,MATCH($A532&amp;"|"&amp;$F532,Exceções!$F$5:$F$202,0))),""))</f>
        <v/>
      </c>
    </row>
    <row r="533" spans="1:30" ht="15" hidden="1" customHeight="1" x14ac:dyDescent="0.25">
      <c r="A533" s="43">
        <v>9821</v>
      </c>
      <c r="B533" s="29" t="s">
        <v>188</v>
      </c>
      <c r="C533" s="29" t="str">
        <f>IFERROR(INDEX(Cadastro!$C$5:$C$94,$AB533),"NÃO INFORMADO")</f>
        <v>CAL</v>
      </c>
      <c r="D533" s="29" t="str">
        <f>IFERROR(INDEX(Cadastro!$D$5:$D$94,$AB533),"")</f>
        <v>6x1</v>
      </c>
      <c r="E533" s="29" t="str">
        <f>IFERROR(INDEX(Cadastro!$G$5:$G$94,$AB533),"")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$94,$AB533),"")="",IF($L533&gt;0,1,0),IF(IFERROR(INDEX(Cadastro!$F$5:$F$94,$AB533),"")&lt;=IFERROR(INDEX(Parâmetros!$B$39:$B$48,MATCH($E533,Parâmetros!$A$39:$A$48,0)),99),IFERROR(INDEX(Cadastro!$F$5:$F$94,$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$94,$AB533),"")="",0,IF(IFERROR(INDEX(Cadastro!$F$5:$F$94,$AB533),"")&gt;IFERROR(INDEX(Parâmetros!$B$39:$B$48,MATCH($E533,Parâmetros!$A$39:$A$48,0)),99),IFERROR(INDEX(Cadastro!$F$5:$F$94,$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registro"),IF(AND($AB533&lt;&gt;$AB532,IFERROR(INDEX(Cadastro!$F$5:$F$94,$AB533),"")=""),"Indeterminado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IFERROR(MATCH($A533&amp;"|"&amp;TEXT(_xlfn.MAXIFS(Cadastro!$E$5:$E$94,Cadastro!$A$5:$A$94,$A533,Cadastro!$E$5:$E$94,"&lt;="&amp;$F533),"yyyymmdd"),Cadastro!$I$5:$I$94,0),"")</f>
        <v>22</v>
      </c>
      <c r="AC533" t="str">
        <f>IFERROR(_xlfn.SINGLE(INDEX(Exceções!$D$5:$D$202,MATCH($A533&amp;"|"&amp;$F533,Exceções!$F$5:$F$202,0))),"")</f>
        <v/>
      </c>
      <c r="AD533" t="str">
        <f>IF($AC533="","",IFERROR(_xlfn.SINGLE(INDEX(Exceções!$E$5:$E$202,MATCH($A533&amp;"|"&amp;$F533,Exceções!$F$5:$F$202,0))),""))</f>
        <v/>
      </c>
    </row>
    <row r="534" spans="1:30" ht="15" hidden="1" customHeight="1" x14ac:dyDescent="0.25">
      <c r="A534" s="43">
        <v>9821</v>
      </c>
      <c r="B534" s="29" t="s">
        <v>188</v>
      </c>
      <c r="C534" s="29" t="str">
        <f>IFERROR(INDEX(Cadastro!$C$5:$C$94,$AB534),"NÃO INFORMADO")</f>
        <v>CAL</v>
      </c>
      <c r="D534" s="29" t="str">
        <f>IFERROR(INDEX(Cadastro!$D$5:$D$94,$AB534),"")</f>
        <v>6x1</v>
      </c>
      <c r="E534" s="29" t="str">
        <f>IFERROR(INDEX(Cadastro!$G$5:$G$94,$AB534),"")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$94,$AB534),"")="",IF($L534&gt;0,1,0),IF(IFERROR(INDEX(Cadastro!$F$5:$F$94,$AB534),"")&lt;=IFERROR(INDEX(Parâmetros!$B$39:$B$48,MATCH($E534,Parâmetros!$A$39:$A$48,0)),99),IFERROR(INDEX(Cadastro!$F$5:$F$94,$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$94,$AB534),"")="",0,IF(IFERROR(INDEX(Cadastro!$F$5:$F$94,$AB534),"")&gt;IFERROR(INDEX(Parâmetros!$B$39:$B$48,MATCH($E534,Parâmetros!$A$39:$A$48,0)),99),IFERROR(INDEX(Cadastro!$F$5:$F$94,$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registro"),IF(AND($AB534&lt;&gt;$AB533,IFERROR(INDEX(Cadastro!$F$5:$F$94,$AB534),"")=""),"Indeterminado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IFERROR(MATCH($A534&amp;"|"&amp;TEXT(_xlfn.MAXIFS(Cadastro!$E$5:$E$94,Cadastro!$A$5:$A$94,$A534,Cadastro!$E$5:$E$94,"&lt;="&amp;$F534),"yyyymmdd"),Cadastro!$I$5:$I$94,0),"")</f>
        <v>22</v>
      </c>
      <c r="AC534" t="str">
        <f>IFERROR(_xlfn.SINGLE(INDEX(Exceções!$D$5:$D$202,MATCH($A534&amp;"|"&amp;$F534,Exceções!$F$5:$F$202,0))),"")</f>
        <v/>
      </c>
      <c r="AD534" t="str">
        <f>IF($AC534="","",IFERROR(_xlfn.SINGLE(INDEX(Exceções!$E$5:$E$202,MATCH($A534&amp;"|"&amp;$F534,Exceções!$F$5:$F$202,0))),""))</f>
        <v/>
      </c>
    </row>
    <row r="535" spans="1:30" ht="15" hidden="1" customHeight="1" x14ac:dyDescent="0.25">
      <c r="A535" s="43">
        <v>9821</v>
      </c>
      <c r="B535" s="29" t="s">
        <v>188</v>
      </c>
      <c r="C535" s="29" t="str">
        <f>IFERROR(INDEX(Cadastro!$C$5:$C$94,$AB535),"NÃO INFORMADO")</f>
        <v>CAL</v>
      </c>
      <c r="D535" s="29" t="str">
        <f>IFERROR(INDEX(Cadastro!$D$5:$D$94,$AB535),"")</f>
        <v>6x1</v>
      </c>
      <c r="E535" s="29" t="str">
        <f>IFERROR(INDEX(Cadastro!$G$5:$G$94,$AB535),"")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$94,$AB535),"")="",IF($L535&gt;0,1,0),IF(IFERROR(INDEX(Cadastro!$F$5:$F$94,$AB535),"")&lt;=IFERROR(INDEX(Parâmetros!$B$39:$B$48,MATCH($E535,Parâmetros!$A$39:$A$48,0)),99),IFERROR(INDEX(Cadastro!$F$5:$F$94,$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$94,$AB535),"")="",0,IF(IFERROR(INDEX(Cadastro!$F$5:$F$94,$AB535),"")&gt;IFERROR(INDEX(Parâmetros!$B$39:$B$48,MATCH($E535,Parâmetros!$A$39:$A$48,0)),99),IFERROR(INDEX(Cadastro!$F$5:$F$94,$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registro"),IF(AND($AB535&lt;&gt;$AB534,IFERROR(INDEX(Cadastro!$F$5:$F$94,$AB535),"")=""),"Indeterminado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IFERROR(MATCH($A535&amp;"|"&amp;TEXT(_xlfn.MAXIFS(Cadastro!$E$5:$E$94,Cadastro!$A$5:$A$94,$A535,Cadastro!$E$5:$E$94,"&lt;="&amp;$F535),"yyyymmdd"),Cadastro!$I$5:$I$94,0),"")</f>
        <v>22</v>
      </c>
      <c r="AC535" t="str">
        <f>IFERROR(_xlfn.SINGLE(INDEX(Exceções!$D$5:$D$202,MATCH($A535&amp;"|"&amp;$F535,Exceções!$F$5:$F$202,0))),"")</f>
        <v/>
      </c>
      <c r="AD535" t="str">
        <f>IF($AC535="","",IFERROR(_xlfn.SINGLE(INDEX(Exceções!$E$5:$E$202,MATCH($A535&amp;"|"&amp;$F535,Exceções!$F$5:$F$202,0))),""))</f>
        <v/>
      </c>
    </row>
    <row r="536" spans="1:30" ht="15" hidden="1" customHeight="1" x14ac:dyDescent="0.25">
      <c r="A536" s="43">
        <v>9821</v>
      </c>
      <c r="B536" s="29" t="s">
        <v>188</v>
      </c>
      <c r="C536" s="29" t="str">
        <f>IFERROR(INDEX(Cadastro!$C$5:$C$94,$AB536),"NÃO INFORMADO")</f>
        <v>CAL</v>
      </c>
      <c r="D536" s="29" t="str">
        <f>IFERROR(INDEX(Cadastro!$D$5:$D$94,$AB536),"")</f>
        <v>6x1</v>
      </c>
      <c r="E536" s="29" t="str">
        <f>IFERROR(INDEX(Cadastro!$G$5:$G$94,$AB536),"")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$94,$AB536),"")="",IF($L536&gt;0,1,0),IF(IFERROR(INDEX(Cadastro!$F$5:$F$94,$AB536),"")&lt;=IFERROR(INDEX(Parâmetros!$B$39:$B$48,MATCH($E536,Parâmetros!$A$39:$A$48,0)),99),IFERROR(INDEX(Cadastro!$F$5:$F$94,$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$94,$AB536),"")="",0,IF(IFERROR(INDEX(Cadastro!$F$5:$F$94,$AB536),"")&gt;IFERROR(INDEX(Parâmetros!$B$39:$B$48,MATCH($E536,Parâmetros!$A$39:$A$48,0)),99),IFERROR(INDEX(Cadastro!$F$5:$F$94,$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registro"),IF(AND($AB536&lt;&gt;$AB535,IFERROR(INDEX(Cadastro!$F$5:$F$94,$AB536),"")=""),"Indeterminado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IFERROR(MATCH($A536&amp;"|"&amp;TEXT(_xlfn.MAXIFS(Cadastro!$E$5:$E$94,Cadastro!$A$5:$A$94,$A536,Cadastro!$E$5:$E$94,"&lt;="&amp;$F536),"yyyymmdd"),Cadastro!$I$5:$I$94,0),"")</f>
        <v>22</v>
      </c>
      <c r="AC536" t="str">
        <f>IFERROR(_xlfn.SINGLE(INDEX(Exceções!$D$5:$D$202,MATCH($A536&amp;"|"&amp;$F536,Exceções!$F$5:$F$202,0))),"")</f>
        <v/>
      </c>
      <c r="AD536" t="str">
        <f>IF($AC536="","",IFERROR(_xlfn.SINGLE(INDEX(Exceções!$E$5:$E$202,MATCH($A536&amp;"|"&amp;$F536,Exceções!$F$5:$F$202,0))),""))</f>
        <v/>
      </c>
    </row>
    <row r="537" spans="1:30" ht="15" hidden="1" customHeight="1" x14ac:dyDescent="0.25">
      <c r="A537" s="43">
        <v>9821</v>
      </c>
      <c r="B537" s="29" t="s">
        <v>188</v>
      </c>
      <c r="C537" s="29" t="str">
        <f>IFERROR(INDEX(Cadastro!$C$5:$C$94,$AB537),"NÃO INFORMADO")</f>
        <v>CAL</v>
      </c>
      <c r="D537" s="29" t="str">
        <f>IFERROR(INDEX(Cadastro!$D$5:$D$94,$AB537),"")</f>
        <v>6x1</v>
      </c>
      <c r="E537" s="29" t="str">
        <f>IFERROR(INDEX(Cadastro!$G$5:$G$94,$AB537),"")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$94,$AB537),"")="",IF($L537&gt;0,1,0),IF(IFERROR(INDEX(Cadastro!$F$5:$F$94,$AB537),"")&lt;=IFERROR(INDEX(Parâmetros!$B$39:$B$48,MATCH($E537,Parâmetros!$A$39:$A$48,0)),99),IFERROR(INDEX(Cadastro!$F$5:$F$94,$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$94,$AB537),"")="",0,IF(IFERROR(INDEX(Cadastro!$F$5:$F$94,$AB537),"")&gt;IFERROR(INDEX(Parâmetros!$B$39:$B$48,MATCH($E537,Parâmetros!$A$39:$A$48,0)),99),IFERROR(INDEX(Cadastro!$F$5:$F$94,$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registro"),IF(AND($AB537&lt;&gt;$AB536,IFERROR(INDEX(Cadastro!$F$5:$F$94,$AB537),"")=""),"Indeterminado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IFERROR(MATCH($A537&amp;"|"&amp;TEXT(_xlfn.MAXIFS(Cadastro!$E$5:$E$94,Cadastro!$A$5:$A$94,$A537,Cadastro!$E$5:$E$94,"&lt;="&amp;$F537),"yyyymmdd"),Cadastro!$I$5:$I$94,0),"")</f>
        <v>22</v>
      </c>
      <c r="AC537" t="str">
        <f>IFERROR(_xlfn.SINGLE(INDEX(Exceções!$D$5:$D$202,MATCH($A537&amp;"|"&amp;$F537,Exceções!$F$5:$F$202,0))),"")</f>
        <v/>
      </c>
      <c r="AD537" t="str">
        <f>IF($AC537="","",IFERROR(_xlfn.SINGLE(INDEX(Exceções!$E$5:$E$202,MATCH($A537&amp;"|"&amp;$F537,Exceções!$F$5:$F$202,0))),""))</f>
        <v/>
      </c>
    </row>
    <row r="538" spans="1:30" ht="15" hidden="1" customHeight="1" x14ac:dyDescent="0.25">
      <c r="A538" s="43">
        <v>9821</v>
      </c>
      <c r="B538" s="29" t="s">
        <v>188</v>
      </c>
      <c r="C538" s="29" t="str">
        <f>IFERROR(INDEX(Cadastro!$C$5:$C$94,$AB538),"NÃO INFORMADO")</f>
        <v>CAL</v>
      </c>
      <c r="D538" s="29" t="str">
        <f>IFERROR(INDEX(Cadastro!$D$5:$D$94,$AB538),"")</f>
        <v>6x1</v>
      </c>
      <c r="E538" s="29" t="str">
        <f>IFERROR(INDEX(Cadastro!$G$5:$G$94,$AB538),"")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$94,$AB538),"")="",IF($L538&gt;0,1,0),IF(IFERROR(INDEX(Cadastro!$F$5:$F$94,$AB538),"")&lt;=IFERROR(INDEX(Parâmetros!$B$39:$B$48,MATCH($E538,Parâmetros!$A$39:$A$48,0)),99),IFERROR(INDEX(Cadastro!$F$5:$F$94,$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$94,$AB538),"")="",0,IF(IFERROR(INDEX(Cadastro!$F$5:$F$94,$AB538),"")&gt;IFERROR(INDEX(Parâmetros!$B$39:$B$48,MATCH($E538,Parâmetros!$A$39:$A$48,0)),99),IFERROR(INDEX(Cadastro!$F$5:$F$94,$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registro"),IF(AND($AB538&lt;&gt;$AB537,IFERROR(INDEX(Cadastro!$F$5:$F$94,$AB538),"")=""),"Indeterminado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IFERROR(MATCH($A538&amp;"|"&amp;TEXT(_xlfn.MAXIFS(Cadastro!$E$5:$E$94,Cadastro!$A$5:$A$94,$A538,Cadastro!$E$5:$E$94,"&lt;="&amp;$F538),"yyyymmdd"),Cadastro!$I$5:$I$94,0),"")</f>
        <v>22</v>
      </c>
      <c r="AC538" t="str">
        <f>IFERROR(_xlfn.SINGLE(INDEX(Exceções!$D$5:$D$202,MATCH($A538&amp;"|"&amp;$F538,Exceções!$F$5:$F$202,0))),"")</f>
        <v/>
      </c>
      <c r="AD538" t="str">
        <f>IF($AC538="","",IFERROR(_xlfn.SINGLE(INDEX(Exceções!$E$5:$E$202,MATCH($A538&amp;"|"&amp;$F538,Exceções!$F$5:$F$202,0))),""))</f>
        <v/>
      </c>
    </row>
    <row r="539" spans="1:30" ht="15" hidden="1" customHeight="1" x14ac:dyDescent="0.25">
      <c r="A539" s="43">
        <v>9821</v>
      </c>
      <c r="B539" s="29" t="s">
        <v>188</v>
      </c>
      <c r="C539" s="29" t="str">
        <f>IFERROR(INDEX(Cadastro!$C$5:$C$94,$AB539),"NÃO INFORMADO")</f>
        <v>CAL</v>
      </c>
      <c r="D539" s="29" t="str">
        <f>IFERROR(INDEX(Cadastro!$D$5:$D$94,$AB539),"")</f>
        <v>6x1</v>
      </c>
      <c r="E539" s="29" t="str">
        <f>IFERROR(INDEX(Cadastro!$G$5:$G$94,$AB539),"")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$94,$AB539),"")="",IF($L539&gt;0,1,0),IF(IFERROR(INDEX(Cadastro!$F$5:$F$94,$AB539),"")&lt;=IFERROR(INDEX(Parâmetros!$B$39:$B$48,MATCH($E539,Parâmetros!$A$39:$A$48,0)),99),IFERROR(INDEX(Cadastro!$F$5:$F$94,$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$94,$AB539),"")="",0,IF(IFERROR(INDEX(Cadastro!$F$5:$F$94,$AB539),"")&gt;IFERROR(INDEX(Parâmetros!$B$39:$B$48,MATCH($E539,Parâmetros!$A$39:$A$48,0)),99),IFERROR(INDEX(Cadastro!$F$5:$F$94,$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registro"),IF(AND($AB539&lt;&gt;$AB538,IFERROR(INDEX(Cadastro!$F$5:$F$94,$AB539),"")=""),"Indeterminado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IFERROR(MATCH($A539&amp;"|"&amp;TEXT(_xlfn.MAXIFS(Cadastro!$E$5:$E$94,Cadastro!$A$5:$A$94,$A539,Cadastro!$E$5:$E$94,"&lt;="&amp;$F539),"yyyymmdd"),Cadastro!$I$5:$I$94,0),"")</f>
        <v>22</v>
      </c>
      <c r="AC539" t="str">
        <f>IFERROR(_xlfn.SINGLE(INDEX(Exceções!$D$5:$D$202,MATCH($A539&amp;"|"&amp;$F539,Exceções!$F$5:$F$202,0))),"")</f>
        <v/>
      </c>
      <c r="AD539" t="str">
        <f>IF($AC539="","",IFERROR(_xlfn.SINGLE(INDEX(Exceções!$E$5:$E$202,MATCH($A539&amp;"|"&amp;$F539,Exceções!$F$5:$F$202,0))),""))</f>
        <v/>
      </c>
    </row>
    <row r="540" spans="1:30" ht="15" hidden="1" customHeight="1" x14ac:dyDescent="0.25">
      <c r="A540" s="43">
        <v>9821</v>
      </c>
      <c r="B540" s="29" t="s">
        <v>188</v>
      </c>
      <c r="C540" s="29" t="str">
        <f>IFERROR(INDEX(Cadastro!$C$5:$C$94,$AB540),"NÃO INFORMADO")</f>
        <v>CAL</v>
      </c>
      <c r="D540" s="29" t="str">
        <f>IFERROR(INDEX(Cadastro!$D$5:$D$94,$AB540),"")</f>
        <v>6x1</v>
      </c>
      <c r="E540" s="29" t="str">
        <f>IFERROR(INDEX(Cadastro!$G$5:$G$94,$AB540),"")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$94,$AB540),"")="",IF($L540&gt;0,1,0),IF(IFERROR(INDEX(Cadastro!$F$5:$F$94,$AB540),"")&lt;=IFERROR(INDEX(Parâmetros!$B$39:$B$48,MATCH($E540,Parâmetros!$A$39:$A$48,0)),99),IFERROR(INDEX(Cadastro!$F$5:$F$94,$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$94,$AB540),"")="",0,IF(IFERROR(INDEX(Cadastro!$F$5:$F$94,$AB540),"")&gt;IFERROR(INDEX(Parâmetros!$B$39:$B$48,MATCH($E540,Parâmetros!$A$39:$A$48,0)),99),IFERROR(INDEX(Cadastro!$F$5:$F$94,$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registro"),IF(AND($AB540&lt;&gt;$AB539,IFERROR(INDEX(Cadastro!$F$5:$F$94,$AB540),"")=""),"Indeterminado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IFERROR(MATCH($A540&amp;"|"&amp;TEXT(_xlfn.MAXIFS(Cadastro!$E$5:$E$94,Cadastro!$A$5:$A$94,$A540,Cadastro!$E$5:$E$94,"&lt;="&amp;$F540),"yyyymmdd"),Cadastro!$I$5:$I$94,0),"")</f>
        <v>22</v>
      </c>
      <c r="AC540" t="str">
        <f>IFERROR(_xlfn.SINGLE(INDEX(Exceções!$D$5:$D$202,MATCH($A540&amp;"|"&amp;$F540,Exceções!$F$5:$F$202,0))),"")</f>
        <v/>
      </c>
      <c r="AD540" t="str">
        <f>IF($AC540="","",IFERROR(_xlfn.SINGLE(INDEX(Exceções!$E$5:$E$202,MATCH($A540&amp;"|"&amp;$F540,Exceções!$F$5:$F$202,0))),""))</f>
        <v/>
      </c>
    </row>
    <row r="541" spans="1:30" ht="15" hidden="1" customHeight="1" x14ac:dyDescent="0.25">
      <c r="A541" s="43">
        <v>9821</v>
      </c>
      <c r="B541" s="29" t="s">
        <v>188</v>
      </c>
      <c r="C541" s="29" t="str">
        <f>IFERROR(INDEX(Cadastro!$C$5:$C$94,$AB541),"NÃO INFORMADO")</f>
        <v>CAL</v>
      </c>
      <c r="D541" s="29" t="str">
        <f>IFERROR(INDEX(Cadastro!$D$5:$D$94,$AB541),"")</f>
        <v>6x1</v>
      </c>
      <c r="E541" s="29" t="str">
        <f>IFERROR(INDEX(Cadastro!$G$5:$G$94,$AB541),"")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$94,$AB541),"")="",IF($L541&gt;0,1,0),IF(IFERROR(INDEX(Cadastro!$F$5:$F$94,$AB541),"")&lt;=IFERROR(INDEX(Parâmetros!$B$39:$B$48,MATCH($E541,Parâmetros!$A$39:$A$48,0)),99),IFERROR(INDEX(Cadastro!$F$5:$F$94,$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$94,$AB541),"")="",0,IF(IFERROR(INDEX(Cadastro!$F$5:$F$94,$AB541),"")&gt;IFERROR(INDEX(Parâmetros!$B$39:$B$48,MATCH($E541,Parâmetros!$A$39:$A$48,0)),99),IFERROR(INDEX(Cadastro!$F$5:$F$94,$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registro"),IF(AND($AB541&lt;&gt;$AB540,IFERROR(INDEX(Cadastro!$F$5:$F$94,$AB541),"")=""),"Indeterminado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IFERROR(MATCH($A541&amp;"|"&amp;TEXT(_xlfn.MAXIFS(Cadastro!$E$5:$E$94,Cadastro!$A$5:$A$94,$A541,Cadastro!$E$5:$E$94,"&lt;="&amp;$F541),"yyyymmdd"),Cadastro!$I$5:$I$94,0),"")</f>
        <v>22</v>
      </c>
      <c r="AC541" t="str">
        <f>IFERROR(_xlfn.SINGLE(INDEX(Exceções!$D$5:$D$202,MATCH($A541&amp;"|"&amp;$F541,Exceções!$F$5:$F$202,0))),"")</f>
        <v/>
      </c>
      <c r="AD541" t="str">
        <f>IF($AC541="","",IFERROR(_xlfn.SINGLE(INDEX(Exceções!$E$5:$E$202,MATCH($A541&amp;"|"&amp;$F541,Exceções!$F$5:$F$202,0))),""))</f>
        <v/>
      </c>
    </row>
    <row r="542" spans="1:30" ht="15" hidden="1" customHeight="1" x14ac:dyDescent="0.25">
      <c r="A542" s="43">
        <v>9821</v>
      </c>
      <c r="B542" s="29" t="s">
        <v>188</v>
      </c>
      <c r="C542" s="29" t="str">
        <f>IFERROR(INDEX(Cadastro!$C$5:$C$94,$AB542),"NÃO INFORMADO")</f>
        <v>CAL</v>
      </c>
      <c r="D542" s="29" t="str">
        <f>IFERROR(INDEX(Cadastro!$D$5:$D$94,$AB542),"")</f>
        <v>6x1</v>
      </c>
      <c r="E542" s="29" t="str">
        <f>IFERROR(INDEX(Cadastro!$G$5:$G$94,$AB542),"")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$94,$AB542),"")="",IF($L542&gt;0,1,0),IF(IFERROR(INDEX(Cadastro!$F$5:$F$94,$AB542),"")&lt;=IFERROR(INDEX(Parâmetros!$B$39:$B$48,MATCH($E542,Parâmetros!$A$39:$A$48,0)),99),IFERROR(INDEX(Cadastro!$F$5:$F$94,$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$94,$AB542),"")="",0,IF(IFERROR(INDEX(Cadastro!$F$5:$F$94,$AB542),"")&gt;IFERROR(INDEX(Parâmetros!$B$39:$B$48,MATCH($E542,Parâmetros!$A$39:$A$48,0)),99),IFERROR(INDEX(Cadastro!$F$5:$F$94,$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registro"),IF(AND($AB542&lt;&gt;$AB541,IFERROR(INDEX(Cadastro!$F$5:$F$94,$AB542),"")=""),"Indeterminado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IFERROR(MATCH($A542&amp;"|"&amp;TEXT(_xlfn.MAXIFS(Cadastro!$E$5:$E$94,Cadastro!$A$5:$A$94,$A542,Cadastro!$E$5:$E$94,"&lt;="&amp;$F542),"yyyymmdd"),Cadastro!$I$5:$I$94,0),"")</f>
        <v>22</v>
      </c>
      <c r="AC542" t="str">
        <f>IFERROR(_xlfn.SINGLE(INDEX(Exceções!$D$5:$D$202,MATCH($A542&amp;"|"&amp;$F542,Exceções!$F$5:$F$202,0))),"")</f>
        <v/>
      </c>
      <c r="AD542" t="str">
        <f>IF($AC542="","",IFERROR(_xlfn.SINGLE(INDEX(Exceções!$E$5:$E$202,MATCH($A542&amp;"|"&amp;$F542,Exceções!$F$5:$F$202,0))),""))</f>
        <v/>
      </c>
    </row>
    <row r="543" spans="1:30" ht="15" hidden="1" customHeight="1" x14ac:dyDescent="0.25">
      <c r="A543" s="43">
        <v>9821</v>
      </c>
      <c r="B543" s="29" t="s">
        <v>188</v>
      </c>
      <c r="C543" s="29" t="str">
        <f>IFERROR(INDEX(Cadastro!$C$5:$C$94,$AB543),"NÃO INFORMADO")</f>
        <v>CAL</v>
      </c>
      <c r="D543" s="29" t="str">
        <f>IFERROR(INDEX(Cadastro!$D$5:$D$94,$AB543),"")</f>
        <v>6x1</v>
      </c>
      <c r="E543" s="29" t="str">
        <f>IFERROR(INDEX(Cadastro!$G$5:$G$94,$AB543),"")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$94,$AB543),"")="",IF($L543&gt;0,1,0),IF(IFERROR(INDEX(Cadastro!$F$5:$F$94,$AB543),"")&lt;=IFERROR(INDEX(Parâmetros!$B$39:$B$48,MATCH($E543,Parâmetros!$A$39:$A$48,0)),99),IFERROR(INDEX(Cadastro!$F$5:$F$94,$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$94,$AB543),"")="",0,IF(IFERROR(INDEX(Cadastro!$F$5:$F$94,$AB543),"")&gt;IFERROR(INDEX(Parâmetros!$B$39:$B$48,MATCH($E543,Parâmetros!$A$39:$A$48,0)),99),IFERROR(INDEX(Cadastro!$F$5:$F$94,$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registro"),IF(AND($AB543&lt;&gt;$AB542,IFERROR(INDEX(Cadastro!$F$5:$F$94,$AB543),"")=""),"Indeterminado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IFERROR(MATCH($A543&amp;"|"&amp;TEXT(_xlfn.MAXIFS(Cadastro!$E$5:$E$94,Cadastro!$A$5:$A$94,$A543,Cadastro!$E$5:$E$94,"&lt;="&amp;$F543),"yyyymmdd"),Cadastro!$I$5:$I$94,0),"")</f>
        <v>22</v>
      </c>
      <c r="AC543" t="str">
        <f>IFERROR(_xlfn.SINGLE(INDEX(Exceções!$D$5:$D$202,MATCH($A543&amp;"|"&amp;$F543,Exceções!$F$5:$F$202,0))),"")</f>
        <v/>
      </c>
      <c r="AD543" t="str">
        <f>IF($AC543="","",IFERROR(_xlfn.SINGLE(INDEX(Exceções!$E$5:$E$202,MATCH($A543&amp;"|"&amp;$F543,Exceções!$F$5:$F$202,0))),""))</f>
        <v/>
      </c>
    </row>
    <row r="544" spans="1:30" ht="15" hidden="1" customHeight="1" x14ac:dyDescent="0.25">
      <c r="A544" s="43">
        <v>9821</v>
      </c>
      <c r="B544" s="29" t="s">
        <v>188</v>
      </c>
      <c r="C544" s="29" t="str">
        <f>IFERROR(INDEX(Cadastro!$C$5:$C$94,$AB544),"NÃO INFORMADO")</f>
        <v>CAL</v>
      </c>
      <c r="D544" s="29" t="str">
        <f>IFERROR(INDEX(Cadastro!$D$5:$D$94,$AB544),"")</f>
        <v>6x1</v>
      </c>
      <c r="E544" s="29" t="str">
        <f>IFERROR(INDEX(Cadastro!$G$5:$G$94,$AB544),"")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$94,$AB544),"")="",IF($L544&gt;0,1,0),IF(IFERROR(INDEX(Cadastro!$F$5:$F$94,$AB544),"")&lt;=IFERROR(INDEX(Parâmetros!$B$39:$B$48,MATCH($E544,Parâmetros!$A$39:$A$48,0)),99),IFERROR(INDEX(Cadastro!$F$5:$F$94,$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$94,$AB544),"")="",0,IF(IFERROR(INDEX(Cadastro!$F$5:$F$94,$AB544),"")&gt;IFERROR(INDEX(Parâmetros!$B$39:$B$48,MATCH($E544,Parâmetros!$A$39:$A$48,0)),99),IFERROR(INDEX(Cadastro!$F$5:$F$94,$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registro"),IF(AND($AB544&lt;&gt;$AB543,IFERROR(INDEX(Cadastro!$F$5:$F$94,$AB544),"")=""),"Indeterminado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IFERROR(MATCH($A544&amp;"|"&amp;TEXT(_xlfn.MAXIFS(Cadastro!$E$5:$E$94,Cadastro!$A$5:$A$94,$A544,Cadastro!$E$5:$E$94,"&lt;="&amp;$F544),"yyyymmdd"),Cadastro!$I$5:$I$94,0),"")</f>
        <v>22</v>
      </c>
      <c r="AC544" t="str">
        <f>IFERROR(_xlfn.SINGLE(INDEX(Exceções!$D$5:$D$202,MATCH($A544&amp;"|"&amp;$F544,Exceções!$F$5:$F$202,0))),"")</f>
        <v/>
      </c>
      <c r="AD544" t="str">
        <f>IF($AC544="","",IFERROR(_xlfn.SINGLE(INDEX(Exceções!$E$5:$E$202,MATCH($A544&amp;"|"&amp;$F544,Exceções!$F$5:$F$202,0))),""))</f>
        <v/>
      </c>
    </row>
    <row r="545" spans="1:30" ht="15" hidden="1" customHeight="1" x14ac:dyDescent="0.25">
      <c r="A545" s="43">
        <v>9821</v>
      </c>
      <c r="B545" s="29" t="s">
        <v>188</v>
      </c>
      <c r="C545" s="29" t="str">
        <f>IFERROR(INDEX(Cadastro!$C$5:$C$94,$AB545),"NÃO INFORMADO")</f>
        <v>CAL</v>
      </c>
      <c r="D545" s="29" t="str">
        <f>IFERROR(INDEX(Cadastro!$D$5:$D$94,$AB545),"")</f>
        <v>6x1</v>
      </c>
      <c r="E545" s="29" t="str">
        <f>IFERROR(INDEX(Cadastro!$G$5:$G$94,$AB545),"")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$94,$AB545),"")="",IF($L545&gt;0,1,0),IF(IFERROR(INDEX(Cadastro!$F$5:$F$94,$AB545),"")&lt;=IFERROR(INDEX(Parâmetros!$B$39:$B$48,MATCH($E545,Parâmetros!$A$39:$A$48,0)),99),IFERROR(INDEX(Cadastro!$F$5:$F$94,$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$94,$AB545),"")="",0,IF(IFERROR(INDEX(Cadastro!$F$5:$F$94,$AB545),"")&gt;IFERROR(INDEX(Parâmetros!$B$39:$B$48,MATCH($E545,Parâmetros!$A$39:$A$48,0)),99),IFERROR(INDEX(Cadastro!$F$5:$F$94,$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registro"),IF(AND($AB545&lt;&gt;$AB544,IFERROR(INDEX(Cadastro!$F$5:$F$94,$AB545),"")=""),"Indeterminado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IFERROR(MATCH($A545&amp;"|"&amp;TEXT(_xlfn.MAXIFS(Cadastro!$E$5:$E$94,Cadastro!$A$5:$A$94,$A545,Cadastro!$E$5:$E$94,"&lt;="&amp;$F545),"yyyymmdd"),Cadastro!$I$5:$I$94,0),"")</f>
        <v>22</v>
      </c>
      <c r="AC545" t="str">
        <f>IFERROR(_xlfn.SINGLE(INDEX(Exceções!$D$5:$D$202,MATCH($A545&amp;"|"&amp;$F545,Exceções!$F$5:$F$202,0))),"")</f>
        <v/>
      </c>
      <c r="AD545" t="str">
        <f>IF($AC545="","",IFERROR(_xlfn.SINGLE(INDEX(Exceções!$E$5:$E$202,MATCH($A545&amp;"|"&amp;$F545,Exceções!$F$5:$F$202,0))),""))</f>
        <v/>
      </c>
    </row>
    <row r="546" spans="1:30" ht="15" hidden="1" customHeight="1" x14ac:dyDescent="0.25">
      <c r="A546" s="43">
        <v>9821</v>
      </c>
      <c r="B546" s="29" t="s">
        <v>188</v>
      </c>
      <c r="C546" s="29" t="str">
        <f>IFERROR(INDEX(Cadastro!$C$5:$C$94,$AB546),"NÃO INFORMADO")</f>
        <v>CAL</v>
      </c>
      <c r="D546" s="29" t="str">
        <f>IFERROR(INDEX(Cadastro!$D$5:$D$94,$AB546),"")</f>
        <v>6x1</v>
      </c>
      <c r="E546" s="29" t="str">
        <f>IFERROR(INDEX(Cadastro!$G$5:$G$94,$AB546),"")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$94,$AB546),"")="",IF($L546&gt;0,1,0),IF(IFERROR(INDEX(Cadastro!$F$5:$F$94,$AB546),"")&lt;=IFERROR(INDEX(Parâmetros!$B$39:$B$48,MATCH($E546,Parâmetros!$A$39:$A$48,0)),99),IFERROR(INDEX(Cadastro!$F$5:$F$94,$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$94,$AB546),"")="",0,IF(IFERROR(INDEX(Cadastro!$F$5:$F$94,$AB546),"")&gt;IFERROR(INDEX(Parâmetros!$B$39:$B$48,MATCH($E546,Parâmetros!$A$39:$A$48,0)),99),IFERROR(INDEX(Cadastro!$F$5:$F$94,$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registro"),IF(AND($AB546&lt;&gt;$AB545,IFERROR(INDEX(Cadastro!$F$5:$F$94,$AB546),"")=""),"Indeterminado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IFERROR(MATCH($A546&amp;"|"&amp;TEXT(_xlfn.MAXIFS(Cadastro!$E$5:$E$94,Cadastro!$A$5:$A$94,$A546,Cadastro!$E$5:$E$94,"&lt;="&amp;$F546),"yyyymmdd"),Cadastro!$I$5:$I$94,0),"")</f>
        <v>22</v>
      </c>
      <c r="AC546" t="str">
        <f>IFERROR(_xlfn.SINGLE(INDEX(Exceções!$D$5:$D$202,MATCH($A546&amp;"|"&amp;$F546,Exceções!$F$5:$F$202,0))),"")</f>
        <v/>
      </c>
      <c r="AD546" t="str">
        <f>IF($AC546="","",IFERROR(_xlfn.SINGLE(INDEX(Exceções!$E$5:$E$202,MATCH($A546&amp;"|"&amp;$F546,Exceções!$F$5:$F$202,0))),""))</f>
        <v/>
      </c>
    </row>
    <row r="547" spans="1:30" ht="15" hidden="1" customHeight="1" x14ac:dyDescent="0.25">
      <c r="A547" s="43">
        <v>9821</v>
      </c>
      <c r="B547" s="29" t="s">
        <v>188</v>
      </c>
      <c r="C547" s="29" t="str">
        <f>IFERROR(INDEX(Cadastro!$C$5:$C$94,$AB547),"NÃO INFORMADO")</f>
        <v>CAL</v>
      </c>
      <c r="D547" s="29" t="str">
        <f>IFERROR(INDEX(Cadastro!$D$5:$D$94,$AB547),"")</f>
        <v>6x1</v>
      </c>
      <c r="E547" s="29" t="str">
        <f>IFERROR(INDEX(Cadastro!$G$5:$G$94,$AB547),"")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Não</v>
      </c>
      <c r="Q547" s="44" t="str">
        <f t="shared" si="104"/>
        <v/>
      </c>
      <c r="R547" s="44" t="str">
        <f t="shared" si="105"/>
        <v/>
      </c>
      <c r="S547" s="42" t="str">
        <f t="shared" si="106"/>
        <v/>
      </c>
      <c r="T547" s="44" t="str">
        <f>IF($Q547&lt;&gt;"Sim","",IF($N547&gt;Parâmetros!$E$15,"Sim","Não"))</f>
        <v/>
      </c>
      <c r="U547" s="29" t="str">
        <f t="shared" si="107"/>
        <v>Fora da apuração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$94,$AB547),"")="",IF($L547&gt;0,1,0),IF(IFERROR(INDEX(Cadastro!$F$5:$F$94,$AB547),"")&lt;=IFERROR(INDEX(Parâmetros!$B$39:$B$48,MATCH($E547,Parâmetros!$A$39:$A$48,0)),99),IFERROR(INDEX(Cadastro!$F$5:$F$94,$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$94,$AB547),"")="",0,IF(IFERROR(INDEX(Cadastro!$F$5:$F$94,$AB547),"")&gt;IFERROR(INDEX(Parâmetros!$B$39:$B$48,MATCH($E547,Parâmetros!$A$39:$A$48,0)),99),IFERROR(INDEX(Cadastro!$F$5:$F$94,$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registro"),IF(AND($AB547&lt;&gt;$AB546,IFERROR(INDEX(Cadastro!$F$5:$F$94,$AB547),"")=""),"Indeterminado (início da série)",IF($X547&gt;0,"Folga","Falta de registro"))))))))</f>
        <v>Falta de registro</v>
      </c>
      <c r="Z547" s="46">
        <f>IF(OR($L547&gt;0,$F547&gt;Parâmetros!$E$14),0,IF($A547&lt;&gt;$A546,1,N($Z546)+1))</f>
        <v>0</v>
      </c>
      <c r="AA547" s="46">
        <f>IF(OR($L547&gt;0,$F547&gt;Parâmetros!$E$14),0,IF(OR($A547&lt;&gt;$A548,$F548&gt;Parâmetros!$E$14),1,N($AA548)+1))</f>
        <v>0</v>
      </c>
      <c r="AB547" s="43">
        <f>IFERROR(MATCH($A547&amp;"|"&amp;TEXT(_xlfn.MAXIFS(Cadastro!$E$5:$E$94,Cadastro!$A$5:$A$94,$A547,Cadastro!$E$5:$E$94,"&lt;="&amp;$F547),"yyyymmdd"),Cadastro!$I$5:$I$94,0),"")</f>
        <v>22</v>
      </c>
      <c r="AC547" t="str">
        <f>IFERROR(_xlfn.SINGLE(INDEX(Exceções!$D$5:$D$202,MATCH($A547&amp;"|"&amp;$F547,Exceções!$F$5:$F$202,0))),"")</f>
        <v/>
      </c>
      <c r="AD547" t="str">
        <f>IF($AC547="","",IFERROR(_xlfn.SINGLE(INDEX(Exceções!$E$5:$E$202,MATCH($A547&amp;"|"&amp;$F547,Exceções!$F$5:$F$202,0))),""))</f>
        <v/>
      </c>
    </row>
    <row r="548" spans="1:30" ht="15" hidden="1" customHeight="1" x14ac:dyDescent="0.25">
      <c r="A548" s="43">
        <v>9821</v>
      </c>
      <c r="B548" s="29" t="s">
        <v>188</v>
      </c>
      <c r="C548" s="29" t="str">
        <f>IFERROR(INDEX(Cadastro!$C$5:$C$94,$AB548),"NÃO INFORMADO")</f>
        <v>CAL</v>
      </c>
      <c r="D548" s="29" t="str">
        <f>IFERROR(INDEX(Cadastro!$D$5:$D$94,$AB548),"")</f>
        <v>6x1</v>
      </c>
      <c r="E548" s="29" t="str">
        <f>IFERROR(INDEX(Cadastro!$G$5:$G$94,$AB548),"")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$94,$AB548),"")="",IF($L548&gt;0,1,0),IF(IFERROR(INDEX(Cadastro!$F$5:$F$94,$AB548),"")&lt;=IFERROR(INDEX(Parâmetros!$B$39:$B$48,MATCH($E548,Parâmetros!$A$39:$A$48,0)),99),IFERROR(INDEX(Cadastro!$F$5:$F$94,$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$94,$AB548),"")="",0,IF(IFERROR(INDEX(Cadastro!$F$5:$F$94,$AB548),"")&gt;IFERROR(INDEX(Parâmetros!$B$39:$B$48,MATCH($E548,Parâmetros!$A$39:$A$48,0)),99),IFERROR(INDEX(Cadastro!$F$5:$F$94,$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registro"),IF(AND($AB548&lt;&gt;$AB547,IFERROR(INDEX(Cadastro!$F$5:$F$94,$AB548),"")=""),"Indeterminado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IFERROR(MATCH($A548&amp;"|"&amp;TEXT(_xlfn.MAXIFS(Cadastro!$E$5:$E$94,Cadastro!$A$5:$A$94,$A548,Cadastro!$E$5:$E$94,"&lt;="&amp;$F548),"yyyymmdd"),Cadastro!$I$5:$I$94,0),"")</f>
        <v>22</v>
      </c>
      <c r="AC548" t="str">
        <f>IFERROR(_xlfn.SINGLE(INDEX(Exceções!$D$5:$D$202,MATCH($A548&amp;"|"&amp;$F548,Exceções!$F$5:$F$202,0))),"")</f>
        <v/>
      </c>
      <c r="AD548" t="str">
        <f>IF($AC548="","",IFERROR(_xlfn.SINGLE(INDEX(Exceções!$E$5:$E$202,MATCH($A548&amp;"|"&amp;$F548,Exceções!$F$5:$F$202,0))),""))</f>
        <v/>
      </c>
    </row>
    <row r="549" spans="1:30" ht="15" hidden="1" customHeight="1" x14ac:dyDescent="0.25">
      <c r="A549" s="43">
        <v>9821</v>
      </c>
      <c r="B549" s="29" t="s">
        <v>188</v>
      </c>
      <c r="C549" s="29" t="str">
        <f>IFERROR(INDEX(Cadastro!$C$5:$C$94,$AB549),"NÃO INFORMADO")</f>
        <v>CAL</v>
      </c>
      <c r="D549" s="29" t="str">
        <f>IFERROR(INDEX(Cadastro!$D$5:$D$94,$AB549),"")</f>
        <v>6x1</v>
      </c>
      <c r="E549" s="29" t="str">
        <f>IFERROR(INDEX(Cadastro!$G$5:$G$94,$AB549),"")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$94,$AB549),"")="",IF($L549&gt;0,1,0),IF(IFERROR(INDEX(Cadastro!$F$5:$F$94,$AB549),"")&lt;=IFERROR(INDEX(Parâmetros!$B$39:$B$48,MATCH($E549,Parâmetros!$A$39:$A$48,0)),99),IFERROR(INDEX(Cadastro!$F$5:$F$94,$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$94,$AB549),"")="",0,IF(IFERROR(INDEX(Cadastro!$F$5:$F$94,$AB549),"")&gt;IFERROR(INDEX(Parâmetros!$B$39:$B$48,MATCH($E549,Parâmetros!$A$39:$A$48,0)),99),IFERROR(INDEX(Cadastro!$F$5:$F$94,$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registro"),IF(AND($AB549&lt;&gt;$AB548,IFERROR(INDEX(Cadastro!$F$5:$F$94,$AB549),"")=""),"Indeterminado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IFERROR(MATCH($A549&amp;"|"&amp;TEXT(_xlfn.MAXIFS(Cadastro!$E$5:$E$94,Cadastro!$A$5:$A$94,$A549,Cadastro!$E$5:$E$94,"&lt;="&amp;$F549),"yyyymmdd"),Cadastro!$I$5:$I$94,0),"")</f>
        <v>22</v>
      </c>
      <c r="AC549" t="str">
        <f>IFERROR(_xlfn.SINGLE(INDEX(Exceções!$D$5:$D$202,MATCH($A549&amp;"|"&amp;$F549,Exceções!$F$5:$F$202,0))),"")</f>
        <v/>
      </c>
      <c r="AD549" t="str">
        <f>IF($AC549="","",IFERROR(_xlfn.SINGLE(INDEX(Exceções!$E$5:$E$202,MATCH($A549&amp;"|"&amp;$F549,Exceções!$F$5:$F$202,0))),""))</f>
        <v/>
      </c>
    </row>
    <row r="550" spans="1:30" ht="15" hidden="1" customHeight="1" x14ac:dyDescent="0.25">
      <c r="A550" s="43">
        <v>9821</v>
      </c>
      <c r="B550" s="29" t="s">
        <v>188</v>
      </c>
      <c r="C550" s="29" t="str">
        <f>IFERROR(INDEX(Cadastro!$C$5:$C$94,$AB550),"NÃO INFORMADO")</f>
        <v>CAL</v>
      </c>
      <c r="D550" s="29" t="str">
        <f>IFERROR(INDEX(Cadastro!$D$5:$D$94,$AB550),"")</f>
        <v>6x1</v>
      </c>
      <c r="E550" s="29" t="str">
        <f>IFERROR(INDEX(Cadastro!$G$5:$G$94,$AB550),"")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$94,$AB550),"")="",IF($L550&gt;0,1,0),IF(IFERROR(INDEX(Cadastro!$F$5:$F$94,$AB550),"")&lt;=IFERROR(INDEX(Parâmetros!$B$39:$B$48,MATCH($E550,Parâmetros!$A$39:$A$48,0)),99),IFERROR(INDEX(Cadastro!$F$5:$F$94,$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$94,$AB550),"")="",0,IF(IFERROR(INDEX(Cadastro!$F$5:$F$94,$AB550),"")&gt;IFERROR(INDEX(Parâmetros!$B$39:$B$48,MATCH($E550,Parâmetros!$A$39:$A$48,0)),99),IFERROR(INDEX(Cadastro!$F$5:$F$94,$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registro"),IF(AND($AB550&lt;&gt;$AB549,IFERROR(INDEX(Cadastro!$F$5:$F$94,$AB550),"")=""),"Indeterminado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IFERROR(MATCH($A550&amp;"|"&amp;TEXT(_xlfn.MAXIFS(Cadastro!$E$5:$E$94,Cadastro!$A$5:$A$94,$A550,Cadastro!$E$5:$E$94,"&lt;="&amp;$F550),"yyyymmdd"),Cadastro!$I$5:$I$94,0),"")</f>
        <v>22</v>
      </c>
      <c r="AC550" t="str">
        <f>IFERROR(_xlfn.SINGLE(INDEX(Exceções!$D$5:$D$202,MATCH($A550&amp;"|"&amp;$F550,Exceções!$F$5:$F$202,0))),"")</f>
        <v/>
      </c>
      <c r="AD550" t="str">
        <f>IF($AC550="","",IFERROR(_xlfn.SINGLE(INDEX(Exceções!$E$5:$E$202,MATCH($A550&amp;"|"&amp;$F550,Exceções!$F$5:$F$202,0))),""))</f>
        <v/>
      </c>
    </row>
    <row r="551" spans="1:30" ht="15" hidden="1" customHeight="1" x14ac:dyDescent="0.25">
      <c r="A551" s="43">
        <v>9821</v>
      </c>
      <c r="B551" s="29" t="s">
        <v>188</v>
      </c>
      <c r="C551" s="29" t="str">
        <f>IFERROR(INDEX(Cadastro!$C$5:$C$94,$AB551),"NÃO INFORMADO")</f>
        <v>CAL</v>
      </c>
      <c r="D551" s="29" t="str">
        <f>IFERROR(INDEX(Cadastro!$D$5:$D$94,$AB551),"")</f>
        <v>6x1</v>
      </c>
      <c r="E551" s="29" t="str">
        <f>IFERROR(INDEX(Cadastro!$G$5:$G$94,$AB551),"")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$94,$AB551),"")="",IF($L551&gt;0,1,0),IF(IFERROR(INDEX(Cadastro!$F$5:$F$94,$AB551),"")&lt;=IFERROR(INDEX(Parâmetros!$B$39:$B$48,MATCH($E551,Parâmetros!$A$39:$A$48,0)),99),IFERROR(INDEX(Cadastro!$F$5:$F$94,$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$94,$AB551),"")="",0,IF(IFERROR(INDEX(Cadastro!$F$5:$F$94,$AB551),"")&gt;IFERROR(INDEX(Parâmetros!$B$39:$B$48,MATCH($E551,Parâmetros!$A$39:$A$48,0)),99),IFERROR(INDEX(Cadastro!$F$5:$F$94,$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registro"),IF(AND($AB551&lt;&gt;$AB550,IFERROR(INDEX(Cadastro!$F$5:$F$94,$AB551),"")=""),"Indeterminado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IFERROR(MATCH($A551&amp;"|"&amp;TEXT(_xlfn.MAXIFS(Cadastro!$E$5:$E$94,Cadastro!$A$5:$A$94,$A551,Cadastro!$E$5:$E$94,"&lt;="&amp;$F551),"yyyymmdd"),Cadastro!$I$5:$I$94,0),"")</f>
        <v>22</v>
      </c>
      <c r="AC551" t="str">
        <f>IFERROR(_xlfn.SINGLE(INDEX(Exceções!$D$5:$D$202,MATCH($A551&amp;"|"&amp;$F551,Exceções!$F$5:$F$202,0))),"")</f>
        <v/>
      </c>
      <c r="AD551" t="str">
        <f>IF($AC551="","",IFERROR(_xlfn.SINGLE(INDEX(Exceções!$E$5:$E$202,MATCH($A551&amp;"|"&amp;$F551,Exceções!$F$5:$F$202,0))),""))</f>
        <v/>
      </c>
    </row>
    <row r="552" spans="1:30" ht="15" hidden="1" customHeight="1" x14ac:dyDescent="0.25">
      <c r="A552" s="43">
        <v>9821</v>
      </c>
      <c r="B552" s="29" t="s">
        <v>188</v>
      </c>
      <c r="C552" s="29" t="str">
        <f>IFERROR(INDEX(Cadastro!$C$5:$C$94,$AB552),"NÃO INFORMADO")</f>
        <v>CAL</v>
      </c>
      <c r="D552" s="29" t="str">
        <f>IFERROR(INDEX(Cadastro!$D$5:$D$94,$AB552),"")</f>
        <v>6x1</v>
      </c>
      <c r="E552" s="29" t="str">
        <f>IFERROR(INDEX(Cadastro!$G$5:$G$94,$AB552),"")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$94,$AB552),"")="",IF($L552&gt;0,1,0),IF(IFERROR(INDEX(Cadastro!$F$5:$F$94,$AB552),"")&lt;=IFERROR(INDEX(Parâmetros!$B$39:$B$48,MATCH($E552,Parâmetros!$A$39:$A$48,0)),99),IFERROR(INDEX(Cadastro!$F$5:$F$94,$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$94,$AB552),"")="",0,IF(IFERROR(INDEX(Cadastro!$F$5:$F$94,$AB552),"")&gt;IFERROR(INDEX(Parâmetros!$B$39:$B$48,MATCH($E552,Parâmetros!$A$39:$A$48,0)),99),IFERROR(INDEX(Cadastro!$F$5:$F$94,$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registro"),IF(AND($AB552&lt;&gt;$AB551,IFERROR(INDEX(Cadastro!$F$5:$F$94,$AB552),"")=""),"Indeterminado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IFERROR(MATCH($A552&amp;"|"&amp;TEXT(_xlfn.MAXIFS(Cadastro!$E$5:$E$94,Cadastro!$A$5:$A$94,$A552,Cadastro!$E$5:$E$94,"&lt;="&amp;$F552),"yyyymmdd"),Cadastro!$I$5:$I$94,0),"")</f>
        <v>22</v>
      </c>
      <c r="AC552" t="str">
        <f>IFERROR(_xlfn.SINGLE(INDEX(Exceções!$D$5:$D$202,MATCH($A552&amp;"|"&amp;$F552,Exceções!$F$5:$F$202,0))),"")</f>
        <v/>
      </c>
      <c r="AD552" t="str">
        <f>IF($AC552="","",IFERROR(_xlfn.SINGLE(INDEX(Exceções!$E$5:$E$202,MATCH($A552&amp;"|"&amp;$F552,Exceções!$F$5:$F$202,0))),""))</f>
        <v/>
      </c>
    </row>
    <row r="553" spans="1:30" ht="15" hidden="1" customHeight="1" x14ac:dyDescent="0.25">
      <c r="A553" s="43">
        <v>9821</v>
      </c>
      <c r="B553" s="29" t="s">
        <v>188</v>
      </c>
      <c r="C553" s="29" t="str">
        <f>IFERROR(INDEX(Cadastro!$C$5:$C$94,$AB553),"NÃO INFORMADO")</f>
        <v>CAL</v>
      </c>
      <c r="D553" s="29" t="str">
        <f>IFERROR(INDEX(Cadastro!$D$5:$D$94,$AB553),"")</f>
        <v>6x1</v>
      </c>
      <c r="E553" s="29" t="str">
        <f>IFERROR(INDEX(Cadastro!$G$5:$G$94,$AB553),"")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$94,$AB553),"")="",IF($L553&gt;0,1,0),IF(IFERROR(INDEX(Cadastro!$F$5:$F$94,$AB553),"")&lt;=IFERROR(INDEX(Parâmetros!$B$39:$B$48,MATCH($E553,Parâmetros!$A$39:$A$48,0)),99),IFERROR(INDEX(Cadastro!$F$5:$F$94,$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$94,$AB553),"")="",0,IF(IFERROR(INDEX(Cadastro!$F$5:$F$94,$AB553),"")&gt;IFERROR(INDEX(Parâmetros!$B$39:$B$48,MATCH($E553,Parâmetros!$A$39:$A$48,0)),99),IFERROR(INDEX(Cadastro!$F$5:$F$94,$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registro"),IF(AND($AB553&lt;&gt;$AB552,IFERROR(INDEX(Cadastro!$F$5:$F$94,$AB553),"")=""),"Indeterminado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IFERROR(MATCH($A553&amp;"|"&amp;TEXT(_xlfn.MAXIFS(Cadastro!$E$5:$E$94,Cadastro!$A$5:$A$94,$A553,Cadastro!$E$5:$E$94,"&lt;="&amp;$F553),"yyyymmdd"),Cadastro!$I$5:$I$94,0),"")</f>
        <v>22</v>
      </c>
      <c r="AC553" t="str">
        <f>IFERROR(_xlfn.SINGLE(INDEX(Exceções!$D$5:$D$202,MATCH($A553&amp;"|"&amp;$F553,Exceções!$F$5:$F$202,0))),"")</f>
        <v/>
      </c>
      <c r="AD553" t="str">
        <f>IF($AC553="","",IFERROR(_xlfn.SINGLE(INDEX(Exceções!$E$5:$E$202,MATCH($A553&amp;"|"&amp;$F553,Exceções!$F$5:$F$202,0))),""))</f>
        <v/>
      </c>
    </row>
    <row r="554" spans="1:30" ht="15" hidden="1" customHeight="1" x14ac:dyDescent="0.25">
      <c r="A554" s="43">
        <v>9821</v>
      </c>
      <c r="B554" s="29" t="s">
        <v>188</v>
      </c>
      <c r="C554" s="29" t="str">
        <f>IFERROR(INDEX(Cadastro!$C$5:$C$94,$AB554),"NÃO INFORMADO")</f>
        <v>CAL</v>
      </c>
      <c r="D554" s="29" t="str">
        <f>IFERROR(INDEX(Cadastro!$D$5:$D$94,$AB554),"")</f>
        <v>6x1</v>
      </c>
      <c r="E554" s="29" t="str">
        <f>IFERROR(INDEX(Cadastro!$G$5:$G$94,$AB554),"")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$94,$AB554),"")="",IF($L554&gt;0,1,0),IF(IFERROR(INDEX(Cadastro!$F$5:$F$94,$AB554),"")&lt;=IFERROR(INDEX(Parâmetros!$B$39:$B$48,MATCH($E554,Parâmetros!$A$39:$A$48,0)),99),IFERROR(INDEX(Cadastro!$F$5:$F$94,$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$94,$AB554),"")="",0,IF(IFERROR(INDEX(Cadastro!$F$5:$F$94,$AB554),"")&gt;IFERROR(INDEX(Parâmetros!$B$39:$B$48,MATCH($E554,Parâmetros!$A$39:$A$48,0)),99),IFERROR(INDEX(Cadastro!$F$5:$F$94,$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registro"),IF(AND($AB554&lt;&gt;$AB553,IFERROR(INDEX(Cadastro!$F$5:$F$94,$AB554),"")=""),"Indeterminado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IFERROR(MATCH($A554&amp;"|"&amp;TEXT(_xlfn.MAXIFS(Cadastro!$E$5:$E$94,Cadastro!$A$5:$A$94,$A554,Cadastro!$E$5:$E$94,"&lt;="&amp;$F554),"yyyymmdd"),Cadastro!$I$5:$I$94,0),"")</f>
        <v>22</v>
      </c>
      <c r="AC554" t="str">
        <f>IFERROR(_xlfn.SINGLE(INDEX(Exceções!$D$5:$D$202,MATCH($A554&amp;"|"&amp;$F554,Exceções!$F$5:$F$202,0))),"")</f>
        <v/>
      </c>
      <c r="AD554" t="str">
        <f>IF($AC554="","",IFERROR(_xlfn.SINGLE(INDEX(Exceções!$E$5:$E$202,MATCH($A554&amp;"|"&amp;$F554,Exceções!$F$5:$F$202,0))),""))</f>
        <v/>
      </c>
    </row>
    <row r="555" spans="1:30" ht="15" hidden="1" customHeight="1" x14ac:dyDescent="0.25">
      <c r="A555" s="43">
        <v>9821</v>
      </c>
      <c r="B555" s="29" t="s">
        <v>188</v>
      </c>
      <c r="C555" s="29" t="str">
        <f>IFERROR(INDEX(Cadastro!$C$5:$C$94,$AB555),"NÃO INFORMADO")</f>
        <v>CAL</v>
      </c>
      <c r="D555" s="29" t="str">
        <f>IFERROR(INDEX(Cadastro!$D$5:$D$94,$AB555),"")</f>
        <v>6x1</v>
      </c>
      <c r="E555" s="29" t="str">
        <f>IFERROR(INDEX(Cadastro!$G$5:$G$94,$AB555),"")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$94,$AB555),"")="",IF($L555&gt;0,1,0),IF(IFERROR(INDEX(Cadastro!$F$5:$F$94,$AB555),"")&lt;=IFERROR(INDEX(Parâmetros!$B$39:$B$48,MATCH($E555,Parâmetros!$A$39:$A$48,0)),99),IFERROR(INDEX(Cadastro!$F$5:$F$94,$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$94,$AB555),"")="",0,IF(IFERROR(INDEX(Cadastro!$F$5:$F$94,$AB555),"")&gt;IFERROR(INDEX(Parâmetros!$B$39:$B$48,MATCH($E555,Parâmetros!$A$39:$A$48,0)),99),IFERROR(INDEX(Cadastro!$F$5:$F$94,$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registro"),IF(AND($AB555&lt;&gt;$AB554,IFERROR(INDEX(Cadastro!$F$5:$F$94,$AB555),"")=""),"Indeterminado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IFERROR(MATCH($A555&amp;"|"&amp;TEXT(_xlfn.MAXIFS(Cadastro!$E$5:$E$94,Cadastro!$A$5:$A$94,$A555,Cadastro!$E$5:$E$94,"&lt;="&amp;$F555),"yyyymmdd"),Cadastro!$I$5:$I$94,0),"")</f>
        <v>22</v>
      </c>
      <c r="AC555" t="str">
        <f>IFERROR(_xlfn.SINGLE(INDEX(Exceções!$D$5:$D$202,MATCH($A555&amp;"|"&amp;$F555,Exceções!$F$5:$F$202,0))),"")</f>
        <v/>
      </c>
      <c r="AD555" t="str">
        <f>IF($AC555="","",IFERROR(_xlfn.SINGLE(INDEX(Exceções!$E$5:$E$202,MATCH($A555&amp;"|"&amp;$F555,Exceções!$F$5:$F$202,0))),""))</f>
        <v/>
      </c>
    </row>
    <row r="556" spans="1:30" ht="15" hidden="1" customHeight="1" x14ac:dyDescent="0.25">
      <c r="A556" s="43">
        <v>9821</v>
      </c>
      <c r="B556" s="29" t="s">
        <v>188</v>
      </c>
      <c r="C556" s="29" t="str">
        <f>IFERROR(INDEX(Cadastro!$C$5:$C$94,$AB556),"NÃO INFORMADO")</f>
        <v>CAL</v>
      </c>
      <c r="D556" s="29" t="str">
        <f>IFERROR(INDEX(Cadastro!$D$5:$D$94,$AB556),"")</f>
        <v>6x1</v>
      </c>
      <c r="E556" s="29" t="str">
        <f>IFERROR(INDEX(Cadastro!$G$5:$G$94,$AB556),"")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$94,$AB556),"")="",IF($L556&gt;0,1,0),IF(IFERROR(INDEX(Cadastro!$F$5:$F$94,$AB556),"")&lt;=IFERROR(INDEX(Parâmetros!$B$39:$B$48,MATCH($E556,Parâmetros!$A$39:$A$48,0)),99),IFERROR(INDEX(Cadastro!$F$5:$F$94,$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$94,$AB556),"")="",0,IF(IFERROR(INDEX(Cadastro!$F$5:$F$94,$AB556),"")&gt;IFERROR(INDEX(Parâmetros!$B$39:$B$48,MATCH($E556,Parâmetros!$A$39:$A$48,0)),99),IFERROR(INDEX(Cadastro!$F$5:$F$94,$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registro"),IF(AND($AB556&lt;&gt;$AB555,IFERROR(INDEX(Cadastro!$F$5:$F$94,$AB556),"")=""),"Indeterminado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IFERROR(MATCH($A556&amp;"|"&amp;TEXT(_xlfn.MAXIFS(Cadastro!$E$5:$E$94,Cadastro!$A$5:$A$94,$A556,Cadastro!$E$5:$E$94,"&lt;="&amp;$F556),"yyyymmdd"),Cadastro!$I$5:$I$94,0),"")</f>
        <v>22</v>
      </c>
      <c r="AC556" t="str">
        <f>IFERROR(_xlfn.SINGLE(INDEX(Exceções!$D$5:$D$202,MATCH($A556&amp;"|"&amp;$F556,Exceções!$F$5:$F$202,0))),"")</f>
        <v/>
      </c>
      <c r="AD556" t="str">
        <f>IF($AC556="","",IFERROR(_xlfn.SINGLE(INDEX(Exceções!$E$5:$E$202,MATCH($A556&amp;"|"&amp;$F556,Exceções!$F$5:$F$202,0))),""))</f>
        <v/>
      </c>
    </row>
    <row r="557" spans="1:30" ht="15" hidden="1" customHeight="1" x14ac:dyDescent="0.25">
      <c r="A557" s="43">
        <v>9821</v>
      </c>
      <c r="B557" s="29" t="s">
        <v>188</v>
      </c>
      <c r="C557" s="29" t="str">
        <f>IFERROR(INDEX(Cadastro!$C$5:$C$94,$AB557),"NÃO INFORMADO")</f>
        <v>CAL</v>
      </c>
      <c r="D557" s="29" t="str">
        <f>IFERROR(INDEX(Cadastro!$D$5:$D$94,$AB557),"")</f>
        <v>6x1</v>
      </c>
      <c r="E557" s="29" t="str">
        <f>IFERROR(INDEX(Cadastro!$G$5:$G$94,$AB557),"")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$94,$AB557),"")="",IF($L557&gt;0,1,0),IF(IFERROR(INDEX(Cadastro!$F$5:$F$94,$AB557),"")&lt;=IFERROR(INDEX(Parâmetros!$B$39:$B$48,MATCH($E557,Parâmetros!$A$39:$A$48,0)),99),IFERROR(INDEX(Cadastro!$F$5:$F$94,$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$94,$AB557),"")="",0,IF(IFERROR(INDEX(Cadastro!$F$5:$F$94,$AB557),"")&gt;IFERROR(INDEX(Parâmetros!$B$39:$B$48,MATCH($E557,Parâmetros!$A$39:$A$48,0)),99),IFERROR(INDEX(Cadastro!$F$5:$F$94,$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registro"),IF(AND($AB557&lt;&gt;$AB556,IFERROR(INDEX(Cadastro!$F$5:$F$94,$AB557),"")=""),"Indeterminado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IFERROR(MATCH($A557&amp;"|"&amp;TEXT(_xlfn.MAXIFS(Cadastro!$E$5:$E$94,Cadastro!$A$5:$A$94,$A557,Cadastro!$E$5:$E$94,"&lt;="&amp;$F557),"yyyymmdd"),Cadastro!$I$5:$I$94,0),"")</f>
        <v>22</v>
      </c>
      <c r="AC557" t="str">
        <f>IFERROR(_xlfn.SINGLE(INDEX(Exceções!$D$5:$D$202,MATCH($A557&amp;"|"&amp;$F557,Exceções!$F$5:$F$202,0))),"")</f>
        <v/>
      </c>
      <c r="AD557" t="str">
        <f>IF($AC557="","",IFERROR(_xlfn.SINGLE(INDEX(Exceções!$E$5:$E$202,MATCH($A557&amp;"|"&amp;$F557,Exceções!$F$5:$F$202,0))),""))</f>
        <v/>
      </c>
    </row>
    <row r="558" spans="1:30" ht="15" hidden="1" customHeight="1" x14ac:dyDescent="0.25">
      <c r="A558" s="43">
        <v>9821</v>
      </c>
      <c r="B558" s="29" t="s">
        <v>188</v>
      </c>
      <c r="C558" s="29" t="str">
        <f>IFERROR(INDEX(Cadastro!$C$5:$C$94,$AB558),"NÃO INFORMADO")</f>
        <v>CAL</v>
      </c>
      <c r="D558" s="29" t="str">
        <f>IFERROR(INDEX(Cadastro!$D$5:$D$94,$AB558),"")</f>
        <v>6x1</v>
      </c>
      <c r="E558" s="29" t="str">
        <f>IFERROR(INDEX(Cadastro!$G$5:$G$94,$AB558),"")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$94,$AB558),"")="",IF($L558&gt;0,1,0),IF(IFERROR(INDEX(Cadastro!$F$5:$F$94,$AB558),"")&lt;=IFERROR(INDEX(Parâmetros!$B$39:$B$48,MATCH($E558,Parâmetros!$A$39:$A$48,0)),99),IFERROR(INDEX(Cadastro!$F$5:$F$94,$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$94,$AB558),"")="",0,IF(IFERROR(INDEX(Cadastro!$F$5:$F$94,$AB558),"")&gt;IFERROR(INDEX(Parâmetros!$B$39:$B$48,MATCH($E558,Parâmetros!$A$39:$A$48,0)),99),IFERROR(INDEX(Cadastro!$F$5:$F$94,$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registro"),IF(AND($AB558&lt;&gt;$AB557,IFERROR(INDEX(Cadastro!$F$5:$F$94,$AB558),"")=""),"Indeterminado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IFERROR(MATCH($A558&amp;"|"&amp;TEXT(_xlfn.MAXIFS(Cadastro!$E$5:$E$94,Cadastro!$A$5:$A$94,$A558,Cadastro!$E$5:$E$94,"&lt;="&amp;$F558),"yyyymmdd"),Cadastro!$I$5:$I$94,0),"")</f>
        <v>22</v>
      </c>
      <c r="AC558" t="str">
        <f>IFERROR(_xlfn.SINGLE(INDEX(Exceções!$D$5:$D$202,MATCH($A558&amp;"|"&amp;$F558,Exceções!$F$5:$F$202,0))),"")</f>
        <v/>
      </c>
      <c r="AD558" t="str">
        <f>IF($AC558="","",IFERROR(_xlfn.SINGLE(INDEX(Exceções!$E$5:$E$202,MATCH($A558&amp;"|"&amp;$F558,Exceções!$F$5:$F$202,0))),""))</f>
        <v/>
      </c>
    </row>
    <row r="559" spans="1:30" ht="15" hidden="1" customHeight="1" x14ac:dyDescent="0.25">
      <c r="A559" s="43">
        <v>9821</v>
      </c>
      <c r="B559" s="29" t="s">
        <v>188</v>
      </c>
      <c r="C559" s="29" t="str">
        <f>IFERROR(INDEX(Cadastro!$C$5:$C$94,$AB559),"NÃO INFORMADO")</f>
        <v>CAL</v>
      </c>
      <c r="D559" s="29" t="str">
        <f>IFERROR(INDEX(Cadastro!$D$5:$D$94,$AB559),"")</f>
        <v>6x1</v>
      </c>
      <c r="E559" s="29" t="str">
        <f>IFERROR(INDEX(Cadastro!$G$5:$G$94,$AB559),"")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$94,$AB559),"")="",IF($L559&gt;0,1,0),IF(IFERROR(INDEX(Cadastro!$F$5:$F$94,$AB559),"")&lt;=IFERROR(INDEX(Parâmetros!$B$39:$B$48,MATCH($E559,Parâmetros!$A$39:$A$48,0)),99),IFERROR(INDEX(Cadastro!$F$5:$F$94,$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$94,$AB559),"")="",0,IF(IFERROR(INDEX(Cadastro!$F$5:$F$94,$AB559),"")&gt;IFERROR(INDEX(Parâmetros!$B$39:$B$48,MATCH($E559,Parâmetros!$A$39:$A$48,0)),99),IFERROR(INDEX(Cadastro!$F$5:$F$94,$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registro"),IF(AND($AB559&lt;&gt;$AB558,IFERROR(INDEX(Cadastro!$F$5:$F$94,$AB559),"")=""),"Indeterminado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IFERROR(MATCH($A559&amp;"|"&amp;TEXT(_xlfn.MAXIFS(Cadastro!$E$5:$E$94,Cadastro!$A$5:$A$94,$A559,Cadastro!$E$5:$E$94,"&lt;="&amp;$F559),"yyyymmdd"),Cadastro!$I$5:$I$94,0),"")</f>
        <v>22</v>
      </c>
      <c r="AC559" t="str">
        <f>IFERROR(_xlfn.SINGLE(INDEX(Exceções!$D$5:$D$202,MATCH($A559&amp;"|"&amp;$F559,Exceções!$F$5:$F$202,0))),"")</f>
        <v/>
      </c>
      <c r="AD559" t="str">
        <f>IF($AC559="","",IFERROR(_xlfn.SINGLE(INDEX(Exceções!$E$5:$E$202,MATCH($A559&amp;"|"&amp;$F559,Exceções!$F$5:$F$202,0))),""))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IFERROR(INDEX(Cadastro!$C$5:$C$94,$AB562),"NÃO INFORMADO")</f>
        <v>ELE</v>
      </c>
      <c r="D562" s="29" t="str">
        <f>IFERROR(INDEX(Cadastro!$D$5:$D$94,$AB562),"")</f>
        <v>A</v>
      </c>
      <c r="E562" s="29" t="str">
        <f>IFERROR(INDEX(Cadastro!$G$5:$G$94,$AB562),"")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$94,$AB562),"")="",IF($L562&gt;0,1,0),IF(IFERROR(INDEX(Cadastro!$F$5:$F$94,$AB562),"")&lt;=IFERROR(INDEX(Parâmetros!$B$39:$B$48,MATCH($E562,Parâmetros!$A$39:$A$48,0)),99),IFERROR(INDEX(Cadastro!$F$5:$F$94,$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$94,$AB562),"")="",0,IF(IFERROR(INDEX(Cadastro!$F$5:$F$94,$AB562),"")&gt;IFERROR(INDEX(Parâmetros!$B$39:$B$48,MATCH($E562,Parâmetros!$A$39:$A$48,0)),99),IFERROR(INDEX(Cadastro!$F$5:$F$94,$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registro"),IF(AND($AB562&lt;&gt;$AB561,IFERROR(INDEX(Cadastro!$F$5:$F$94,$AB562),"")=""),"Indeterminado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IFERROR(MATCH($A562&amp;"|"&amp;TEXT(_xlfn.MAXIFS(Cadastro!$E$5:$E$94,Cadastro!$A$5:$A$94,$A562,Cadastro!$E$5:$E$94,"&lt;="&amp;$F562),"yyyymmdd"),Cadastro!$I$5:$I$94,0),"")</f>
        <v>23</v>
      </c>
      <c r="AC562" t="str">
        <f>IFERROR(_xlfn.SINGLE(INDEX(Exceções!$D$5:$D$202,MATCH($A562&amp;"|"&amp;$F562,Exceções!$F$5:$F$202,0))),"")</f>
        <v/>
      </c>
      <c r="AD562" t="str">
        <f>IF($AC562="","",IFERROR(_xlfn.SINGLE(INDEX(Exceções!$E$5:$E$202,MATCH($A562&amp;"|"&amp;$F562,Exceções!$F$5:$F$202,0))),""))</f>
        <v/>
      </c>
    </row>
    <row r="563" spans="1:30" ht="15" hidden="1" customHeight="1" x14ac:dyDescent="0.25">
      <c r="A563" s="43">
        <v>53173</v>
      </c>
      <c r="B563" s="29" t="s">
        <v>189</v>
      </c>
      <c r="C563" s="29" t="str">
        <f>IFERROR(INDEX(Cadastro!$C$5:$C$94,$AB563),"NÃO INFORMADO")</f>
        <v>ELE</v>
      </c>
      <c r="D563" s="29" t="str">
        <f>IFERROR(INDEX(Cadastro!$D$5:$D$94,$AB563),"")</f>
        <v>A</v>
      </c>
      <c r="E563" s="29" t="str">
        <f>IFERROR(INDEX(Cadastro!$G$5:$G$94,$AB563),"")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$94,$AB563),"")="",IF($L563&gt;0,1,0),IF(IFERROR(INDEX(Cadastro!$F$5:$F$94,$AB563),"")&lt;=IFERROR(INDEX(Parâmetros!$B$39:$B$48,MATCH($E563,Parâmetros!$A$39:$A$48,0)),99),IFERROR(INDEX(Cadastro!$F$5:$F$94,$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$94,$AB563),"")="",0,IF(IFERROR(INDEX(Cadastro!$F$5:$F$94,$AB563),"")&gt;IFERROR(INDEX(Parâmetros!$B$39:$B$48,MATCH($E563,Parâmetros!$A$39:$A$48,0)),99),IFERROR(INDEX(Cadastro!$F$5:$F$94,$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registro"),IF(AND($AB563&lt;&gt;$AB562,IFERROR(INDEX(Cadastro!$F$5:$F$94,$AB563),"")=""),"Indeterminado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IFERROR(MATCH($A563&amp;"|"&amp;TEXT(_xlfn.MAXIFS(Cadastro!$E$5:$E$94,Cadastro!$A$5:$A$94,$A563,Cadastro!$E$5:$E$94,"&lt;="&amp;$F563),"yyyymmdd"),Cadastro!$I$5:$I$94,0),"")</f>
        <v>23</v>
      </c>
      <c r="AC563" t="str">
        <f>IFERROR(_xlfn.SINGLE(INDEX(Exceções!$D$5:$D$202,MATCH($A563&amp;"|"&amp;$F563,Exceções!$F$5:$F$202,0))),"")</f>
        <v/>
      </c>
      <c r="AD563" t="str">
        <f>IF($AC563="","",IFERROR(_xlfn.SINGLE(INDEX(Exceções!$E$5:$E$202,MATCH($A563&amp;"|"&amp;$F563,Exceções!$F$5:$F$202,0))),""))</f>
        <v/>
      </c>
    </row>
    <row r="564" spans="1:30" ht="15" hidden="1" customHeight="1" x14ac:dyDescent="0.25">
      <c r="A564" s="43">
        <v>53173</v>
      </c>
      <c r="B564" s="29" t="s">
        <v>189</v>
      </c>
      <c r="C564" s="29" t="str">
        <f>IFERROR(INDEX(Cadastro!$C$5:$C$94,$AB564),"NÃO INFORMADO")</f>
        <v>ELE</v>
      </c>
      <c r="D564" s="29" t="str">
        <f>IFERROR(INDEX(Cadastro!$D$5:$D$94,$AB564),"")</f>
        <v>A</v>
      </c>
      <c r="E564" s="29" t="str">
        <f>IFERROR(INDEX(Cadastro!$G$5:$G$94,$AB564),"")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$94,$AB564),"")="",IF($L564&gt;0,1,0),IF(IFERROR(INDEX(Cadastro!$F$5:$F$94,$AB564),"")&lt;=IFERROR(INDEX(Parâmetros!$B$39:$B$48,MATCH($E564,Parâmetros!$A$39:$A$48,0)),99),IFERROR(INDEX(Cadastro!$F$5:$F$94,$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$94,$AB564),"")="",0,IF(IFERROR(INDEX(Cadastro!$F$5:$F$94,$AB564),"")&gt;IFERROR(INDEX(Parâmetros!$B$39:$B$48,MATCH($E564,Parâmetros!$A$39:$A$48,0)),99),IFERROR(INDEX(Cadastro!$F$5:$F$94,$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registro"),IF(AND($AB564&lt;&gt;$AB563,IFERROR(INDEX(Cadastro!$F$5:$F$94,$AB564),"")=""),"Indeterminado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IFERROR(MATCH($A564&amp;"|"&amp;TEXT(_xlfn.MAXIFS(Cadastro!$E$5:$E$94,Cadastro!$A$5:$A$94,$A564,Cadastro!$E$5:$E$94,"&lt;="&amp;$F564),"yyyymmdd"),Cadastro!$I$5:$I$94,0),"")</f>
        <v>23</v>
      </c>
      <c r="AC564" t="str">
        <f>IFERROR(_xlfn.SINGLE(INDEX(Exceções!$D$5:$D$202,MATCH($A564&amp;"|"&amp;$F564,Exceções!$F$5:$F$202,0))),"")</f>
        <v/>
      </c>
      <c r="AD564" t="str">
        <f>IF($AC564="","",IFERROR(_xlfn.SINGLE(INDEX(Exceções!$E$5:$E$202,MATCH($A564&amp;"|"&amp;$F564,Exceções!$F$5:$F$202,0))),""))</f>
        <v/>
      </c>
    </row>
    <row r="565" spans="1:30" ht="15" hidden="1" customHeight="1" x14ac:dyDescent="0.25">
      <c r="A565" s="43">
        <v>53173</v>
      </c>
      <c r="B565" s="29" t="s">
        <v>189</v>
      </c>
      <c r="C565" s="29" t="str">
        <f>IFERROR(INDEX(Cadastro!$C$5:$C$94,$AB565),"NÃO INFORMADO")</f>
        <v>ELE</v>
      </c>
      <c r="D565" s="29" t="str">
        <f>IFERROR(INDEX(Cadastro!$D$5:$D$94,$AB565),"")</f>
        <v>A</v>
      </c>
      <c r="E565" s="29" t="str">
        <f>IFERROR(INDEX(Cadastro!$G$5:$G$94,$AB565),"")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$94,$AB565),"")="",IF($L565&gt;0,1,0),IF(IFERROR(INDEX(Cadastro!$F$5:$F$94,$AB565),"")&lt;=IFERROR(INDEX(Parâmetros!$B$39:$B$48,MATCH($E565,Parâmetros!$A$39:$A$48,0)),99),IFERROR(INDEX(Cadastro!$F$5:$F$94,$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$94,$AB565),"")="",0,IF(IFERROR(INDEX(Cadastro!$F$5:$F$94,$AB565),"")&gt;IFERROR(INDEX(Parâmetros!$B$39:$B$48,MATCH($E565,Parâmetros!$A$39:$A$48,0)),99),IFERROR(INDEX(Cadastro!$F$5:$F$94,$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registro"),IF(AND($AB565&lt;&gt;$AB564,IFERROR(INDEX(Cadastro!$F$5:$F$94,$AB565),"")=""),"Indeterminado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IFERROR(MATCH($A565&amp;"|"&amp;TEXT(_xlfn.MAXIFS(Cadastro!$E$5:$E$94,Cadastro!$A$5:$A$94,$A565,Cadastro!$E$5:$E$94,"&lt;="&amp;$F565),"yyyymmdd"),Cadastro!$I$5:$I$94,0),"")</f>
        <v>23</v>
      </c>
      <c r="AC565" t="str">
        <f>IFERROR(_xlfn.SINGLE(INDEX(Exceções!$D$5:$D$202,MATCH($A565&amp;"|"&amp;$F565,Exceções!$F$5:$F$202,0))),"")</f>
        <v/>
      </c>
      <c r="AD565" t="str">
        <f>IF($AC565="","",IFERROR(_xlfn.SINGLE(INDEX(Exceções!$E$5:$E$202,MATCH($A565&amp;"|"&amp;$F565,Exceções!$F$5:$F$202,0))),""))</f>
        <v/>
      </c>
    </row>
    <row r="566" spans="1:30" ht="15" hidden="1" customHeight="1" x14ac:dyDescent="0.25">
      <c r="A566" s="43">
        <v>53173</v>
      </c>
      <c r="B566" s="29" t="s">
        <v>189</v>
      </c>
      <c r="C566" s="29" t="str">
        <f>IFERROR(INDEX(Cadastro!$C$5:$C$94,$AB566),"NÃO INFORMADO")</f>
        <v>ELE</v>
      </c>
      <c r="D566" s="29" t="str">
        <f>IFERROR(INDEX(Cadastro!$D$5:$D$94,$AB566),"")</f>
        <v>A</v>
      </c>
      <c r="E566" s="29" t="str">
        <f>IFERROR(INDEX(Cadastro!$G$5:$G$94,$AB566),"")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$94,$AB566),"")="",IF($L566&gt;0,1,0),IF(IFERROR(INDEX(Cadastro!$F$5:$F$94,$AB566),"")&lt;=IFERROR(INDEX(Parâmetros!$B$39:$B$48,MATCH($E566,Parâmetros!$A$39:$A$48,0)),99),IFERROR(INDEX(Cadastro!$F$5:$F$94,$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$94,$AB566),"")="",0,IF(IFERROR(INDEX(Cadastro!$F$5:$F$94,$AB566),"")&gt;IFERROR(INDEX(Parâmetros!$B$39:$B$48,MATCH($E566,Parâmetros!$A$39:$A$48,0)),99),IFERROR(INDEX(Cadastro!$F$5:$F$94,$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registro"),IF(AND($AB566&lt;&gt;$AB565,IFERROR(INDEX(Cadastro!$F$5:$F$94,$AB566),"")=""),"Indeterminado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IFERROR(MATCH($A566&amp;"|"&amp;TEXT(_xlfn.MAXIFS(Cadastro!$E$5:$E$94,Cadastro!$A$5:$A$94,$A566,Cadastro!$E$5:$E$94,"&lt;="&amp;$F566),"yyyymmdd"),Cadastro!$I$5:$I$94,0),"")</f>
        <v>23</v>
      </c>
      <c r="AC566" t="str">
        <f>IFERROR(_xlfn.SINGLE(INDEX(Exceções!$D$5:$D$202,MATCH($A566&amp;"|"&amp;$F566,Exceções!$F$5:$F$202,0))),"")</f>
        <v/>
      </c>
      <c r="AD566" t="str">
        <f>IF($AC566="","",IFERROR(_xlfn.SINGLE(INDEX(Exceções!$E$5:$E$202,MATCH($A566&amp;"|"&amp;$F566,Exceções!$F$5:$F$202,0))),""))</f>
        <v/>
      </c>
    </row>
    <row r="567" spans="1:30" ht="15" hidden="1" customHeight="1" x14ac:dyDescent="0.25">
      <c r="A567" s="43">
        <v>53173</v>
      </c>
      <c r="B567" s="29" t="s">
        <v>189</v>
      </c>
      <c r="C567" s="29" t="str">
        <f>IFERROR(INDEX(Cadastro!$C$5:$C$94,$AB567),"NÃO INFORMADO")</f>
        <v>ELE</v>
      </c>
      <c r="D567" s="29" t="str">
        <f>IFERROR(INDEX(Cadastro!$D$5:$D$94,$AB567),"")</f>
        <v>A</v>
      </c>
      <c r="E567" s="29" t="str">
        <f>IFERROR(INDEX(Cadastro!$G$5:$G$94,$AB567),"")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$94,$AB567),"")="",IF($L567&gt;0,1,0),IF(IFERROR(INDEX(Cadastro!$F$5:$F$94,$AB567),"")&lt;=IFERROR(INDEX(Parâmetros!$B$39:$B$48,MATCH($E567,Parâmetros!$A$39:$A$48,0)),99),IFERROR(INDEX(Cadastro!$F$5:$F$94,$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$94,$AB567),"")="",0,IF(IFERROR(INDEX(Cadastro!$F$5:$F$94,$AB567),"")&gt;IFERROR(INDEX(Parâmetros!$B$39:$B$48,MATCH($E567,Parâmetros!$A$39:$A$48,0)),99),IFERROR(INDEX(Cadastro!$F$5:$F$94,$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registro"),IF(AND($AB567&lt;&gt;$AB566,IFERROR(INDEX(Cadastro!$F$5:$F$94,$AB567),"")=""),"Indeterminado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IFERROR(MATCH($A567&amp;"|"&amp;TEXT(_xlfn.MAXIFS(Cadastro!$E$5:$E$94,Cadastro!$A$5:$A$94,$A567,Cadastro!$E$5:$E$94,"&lt;="&amp;$F567),"yyyymmdd"),Cadastro!$I$5:$I$94,0),"")</f>
        <v>23</v>
      </c>
      <c r="AC567" t="str">
        <f>IFERROR(_xlfn.SINGLE(INDEX(Exceções!$D$5:$D$202,MATCH($A567&amp;"|"&amp;$F567,Exceções!$F$5:$F$202,0))),"")</f>
        <v/>
      </c>
      <c r="AD567" t="str">
        <f>IF($AC567="","",IFERROR(_xlfn.SINGLE(INDEX(Exceções!$E$5:$E$202,MATCH($A567&amp;"|"&amp;$F567,Exceções!$F$5:$F$202,0))),""))</f>
        <v/>
      </c>
    </row>
    <row r="568" spans="1:30" ht="15" hidden="1" customHeight="1" x14ac:dyDescent="0.25">
      <c r="A568" s="43">
        <v>53173</v>
      </c>
      <c r="B568" s="29" t="s">
        <v>189</v>
      </c>
      <c r="C568" s="29" t="str">
        <f>IFERROR(INDEX(Cadastro!$C$5:$C$94,$AB568),"NÃO INFORMADO")</f>
        <v>ELE</v>
      </c>
      <c r="D568" s="29" t="str">
        <f>IFERROR(INDEX(Cadastro!$D$5:$D$94,$AB568),"")</f>
        <v>A</v>
      </c>
      <c r="E568" s="29" t="str">
        <f>IFERROR(INDEX(Cadastro!$G$5:$G$94,$AB568),"")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$94,$AB568),"")="",IF($L568&gt;0,1,0),IF(IFERROR(INDEX(Cadastro!$F$5:$F$94,$AB568),"")&lt;=IFERROR(INDEX(Parâmetros!$B$39:$B$48,MATCH($E568,Parâmetros!$A$39:$A$48,0)),99),IFERROR(INDEX(Cadastro!$F$5:$F$94,$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$94,$AB568),"")="",0,IF(IFERROR(INDEX(Cadastro!$F$5:$F$94,$AB568),"")&gt;IFERROR(INDEX(Parâmetros!$B$39:$B$48,MATCH($E568,Parâmetros!$A$39:$A$48,0)),99),IFERROR(INDEX(Cadastro!$F$5:$F$94,$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registro"),IF(AND($AB568&lt;&gt;$AB567,IFERROR(INDEX(Cadastro!$F$5:$F$94,$AB568),"")=""),"Indeterminado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IFERROR(MATCH($A568&amp;"|"&amp;TEXT(_xlfn.MAXIFS(Cadastro!$E$5:$E$94,Cadastro!$A$5:$A$94,$A568,Cadastro!$E$5:$E$94,"&lt;="&amp;$F568),"yyyymmdd"),Cadastro!$I$5:$I$94,0),"")</f>
        <v>23</v>
      </c>
      <c r="AC568" t="str">
        <f>IFERROR(_xlfn.SINGLE(INDEX(Exceções!$D$5:$D$202,MATCH($A568&amp;"|"&amp;$F568,Exceções!$F$5:$F$202,0))),"")</f>
        <v/>
      </c>
      <c r="AD568" t="str">
        <f>IF($AC568="","",IFERROR(_xlfn.SINGLE(INDEX(Exceções!$E$5:$E$202,MATCH($A568&amp;"|"&amp;$F568,Exceções!$F$5:$F$202,0))),""))</f>
        <v/>
      </c>
    </row>
    <row r="569" spans="1:30" ht="15" hidden="1" customHeight="1" x14ac:dyDescent="0.25">
      <c r="A569" s="43">
        <v>53173</v>
      </c>
      <c r="B569" s="29" t="s">
        <v>189</v>
      </c>
      <c r="C569" s="29" t="str">
        <f>IFERROR(INDEX(Cadastro!$C$5:$C$94,$AB569),"NÃO INFORMADO")</f>
        <v>ELE</v>
      </c>
      <c r="D569" s="29" t="str">
        <f>IFERROR(INDEX(Cadastro!$D$5:$D$94,$AB569),"")</f>
        <v>C</v>
      </c>
      <c r="E569" s="29" t="str">
        <f>IFERROR(INDEX(Cadastro!$G$5:$G$94,$AB569),"")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$94,$AB569),"")="",IF($L569&gt;0,1,0),IF(IFERROR(INDEX(Cadastro!$F$5:$F$94,$AB569),"")&lt;=IFERROR(INDEX(Parâmetros!$B$39:$B$48,MATCH($E569,Parâmetros!$A$39:$A$48,0)),99),IFERROR(INDEX(Cadastro!$F$5:$F$94,$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$94,$AB569),"")="",0,IF(IFERROR(INDEX(Cadastro!$F$5:$F$94,$AB569),"")&gt;IFERROR(INDEX(Parâmetros!$B$39:$B$48,MATCH($E569,Parâmetros!$A$39:$A$48,0)),99),IFERROR(INDEX(Cadastro!$F$5:$F$94,$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registro"),IF(AND($AB569&lt;&gt;$AB568,IFERROR(INDEX(Cadastro!$F$5:$F$94,$AB569),"")=""),"Indeterminado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IFERROR(MATCH($A569&amp;"|"&amp;TEXT(_xlfn.MAXIFS(Cadastro!$E$5:$E$94,Cadastro!$A$5:$A$94,$A569,Cadastro!$E$5:$E$94,"&lt;="&amp;$F569),"yyyymmdd"),Cadastro!$I$5:$I$94,0),"")</f>
        <v>24</v>
      </c>
      <c r="AC569" t="str">
        <f>IFERROR(_xlfn.SINGLE(INDEX(Exceções!$D$5:$D$202,MATCH($A569&amp;"|"&amp;$F569,Exceções!$F$5:$F$202,0))),"")</f>
        <v/>
      </c>
      <c r="AD569" t="str">
        <f>IF($AC569="","",IFERROR(_xlfn.SINGLE(INDEX(Exceções!$E$5:$E$202,MATCH($A569&amp;"|"&amp;$F569,Exceções!$F$5:$F$202,0))),""))</f>
        <v/>
      </c>
    </row>
    <row r="570" spans="1:30" ht="15" hidden="1" customHeight="1" x14ac:dyDescent="0.25">
      <c r="A570" s="43">
        <v>53173</v>
      </c>
      <c r="B570" s="29" t="s">
        <v>189</v>
      </c>
      <c r="C570" s="29" t="str">
        <f>IFERROR(INDEX(Cadastro!$C$5:$C$94,$AB570),"NÃO INFORMADO")</f>
        <v>ELE</v>
      </c>
      <c r="D570" s="29" t="str">
        <f>IFERROR(INDEX(Cadastro!$D$5:$D$94,$AB570),"")</f>
        <v>C</v>
      </c>
      <c r="E570" s="29" t="str">
        <f>IFERROR(INDEX(Cadastro!$G$5:$G$94,$AB570),"")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$94,$AB570),"")="",IF($L570&gt;0,1,0),IF(IFERROR(INDEX(Cadastro!$F$5:$F$94,$AB570),"")&lt;=IFERROR(INDEX(Parâmetros!$B$39:$B$48,MATCH($E570,Parâmetros!$A$39:$A$48,0)),99),IFERROR(INDEX(Cadastro!$F$5:$F$94,$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$94,$AB570),"")="",0,IF(IFERROR(INDEX(Cadastro!$F$5:$F$94,$AB570),"")&gt;IFERROR(INDEX(Parâmetros!$B$39:$B$48,MATCH($E570,Parâmetros!$A$39:$A$48,0)),99),IFERROR(INDEX(Cadastro!$F$5:$F$94,$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registro"),IF(AND($AB570&lt;&gt;$AB569,IFERROR(INDEX(Cadastro!$F$5:$F$94,$AB570),"")=""),"Indeterminado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IFERROR(MATCH($A570&amp;"|"&amp;TEXT(_xlfn.MAXIFS(Cadastro!$E$5:$E$94,Cadastro!$A$5:$A$94,$A570,Cadastro!$E$5:$E$94,"&lt;="&amp;$F570),"yyyymmdd"),Cadastro!$I$5:$I$94,0),"")</f>
        <v>24</v>
      </c>
      <c r="AC570" t="str">
        <f>IFERROR(_xlfn.SINGLE(INDEX(Exceções!$D$5:$D$202,MATCH($A570&amp;"|"&amp;$F570,Exceções!$F$5:$F$202,0))),"")</f>
        <v/>
      </c>
      <c r="AD570" t="str">
        <f>IF($AC570="","",IFERROR(_xlfn.SINGLE(INDEX(Exceções!$E$5:$E$202,MATCH($A570&amp;"|"&amp;$F570,Exceções!$F$5:$F$202,0))),""))</f>
        <v/>
      </c>
    </row>
    <row r="571" spans="1:30" ht="15" hidden="1" customHeight="1" x14ac:dyDescent="0.25">
      <c r="A571" s="43">
        <v>53173</v>
      </c>
      <c r="B571" s="29" t="s">
        <v>189</v>
      </c>
      <c r="C571" s="29" t="str">
        <f>IFERROR(INDEX(Cadastro!$C$5:$C$94,$AB571),"NÃO INFORMADO")</f>
        <v>ELE</v>
      </c>
      <c r="D571" s="29" t="str">
        <f>IFERROR(INDEX(Cadastro!$D$5:$D$94,$AB571),"")</f>
        <v>C</v>
      </c>
      <c r="E571" s="29" t="str">
        <f>IFERROR(INDEX(Cadastro!$G$5:$G$94,$AB571),"")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$94,$AB571),"")="",IF($L571&gt;0,1,0),IF(IFERROR(INDEX(Cadastro!$F$5:$F$94,$AB571),"")&lt;=IFERROR(INDEX(Parâmetros!$B$39:$B$48,MATCH($E571,Parâmetros!$A$39:$A$48,0)),99),IFERROR(INDEX(Cadastro!$F$5:$F$94,$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$94,$AB571),"")="",0,IF(IFERROR(INDEX(Cadastro!$F$5:$F$94,$AB571),"")&gt;IFERROR(INDEX(Parâmetros!$B$39:$B$48,MATCH($E571,Parâmetros!$A$39:$A$48,0)),99),IFERROR(INDEX(Cadastro!$F$5:$F$94,$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registro"),IF(AND($AB571&lt;&gt;$AB570,IFERROR(INDEX(Cadastro!$F$5:$F$94,$AB571),"")=""),"Indeterminado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IFERROR(MATCH($A571&amp;"|"&amp;TEXT(_xlfn.MAXIFS(Cadastro!$E$5:$E$94,Cadastro!$A$5:$A$94,$A571,Cadastro!$E$5:$E$94,"&lt;="&amp;$F571),"yyyymmdd"),Cadastro!$I$5:$I$94,0),"")</f>
        <v>24</v>
      </c>
      <c r="AC571" t="str">
        <f>IFERROR(_xlfn.SINGLE(INDEX(Exceções!$D$5:$D$202,MATCH($A571&amp;"|"&amp;$F571,Exceções!$F$5:$F$202,0))),"")</f>
        <v/>
      </c>
      <c r="AD571" t="str">
        <f>IF($AC571="","",IFERROR(_xlfn.SINGLE(INDEX(Exceções!$E$5:$E$202,MATCH($A571&amp;"|"&amp;$F571,Exceções!$F$5:$F$202,0))),""))</f>
        <v/>
      </c>
    </row>
    <row r="572" spans="1:30" ht="15" hidden="1" customHeight="1" x14ac:dyDescent="0.25">
      <c r="A572" s="43">
        <v>53173</v>
      </c>
      <c r="B572" s="29" t="s">
        <v>189</v>
      </c>
      <c r="C572" s="29" t="str">
        <f>IFERROR(INDEX(Cadastro!$C$5:$C$94,$AB572),"NÃO INFORMADO")</f>
        <v>ELE</v>
      </c>
      <c r="D572" s="29" t="str">
        <f>IFERROR(INDEX(Cadastro!$D$5:$D$94,$AB572),"")</f>
        <v>C</v>
      </c>
      <c r="E572" s="29" t="str">
        <f>IFERROR(INDEX(Cadastro!$G$5:$G$94,$AB572),"")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$94,$AB572),"")="",IF($L572&gt;0,1,0),IF(IFERROR(INDEX(Cadastro!$F$5:$F$94,$AB572),"")&lt;=IFERROR(INDEX(Parâmetros!$B$39:$B$48,MATCH($E572,Parâmetros!$A$39:$A$48,0)),99),IFERROR(INDEX(Cadastro!$F$5:$F$94,$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$94,$AB572),"")="",0,IF(IFERROR(INDEX(Cadastro!$F$5:$F$94,$AB572),"")&gt;IFERROR(INDEX(Parâmetros!$B$39:$B$48,MATCH($E572,Parâmetros!$A$39:$A$48,0)),99),IFERROR(INDEX(Cadastro!$F$5:$F$94,$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registro"),IF(AND($AB572&lt;&gt;$AB571,IFERROR(INDEX(Cadastro!$F$5:$F$94,$AB572),"")=""),"Indeterminado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IFERROR(MATCH($A572&amp;"|"&amp;TEXT(_xlfn.MAXIFS(Cadastro!$E$5:$E$94,Cadastro!$A$5:$A$94,$A572,Cadastro!$E$5:$E$94,"&lt;="&amp;$F572),"yyyymmdd"),Cadastro!$I$5:$I$94,0),"")</f>
        <v>24</v>
      </c>
      <c r="AC572" t="str">
        <f>IFERROR(_xlfn.SINGLE(INDEX(Exceções!$D$5:$D$202,MATCH($A572&amp;"|"&amp;$F572,Exceções!$F$5:$F$202,0))),"")</f>
        <v>Folga</v>
      </c>
      <c r="AD572" t="str">
        <f>IF($AC572="","",IFERROR(_xlfn.SINGLE(INDEX(Exceções!$E$5:$E$202,MATCH($A572&amp;"|"&amp;$F572,Exceções!$F$5:$F$202,0))),""))</f>
        <v>Folga da escala do funcionario</v>
      </c>
    </row>
    <row r="573" spans="1:30" ht="15" hidden="1" customHeight="1" x14ac:dyDescent="0.25">
      <c r="A573" s="43">
        <v>53173</v>
      </c>
      <c r="B573" s="29" t="s">
        <v>189</v>
      </c>
      <c r="C573" s="29" t="str">
        <f>IFERROR(INDEX(Cadastro!$C$5:$C$94,$AB573),"NÃO INFORMADO")</f>
        <v>ELE</v>
      </c>
      <c r="D573" s="29" t="str">
        <f>IFERROR(INDEX(Cadastro!$D$5:$D$94,$AB573),"")</f>
        <v>C</v>
      </c>
      <c r="E573" s="29" t="str">
        <f>IFERROR(INDEX(Cadastro!$G$5:$G$94,$AB573),"")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$94,$AB573),"")="",IF($L573&gt;0,1,0),IF(IFERROR(INDEX(Cadastro!$F$5:$F$94,$AB573),"")&lt;=IFERROR(INDEX(Parâmetros!$B$39:$B$48,MATCH($E573,Parâmetros!$A$39:$A$48,0)),99),IFERROR(INDEX(Cadastro!$F$5:$F$94,$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$94,$AB573),"")="",0,IF(IFERROR(INDEX(Cadastro!$F$5:$F$94,$AB573),"")&gt;IFERROR(INDEX(Parâmetros!$B$39:$B$48,MATCH($E573,Parâmetros!$A$39:$A$48,0)),99),IFERROR(INDEX(Cadastro!$F$5:$F$94,$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registro"),IF(AND($AB573&lt;&gt;$AB572,IFERROR(INDEX(Cadastro!$F$5:$F$94,$AB573),"")=""),"Indeterminado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IFERROR(MATCH($A573&amp;"|"&amp;TEXT(_xlfn.MAXIFS(Cadastro!$E$5:$E$94,Cadastro!$A$5:$A$94,$A573,Cadastro!$E$5:$E$94,"&lt;="&amp;$F573),"yyyymmdd"),Cadastro!$I$5:$I$94,0),"")</f>
        <v>24</v>
      </c>
      <c r="AC573" t="str">
        <f>IFERROR(_xlfn.SINGLE(INDEX(Exceções!$D$5:$D$202,MATCH($A573&amp;"|"&amp;$F573,Exceções!$F$5:$F$202,0))),"")</f>
        <v/>
      </c>
      <c r="AD573" t="str">
        <f>IF($AC573="","",IFERROR(_xlfn.SINGLE(INDEX(Exceções!$E$5:$E$202,MATCH($A573&amp;"|"&amp;$F573,Exceções!$F$5:$F$202,0))),""))</f>
        <v/>
      </c>
    </row>
    <row r="574" spans="1:30" ht="15" hidden="1" customHeight="1" x14ac:dyDescent="0.25">
      <c r="A574" s="43">
        <v>53173</v>
      </c>
      <c r="B574" s="29" t="s">
        <v>189</v>
      </c>
      <c r="C574" s="29" t="str">
        <f>IFERROR(INDEX(Cadastro!$C$5:$C$94,$AB574),"NÃO INFORMADO")</f>
        <v>ELE</v>
      </c>
      <c r="D574" s="29" t="str">
        <f>IFERROR(INDEX(Cadastro!$D$5:$D$94,$AB574),"")</f>
        <v>C</v>
      </c>
      <c r="E574" s="29" t="str">
        <f>IFERROR(INDEX(Cadastro!$G$5:$G$94,$AB574),"")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$94,$AB574),"")="",IF($L574&gt;0,1,0),IF(IFERROR(INDEX(Cadastro!$F$5:$F$94,$AB574),"")&lt;=IFERROR(INDEX(Parâmetros!$B$39:$B$48,MATCH($E574,Parâmetros!$A$39:$A$48,0)),99),IFERROR(INDEX(Cadastro!$F$5:$F$94,$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$94,$AB574),"")="",0,IF(IFERROR(INDEX(Cadastro!$F$5:$F$94,$AB574),"")&gt;IFERROR(INDEX(Parâmetros!$B$39:$B$48,MATCH($E574,Parâmetros!$A$39:$A$48,0)),99),IFERROR(INDEX(Cadastro!$F$5:$F$94,$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registro"),IF(AND($AB574&lt;&gt;$AB573,IFERROR(INDEX(Cadastro!$F$5:$F$94,$AB574),"")=""),"Indeterminado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IFERROR(MATCH($A574&amp;"|"&amp;TEXT(_xlfn.MAXIFS(Cadastro!$E$5:$E$94,Cadastro!$A$5:$A$94,$A574,Cadastro!$E$5:$E$94,"&lt;="&amp;$F574),"yyyymmdd"),Cadastro!$I$5:$I$94,0),"")</f>
        <v>24</v>
      </c>
      <c r="AC574" t="str">
        <f>IFERROR(_xlfn.SINGLE(INDEX(Exceções!$D$5:$D$202,MATCH($A574&amp;"|"&amp;$F574,Exceções!$F$5:$F$202,0))),"")</f>
        <v/>
      </c>
      <c r="AD574" t="str">
        <f>IF($AC574="","",IFERROR(_xlfn.SINGLE(INDEX(Exceções!$E$5:$E$202,MATCH($A574&amp;"|"&amp;$F574,Exceções!$F$5:$F$202,0))),""))</f>
        <v/>
      </c>
    </row>
    <row r="575" spans="1:30" ht="15" hidden="1" customHeight="1" x14ac:dyDescent="0.25">
      <c r="A575" s="43">
        <v>53173</v>
      </c>
      <c r="B575" s="29" t="s">
        <v>189</v>
      </c>
      <c r="C575" s="29" t="str">
        <f>IFERROR(INDEX(Cadastro!$C$5:$C$94,$AB575),"NÃO INFORMADO")</f>
        <v>ELE</v>
      </c>
      <c r="D575" s="29" t="str">
        <f>IFERROR(INDEX(Cadastro!$D$5:$D$94,$AB575),"")</f>
        <v>C</v>
      </c>
      <c r="E575" s="29" t="str">
        <f>IFERROR(INDEX(Cadastro!$G$5:$G$94,$AB575),"")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$94,$AB575),"")="",IF($L575&gt;0,1,0),IF(IFERROR(INDEX(Cadastro!$F$5:$F$94,$AB575),"")&lt;=IFERROR(INDEX(Parâmetros!$B$39:$B$48,MATCH($E575,Parâmetros!$A$39:$A$48,0)),99),IFERROR(INDEX(Cadastro!$F$5:$F$94,$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$94,$AB575),"")="",0,IF(IFERROR(INDEX(Cadastro!$F$5:$F$94,$AB575),"")&gt;IFERROR(INDEX(Parâmetros!$B$39:$B$48,MATCH($E575,Parâmetros!$A$39:$A$48,0)),99),IFERROR(INDEX(Cadastro!$F$5:$F$94,$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registro"),IF(AND($AB575&lt;&gt;$AB574,IFERROR(INDEX(Cadastro!$F$5:$F$94,$AB575),"")=""),"Indeterminado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IFERROR(MATCH($A575&amp;"|"&amp;TEXT(_xlfn.MAXIFS(Cadastro!$E$5:$E$94,Cadastro!$A$5:$A$94,$A575,Cadastro!$E$5:$E$94,"&lt;="&amp;$F575),"yyyymmdd"),Cadastro!$I$5:$I$94,0),"")</f>
        <v>24</v>
      </c>
      <c r="AC575" t="str">
        <f>IFERROR(_xlfn.SINGLE(INDEX(Exceções!$D$5:$D$202,MATCH($A575&amp;"|"&amp;$F575,Exceções!$F$5:$F$202,0))),"")</f>
        <v/>
      </c>
      <c r="AD575" t="str">
        <f>IF($AC575="","",IFERROR(_xlfn.SINGLE(INDEX(Exceções!$E$5:$E$202,MATCH($A575&amp;"|"&amp;$F575,Exceções!$F$5:$F$202,0))),""))</f>
        <v/>
      </c>
    </row>
    <row r="576" spans="1:30" ht="15" hidden="1" customHeight="1" x14ac:dyDescent="0.25">
      <c r="A576" s="43">
        <v>53173</v>
      </c>
      <c r="B576" s="29" t="s">
        <v>189</v>
      </c>
      <c r="C576" s="29" t="str">
        <f>IFERROR(INDEX(Cadastro!$C$5:$C$94,$AB576),"NÃO INFORMADO")</f>
        <v>ELE</v>
      </c>
      <c r="D576" s="29" t="str">
        <f>IFERROR(INDEX(Cadastro!$D$5:$D$94,$AB576),"")</f>
        <v>C</v>
      </c>
      <c r="E576" s="29" t="str">
        <f>IFERROR(INDEX(Cadastro!$G$5:$G$94,$AB576),"")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$94,$AB576),"")="",IF($L576&gt;0,1,0),IF(IFERROR(INDEX(Cadastro!$F$5:$F$94,$AB576),"")&lt;=IFERROR(INDEX(Parâmetros!$B$39:$B$48,MATCH($E576,Parâmetros!$A$39:$A$48,0)),99),IFERROR(INDEX(Cadastro!$F$5:$F$94,$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$94,$AB576),"")="",0,IF(IFERROR(INDEX(Cadastro!$F$5:$F$94,$AB576),"")&gt;IFERROR(INDEX(Parâmetros!$B$39:$B$48,MATCH($E576,Parâmetros!$A$39:$A$48,0)),99),IFERROR(INDEX(Cadastro!$F$5:$F$94,$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registro"),IF(AND($AB576&lt;&gt;$AB575,IFERROR(INDEX(Cadastro!$F$5:$F$94,$AB576),"")=""),"Indeterminado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IFERROR(MATCH($A576&amp;"|"&amp;TEXT(_xlfn.MAXIFS(Cadastro!$E$5:$E$94,Cadastro!$A$5:$A$94,$A576,Cadastro!$E$5:$E$94,"&lt;="&amp;$F576),"yyyymmdd"),Cadastro!$I$5:$I$94,0),"")</f>
        <v>24</v>
      </c>
      <c r="AC576" t="str">
        <f>IFERROR(_xlfn.SINGLE(INDEX(Exceções!$D$5:$D$202,MATCH($A576&amp;"|"&amp;$F576,Exceções!$F$5:$F$202,0))),"")</f>
        <v/>
      </c>
      <c r="AD576" t="str">
        <f>IF($AC576="","",IFERROR(_xlfn.SINGLE(INDEX(Exceções!$E$5:$E$202,MATCH($A576&amp;"|"&amp;$F576,Exceções!$F$5:$F$202,0))),""))</f>
        <v/>
      </c>
    </row>
    <row r="577" spans="1:30" ht="15" hidden="1" customHeight="1" x14ac:dyDescent="0.25">
      <c r="A577" s="43">
        <v>53173</v>
      </c>
      <c r="B577" s="29" t="s">
        <v>189</v>
      </c>
      <c r="C577" s="29" t="str">
        <f>IFERROR(INDEX(Cadastro!$C$5:$C$94,$AB577),"NÃO INFORMADO")</f>
        <v>ELE</v>
      </c>
      <c r="D577" s="29" t="str">
        <f>IFERROR(INDEX(Cadastro!$D$5:$D$94,$AB577),"")</f>
        <v>C</v>
      </c>
      <c r="E577" s="29" t="str">
        <f>IFERROR(INDEX(Cadastro!$G$5:$G$94,$AB577),"")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$94,$AB577),"")="",IF($L577&gt;0,1,0),IF(IFERROR(INDEX(Cadastro!$F$5:$F$94,$AB577),"")&lt;=IFERROR(INDEX(Parâmetros!$B$39:$B$48,MATCH($E577,Parâmetros!$A$39:$A$48,0)),99),IFERROR(INDEX(Cadastro!$F$5:$F$94,$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$94,$AB577),"")="",0,IF(IFERROR(INDEX(Cadastro!$F$5:$F$94,$AB577),"")&gt;IFERROR(INDEX(Parâmetros!$B$39:$B$48,MATCH($E577,Parâmetros!$A$39:$A$48,0)),99),IFERROR(INDEX(Cadastro!$F$5:$F$94,$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registro"),IF(AND($AB577&lt;&gt;$AB576,IFERROR(INDEX(Cadastro!$F$5:$F$94,$AB577),"")=""),"Indeterminado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IFERROR(MATCH($A577&amp;"|"&amp;TEXT(_xlfn.MAXIFS(Cadastro!$E$5:$E$94,Cadastro!$A$5:$A$94,$A577,Cadastro!$E$5:$E$94,"&lt;="&amp;$F577),"yyyymmdd"),Cadastro!$I$5:$I$94,0),"")</f>
        <v>24</v>
      </c>
      <c r="AC577" t="str">
        <f>IFERROR(_xlfn.SINGLE(INDEX(Exceções!$D$5:$D$202,MATCH($A577&amp;"|"&amp;$F577,Exceções!$F$5:$F$202,0))),"")</f>
        <v/>
      </c>
      <c r="AD577" t="str">
        <f>IF($AC577="","",IFERROR(_xlfn.SINGLE(INDEX(Exceções!$E$5:$E$202,MATCH($A577&amp;"|"&amp;$F577,Exceções!$F$5:$F$202,0))),""))</f>
        <v/>
      </c>
    </row>
    <row r="578" spans="1:30" ht="15" hidden="1" customHeight="1" x14ac:dyDescent="0.25">
      <c r="A578" s="43">
        <v>53173</v>
      </c>
      <c r="B578" s="29" t="s">
        <v>189</v>
      </c>
      <c r="C578" s="29" t="str">
        <f>IFERROR(INDEX(Cadastro!$C$5:$C$94,$AB578),"NÃO INFORMADO")</f>
        <v>ELE</v>
      </c>
      <c r="D578" s="29" t="str">
        <f>IFERROR(INDEX(Cadastro!$D$5:$D$94,$AB578),"")</f>
        <v>C</v>
      </c>
      <c r="E578" s="29" t="str">
        <f>IFERROR(INDEX(Cadastro!$G$5:$G$94,$AB578),"")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$94,$AB578),"")="",IF($L578&gt;0,1,0),IF(IFERROR(INDEX(Cadastro!$F$5:$F$94,$AB578),"")&lt;=IFERROR(INDEX(Parâmetros!$B$39:$B$48,MATCH($E578,Parâmetros!$A$39:$A$48,0)),99),IFERROR(INDEX(Cadastro!$F$5:$F$94,$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$94,$AB578),"")="",0,IF(IFERROR(INDEX(Cadastro!$F$5:$F$94,$AB578),"")&gt;IFERROR(INDEX(Parâmetros!$B$39:$B$48,MATCH($E578,Parâmetros!$A$39:$A$48,0)),99),IFERROR(INDEX(Cadastro!$F$5:$F$94,$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registro"),IF(AND($AB578&lt;&gt;$AB577,IFERROR(INDEX(Cadastro!$F$5:$F$94,$AB578),"")=""),"Indeterminado (início da série)",IF($X578&gt;0,"Folga","Falta de registro"))))))))</f>
        <v>Folga</v>
      </c>
      <c r="Z578" s="46">
        <f>IF(OR($L578&gt;0,$F578&gt;Parâmetros!$E$14),0,IF($A578&lt;&gt;$A577,1,N($Z577)+1))</f>
        <v>0</v>
      </c>
      <c r="AA578" s="46">
        <f>IF(OR($L578&gt;0,$F578&gt;Parâmetros!$E$14),0,IF(OR($A578&lt;&gt;$A579,$F579&gt;Parâmetros!$E$14),1,N($AA579)+1))</f>
        <v>0</v>
      </c>
      <c r="AB578" s="43">
        <f>IFERROR(MATCH($A578&amp;"|"&amp;TEXT(_xlfn.MAXIFS(Cadastro!$E$5:$E$94,Cadastro!$A$5:$A$94,$A578,Cadastro!$E$5:$E$94,"&lt;="&amp;$F578),"yyyymmdd"),Cadastro!$I$5:$I$94,0),"")</f>
        <v>24</v>
      </c>
      <c r="AC578" t="str">
        <f>IFERROR(_xlfn.SINGLE(INDEX(Exceções!$D$5:$D$202,MATCH($A578&amp;"|"&amp;$F578,Exceções!$F$5:$F$202,0))),"")</f>
        <v/>
      </c>
      <c r="AD578" t="str">
        <f>IF($AC578="","",IFERROR(_xlfn.SINGLE(INDEX(Exceções!$E$5:$E$202,MATCH($A578&amp;"|"&amp;$F578,Exceções!$F$5:$F$202,0))),""))</f>
        <v/>
      </c>
    </row>
    <row r="579" spans="1:30" ht="15" hidden="1" customHeight="1" x14ac:dyDescent="0.25">
      <c r="A579" s="43">
        <v>53173</v>
      </c>
      <c r="B579" s="29" t="s">
        <v>189</v>
      </c>
      <c r="C579" s="29" t="str">
        <f>IFERROR(INDEX(Cadastro!$C$5:$C$94,$AB579),"NÃO INFORMADO")</f>
        <v>ELE</v>
      </c>
      <c r="D579" s="29" t="str">
        <f>IFERROR(INDEX(Cadastro!$D$5:$D$94,$AB579),"")</f>
        <v>C</v>
      </c>
      <c r="E579" s="29" t="str">
        <f>IFERROR(INDEX(Cadastro!$G$5:$G$94,$AB579),"")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$94,$AB579),"")="",IF($L579&gt;0,1,0),IF(IFERROR(INDEX(Cadastro!$F$5:$F$94,$AB579),"")&lt;=IFERROR(INDEX(Parâmetros!$B$39:$B$48,MATCH($E579,Parâmetros!$A$39:$A$48,0)),99),IFERROR(INDEX(Cadastro!$F$5:$F$94,$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$94,$AB579),"")="",0,IF(IFERROR(INDEX(Cadastro!$F$5:$F$94,$AB579),"")&gt;IFERROR(INDEX(Parâmetros!$B$39:$B$48,MATCH($E579,Parâmetros!$A$39:$A$48,0)),99),IFERROR(INDEX(Cadastro!$F$5:$F$94,$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registro"),IF(AND($AB579&lt;&gt;$AB578,IFERROR(INDEX(Cadastro!$F$5:$F$94,$AB579),"")=""),"Indeterminado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IFERROR(MATCH($A579&amp;"|"&amp;TEXT(_xlfn.MAXIFS(Cadastro!$E$5:$E$94,Cadastro!$A$5:$A$94,$A579,Cadastro!$E$5:$E$94,"&lt;="&amp;$F579),"yyyymmdd"),Cadastro!$I$5:$I$94,0),"")</f>
        <v>24</v>
      </c>
      <c r="AC579" t="str">
        <f>IFERROR(_xlfn.SINGLE(INDEX(Exceções!$D$5:$D$202,MATCH($A579&amp;"|"&amp;$F579,Exceções!$F$5:$F$202,0))),"")</f>
        <v/>
      </c>
      <c r="AD579" t="str">
        <f>IF($AC579="","",IFERROR(_xlfn.SINGLE(INDEX(Exceções!$E$5:$E$202,MATCH($A579&amp;"|"&amp;$F579,Exceções!$F$5:$F$202,0))),""))</f>
        <v/>
      </c>
    </row>
    <row r="580" spans="1:30" ht="15" hidden="1" customHeight="1" x14ac:dyDescent="0.25">
      <c r="A580" s="43">
        <v>53173</v>
      </c>
      <c r="B580" s="29" t="s">
        <v>189</v>
      </c>
      <c r="C580" s="29" t="str">
        <f>IFERROR(INDEX(Cadastro!$C$5:$C$94,$AB580),"NÃO INFORMADO")</f>
        <v>ELE</v>
      </c>
      <c r="D580" s="29" t="str">
        <f>IFERROR(INDEX(Cadastro!$D$5:$D$94,$AB580),"")</f>
        <v>C</v>
      </c>
      <c r="E580" s="29" t="str">
        <f>IFERROR(INDEX(Cadastro!$G$5:$G$94,$AB580),"")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$94,$AB580),"")="",IF($L580&gt;0,1,0),IF(IFERROR(INDEX(Cadastro!$F$5:$F$94,$AB580),"")&lt;=IFERROR(INDEX(Parâmetros!$B$39:$B$48,MATCH($E580,Parâmetros!$A$39:$A$48,0)),99),IFERROR(INDEX(Cadastro!$F$5:$F$94,$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$94,$AB580),"")="",0,IF(IFERROR(INDEX(Cadastro!$F$5:$F$94,$AB580),"")&gt;IFERROR(INDEX(Parâmetros!$B$39:$B$48,MATCH($E580,Parâmetros!$A$39:$A$48,0)),99),IFERROR(INDEX(Cadastro!$F$5:$F$94,$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registro"),IF(AND($AB580&lt;&gt;$AB579,IFERROR(INDEX(Cadastro!$F$5:$F$94,$AB580),"")=""),"Indeterminado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IFERROR(MATCH($A580&amp;"|"&amp;TEXT(_xlfn.MAXIFS(Cadastro!$E$5:$E$94,Cadastro!$A$5:$A$94,$A580,Cadastro!$E$5:$E$94,"&lt;="&amp;$F580),"yyyymmdd"),Cadastro!$I$5:$I$94,0),"")</f>
        <v>24</v>
      </c>
      <c r="AC580" t="str">
        <f>IFERROR(_xlfn.SINGLE(INDEX(Exceções!$D$5:$D$202,MATCH($A580&amp;"|"&amp;$F580,Exceções!$F$5:$F$202,0))),"")</f>
        <v/>
      </c>
      <c r="AD580" t="str">
        <f>IF($AC580="","",IFERROR(_xlfn.SINGLE(INDEX(Exceções!$E$5:$E$202,MATCH($A580&amp;"|"&amp;$F580,Exceções!$F$5:$F$202,0))),""))</f>
        <v/>
      </c>
    </row>
    <row r="581" spans="1:30" ht="15" hidden="1" customHeight="1" x14ac:dyDescent="0.25">
      <c r="A581" s="43">
        <v>53173</v>
      </c>
      <c r="B581" s="29" t="s">
        <v>189</v>
      </c>
      <c r="C581" s="29" t="str">
        <f>IFERROR(INDEX(Cadastro!$C$5:$C$94,$AB581),"NÃO INFORMADO")</f>
        <v>ELE</v>
      </c>
      <c r="D581" s="29" t="str">
        <f>IFERROR(INDEX(Cadastro!$D$5:$D$94,$AB581),"")</f>
        <v>C</v>
      </c>
      <c r="E581" s="29" t="str">
        <f>IFERROR(INDEX(Cadastro!$G$5:$G$94,$AB581),"")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$94,$AB581),"")="",IF($L581&gt;0,1,0),IF(IFERROR(INDEX(Cadastro!$F$5:$F$94,$AB581),"")&lt;=IFERROR(INDEX(Parâmetros!$B$39:$B$48,MATCH($E581,Parâmetros!$A$39:$A$48,0)),99),IFERROR(INDEX(Cadastro!$F$5:$F$94,$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$94,$AB581),"")="",0,IF(IFERROR(INDEX(Cadastro!$F$5:$F$94,$AB581),"")&gt;IFERROR(INDEX(Parâmetros!$B$39:$B$48,MATCH($E581,Parâmetros!$A$39:$A$48,0)),99),IFERROR(INDEX(Cadastro!$F$5:$F$94,$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registro"),IF(AND($AB581&lt;&gt;$AB580,IFERROR(INDEX(Cadastro!$F$5:$F$94,$AB581),"")=""),"Indeterminado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IFERROR(MATCH($A581&amp;"|"&amp;TEXT(_xlfn.MAXIFS(Cadastro!$E$5:$E$94,Cadastro!$A$5:$A$94,$A581,Cadastro!$E$5:$E$94,"&lt;="&amp;$F581),"yyyymmdd"),Cadastro!$I$5:$I$94,0),"")</f>
        <v>24</v>
      </c>
      <c r="AC581" t="str">
        <f>IFERROR(_xlfn.SINGLE(INDEX(Exceções!$D$5:$D$202,MATCH($A581&amp;"|"&amp;$F581,Exceções!$F$5:$F$202,0))),"")</f>
        <v/>
      </c>
      <c r="AD581" t="str">
        <f>IF($AC581="","",IFERROR(_xlfn.SINGLE(INDEX(Exceções!$E$5:$E$202,MATCH($A581&amp;"|"&amp;$F581,Exceções!$F$5:$F$202,0))),""))</f>
        <v/>
      </c>
    </row>
    <row r="582" spans="1:30" ht="15" hidden="1" customHeight="1" x14ac:dyDescent="0.25">
      <c r="A582" s="43">
        <v>53173</v>
      </c>
      <c r="B582" s="29" t="s">
        <v>189</v>
      </c>
      <c r="C582" s="29" t="str">
        <f>IFERROR(INDEX(Cadastro!$C$5:$C$94,$AB582),"NÃO INFORMADO")</f>
        <v>ELE</v>
      </c>
      <c r="D582" s="29" t="str">
        <f>IFERROR(INDEX(Cadastro!$D$5:$D$94,$AB582),"")</f>
        <v>C</v>
      </c>
      <c r="E582" s="29" t="str">
        <f>IFERROR(INDEX(Cadastro!$G$5:$G$94,$AB582),"")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$94,$AB582),"")="",IF($L582&gt;0,1,0),IF(IFERROR(INDEX(Cadastro!$F$5:$F$94,$AB582),"")&lt;=IFERROR(INDEX(Parâmetros!$B$39:$B$48,MATCH($E582,Parâmetros!$A$39:$A$48,0)),99),IFERROR(INDEX(Cadastro!$F$5:$F$94,$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$94,$AB582),"")="",0,IF(IFERROR(INDEX(Cadastro!$F$5:$F$94,$AB582),"")&gt;IFERROR(INDEX(Parâmetros!$B$39:$B$48,MATCH($E582,Parâmetros!$A$39:$A$48,0)),99),IFERROR(INDEX(Cadastro!$F$5:$F$94,$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registro"),IF(AND($AB582&lt;&gt;$AB581,IFERROR(INDEX(Cadastro!$F$5:$F$94,$AB582),"")=""),"Indeterminado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IFERROR(MATCH($A582&amp;"|"&amp;TEXT(_xlfn.MAXIFS(Cadastro!$E$5:$E$94,Cadastro!$A$5:$A$94,$A582,Cadastro!$E$5:$E$94,"&lt;="&amp;$F582),"yyyymmdd"),Cadastro!$I$5:$I$94,0),"")</f>
        <v>24</v>
      </c>
      <c r="AC582" t="str">
        <f>IFERROR(_xlfn.SINGLE(INDEX(Exceções!$D$5:$D$202,MATCH($A582&amp;"|"&amp;$F582,Exceções!$F$5:$F$202,0))),"")</f>
        <v/>
      </c>
      <c r="AD582" t="str">
        <f>IF($AC582="","",IFERROR(_xlfn.SINGLE(INDEX(Exceções!$E$5:$E$202,MATCH($A582&amp;"|"&amp;$F582,Exceções!$F$5:$F$202,0))),""))</f>
        <v/>
      </c>
    </row>
    <row r="583" spans="1:30" ht="15" hidden="1" customHeight="1" x14ac:dyDescent="0.25">
      <c r="A583" s="43">
        <v>53173</v>
      </c>
      <c r="B583" s="29" t="s">
        <v>189</v>
      </c>
      <c r="C583" s="29" t="str">
        <f>IFERROR(INDEX(Cadastro!$C$5:$C$94,$AB583),"NÃO INFORMADO")</f>
        <v>ELE</v>
      </c>
      <c r="D583" s="29" t="str">
        <f>IFERROR(INDEX(Cadastro!$D$5:$D$94,$AB583),"")</f>
        <v>C</v>
      </c>
      <c r="E583" s="29" t="str">
        <f>IFERROR(INDEX(Cadastro!$G$5:$G$94,$AB583),"")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$94,$AB583),"")="",IF($L583&gt;0,1,0),IF(IFERROR(INDEX(Cadastro!$F$5:$F$94,$AB583),"")&lt;=IFERROR(INDEX(Parâmetros!$B$39:$B$48,MATCH($E583,Parâmetros!$A$39:$A$48,0)),99),IFERROR(INDEX(Cadastro!$F$5:$F$94,$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$94,$AB583),"")="",0,IF(IFERROR(INDEX(Cadastro!$F$5:$F$94,$AB583),"")&gt;IFERROR(INDEX(Parâmetros!$B$39:$B$48,MATCH($E583,Parâmetros!$A$39:$A$48,0)),99),IFERROR(INDEX(Cadastro!$F$5:$F$94,$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registro"),IF(AND($AB583&lt;&gt;$AB582,IFERROR(INDEX(Cadastro!$F$5:$F$94,$AB583),"")=""),"Indeterminado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IFERROR(MATCH($A583&amp;"|"&amp;TEXT(_xlfn.MAXIFS(Cadastro!$E$5:$E$94,Cadastro!$A$5:$A$94,$A583,Cadastro!$E$5:$E$94,"&lt;="&amp;$F583),"yyyymmdd"),Cadastro!$I$5:$I$94,0),"")</f>
        <v>24</v>
      </c>
      <c r="AC583" t="str">
        <f>IFERROR(_xlfn.SINGLE(INDEX(Exceções!$D$5:$D$202,MATCH($A583&amp;"|"&amp;$F583,Exceções!$F$5:$F$202,0))),"")</f>
        <v/>
      </c>
      <c r="AD583" t="str">
        <f>IF($AC583="","",IFERROR(_xlfn.SINGLE(INDEX(Exceções!$E$5:$E$202,MATCH($A583&amp;"|"&amp;$F583,Exceções!$F$5:$F$202,0))),""))</f>
        <v/>
      </c>
    </row>
    <row r="584" spans="1:30" ht="15" hidden="1" customHeight="1" x14ac:dyDescent="0.25">
      <c r="A584" s="43">
        <v>53173</v>
      </c>
      <c r="B584" s="29" t="s">
        <v>189</v>
      </c>
      <c r="C584" s="29" t="str">
        <f>IFERROR(INDEX(Cadastro!$C$5:$C$94,$AB584),"NÃO INFORMADO")</f>
        <v>ELE</v>
      </c>
      <c r="D584" s="29" t="str">
        <f>IFERROR(INDEX(Cadastro!$D$5:$D$94,$AB584),"")</f>
        <v>C</v>
      </c>
      <c r="E584" s="29" t="str">
        <f>IFERROR(INDEX(Cadastro!$G$5:$G$94,$AB584),"")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$94,$AB584),"")="",IF($L584&gt;0,1,0),IF(IFERROR(INDEX(Cadastro!$F$5:$F$94,$AB584),"")&lt;=IFERROR(INDEX(Parâmetros!$B$39:$B$48,MATCH($E584,Parâmetros!$A$39:$A$48,0)),99),IFERROR(INDEX(Cadastro!$F$5:$F$94,$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$94,$AB584),"")="",0,IF(IFERROR(INDEX(Cadastro!$F$5:$F$94,$AB584),"")&gt;IFERROR(INDEX(Parâmetros!$B$39:$B$48,MATCH($E584,Parâmetros!$A$39:$A$48,0)),99),IFERROR(INDEX(Cadastro!$F$5:$F$94,$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registro"),IF(AND($AB584&lt;&gt;$AB583,IFERROR(INDEX(Cadastro!$F$5:$F$94,$AB584),"")=""),"Indeterminado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IFERROR(MATCH($A584&amp;"|"&amp;TEXT(_xlfn.MAXIFS(Cadastro!$E$5:$E$94,Cadastro!$A$5:$A$94,$A584,Cadastro!$E$5:$E$94,"&lt;="&amp;$F584),"yyyymmdd"),Cadastro!$I$5:$I$94,0),"")</f>
        <v>24</v>
      </c>
      <c r="AC584" t="str">
        <f>IFERROR(_xlfn.SINGLE(INDEX(Exceções!$D$5:$D$202,MATCH($A584&amp;"|"&amp;$F584,Exceções!$F$5:$F$202,0))),"")</f>
        <v/>
      </c>
      <c r="AD584" t="str">
        <f>IF($AC584="","",IFERROR(_xlfn.SINGLE(INDEX(Exceções!$E$5:$E$202,MATCH($A584&amp;"|"&amp;$F584,Exceções!$F$5:$F$202,0))),""))</f>
        <v/>
      </c>
    </row>
    <row r="585" spans="1:30" ht="15" hidden="1" customHeight="1" x14ac:dyDescent="0.25">
      <c r="A585" s="43">
        <v>53173</v>
      </c>
      <c r="B585" s="29" t="s">
        <v>189</v>
      </c>
      <c r="C585" s="29" t="str">
        <f>IFERROR(INDEX(Cadastro!$C$5:$C$94,$AB585),"NÃO INFORMADO")</f>
        <v>ELE</v>
      </c>
      <c r="D585" s="29" t="str">
        <f>IFERROR(INDEX(Cadastro!$D$5:$D$94,$AB585),"")</f>
        <v>C</v>
      </c>
      <c r="E585" s="29" t="str">
        <f>IFERROR(INDEX(Cadastro!$G$5:$G$94,$AB585),"")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$94,$AB585),"")="",IF($L585&gt;0,1,0),IF(IFERROR(INDEX(Cadastro!$F$5:$F$94,$AB585),"")&lt;=IFERROR(INDEX(Parâmetros!$B$39:$B$48,MATCH($E585,Parâmetros!$A$39:$A$48,0)),99),IFERROR(INDEX(Cadastro!$F$5:$F$94,$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$94,$AB585),"")="",0,IF(IFERROR(INDEX(Cadastro!$F$5:$F$94,$AB585),"")&gt;IFERROR(INDEX(Parâmetros!$B$39:$B$48,MATCH($E585,Parâmetros!$A$39:$A$48,0)),99),IFERROR(INDEX(Cadastro!$F$5:$F$94,$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registro"),IF(AND($AB585&lt;&gt;$AB584,IFERROR(INDEX(Cadastro!$F$5:$F$94,$AB585),"")=""),"Indeterminado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IFERROR(MATCH($A585&amp;"|"&amp;TEXT(_xlfn.MAXIFS(Cadastro!$E$5:$E$94,Cadastro!$A$5:$A$94,$A585,Cadastro!$E$5:$E$94,"&lt;="&amp;$F585),"yyyymmdd"),Cadastro!$I$5:$I$94,0),"")</f>
        <v>24</v>
      </c>
      <c r="AC585" t="str">
        <f>IFERROR(_xlfn.SINGLE(INDEX(Exceções!$D$5:$D$202,MATCH($A585&amp;"|"&amp;$F585,Exceções!$F$5:$F$202,0))),"")</f>
        <v/>
      </c>
      <c r="AD585" t="str">
        <f>IF($AC585="","",IFERROR(_xlfn.SINGLE(INDEX(Exceções!$E$5:$E$202,MATCH($A585&amp;"|"&amp;$F585,Exceções!$F$5:$F$202,0))),""))</f>
        <v/>
      </c>
    </row>
    <row r="586" spans="1:30" ht="15" hidden="1" customHeight="1" x14ac:dyDescent="0.25">
      <c r="A586" s="43">
        <v>53173</v>
      </c>
      <c r="B586" s="29" t="s">
        <v>189</v>
      </c>
      <c r="C586" s="29" t="str">
        <f>IFERROR(INDEX(Cadastro!$C$5:$C$94,$AB586),"NÃO INFORMADO")</f>
        <v>ELE</v>
      </c>
      <c r="D586" s="29" t="str">
        <f>IFERROR(INDEX(Cadastro!$D$5:$D$94,$AB586),"")</f>
        <v>C</v>
      </c>
      <c r="E586" s="29" t="str">
        <f>IFERROR(INDEX(Cadastro!$G$5:$G$94,$AB586),"")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$94,$AB586),"")="",IF($L586&gt;0,1,0),IF(IFERROR(INDEX(Cadastro!$F$5:$F$94,$AB586),"")&lt;=IFERROR(INDEX(Parâmetros!$B$39:$B$48,MATCH($E586,Parâmetros!$A$39:$A$48,0)),99),IFERROR(INDEX(Cadastro!$F$5:$F$94,$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$94,$AB586),"")="",0,IF(IFERROR(INDEX(Cadastro!$F$5:$F$94,$AB586),"")&gt;IFERROR(INDEX(Parâmetros!$B$39:$B$48,MATCH($E586,Parâmetros!$A$39:$A$48,0)),99),IFERROR(INDEX(Cadastro!$F$5:$F$94,$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registro"),IF(AND($AB586&lt;&gt;$AB585,IFERROR(INDEX(Cadastro!$F$5:$F$94,$AB586),"")=""),"Indeterminado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IFERROR(MATCH($A586&amp;"|"&amp;TEXT(_xlfn.MAXIFS(Cadastro!$E$5:$E$94,Cadastro!$A$5:$A$94,$A586,Cadastro!$E$5:$E$94,"&lt;="&amp;$F586),"yyyymmdd"),Cadastro!$I$5:$I$94,0),"")</f>
        <v>24</v>
      </c>
      <c r="AC586" t="str">
        <f>IFERROR(_xlfn.SINGLE(INDEX(Exceções!$D$5:$D$202,MATCH($A586&amp;"|"&amp;$F586,Exceções!$F$5:$F$202,0))),"")</f>
        <v/>
      </c>
      <c r="AD586" t="str">
        <f>IF($AC586="","",IFERROR(_xlfn.SINGLE(INDEX(Exceções!$E$5:$E$202,MATCH($A586&amp;"|"&amp;$F586,Exceções!$F$5:$F$202,0))),""))</f>
        <v/>
      </c>
    </row>
    <row r="587" spans="1:30" ht="15" hidden="1" customHeight="1" x14ac:dyDescent="0.25">
      <c r="A587" s="43">
        <v>53173</v>
      </c>
      <c r="B587" s="29" t="s">
        <v>189</v>
      </c>
      <c r="C587" s="29" t="str">
        <f>IFERROR(INDEX(Cadastro!$C$5:$C$94,$AB587),"NÃO INFORMADO")</f>
        <v>ELE</v>
      </c>
      <c r="D587" s="29" t="str">
        <f>IFERROR(INDEX(Cadastro!$D$5:$D$94,$AB587),"")</f>
        <v>C</v>
      </c>
      <c r="E587" s="29" t="str">
        <f>IFERROR(INDEX(Cadastro!$G$5:$G$94,$AB587),"")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$94,$AB587),"")="",IF($L587&gt;0,1,0),IF(IFERROR(INDEX(Cadastro!$F$5:$F$94,$AB587),"")&lt;=IFERROR(INDEX(Parâmetros!$B$39:$B$48,MATCH($E587,Parâmetros!$A$39:$A$48,0)),99),IFERROR(INDEX(Cadastro!$F$5:$F$94,$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$94,$AB587),"")="",0,IF(IFERROR(INDEX(Cadastro!$F$5:$F$94,$AB587),"")&gt;IFERROR(INDEX(Parâmetros!$B$39:$B$48,MATCH($E587,Parâmetros!$A$39:$A$48,0)),99),IFERROR(INDEX(Cadastro!$F$5:$F$94,$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registro"),IF(AND($AB587&lt;&gt;$AB586,IFERROR(INDEX(Cadastro!$F$5:$F$94,$AB587),"")=""),"Indeterminado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IFERROR(MATCH($A587&amp;"|"&amp;TEXT(_xlfn.MAXIFS(Cadastro!$E$5:$E$94,Cadastro!$A$5:$A$94,$A587,Cadastro!$E$5:$E$94,"&lt;="&amp;$F587),"yyyymmdd"),Cadastro!$I$5:$I$94,0),"")</f>
        <v>24</v>
      </c>
      <c r="AC587" t="str">
        <f>IFERROR(_xlfn.SINGLE(INDEX(Exceções!$D$5:$D$202,MATCH($A587&amp;"|"&amp;$F587,Exceções!$F$5:$F$202,0))),"")</f>
        <v/>
      </c>
      <c r="AD587" t="str">
        <f>IF($AC587="","",IFERROR(_xlfn.SINGLE(INDEX(Exceções!$E$5:$E$202,MATCH($A587&amp;"|"&amp;$F587,Exceções!$F$5:$F$202,0))),""))</f>
        <v/>
      </c>
    </row>
    <row r="588" spans="1:30" ht="15" hidden="1" customHeight="1" x14ac:dyDescent="0.25">
      <c r="A588" s="43">
        <v>53173</v>
      </c>
      <c r="B588" s="29" t="s">
        <v>189</v>
      </c>
      <c r="C588" s="29" t="str">
        <f>IFERROR(INDEX(Cadastro!$C$5:$C$94,$AB588),"NÃO INFORMADO")</f>
        <v>ELE</v>
      </c>
      <c r="D588" s="29" t="str">
        <f>IFERROR(INDEX(Cadastro!$D$5:$D$94,$AB588),"")</f>
        <v>C</v>
      </c>
      <c r="E588" s="29" t="str">
        <f>IFERROR(INDEX(Cadastro!$G$5:$G$94,$AB588),"")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$94,$AB588),"")="",IF($L588&gt;0,1,0),IF(IFERROR(INDEX(Cadastro!$F$5:$F$94,$AB588),"")&lt;=IFERROR(INDEX(Parâmetros!$B$39:$B$48,MATCH($E588,Parâmetros!$A$39:$A$48,0)),99),IFERROR(INDEX(Cadastro!$F$5:$F$94,$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$94,$AB588),"")="",0,IF(IFERROR(INDEX(Cadastro!$F$5:$F$94,$AB588),"")&gt;IFERROR(INDEX(Parâmetros!$B$39:$B$48,MATCH($E588,Parâmetros!$A$39:$A$48,0)),99),IFERROR(INDEX(Cadastro!$F$5:$F$94,$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registro"),IF(AND($AB588&lt;&gt;$AB587,IFERROR(INDEX(Cadastro!$F$5:$F$94,$AB588),"")=""),"Indeterminado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IFERROR(MATCH($A588&amp;"|"&amp;TEXT(_xlfn.MAXIFS(Cadastro!$E$5:$E$94,Cadastro!$A$5:$A$94,$A588,Cadastro!$E$5:$E$94,"&lt;="&amp;$F588),"yyyymmdd"),Cadastro!$I$5:$I$94,0),"")</f>
        <v>24</v>
      </c>
      <c r="AC588" t="str">
        <f>IFERROR(_xlfn.SINGLE(INDEX(Exceções!$D$5:$D$202,MATCH($A588&amp;"|"&amp;$F588,Exceções!$F$5:$F$202,0))),"")</f>
        <v/>
      </c>
      <c r="AD588" t="str">
        <f>IF($AC588="","",IFERROR(_xlfn.SINGLE(INDEX(Exceções!$E$5:$E$202,MATCH($A588&amp;"|"&amp;$F588,Exceções!$F$5:$F$202,0))),""))</f>
        <v/>
      </c>
    </row>
    <row r="589" spans="1:30" ht="15" hidden="1" customHeight="1" x14ac:dyDescent="0.25">
      <c r="A589" s="43">
        <v>53173</v>
      </c>
      <c r="B589" s="29" t="s">
        <v>189</v>
      </c>
      <c r="C589" s="29" t="str">
        <f>IFERROR(INDEX(Cadastro!$C$5:$C$94,$AB589),"NÃO INFORMADO")</f>
        <v>ELE</v>
      </c>
      <c r="D589" s="29" t="str">
        <f>IFERROR(INDEX(Cadastro!$D$5:$D$94,$AB589),"")</f>
        <v>C</v>
      </c>
      <c r="E589" s="29" t="str">
        <f>IFERROR(INDEX(Cadastro!$G$5:$G$94,$AB589),"")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$94,$AB589),"")="",IF($L589&gt;0,1,0),IF(IFERROR(INDEX(Cadastro!$F$5:$F$94,$AB589),"")&lt;=IFERROR(INDEX(Parâmetros!$B$39:$B$48,MATCH($E589,Parâmetros!$A$39:$A$48,0)),99),IFERROR(INDEX(Cadastro!$F$5:$F$94,$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$94,$AB589),"")="",0,IF(IFERROR(INDEX(Cadastro!$F$5:$F$94,$AB589),"")&gt;IFERROR(INDEX(Parâmetros!$B$39:$B$48,MATCH($E589,Parâmetros!$A$39:$A$48,0)),99),IFERROR(INDEX(Cadastro!$F$5:$F$94,$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registro"),IF(AND($AB589&lt;&gt;$AB588,IFERROR(INDEX(Cadastro!$F$5:$F$94,$AB589),"")=""),"Indeterminado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IFERROR(MATCH($A589&amp;"|"&amp;TEXT(_xlfn.MAXIFS(Cadastro!$E$5:$E$94,Cadastro!$A$5:$A$94,$A589,Cadastro!$E$5:$E$94,"&lt;="&amp;$F589),"yyyymmdd"),Cadastro!$I$5:$I$94,0),"")</f>
        <v>24</v>
      </c>
      <c r="AC589" t="str">
        <f>IFERROR(_xlfn.SINGLE(INDEX(Exceções!$D$5:$D$202,MATCH($A589&amp;"|"&amp;$F589,Exceções!$F$5:$F$202,0))),"")</f>
        <v/>
      </c>
      <c r="AD589" t="str">
        <f>IF($AC589="","",IFERROR(_xlfn.SINGLE(INDEX(Exceções!$E$5:$E$202,MATCH($A589&amp;"|"&amp;$F589,Exceções!$F$5:$F$202,0))),""))</f>
        <v/>
      </c>
    </row>
    <row r="590" spans="1:30" ht="15" hidden="1" customHeight="1" x14ac:dyDescent="0.25">
      <c r="A590" s="43">
        <v>53173</v>
      </c>
      <c r="B590" s="29" t="s">
        <v>189</v>
      </c>
      <c r="C590" s="29" t="str">
        <f>IFERROR(INDEX(Cadastro!$C$5:$C$94,$AB590),"NÃO INFORMADO")</f>
        <v>ELE</v>
      </c>
      <c r="D590" s="29" t="str">
        <f>IFERROR(INDEX(Cadastro!$D$5:$D$94,$AB590),"")</f>
        <v>C</v>
      </c>
      <c r="E590" s="29" t="str">
        <f>IFERROR(INDEX(Cadastro!$G$5:$G$94,$AB590),"")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$94,$AB590),"")="",IF($L590&gt;0,1,0),IF(IFERROR(INDEX(Cadastro!$F$5:$F$94,$AB590),"")&lt;=IFERROR(INDEX(Parâmetros!$B$39:$B$48,MATCH($E590,Parâmetros!$A$39:$A$48,0)),99),IFERROR(INDEX(Cadastro!$F$5:$F$94,$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$94,$AB590),"")="",0,IF(IFERROR(INDEX(Cadastro!$F$5:$F$94,$AB590),"")&gt;IFERROR(INDEX(Parâmetros!$B$39:$B$48,MATCH($E590,Parâmetros!$A$39:$A$48,0)),99),IFERROR(INDEX(Cadastro!$F$5:$F$94,$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registro"),IF(AND($AB590&lt;&gt;$AB589,IFERROR(INDEX(Cadastro!$F$5:$F$94,$AB590),"")=""),"Indeterminado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IFERROR(MATCH($A590&amp;"|"&amp;TEXT(_xlfn.MAXIFS(Cadastro!$E$5:$E$94,Cadastro!$A$5:$A$94,$A590,Cadastro!$E$5:$E$94,"&lt;="&amp;$F590),"yyyymmdd"),Cadastro!$I$5:$I$94,0),"")</f>
        <v>24</v>
      </c>
      <c r="AC590" t="str">
        <f>IFERROR(_xlfn.SINGLE(INDEX(Exceções!$D$5:$D$202,MATCH($A590&amp;"|"&amp;$F590,Exceções!$F$5:$F$202,0))),"")</f>
        <v/>
      </c>
      <c r="AD590" t="str">
        <f>IF($AC590="","",IFERROR(_xlfn.SINGLE(INDEX(Exceções!$E$5:$E$202,MATCH($A590&amp;"|"&amp;$F590,Exceções!$F$5:$F$202,0))),""))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IFERROR(INDEX(Cadastro!$C$5:$C$94,$AB593),"NÃO INFORMADO")</f>
        <v>ELE</v>
      </c>
      <c r="D593" s="29" t="str">
        <f>IFERROR(INDEX(Cadastro!$D$5:$D$94,$AB593),"")</f>
        <v>C</v>
      </c>
      <c r="E593" s="29" t="str">
        <f>IFERROR(INDEX(Cadastro!$G$5:$G$94,$AB593),"")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$94,$AB593),"")="",IF($L593&gt;0,1,0),IF(IFERROR(INDEX(Cadastro!$F$5:$F$94,$AB593),"")&lt;=IFERROR(INDEX(Parâmetros!$B$39:$B$48,MATCH($E593,Parâmetros!$A$39:$A$48,0)),99),IFERROR(INDEX(Cadastro!$F$5:$F$94,$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$94,$AB593),"")="",0,IF(IFERROR(INDEX(Cadastro!$F$5:$F$94,$AB593),"")&gt;IFERROR(INDEX(Parâmetros!$B$39:$B$48,MATCH($E593,Parâmetros!$A$39:$A$48,0)),99),IFERROR(INDEX(Cadastro!$F$5:$F$94,$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registro"),IF(AND($AB593&lt;&gt;$AB592,IFERROR(INDEX(Cadastro!$F$5:$F$94,$AB593),"")=""),"Indeterminado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IFERROR(MATCH($A593&amp;"|"&amp;TEXT(_xlfn.MAXIFS(Cadastro!$E$5:$E$94,Cadastro!$A$5:$A$94,$A593,Cadastro!$E$5:$E$94,"&lt;="&amp;$F593),"yyyymmdd"),Cadastro!$I$5:$I$94,0),"")</f>
        <v>25</v>
      </c>
      <c r="AC593" t="str">
        <f>IFERROR(_xlfn.SINGLE(INDEX(Exceções!$D$5:$D$202,MATCH($A593&amp;"|"&amp;$F593,Exceções!$F$5:$F$202,0))),"")</f>
        <v/>
      </c>
      <c r="AD593" t="str">
        <f>IF($AC593="","",IFERROR(_xlfn.SINGLE(INDEX(Exceções!$E$5:$E$202,MATCH($A593&amp;"|"&amp;$F593,Exceções!$F$5:$F$202,0))),""))</f>
        <v/>
      </c>
    </row>
    <row r="594" spans="1:30" ht="15" hidden="1" customHeight="1" x14ac:dyDescent="0.25">
      <c r="A594" s="43">
        <v>52403</v>
      </c>
      <c r="B594" s="29" t="s">
        <v>190</v>
      </c>
      <c r="C594" s="29" t="str">
        <f>IFERROR(INDEX(Cadastro!$C$5:$C$94,$AB594),"NÃO INFORMADO")</f>
        <v>ELE</v>
      </c>
      <c r="D594" s="29" t="str">
        <f>IFERROR(INDEX(Cadastro!$D$5:$D$94,$AB594),"")</f>
        <v>C</v>
      </c>
      <c r="E594" s="29" t="str">
        <f>IFERROR(INDEX(Cadastro!$G$5:$G$94,$AB594),"")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$94,$AB594),"")="",IF($L594&gt;0,1,0),IF(IFERROR(INDEX(Cadastro!$F$5:$F$94,$AB594),"")&lt;=IFERROR(INDEX(Parâmetros!$B$39:$B$48,MATCH($E594,Parâmetros!$A$39:$A$48,0)),99),IFERROR(INDEX(Cadastro!$F$5:$F$94,$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$94,$AB594),"")="",0,IF(IFERROR(INDEX(Cadastro!$F$5:$F$94,$AB594),"")&gt;IFERROR(INDEX(Parâmetros!$B$39:$B$48,MATCH($E594,Parâmetros!$A$39:$A$48,0)),99),IFERROR(INDEX(Cadastro!$F$5:$F$94,$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registro"),IF(AND($AB594&lt;&gt;$AB593,IFERROR(INDEX(Cadastro!$F$5:$F$94,$AB594),"")=""),"Indeterminado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IFERROR(MATCH($A594&amp;"|"&amp;TEXT(_xlfn.MAXIFS(Cadastro!$E$5:$E$94,Cadastro!$A$5:$A$94,$A594,Cadastro!$E$5:$E$94,"&lt;="&amp;$F594),"yyyymmdd"),Cadastro!$I$5:$I$94,0),"")</f>
        <v>25</v>
      </c>
      <c r="AC594" t="str">
        <f>IFERROR(_xlfn.SINGLE(INDEX(Exceções!$D$5:$D$202,MATCH($A594&amp;"|"&amp;$F594,Exceções!$F$5:$F$202,0))),"")</f>
        <v/>
      </c>
      <c r="AD594" t="str">
        <f>IF($AC594="","",IFERROR(_xlfn.SINGLE(INDEX(Exceções!$E$5:$E$202,MATCH($A594&amp;"|"&amp;$F594,Exceções!$F$5:$F$202,0))),""))</f>
        <v/>
      </c>
    </row>
    <row r="595" spans="1:30" ht="15" hidden="1" customHeight="1" x14ac:dyDescent="0.25">
      <c r="A595" s="43">
        <v>52403</v>
      </c>
      <c r="B595" s="29" t="s">
        <v>190</v>
      </c>
      <c r="C595" s="29" t="str">
        <f>IFERROR(INDEX(Cadastro!$C$5:$C$94,$AB595),"NÃO INFORMADO")</f>
        <v>ELE</v>
      </c>
      <c r="D595" s="29" t="str">
        <f>IFERROR(INDEX(Cadastro!$D$5:$D$94,$AB595),"")</f>
        <v>C</v>
      </c>
      <c r="E595" s="29" t="str">
        <f>IFERROR(INDEX(Cadastro!$G$5:$G$94,$AB595),"")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$94,$AB595),"")="",IF($L595&gt;0,1,0),IF(IFERROR(INDEX(Cadastro!$F$5:$F$94,$AB595),"")&lt;=IFERROR(INDEX(Parâmetros!$B$39:$B$48,MATCH($E595,Parâmetros!$A$39:$A$48,0)),99),IFERROR(INDEX(Cadastro!$F$5:$F$94,$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$94,$AB595),"")="",0,IF(IFERROR(INDEX(Cadastro!$F$5:$F$94,$AB595),"")&gt;IFERROR(INDEX(Parâmetros!$B$39:$B$48,MATCH($E595,Parâmetros!$A$39:$A$48,0)),99),IFERROR(INDEX(Cadastro!$F$5:$F$94,$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registro"),IF(AND($AB595&lt;&gt;$AB594,IFERROR(INDEX(Cadastro!$F$5:$F$94,$AB595),"")=""),"Indeterminado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IFERROR(MATCH($A595&amp;"|"&amp;TEXT(_xlfn.MAXIFS(Cadastro!$E$5:$E$94,Cadastro!$A$5:$A$94,$A595,Cadastro!$E$5:$E$94,"&lt;="&amp;$F595),"yyyymmdd"),Cadastro!$I$5:$I$94,0),"")</f>
        <v>25</v>
      </c>
      <c r="AC595" t="str">
        <f>IFERROR(_xlfn.SINGLE(INDEX(Exceções!$D$5:$D$202,MATCH($A595&amp;"|"&amp;$F595,Exceções!$F$5:$F$202,0))),"")</f>
        <v/>
      </c>
      <c r="AD595" t="str">
        <f>IF($AC595="","",IFERROR(_xlfn.SINGLE(INDEX(Exceções!$E$5:$E$202,MATCH($A595&amp;"|"&amp;$F595,Exceções!$F$5:$F$202,0))),""))</f>
        <v/>
      </c>
    </row>
    <row r="596" spans="1:30" ht="15" hidden="1" customHeight="1" x14ac:dyDescent="0.25">
      <c r="A596" s="43">
        <v>52403</v>
      </c>
      <c r="B596" s="29" t="s">
        <v>190</v>
      </c>
      <c r="C596" s="29" t="str">
        <f>IFERROR(INDEX(Cadastro!$C$5:$C$94,$AB596),"NÃO INFORMADO")</f>
        <v>ELE</v>
      </c>
      <c r="D596" s="29" t="str">
        <f>IFERROR(INDEX(Cadastro!$D$5:$D$94,$AB596),"")</f>
        <v>C</v>
      </c>
      <c r="E596" s="29" t="str">
        <f>IFERROR(INDEX(Cadastro!$G$5:$G$94,$AB596),"")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$94,$AB596),"")="",IF($L596&gt;0,1,0),IF(IFERROR(INDEX(Cadastro!$F$5:$F$94,$AB596),"")&lt;=IFERROR(INDEX(Parâmetros!$B$39:$B$48,MATCH($E596,Parâmetros!$A$39:$A$48,0)),99),IFERROR(INDEX(Cadastro!$F$5:$F$94,$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$94,$AB596),"")="",0,IF(IFERROR(INDEX(Cadastro!$F$5:$F$94,$AB596),"")&gt;IFERROR(INDEX(Parâmetros!$B$39:$B$48,MATCH($E596,Parâmetros!$A$39:$A$48,0)),99),IFERROR(INDEX(Cadastro!$F$5:$F$94,$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registro"),IF(AND($AB596&lt;&gt;$AB595,IFERROR(INDEX(Cadastro!$F$5:$F$94,$AB596),"")=""),"Indeterminado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IFERROR(MATCH($A596&amp;"|"&amp;TEXT(_xlfn.MAXIFS(Cadastro!$E$5:$E$94,Cadastro!$A$5:$A$94,$A596,Cadastro!$E$5:$E$94,"&lt;="&amp;$F596),"yyyymmdd"),Cadastro!$I$5:$I$94,0),"")</f>
        <v>25</v>
      </c>
      <c r="AC596" t="str">
        <f>IFERROR(_xlfn.SINGLE(INDEX(Exceções!$D$5:$D$202,MATCH($A596&amp;"|"&amp;$F596,Exceções!$F$5:$F$202,0))),"")</f>
        <v/>
      </c>
      <c r="AD596" t="str">
        <f>IF($AC596="","",IFERROR(_xlfn.SINGLE(INDEX(Exceções!$E$5:$E$202,MATCH($A596&amp;"|"&amp;$F596,Exceções!$F$5:$F$202,0))),""))</f>
        <v/>
      </c>
    </row>
    <row r="597" spans="1:30" ht="15" hidden="1" customHeight="1" x14ac:dyDescent="0.25">
      <c r="A597" s="43">
        <v>52403</v>
      </c>
      <c r="B597" s="29" t="s">
        <v>190</v>
      </c>
      <c r="C597" s="29" t="str">
        <f>IFERROR(INDEX(Cadastro!$C$5:$C$94,$AB597),"NÃO INFORMADO")</f>
        <v>ELE</v>
      </c>
      <c r="D597" s="29" t="str">
        <f>IFERROR(INDEX(Cadastro!$D$5:$D$94,$AB597),"")</f>
        <v>C</v>
      </c>
      <c r="E597" s="29" t="str">
        <f>IFERROR(INDEX(Cadastro!$G$5:$G$94,$AB597),"")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$94,$AB597),"")="",IF($L597&gt;0,1,0),IF(IFERROR(INDEX(Cadastro!$F$5:$F$94,$AB597),"")&lt;=IFERROR(INDEX(Parâmetros!$B$39:$B$48,MATCH($E597,Parâmetros!$A$39:$A$48,0)),99),IFERROR(INDEX(Cadastro!$F$5:$F$94,$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$94,$AB597),"")="",0,IF(IFERROR(INDEX(Cadastro!$F$5:$F$94,$AB597),"")&gt;IFERROR(INDEX(Parâmetros!$B$39:$B$48,MATCH($E597,Parâmetros!$A$39:$A$48,0)),99),IFERROR(INDEX(Cadastro!$F$5:$F$94,$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registro"),IF(AND($AB597&lt;&gt;$AB596,IFERROR(INDEX(Cadastro!$F$5:$F$94,$AB597),"")=""),"Indeterminado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IFERROR(MATCH($A597&amp;"|"&amp;TEXT(_xlfn.MAXIFS(Cadastro!$E$5:$E$94,Cadastro!$A$5:$A$94,$A597,Cadastro!$E$5:$E$94,"&lt;="&amp;$F597),"yyyymmdd"),Cadastro!$I$5:$I$94,0),"")</f>
        <v>25</v>
      </c>
      <c r="AC597" t="str">
        <f>IFERROR(_xlfn.SINGLE(INDEX(Exceções!$D$5:$D$202,MATCH($A597&amp;"|"&amp;$F597,Exceções!$F$5:$F$202,0))),"")</f>
        <v/>
      </c>
      <c r="AD597" t="str">
        <f>IF($AC597="","",IFERROR(_xlfn.SINGLE(INDEX(Exceções!$E$5:$E$202,MATCH($A597&amp;"|"&amp;$F597,Exceções!$F$5:$F$202,0))),""))</f>
        <v/>
      </c>
    </row>
    <row r="598" spans="1:30" ht="15" hidden="1" customHeight="1" x14ac:dyDescent="0.25">
      <c r="A598" s="43">
        <v>52403</v>
      </c>
      <c r="B598" s="29" t="s">
        <v>190</v>
      </c>
      <c r="C598" s="29" t="str">
        <f>IFERROR(INDEX(Cadastro!$C$5:$C$94,$AB598),"NÃO INFORMADO")</f>
        <v>ELE</v>
      </c>
      <c r="D598" s="29" t="str">
        <f>IFERROR(INDEX(Cadastro!$D$5:$D$94,$AB598),"")</f>
        <v>C</v>
      </c>
      <c r="E598" s="29" t="str">
        <f>IFERROR(INDEX(Cadastro!$G$5:$G$94,$AB598),"")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$94,$AB598),"")="",IF($L598&gt;0,1,0),IF(IFERROR(INDEX(Cadastro!$F$5:$F$94,$AB598),"")&lt;=IFERROR(INDEX(Parâmetros!$B$39:$B$48,MATCH($E598,Parâmetros!$A$39:$A$48,0)),99),IFERROR(INDEX(Cadastro!$F$5:$F$94,$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$94,$AB598),"")="",0,IF(IFERROR(INDEX(Cadastro!$F$5:$F$94,$AB598),"")&gt;IFERROR(INDEX(Parâmetros!$B$39:$B$48,MATCH($E598,Parâmetros!$A$39:$A$48,0)),99),IFERROR(INDEX(Cadastro!$F$5:$F$94,$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registro"),IF(AND($AB598&lt;&gt;$AB597,IFERROR(INDEX(Cadastro!$F$5:$F$94,$AB598),"")=""),"Indeterminado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IFERROR(MATCH($A598&amp;"|"&amp;TEXT(_xlfn.MAXIFS(Cadastro!$E$5:$E$94,Cadastro!$A$5:$A$94,$A598,Cadastro!$E$5:$E$94,"&lt;="&amp;$F598),"yyyymmdd"),Cadastro!$I$5:$I$94,0),"")</f>
        <v>25</v>
      </c>
      <c r="AC598" t="str">
        <f>IFERROR(_xlfn.SINGLE(INDEX(Exceções!$D$5:$D$202,MATCH($A598&amp;"|"&amp;$F598,Exceções!$F$5:$F$202,0))),"")</f>
        <v/>
      </c>
      <c r="AD598" t="str">
        <f>IF($AC598="","",IFERROR(_xlfn.SINGLE(INDEX(Exceções!$E$5:$E$202,MATCH($A598&amp;"|"&amp;$F598,Exceções!$F$5:$F$202,0))),""))</f>
        <v/>
      </c>
    </row>
    <row r="599" spans="1:30" ht="15" hidden="1" customHeight="1" x14ac:dyDescent="0.25">
      <c r="A599" s="43">
        <v>52403</v>
      </c>
      <c r="B599" s="29" t="s">
        <v>190</v>
      </c>
      <c r="C599" s="29" t="str">
        <f>IFERROR(INDEX(Cadastro!$C$5:$C$94,$AB599),"NÃO INFORMADO")</f>
        <v>ELE</v>
      </c>
      <c r="D599" s="29" t="str">
        <f>IFERROR(INDEX(Cadastro!$D$5:$D$94,$AB599),"")</f>
        <v>C</v>
      </c>
      <c r="E599" s="29" t="str">
        <f>IFERROR(INDEX(Cadastro!$G$5:$G$94,$AB599),"")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$94,$AB599),"")="",IF($L599&gt;0,1,0),IF(IFERROR(INDEX(Cadastro!$F$5:$F$94,$AB599),"")&lt;=IFERROR(INDEX(Parâmetros!$B$39:$B$48,MATCH($E599,Parâmetros!$A$39:$A$48,0)),99),IFERROR(INDEX(Cadastro!$F$5:$F$94,$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$94,$AB599),"")="",0,IF(IFERROR(INDEX(Cadastro!$F$5:$F$94,$AB599),"")&gt;IFERROR(INDEX(Parâmetros!$B$39:$B$48,MATCH($E599,Parâmetros!$A$39:$A$48,0)),99),IFERROR(INDEX(Cadastro!$F$5:$F$94,$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registro"),IF(AND($AB599&lt;&gt;$AB598,IFERROR(INDEX(Cadastro!$F$5:$F$94,$AB599),"")=""),"Indeterminado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IFERROR(MATCH($A599&amp;"|"&amp;TEXT(_xlfn.MAXIFS(Cadastro!$E$5:$E$94,Cadastro!$A$5:$A$94,$A599,Cadastro!$E$5:$E$94,"&lt;="&amp;$F599),"yyyymmdd"),Cadastro!$I$5:$I$94,0),"")</f>
        <v>25</v>
      </c>
      <c r="AC599" t="str">
        <f>IFERROR(_xlfn.SINGLE(INDEX(Exceções!$D$5:$D$202,MATCH($A599&amp;"|"&amp;$F599,Exceções!$F$5:$F$202,0))),"")</f>
        <v/>
      </c>
      <c r="AD599" t="str">
        <f>IF($AC599="","",IFERROR(_xlfn.SINGLE(INDEX(Exceções!$E$5:$E$202,MATCH($A599&amp;"|"&amp;$F599,Exceções!$F$5:$F$202,0))),""))</f>
        <v/>
      </c>
    </row>
    <row r="600" spans="1:30" ht="15" hidden="1" customHeight="1" x14ac:dyDescent="0.25">
      <c r="A600" s="43">
        <v>52403</v>
      </c>
      <c r="B600" s="29" t="s">
        <v>190</v>
      </c>
      <c r="C600" s="29" t="str">
        <f>IFERROR(INDEX(Cadastro!$C$5:$C$94,$AB600),"NÃO INFORMADO")</f>
        <v>ELE</v>
      </c>
      <c r="D600" s="29" t="str">
        <f>IFERROR(INDEX(Cadastro!$D$5:$D$94,$AB600),"")</f>
        <v>C</v>
      </c>
      <c r="E600" s="29" t="str">
        <f>IFERROR(INDEX(Cadastro!$G$5:$G$94,$AB600),"")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$94,$AB600),"")="",IF($L600&gt;0,1,0),IF(IFERROR(INDEX(Cadastro!$F$5:$F$94,$AB600),"")&lt;=IFERROR(INDEX(Parâmetros!$B$39:$B$48,MATCH($E600,Parâmetros!$A$39:$A$48,0)),99),IFERROR(INDEX(Cadastro!$F$5:$F$94,$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$94,$AB600),"")="",0,IF(IFERROR(INDEX(Cadastro!$F$5:$F$94,$AB600),"")&gt;IFERROR(INDEX(Parâmetros!$B$39:$B$48,MATCH($E600,Parâmetros!$A$39:$A$48,0)),99),IFERROR(INDEX(Cadastro!$F$5:$F$94,$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registro"),IF(AND($AB600&lt;&gt;$AB599,IFERROR(INDEX(Cadastro!$F$5:$F$94,$AB600),"")=""),"Indeterminado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IFERROR(MATCH($A600&amp;"|"&amp;TEXT(_xlfn.MAXIFS(Cadastro!$E$5:$E$94,Cadastro!$A$5:$A$94,$A600,Cadastro!$E$5:$E$94,"&lt;="&amp;$F600),"yyyymmdd"),Cadastro!$I$5:$I$94,0),"")</f>
        <v>25</v>
      </c>
      <c r="AC600" t="str">
        <f>IFERROR(_xlfn.SINGLE(INDEX(Exceções!$D$5:$D$202,MATCH($A600&amp;"|"&amp;$F600,Exceções!$F$5:$F$202,0))),"")</f>
        <v/>
      </c>
      <c r="AD600" t="str">
        <f>IF($AC600="","",IFERROR(_xlfn.SINGLE(INDEX(Exceções!$E$5:$E$202,MATCH($A600&amp;"|"&amp;$F600,Exceções!$F$5:$F$202,0))),""))</f>
        <v/>
      </c>
    </row>
    <row r="601" spans="1:30" ht="15" hidden="1" customHeight="1" x14ac:dyDescent="0.25">
      <c r="A601" s="43">
        <v>52403</v>
      </c>
      <c r="B601" s="29" t="s">
        <v>190</v>
      </c>
      <c r="C601" s="29" t="str">
        <f>IFERROR(INDEX(Cadastro!$C$5:$C$94,$AB601),"NÃO INFORMADO")</f>
        <v>ELE</v>
      </c>
      <c r="D601" s="29" t="str">
        <f>IFERROR(INDEX(Cadastro!$D$5:$D$94,$AB601),"")</f>
        <v>C</v>
      </c>
      <c r="E601" s="29" t="str">
        <f>IFERROR(INDEX(Cadastro!$G$5:$G$94,$AB601),"")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$94,$AB601),"")="",IF($L601&gt;0,1,0),IF(IFERROR(INDEX(Cadastro!$F$5:$F$94,$AB601),"")&lt;=IFERROR(INDEX(Parâmetros!$B$39:$B$48,MATCH($E601,Parâmetros!$A$39:$A$48,0)),99),IFERROR(INDEX(Cadastro!$F$5:$F$94,$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$94,$AB601),"")="",0,IF(IFERROR(INDEX(Cadastro!$F$5:$F$94,$AB601),"")&gt;IFERROR(INDEX(Parâmetros!$B$39:$B$48,MATCH($E601,Parâmetros!$A$39:$A$48,0)),99),IFERROR(INDEX(Cadastro!$F$5:$F$94,$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registro"),IF(AND($AB601&lt;&gt;$AB600,IFERROR(INDEX(Cadastro!$F$5:$F$94,$AB601),"")=""),"Indeterminado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IFERROR(MATCH($A601&amp;"|"&amp;TEXT(_xlfn.MAXIFS(Cadastro!$E$5:$E$94,Cadastro!$A$5:$A$94,$A601,Cadastro!$E$5:$E$94,"&lt;="&amp;$F601),"yyyymmdd"),Cadastro!$I$5:$I$94,0),"")</f>
        <v>25</v>
      </c>
      <c r="AC601" t="str">
        <f>IFERROR(_xlfn.SINGLE(INDEX(Exceções!$D$5:$D$202,MATCH($A601&amp;"|"&amp;$F601,Exceções!$F$5:$F$202,0))),"")</f>
        <v/>
      </c>
      <c r="AD601" t="str">
        <f>IF($AC601="","",IFERROR(_xlfn.SINGLE(INDEX(Exceções!$E$5:$E$202,MATCH($A601&amp;"|"&amp;$F601,Exceções!$F$5:$F$202,0))),""))</f>
        <v/>
      </c>
    </row>
    <row r="602" spans="1:30" ht="15" hidden="1" customHeight="1" x14ac:dyDescent="0.25">
      <c r="A602" s="43">
        <v>52403</v>
      </c>
      <c r="B602" s="29" t="s">
        <v>190</v>
      </c>
      <c r="C602" s="29" t="str">
        <f>IFERROR(INDEX(Cadastro!$C$5:$C$94,$AB602),"NÃO INFORMADO")</f>
        <v>ELE</v>
      </c>
      <c r="D602" s="29" t="str">
        <f>IFERROR(INDEX(Cadastro!$D$5:$D$94,$AB602),"")</f>
        <v>C</v>
      </c>
      <c r="E602" s="29" t="str">
        <f>IFERROR(INDEX(Cadastro!$G$5:$G$94,$AB602),"")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$94,$AB602),"")="",IF($L602&gt;0,1,0),IF(IFERROR(INDEX(Cadastro!$F$5:$F$94,$AB602),"")&lt;=IFERROR(INDEX(Parâmetros!$B$39:$B$48,MATCH($E602,Parâmetros!$A$39:$A$48,0)),99),IFERROR(INDEX(Cadastro!$F$5:$F$94,$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$94,$AB602),"")="",0,IF(IFERROR(INDEX(Cadastro!$F$5:$F$94,$AB602),"")&gt;IFERROR(INDEX(Parâmetros!$B$39:$B$48,MATCH($E602,Parâmetros!$A$39:$A$48,0)),99),IFERROR(INDEX(Cadastro!$F$5:$F$94,$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registro"),IF(AND($AB602&lt;&gt;$AB601,IFERROR(INDEX(Cadastro!$F$5:$F$94,$AB602),"")=""),"Indeterminado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IFERROR(MATCH($A602&amp;"|"&amp;TEXT(_xlfn.MAXIFS(Cadastro!$E$5:$E$94,Cadastro!$A$5:$A$94,$A602,Cadastro!$E$5:$E$94,"&lt;="&amp;$F602),"yyyymmdd"),Cadastro!$I$5:$I$94,0),"")</f>
        <v>25</v>
      </c>
      <c r="AC602" t="str">
        <f>IFERROR(_xlfn.SINGLE(INDEX(Exceções!$D$5:$D$202,MATCH($A602&amp;"|"&amp;$F602,Exceções!$F$5:$F$202,0))),"")</f>
        <v/>
      </c>
      <c r="AD602" t="str">
        <f>IF($AC602="","",IFERROR(_xlfn.SINGLE(INDEX(Exceções!$E$5:$E$202,MATCH($A602&amp;"|"&amp;$F602,Exceções!$F$5:$F$202,0))),""))</f>
        <v/>
      </c>
    </row>
    <row r="603" spans="1:30" ht="15" hidden="1" customHeight="1" x14ac:dyDescent="0.25">
      <c r="A603" s="43">
        <v>52403</v>
      </c>
      <c r="B603" s="29" t="s">
        <v>190</v>
      </c>
      <c r="C603" s="29" t="str">
        <f>IFERROR(INDEX(Cadastro!$C$5:$C$94,$AB603),"NÃO INFORMADO")</f>
        <v>ELE</v>
      </c>
      <c r="D603" s="29" t="str">
        <f>IFERROR(INDEX(Cadastro!$D$5:$D$94,$AB603),"")</f>
        <v>C</v>
      </c>
      <c r="E603" s="29" t="str">
        <f>IFERROR(INDEX(Cadastro!$G$5:$G$94,$AB603),"")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$94,$AB603),"")="",IF($L603&gt;0,1,0),IF(IFERROR(INDEX(Cadastro!$F$5:$F$94,$AB603),"")&lt;=IFERROR(INDEX(Parâmetros!$B$39:$B$48,MATCH($E603,Parâmetros!$A$39:$A$48,0)),99),IFERROR(INDEX(Cadastro!$F$5:$F$94,$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$94,$AB603),"")="",0,IF(IFERROR(INDEX(Cadastro!$F$5:$F$94,$AB603),"")&gt;IFERROR(INDEX(Parâmetros!$B$39:$B$48,MATCH($E603,Parâmetros!$A$39:$A$48,0)),99),IFERROR(INDEX(Cadastro!$F$5:$F$94,$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registro"),IF(AND($AB603&lt;&gt;$AB602,IFERROR(INDEX(Cadastro!$F$5:$F$94,$AB603),"")=""),"Indeterminado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IFERROR(MATCH($A603&amp;"|"&amp;TEXT(_xlfn.MAXIFS(Cadastro!$E$5:$E$94,Cadastro!$A$5:$A$94,$A603,Cadastro!$E$5:$E$94,"&lt;="&amp;$F603),"yyyymmdd"),Cadastro!$I$5:$I$94,0),"")</f>
        <v>25</v>
      </c>
      <c r="AC603" t="str">
        <f>IFERROR(_xlfn.SINGLE(INDEX(Exceções!$D$5:$D$202,MATCH($A603&amp;"|"&amp;$F603,Exceções!$F$5:$F$202,0))),"")</f>
        <v/>
      </c>
      <c r="AD603" t="str">
        <f>IF($AC603="","",IFERROR(_xlfn.SINGLE(INDEX(Exceções!$E$5:$E$202,MATCH($A603&amp;"|"&amp;$F603,Exceções!$F$5:$F$202,0))),""))</f>
        <v/>
      </c>
    </row>
    <row r="604" spans="1:30" ht="15" hidden="1" customHeight="1" x14ac:dyDescent="0.25">
      <c r="A604" s="43">
        <v>52403</v>
      </c>
      <c r="B604" s="29" t="s">
        <v>190</v>
      </c>
      <c r="C604" s="29" t="str">
        <f>IFERROR(INDEX(Cadastro!$C$5:$C$94,$AB604),"NÃO INFORMADO")</f>
        <v>ELE</v>
      </c>
      <c r="D604" s="29" t="str">
        <f>IFERROR(INDEX(Cadastro!$D$5:$D$94,$AB604),"")</f>
        <v>C</v>
      </c>
      <c r="E604" s="29" t="str">
        <f>IFERROR(INDEX(Cadastro!$G$5:$G$94,$AB604),"")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$94,$AB604),"")="",IF($L604&gt;0,1,0),IF(IFERROR(INDEX(Cadastro!$F$5:$F$94,$AB604),"")&lt;=IFERROR(INDEX(Parâmetros!$B$39:$B$48,MATCH($E604,Parâmetros!$A$39:$A$48,0)),99),IFERROR(INDEX(Cadastro!$F$5:$F$94,$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$94,$AB604),"")="",0,IF(IFERROR(INDEX(Cadastro!$F$5:$F$94,$AB604),"")&gt;IFERROR(INDEX(Parâmetros!$B$39:$B$48,MATCH($E604,Parâmetros!$A$39:$A$48,0)),99),IFERROR(INDEX(Cadastro!$F$5:$F$94,$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registro"),IF(AND($AB604&lt;&gt;$AB603,IFERROR(INDEX(Cadastro!$F$5:$F$94,$AB604),"")=""),"Indeterminado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IFERROR(MATCH($A604&amp;"|"&amp;TEXT(_xlfn.MAXIFS(Cadastro!$E$5:$E$94,Cadastro!$A$5:$A$94,$A604,Cadastro!$E$5:$E$94,"&lt;="&amp;$F604),"yyyymmdd"),Cadastro!$I$5:$I$94,0),"")</f>
        <v>25</v>
      </c>
      <c r="AC604" t="str">
        <f>IFERROR(_xlfn.SINGLE(INDEX(Exceções!$D$5:$D$202,MATCH($A604&amp;"|"&amp;$F604,Exceções!$F$5:$F$202,0))),"")</f>
        <v/>
      </c>
      <c r="AD604" t="str">
        <f>IF($AC604="","",IFERROR(_xlfn.SINGLE(INDEX(Exceções!$E$5:$E$202,MATCH($A604&amp;"|"&amp;$F604,Exceções!$F$5:$F$202,0))),""))</f>
        <v/>
      </c>
    </row>
    <row r="605" spans="1:30" ht="15" hidden="1" customHeight="1" x14ac:dyDescent="0.25">
      <c r="A605" s="43">
        <v>52403</v>
      </c>
      <c r="B605" s="29" t="s">
        <v>190</v>
      </c>
      <c r="C605" s="29" t="str">
        <f>IFERROR(INDEX(Cadastro!$C$5:$C$94,$AB605),"NÃO INFORMADO")</f>
        <v>ELE</v>
      </c>
      <c r="D605" s="29" t="str">
        <f>IFERROR(INDEX(Cadastro!$D$5:$D$94,$AB605),"")</f>
        <v>C</v>
      </c>
      <c r="E605" s="29" t="str">
        <f>IFERROR(INDEX(Cadastro!$G$5:$G$94,$AB605),"")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$94,$AB605),"")="",IF($L605&gt;0,1,0),IF(IFERROR(INDEX(Cadastro!$F$5:$F$94,$AB605),"")&lt;=IFERROR(INDEX(Parâmetros!$B$39:$B$48,MATCH($E605,Parâmetros!$A$39:$A$48,0)),99),IFERROR(INDEX(Cadastro!$F$5:$F$94,$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$94,$AB605),"")="",0,IF(IFERROR(INDEX(Cadastro!$F$5:$F$94,$AB605),"")&gt;IFERROR(INDEX(Parâmetros!$B$39:$B$48,MATCH($E605,Parâmetros!$A$39:$A$48,0)),99),IFERROR(INDEX(Cadastro!$F$5:$F$94,$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registro"),IF(AND($AB605&lt;&gt;$AB604,IFERROR(INDEX(Cadastro!$F$5:$F$94,$AB605),"")=""),"Indeterminado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IFERROR(MATCH($A605&amp;"|"&amp;TEXT(_xlfn.MAXIFS(Cadastro!$E$5:$E$94,Cadastro!$A$5:$A$94,$A605,Cadastro!$E$5:$E$94,"&lt;="&amp;$F605),"yyyymmdd"),Cadastro!$I$5:$I$94,0),"")</f>
        <v>25</v>
      </c>
      <c r="AC605" t="str">
        <f>IFERROR(_xlfn.SINGLE(INDEX(Exceções!$D$5:$D$202,MATCH($A605&amp;"|"&amp;$F605,Exceções!$F$5:$F$202,0))),"")</f>
        <v/>
      </c>
      <c r="AD605" t="str">
        <f>IF($AC605="","",IFERROR(_xlfn.SINGLE(INDEX(Exceções!$E$5:$E$202,MATCH($A605&amp;"|"&amp;$F605,Exceções!$F$5:$F$202,0))),""))</f>
        <v/>
      </c>
    </row>
    <row r="606" spans="1:30" ht="15" hidden="1" customHeight="1" x14ac:dyDescent="0.25">
      <c r="A606" s="43">
        <v>52403</v>
      </c>
      <c r="B606" s="29" t="s">
        <v>190</v>
      </c>
      <c r="C606" s="29" t="str">
        <f>IFERROR(INDEX(Cadastro!$C$5:$C$94,$AB606),"NÃO INFORMADO")</f>
        <v>ELE</v>
      </c>
      <c r="D606" s="29" t="str">
        <f>IFERROR(INDEX(Cadastro!$D$5:$D$94,$AB606),"")</f>
        <v>C</v>
      </c>
      <c r="E606" s="29" t="str">
        <f>IFERROR(INDEX(Cadastro!$G$5:$G$94,$AB606),"")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$94,$AB606),"")="",IF($L606&gt;0,1,0),IF(IFERROR(INDEX(Cadastro!$F$5:$F$94,$AB606),"")&lt;=IFERROR(INDEX(Parâmetros!$B$39:$B$48,MATCH($E606,Parâmetros!$A$39:$A$48,0)),99),IFERROR(INDEX(Cadastro!$F$5:$F$94,$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$94,$AB606),"")="",0,IF(IFERROR(INDEX(Cadastro!$F$5:$F$94,$AB606),"")&gt;IFERROR(INDEX(Parâmetros!$B$39:$B$48,MATCH($E606,Parâmetros!$A$39:$A$48,0)),99),IFERROR(INDEX(Cadastro!$F$5:$F$94,$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registro"),IF(AND($AB606&lt;&gt;$AB605,IFERROR(INDEX(Cadastro!$F$5:$F$94,$AB606),"")=""),"Indeterminado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IFERROR(MATCH($A606&amp;"|"&amp;TEXT(_xlfn.MAXIFS(Cadastro!$E$5:$E$94,Cadastro!$A$5:$A$94,$A606,Cadastro!$E$5:$E$94,"&lt;="&amp;$F606),"yyyymmdd"),Cadastro!$I$5:$I$94,0),"")</f>
        <v>25</v>
      </c>
      <c r="AC606" t="str">
        <f>IFERROR(_xlfn.SINGLE(INDEX(Exceções!$D$5:$D$202,MATCH($A606&amp;"|"&amp;$F606,Exceções!$F$5:$F$202,0))),"")</f>
        <v/>
      </c>
      <c r="AD606" t="str">
        <f>IF($AC606="","",IFERROR(_xlfn.SINGLE(INDEX(Exceções!$E$5:$E$202,MATCH($A606&amp;"|"&amp;$F606,Exceções!$F$5:$F$202,0))),""))</f>
        <v/>
      </c>
    </row>
    <row r="607" spans="1:30" ht="15" hidden="1" customHeight="1" x14ac:dyDescent="0.25">
      <c r="A607" s="43">
        <v>52403</v>
      </c>
      <c r="B607" s="29" t="s">
        <v>190</v>
      </c>
      <c r="C607" s="29" t="str">
        <f>IFERROR(INDEX(Cadastro!$C$5:$C$94,$AB607),"NÃO INFORMADO")</f>
        <v>ELE</v>
      </c>
      <c r="D607" s="29" t="str">
        <f>IFERROR(INDEX(Cadastro!$D$5:$D$94,$AB607),"")</f>
        <v>C</v>
      </c>
      <c r="E607" s="29" t="str">
        <f>IFERROR(INDEX(Cadastro!$G$5:$G$94,$AB607),"")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$94,$AB607),"")="",IF($L607&gt;0,1,0),IF(IFERROR(INDEX(Cadastro!$F$5:$F$94,$AB607),"")&lt;=IFERROR(INDEX(Parâmetros!$B$39:$B$48,MATCH($E607,Parâmetros!$A$39:$A$48,0)),99),IFERROR(INDEX(Cadastro!$F$5:$F$94,$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$94,$AB607),"")="",0,IF(IFERROR(INDEX(Cadastro!$F$5:$F$94,$AB607),"")&gt;IFERROR(INDEX(Parâmetros!$B$39:$B$48,MATCH($E607,Parâmetros!$A$39:$A$48,0)),99),IFERROR(INDEX(Cadastro!$F$5:$F$94,$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registro"),IF(AND($AB607&lt;&gt;$AB606,IFERROR(INDEX(Cadastro!$F$5:$F$94,$AB607),"")=""),"Indeterminado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IFERROR(MATCH($A607&amp;"|"&amp;TEXT(_xlfn.MAXIFS(Cadastro!$E$5:$E$94,Cadastro!$A$5:$A$94,$A607,Cadastro!$E$5:$E$94,"&lt;="&amp;$F607),"yyyymmdd"),Cadastro!$I$5:$I$94,0),"")</f>
        <v>25</v>
      </c>
      <c r="AC607" t="str">
        <f>IFERROR(_xlfn.SINGLE(INDEX(Exceções!$D$5:$D$202,MATCH($A607&amp;"|"&amp;$F607,Exceções!$F$5:$F$202,0))),"")</f>
        <v/>
      </c>
      <c r="AD607" t="str">
        <f>IF($AC607="","",IFERROR(_xlfn.SINGLE(INDEX(Exceções!$E$5:$E$202,MATCH($A607&amp;"|"&amp;$F607,Exceções!$F$5:$F$202,0))),""))</f>
        <v/>
      </c>
    </row>
    <row r="608" spans="1:30" ht="15" hidden="1" customHeight="1" x14ac:dyDescent="0.25">
      <c r="A608" s="43">
        <v>52403</v>
      </c>
      <c r="B608" s="29" t="s">
        <v>190</v>
      </c>
      <c r="C608" s="29" t="str">
        <f>IFERROR(INDEX(Cadastro!$C$5:$C$94,$AB608),"NÃO INFORMADO")</f>
        <v>ELE</v>
      </c>
      <c r="D608" s="29" t="str">
        <f>IFERROR(INDEX(Cadastro!$D$5:$D$94,$AB608),"")</f>
        <v>C</v>
      </c>
      <c r="E608" s="29" t="str">
        <f>IFERROR(INDEX(Cadastro!$G$5:$G$94,$AB608),"")</f>
        <v>C</v>
      </c>
      <c r="F608" s="41">
        <v>46252</v>
      </c>
      <c r="G608" s="44" t="str">
        <f t="shared" si="114"/>
        <v>ter</v>
      </c>
      <c r="H608" s="43" t="str">
        <f>IF(COUNTIFS(Dados!$A:$A,$A608,Dados!$S:$S,$F608)=0,"",_xlfn.MINIFS(Dados!$Q:$Q,Dados!$A:$A,$A608,Dados!$S:$S,$F608))</f>
        <v/>
      </c>
      <c r="I608" s="43" t="str">
        <f>IF($H608="","",_xlfn.MAXIFS(Dados!$R:$R,Dados!$A:$A,$A608,Dados!$S:$S,$F608))</f>
        <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0</v>
      </c>
      <c r="M608" s="42">
        <f>IFERROR(INDEX(Parâmetros!$E$6:$E$11,MATCH($K608,Parâmetros!$A$6:$A$11,0)),"")</f>
        <v>6.67</v>
      </c>
      <c r="N608" s="45">
        <f t="shared" si="115"/>
        <v>0</v>
      </c>
      <c r="O608" s="45">
        <f>Parâmetros!$E$13</f>
        <v>0.8</v>
      </c>
      <c r="P608" s="44" t="str">
        <f>IF(OR($M608="",$F608&gt;Parâmetros!$E$14),"Não","Sim")</f>
        <v>Sim</v>
      </c>
      <c r="Q608" s="44" t="str">
        <f t="shared" si="116"/>
        <v>Não</v>
      </c>
      <c r="R608" s="44" t="str">
        <f t="shared" si="117"/>
        <v/>
      </c>
      <c r="S608" s="42" t="str">
        <f t="shared" si="118"/>
        <v/>
      </c>
      <c r="T608" s="44" t="str">
        <f>IF($Q608&lt;&gt;"Sim","",IF($N608&gt;Parâmetros!$E$15,"Sim","Não"))</f>
        <v/>
      </c>
      <c r="U608" s="29" t="str">
        <f t="shared" si="119"/>
        <v>Falta de registro</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FALTA DE REGISTRO · dia 2 de 5 do ciclo</v>
      </c>
      <c r="W608" s="46">
        <f>IF(AND($AC608&lt;&gt;"",$AB608=$AB607,$W607&lt;&gt;""),$W607,IF(OR(OR($D608="6x1",$D608="FF 6x1"),$D608="5x2"),"",IF($AB608&lt;&gt;$AB607,IF(IFERROR(INDEX(Cadastro!$F$5:$F$94,$AB608),"")="",IF($L608&gt;0,1,0),IF(IFERROR(INDEX(Cadastro!$F$5:$F$94,$AB608),"")&lt;=IFERROR(INDEX(Parâmetros!$B$39:$B$48,MATCH($E608,Parâmetros!$A$39:$A$48,0)),99),IFERROR(INDEX(Cadastro!$F$5:$F$94,$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$94,$AB608),"")="",0,IF(IFERROR(INDEX(Cadastro!$F$5:$F$94,$AB608),"")&gt;IFERROR(INDEX(Parâmetros!$B$39:$B$48,MATCH($E608,Parâmetros!$A$39:$A$48,0)),99),IFERROR(INDEX(Cadastro!$F$5:$F$94,$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registro"),IF(AND($AB608&lt;&gt;$AB607,IFERROR(INDEX(Cadastro!$F$5:$F$94,$AB608),"")=""),"Indeterminado (início da série)",IF($X608&gt;0,"Folga","Falta de registro"))))))))</f>
        <v>Falta de registro</v>
      </c>
      <c r="Z608" s="46">
        <f>IF(OR($L608&gt;0,$F608&gt;Parâmetros!$E$14),0,IF($A608&lt;&gt;$A607,1,N($Z607)+1))</f>
        <v>1</v>
      </c>
      <c r="AA608" s="46">
        <f>IF(OR($L608&gt;0,$F608&gt;Parâmetros!$E$14),0,IF(OR($A608&lt;&gt;$A609,$F609&gt;Parâmetros!$E$14),1,N($AA609)+1))</f>
        <v>1</v>
      </c>
      <c r="AB608" s="43">
        <f>IFERROR(MATCH($A608&amp;"|"&amp;TEXT(_xlfn.MAXIFS(Cadastro!$E$5:$E$94,Cadastro!$A$5:$A$94,$A608,Cadastro!$E$5:$E$94,"&lt;="&amp;$F608),"yyyymmdd"),Cadastro!$I$5:$I$94,0),"")</f>
        <v>25</v>
      </c>
      <c r="AC608" t="str">
        <f>IFERROR(_xlfn.SINGLE(INDEX(Exceções!$D$5:$D$202,MATCH($A608&amp;"|"&amp;$F608,Exceções!$F$5:$F$202,0))),"")</f>
        <v/>
      </c>
      <c r="AD608" t="str">
        <f>IF($AC608="","",IFERROR(_xlfn.SINGLE(INDEX(Exceções!$E$5:$E$202,MATCH($A608&amp;"|"&amp;$F608,Exceções!$F$5:$F$202,0))),""))</f>
        <v/>
      </c>
    </row>
    <row r="609" spans="1:30" ht="15" hidden="1" customHeight="1" x14ac:dyDescent="0.25">
      <c r="A609" s="43">
        <v>52403</v>
      </c>
      <c r="B609" s="29" t="s">
        <v>190</v>
      </c>
      <c r="C609" s="29" t="str">
        <f>IFERROR(INDEX(Cadastro!$C$5:$C$94,$AB609),"NÃO INFORMADO")</f>
        <v>ELE</v>
      </c>
      <c r="D609" s="29" t="str">
        <f>IFERROR(INDEX(Cadastro!$D$5:$D$94,$AB609),"")</f>
        <v>C</v>
      </c>
      <c r="E609" s="29" t="str">
        <f>IFERROR(INDEX(Cadastro!$G$5:$G$94,$AB609),"")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Não</v>
      </c>
      <c r="Q609" s="44" t="str">
        <f t="shared" si="116"/>
        <v/>
      </c>
      <c r="R609" s="44" t="str">
        <f t="shared" si="117"/>
        <v/>
      </c>
      <c r="S609" s="42" t="str">
        <f t="shared" si="118"/>
        <v/>
      </c>
      <c r="T609" s="44" t="str">
        <f>IF($Q609&lt;&gt;"Sim","",IF($N609&gt;Parâmetros!$E$15,"Sim","Não"))</f>
        <v/>
      </c>
      <c r="U609" s="29" t="str">
        <f t="shared" si="119"/>
        <v>Fora da apuração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$94,$AB609),"")="",IF($L609&gt;0,1,0),IF(IFERROR(INDEX(Cadastro!$F$5:$F$94,$AB609),"")&lt;=IFERROR(INDEX(Parâmetros!$B$39:$B$48,MATCH($E609,Parâmetros!$A$39:$A$48,0)),99),IFERROR(INDEX(Cadastro!$F$5:$F$94,$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$94,$AB609),"")="",0,IF(IFERROR(INDEX(Cadastro!$F$5:$F$94,$AB609),"")&gt;IFERROR(INDEX(Parâmetros!$B$39:$B$48,MATCH($E609,Parâmetros!$A$39:$A$48,0)),99),IFERROR(INDEX(Cadastro!$F$5:$F$94,$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registro"),IF(AND($AB609&lt;&gt;$AB608,IFERROR(INDEX(Cadastro!$F$5:$F$94,$AB609),"")=""),"Indeterminado (início da série)",IF($X609&gt;0,"Folga","Falta de registro"))))))))</f>
        <v>Falta de registro</v>
      </c>
      <c r="Z609" s="46">
        <f>IF(OR($L609&gt;0,$F609&gt;Parâmetros!$E$14),0,IF($A609&lt;&gt;$A608,1,N($Z608)+1))</f>
        <v>0</v>
      </c>
      <c r="AA609" s="46">
        <f>IF(OR($L609&gt;0,$F609&gt;Parâmetros!$E$14),0,IF(OR($A609&lt;&gt;$A610,$F610&gt;Parâmetros!$E$14),1,N($AA610)+1))</f>
        <v>0</v>
      </c>
      <c r="AB609" s="43">
        <f>IFERROR(MATCH($A609&amp;"|"&amp;TEXT(_xlfn.MAXIFS(Cadastro!$E$5:$E$94,Cadastro!$A$5:$A$94,$A609,Cadastro!$E$5:$E$94,"&lt;="&amp;$F609),"yyyymmdd"),Cadastro!$I$5:$I$94,0),"")</f>
        <v>25</v>
      </c>
      <c r="AC609" t="str">
        <f>IFERROR(_xlfn.SINGLE(INDEX(Exceções!$D$5:$D$202,MATCH($A609&amp;"|"&amp;$F609,Exceções!$F$5:$F$202,0))),"")</f>
        <v/>
      </c>
      <c r="AD609" t="str">
        <f>IF($AC609="","",IFERROR(_xlfn.SINGLE(INDEX(Exceções!$E$5:$E$202,MATCH($A609&amp;"|"&amp;$F609,Exceções!$F$5:$F$202,0))),""))</f>
        <v/>
      </c>
    </row>
    <row r="610" spans="1:30" ht="15" hidden="1" customHeight="1" x14ac:dyDescent="0.25">
      <c r="A610" s="43">
        <v>52403</v>
      </c>
      <c r="B610" s="29" t="s">
        <v>190</v>
      </c>
      <c r="C610" s="29" t="str">
        <f>IFERROR(INDEX(Cadastro!$C$5:$C$94,$AB610),"NÃO INFORMADO")</f>
        <v>ELE</v>
      </c>
      <c r="D610" s="29" t="str">
        <f>IFERROR(INDEX(Cadastro!$D$5:$D$94,$AB610),"")</f>
        <v>C</v>
      </c>
      <c r="E610" s="29" t="str">
        <f>IFERROR(INDEX(Cadastro!$G$5:$G$94,$AB610),"")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$94,$AB610),"")="",IF($L610&gt;0,1,0),IF(IFERROR(INDEX(Cadastro!$F$5:$F$94,$AB610),"")&lt;=IFERROR(INDEX(Parâmetros!$B$39:$B$48,MATCH($E610,Parâmetros!$A$39:$A$48,0)),99),IFERROR(INDEX(Cadastro!$F$5:$F$94,$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$94,$AB610),"")="",0,IF(IFERROR(INDEX(Cadastro!$F$5:$F$94,$AB610),"")&gt;IFERROR(INDEX(Parâmetros!$B$39:$B$48,MATCH($E610,Parâmetros!$A$39:$A$48,0)),99),IFERROR(INDEX(Cadastro!$F$5:$F$94,$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registro"),IF(AND($AB610&lt;&gt;$AB609,IFERROR(INDEX(Cadastro!$F$5:$F$94,$AB610),"")=""),"Indeterminado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IFERROR(MATCH($A610&amp;"|"&amp;TEXT(_xlfn.MAXIFS(Cadastro!$E$5:$E$94,Cadastro!$A$5:$A$94,$A610,Cadastro!$E$5:$E$94,"&lt;="&amp;$F610),"yyyymmdd"),Cadastro!$I$5:$I$94,0),"")</f>
        <v>25</v>
      </c>
      <c r="AC610" t="str">
        <f>IFERROR(_xlfn.SINGLE(INDEX(Exceções!$D$5:$D$202,MATCH($A610&amp;"|"&amp;$F610,Exceções!$F$5:$F$202,0))),"")</f>
        <v/>
      </c>
      <c r="AD610" t="str">
        <f>IF($AC610="","",IFERROR(_xlfn.SINGLE(INDEX(Exceções!$E$5:$E$202,MATCH($A610&amp;"|"&amp;$F610,Exceções!$F$5:$F$202,0))),""))</f>
        <v/>
      </c>
    </row>
    <row r="611" spans="1:30" ht="15" hidden="1" customHeight="1" x14ac:dyDescent="0.25">
      <c r="A611" s="43">
        <v>52403</v>
      </c>
      <c r="B611" s="29" t="s">
        <v>190</v>
      </c>
      <c r="C611" s="29" t="str">
        <f>IFERROR(INDEX(Cadastro!$C$5:$C$94,$AB611),"NÃO INFORMADO")</f>
        <v>ELE</v>
      </c>
      <c r="D611" s="29" t="str">
        <f>IFERROR(INDEX(Cadastro!$D$5:$D$94,$AB611),"")</f>
        <v>C</v>
      </c>
      <c r="E611" s="29" t="str">
        <f>IFERROR(INDEX(Cadastro!$G$5:$G$94,$AB611),"")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$94,$AB611),"")="",IF($L611&gt;0,1,0),IF(IFERROR(INDEX(Cadastro!$F$5:$F$94,$AB611),"")&lt;=IFERROR(INDEX(Parâmetros!$B$39:$B$48,MATCH($E611,Parâmetros!$A$39:$A$48,0)),99),IFERROR(INDEX(Cadastro!$F$5:$F$94,$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$94,$AB611),"")="",0,IF(IFERROR(INDEX(Cadastro!$F$5:$F$94,$AB611),"")&gt;IFERROR(INDEX(Parâmetros!$B$39:$B$48,MATCH($E611,Parâmetros!$A$39:$A$48,0)),99),IFERROR(INDEX(Cadastro!$F$5:$F$94,$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registro"),IF(AND($AB611&lt;&gt;$AB610,IFERROR(INDEX(Cadastro!$F$5:$F$94,$AB611),"")=""),"Indeterminado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IFERROR(MATCH($A611&amp;"|"&amp;TEXT(_xlfn.MAXIFS(Cadastro!$E$5:$E$94,Cadastro!$A$5:$A$94,$A611,Cadastro!$E$5:$E$94,"&lt;="&amp;$F611),"yyyymmdd"),Cadastro!$I$5:$I$94,0),"")</f>
        <v>25</v>
      </c>
      <c r="AC611" t="str">
        <f>IFERROR(_xlfn.SINGLE(INDEX(Exceções!$D$5:$D$202,MATCH($A611&amp;"|"&amp;$F611,Exceções!$F$5:$F$202,0))),"")</f>
        <v/>
      </c>
      <c r="AD611" t="str">
        <f>IF($AC611="","",IFERROR(_xlfn.SINGLE(INDEX(Exceções!$E$5:$E$202,MATCH($A611&amp;"|"&amp;$F611,Exceções!$F$5:$F$202,0))),""))</f>
        <v/>
      </c>
    </row>
    <row r="612" spans="1:30" ht="15" hidden="1" customHeight="1" x14ac:dyDescent="0.25">
      <c r="A612" s="43">
        <v>52403</v>
      </c>
      <c r="B612" s="29" t="s">
        <v>190</v>
      </c>
      <c r="C612" s="29" t="str">
        <f>IFERROR(INDEX(Cadastro!$C$5:$C$94,$AB612),"NÃO INFORMADO")</f>
        <v>ELE</v>
      </c>
      <c r="D612" s="29" t="str">
        <f>IFERROR(INDEX(Cadastro!$D$5:$D$94,$AB612),"")</f>
        <v>C</v>
      </c>
      <c r="E612" s="29" t="str">
        <f>IFERROR(INDEX(Cadastro!$G$5:$G$94,$AB612),"")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$94,$AB612),"")="",IF($L612&gt;0,1,0),IF(IFERROR(INDEX(Cadastro!$F$5:$F$94,$AB612),"")&lt;=IFERROR(INDEX(Parâmetros!$B$39:$B$48,MATCH($E612,Parâmetros!$A$39:$A$48,0)),99),IFERROR(INDEX(Cadastro!$F$5:$F$94,$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$94,$AB612),"")="",0,IF(IFERROR(INDEX(Cadastro!$F$5:$F$94,$AB612),"")&gt;IFERROR(INDEX(Parâmetros!$B$39:$B$48,MATCH($E612,Parâmetros!$A$39:$A$48,0)),99),IFERROR(INDEX(Cadastro!$F$5:$F$94,$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registro"),IF(AND($AB612&lt;&gt;$AB611,IFERROR(INDEX(Cadastro!$F$5:$F$94,$AB612),"")=""),"Indeterminado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IFERROR(MATCH($A612&amp;"|"&amp;TEXT(_xlfn.MAXIFS(Cadastro!$E$5:$E$94,Cadastro!$A$5:$A$94,$A612,Cadastro!$E$5:$E$94,"&lt;="&amp;$F612),"yyyymmdd"),Cadastro!$I$5:$I$94,0),"")</f>
        <v>25</v>
      </c>
      <c r="AC612" t="str">
        <f>IFERROR(_xlfn.SINGLE(INDEX(Exceções!$D$5:$D$202,MATCH($A612&amp;"|"&amp;$F612,Exceções!$F$5:$F$202,0))),"")</f>
        <v/>
      </c>
      <c r="AD612" t="str">
        <f>IF($AC612="","",IFERROR(_xlfn.SINGLE(INDEX(Exceções!$E$5:$E$202,MATCH($A612&amp;"|"&amp;$F612,Exceções!$F$5:$F$202,0))),""))</f>
        <v/>
      </c>
    </row>
    <row r="613" spans="1:30" ht="15" hidden="1" customHeight="1" x14ac:dyDescent="0.25">
      <c r="A613" s="43">
        <v>52403</v>
      </c>
      <c r="B613" s="29" t="s">
        <v>190</v>
      </c>
      <c r="C613" s="29" t="str">
        <f>IFERROR(INDEX(Cadastro!$C$5:$C$94,$AB613),"NÃO INFORMADO")</f>
        <v>ELE</v>
      </c>
      <c r="D613" s="29" t="str">
        <f>IFERROR(INDEX(Cadastro!$D$5:$D$94,$AB613),"")</f>
        <v>C</v>
      </c>
      <c r="E613" s="29" t="str">
        <f>IFERROR(INDEX(Cadastro!$G$5:$G$94,$AB613),"")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$94,$AB613),"")="",IF($L613&gt;0,1,0),IF(IFERROR(INDEX(Cadastro!$F$5:$F$94,$AB613),"")&lt;=IFERROR(INDEX(Parâmetros!$B$39:$B$48,MATCH($E613,Parâmetros!$A$39:$A$48,0)),99),IFERROR(INDEX(Cadastro!$F$5:$F$94,$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$94,$AB613),"")="",0,IF(IFERROR(INDEX(Cadastro!$F$5:$F$94,$AB613),"")&gt;IFERROR(INDEX(Parâmetros!$B$39:$B$48,MATCH($E613,Parâmetros!$A$39:$A$48,0)),99),IFERROR(INDEX(Cadastro!$F$5:$F$94,$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registro"),IF(AND($AB613&lt;&gt;$AB612,IFERROR(INDEX(Cadastro!$F$5:$F$94,$AB613),"")=""),"Indeterminado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IFERROR(MATCH($A613&amp;"|"&amp;TEXT(_xlfn.MAXIFS(Cadastro!$E$5:$E$94,Cadastro!$A$5:$A$94,$A613,Cadastro!$E$5:$E$94,"&lt;="&amp;$F613),"yyyymmdd"),Cadastro!$I$5:$I$94,0),"")</f>
        <v>25</v>
      </c>
      <c r="AC613" t="str">
        <f>IFERROR(_xlfn.SINGLE(INDEX(Exceções!$D$5:$D$202,MATCH($A613&amp;"|"&amp;$F613,Exceções!$F$5:$F$202,0))),"")</f>
        <v/>
      </c>
      <c r="AD613" t="str">
        <f>IF($AC613="","",IFERROR(_xlfn.SINGLE(INDEX(Exceções!$E$5:$E$202,MATCH($A613&amp;"|"&amp;$F613,Exceções!$F$5:$F$202,0))),""))</f>
        <v/>
      </c>
    </row>
    <row r="614" spans="1:30" ht="15" hidden="1" customHeight="1" x14ac:dyDescent="0.25">
      <c r="A614" s="43">
        <v>52403</v>
      </c>
      <c r="B614" s="29" t="s">
        <v>190</v>
      </c>
      <c r="C614" s="29" t="str">
        <f>IFERROR(INDEX(Cadastro!$C$5:$C$94,$AB614),"NÃO INFORMADO")</f>
        <v>ELE</v>
      </c>
      <c r="D614" s="29" t="str">
        <f>IFERROR(INDEX(Cadastro!$D$5:$D$94,$AB614),"")</f>
        <v>C</v>
      </c>
      <c r="E614" s="29" t="str">
        <f>IFERROR(INDEX(Cadastro!$G$5:$G$94,$AB614),"")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$94,$AB614),"")="",IF($L614&gt;0,1,0),IF(IFERROR(INDEX(Cadastro!$F$5:$F$94,$AB614),"")&lt;=IFERROR(INDEX(Parâmetros!$B$39:$B$48,MATCH($E614,Parâmetros!$A$39:$A$48,0)),99),IFERROR(INDEX(Cadastro!$F$5:$F$94,$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$94,$AB614),"")="",0,IF(IFERROR(INDEX(Cadastro!$F$5:$F$94,$AB614),"")&gt;IFERROR(INDEX(Parâmetros!$B$39:$B$48,MATCH($E614,Parâmetros!$A$39:$A$48,0)),99),IFERROR(INDEX(Cadastro!$F$5:$F$94,$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registro"),IF(AND($AB614&lt;&gt;$AB613,IFERROR(INDEX(Cadastro!$F$5:$F$94,$AB614),"")=""),"Indeterminado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IFERROR(MATCH($A614&amp;"|"&amp;TEXT(_xlfn.MAXIFS(Cadastro!$E$5:$E$94,Cadastro!$A$5:$A$94,$A614,Cadastro!$E$5:$E$94,"&lt;="&amp;$F614),"yyyymmdd"),Cadastro!$I$5:$I$94,0),"")</f>
        <v>25</v>
      </c>
      <c r="AC614" t="str">
        <f>IFERROR(_xlfn.SINGLE(INDEX(Exceções!$D$5:$D$202,MATCH($A614&amp;"|"&amp;$F614,Exceções!$F$5:$F$202,0))),"")</f>
        <v/>
      </c>
      <c r="AD614" t="str">
        <f>IF($AC614="","",IFERROR(_xlfn.SINGLE(INDEX(Exceções!$E$5:$E$202,MATCH($A614&amp;"|"&amp;$F614,Exceções!$F$5:$F$202,0))),""))</f>
        <v/>
      </c>
    </row>
    <row r="615" spans="1:30" ht="15" hidden="1" customHeight="1" x14ac:dyDescent="0.25">
      <c r="A615" s="43">
        <v>52403</v>
      </c>
      <c r="B615" s="29" t="s">
        <v>190</v>
      </c>
      <c r="C615" s="29" t="str">
        <f>IFERROR(INDEX(Cadastro!$C$5:$C$94,$AB615),"NÃO INFORMADO")</f>
        <v>ELE</v>
      </c>
      <c r="D615" s="29" t="str">
        <f>IFERROR(INDEX(Cadastro!$D$5:$D$94,$AB615),"")</f>
        <v>C</v>
      </c>
      <c r="E615" s="29" t="str">
        <f>IFERROR(INDEX(Cadastro!$G$5:$G$94,$AB615),"")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$94,$AB615),"")="",IF($L615&gt;0,1,0),IF(IFERROR(INDEX(Cadastro!$F$5:$F$94,$AB615),"")&lt;=IFERROR(INDEX(Parâmetros!$B$39:$B$48,MATCH($E615,Parâmetros!$A$39:$A$48,0)),99),IFERROR(INDEX(Cadastro!$F$5:$F$94,$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$94,$AB615),"")="",0,IF(IFERROR(INDEX(Cadastro!$F$5:$F$94,$AB615),"")&gt;IFERROR(INDEX(Parâmetros!$B$39:$B$48,MATCH($E615,Parâmetros!$A$39:$A$48,0)),99),IFERROR(INDEX(Cadastro!$F$5:$F$94,$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registro"),IF(AND($AB615&lt;&gt;$AB614,IFERROR(INDEX(Cadastro!$F$5:$F$94,$AB615),"")=""),"Indeterminado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IFERROR(MATCH($A615&amp;"|"&amp;TEXT(_xlfn.MAXIFS(Cadastro!$E$5:$E$94,Cadastro!$A$5:$A$94,$A615,Cadastro!$E$5:$E$94,"&lt;="&amp;$F615),"yyyymmdd"),Cadastro!$I$5:$I$94,0),"")</f>
        <v>25</v>
      </c>
      <c r="AC615" t="str">
        <f>IFERROR(_xlfn.SINGLE(INDEX(Exceções!$D$5:$D$202,MATCH($A615&amp;"|"&amp;$F615,Exceções!$F$5:$F$202,0))),"")</f>
        <v/>
      </c>
      <c r="AD615" t="str">
        <f>IF($AC615="","",IFERROR(_xlfn.SINGLE(INDEX(Exceções!$E$5:$E$202,MATCH($A615&amp;"|"&amp;$F615,Exceções!$F$5:$F$202,0))),""))</f>
        <v/>
      </c>
    </row>
    <row r="616" spans="1:30" ht="15" hidden="1" customHeight="1" x14ac:dyDescent="0.25">
      <c r="A616" s="43">
        <v>52403</v>
      </c>
      <c r="B616" s="29" t="s">
        <v>190</v>
      </c>
      <c r="C616" s="29" t="str">
        <f>IFERROR(INDEX(Cadastro!$C$5:$C$94,$AB616),"NÃO INFORMADO")</f>
        <v>ELE</v>
      </c>
      <c r="D616" s="29" t="str">
        <f>IFERROR(INDEX(Cadastro!$D$5:$D$94,$AB616),"")</f>
        <v>C</v>
      </c>
      <c r="E616" s="29" t="str">
        <f>IFERROR(INDEX(Cadastro!$G$5:$G$94,$AB616),"")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$94,$AB616),"")="",IF($L616&gt;0,1,0),IF(IFERROR(INDEX(Cadastro!$F$5:$F$94,$AB616),"")&lt;=IFERROR(INDEX(Parâmetros!$B$39:$B$48,MATCH($E616,Parâmetros!$A$39:$A$48,0)),99),IFERROR(INDEX(Cadastro!$F$5:$F$94,$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$94,$AB616),"")="",0,IF(IFERROR(INDEX(Cadastro!$F$5:$F$94,$AB616),"")&gt;IFERROR(INDEX(Parâmetros!$B$39:$B$48,MATCH($E616,Parâmetros!$A$39:$A$48,0)),99),IFERROR(INDEX(Cadastro!$F$5:$F$94,$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registro"),IF(AND($AB616&lt;&gt;$AB615,IFERROR(INDEX(Cadastro!$F$5:$F$94,$AB616),"")=""),"Indeterminado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IFERROR(MATCH($A616&amp;"|"&amp;TEXT(_xlfn.MAXIFS(Cadastro!$E$5:$E$94,Cadastro!$A$5:$A$94,$A616,Cadastro!$E$5:$E$94,"&lt;="&amp;$F616),"yyyymmdd"),Cadastro!$I$5:$I$94,0),"")</f>
        <v>25</v>
      </c>
      <c r="AC616" t="str">
        <f>IFERROR(_xlfn.SINGLE(INDEX(Exceções!$D$5:$D$202,MATCH($A616&amp;"|"&amp;$F616,Exceções!$F$5:$F$202,0))),"")</f>
        <v/>
      </c>
      <c r="AD616" t="str">
        <f>IF($AC616="","",IFERROR(_xlfn.SINGLE(INDEX(Exceções!$E$5:$E$202,MATCH($A616&amp;"|"&amp;$F616,Exceções!$F$5:$F$202,0))),""))</f>
        <v/>
      </c>
    </row>
    <row r="617" spans="1:30" ht="15" hidden="1" customHeight="1" x14ac:dyDescent="0.25">
      <c r="A617" s="43">
        <v>52403</v>
      </c>
      <c r="B617" s="29" t="s">
        <v>190</v>
      </c>
      <c r="C617" s="29" t="str">
        <f>IFERROR(INDEX(Cadastro!$C$5:$C$94,$AB617),"NÃO INFORMADO")</f>
        <v>ELE</v>
      </c>
      <c r="D617" s="29" t="str">
        <f>IFERROR(INDEX(Cadastro!$D$5:$D$94,$AB617),"")</f>
        <v>C</v>
      </c>
      <c r="E617" s="29" t="str">
        <f>IFERROR(INDEX(Cadastro!$G$5:$G$94,$AB617),"")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$94,$AB617),"")="",IF($L617&gt;0,1,0),IF(IFERROR(INDEX(Cadastro!$F$5:$F$94,$AB617),"")&lt;=IFERROR(INDEX(Parâmetros!$B$39:$B$48,MATCH($E617,Parâmetros!$A$39:$A$48,0)),99),IFERROR(INDEX(Cadastro!$F$5:$F$94,$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$94,$AB617),"")="",0,IF(IFERROR(INDEX(Cadastro!$F$5:$F$94,$AB617),"")&gt;IFERROR(INDEX(Parâmetros!$B$39:$B$48,MATCH($E617,Parâmetros!$A$39:$A$48,0)),99),IFERROR(INDEX(Cadastro!$F$5:$F$94,$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registro"),IF(AND($AB617&lt;&gt;$AB616,IFERROR(INDEX(Cadastro!$F$5:$F$94,$AB617),"")=""),"Indeterminado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IFERROR(MATCH($A617&amp;"|"&amp;TEXT(_xlfn.MAXIFS(Cadastro!$E$5:$E$94,Cadastro!$A$5:$A$94,$A617,Cadastro!$E$5:$E$94,"&lt;="&amp;$F617),"yyyymmdd"),Cadastro!$I$5:$I$94,0),"")</f>
        <v>25</v>
      </c>
      <c r="AC617" t="str">
        <f>IFERROR(_xlfn.SINGLE(INDEX(Exceções!$D$5:$D$202,MATCH($A617&amp;"|"&amp;$F617,Exceções!$F$5:$F$202,0))),"")</f>
        <v/>
      </c>
      <c r="AD617" t="str">
        <f>IF($AC617="","",IFERROR(_xlfn.SINGLE(INDEX(Exceções!$E$5:$E$202,MATCH($A617&amp;"|"&amp;$F617,Exceções!$F$5:$F$202,0))),""))</f>
        <v/>
      </c>
    </row>
    <row r="618" spans="1:30" ht="15" hidden="1" customHeight="1" x14ac:dyDescent="0.25">
      <c r="A618" s="43">
        <v>52403</v>
      </c>
      <c r="B618" s="29" t="s">
        <v>190</v>
      </c>
      <c r="C618" s="29" t="str">
        <f>IFERROR(INDEX(Cadastro!$C$5:$C$94,$AB618),"NÃO INFORMADO")</f>
        <v>ELE</v>
      </c>
      <c r="D618" s="29" t="str">
        <f>IFERROR(INDEX(Cadastro!$D$5:$D$94,$AB618),"")</f>
        <v>C</v>
      </c>
      <c r="E618" s="29" t="str">
        <f>IFERROR(INDEX(Cadastro!$G$5:$G$94,$AB618),"")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$94,$AB618),"")="",IF($L618&gt;0,1,0),IF(IFERROR(INDEX(Cadastro!$F$5:$F$94,$AB618),"")&lt;=IFERROR(INDEX(Parâmetros!$B$39:$B$48,MATCH($E618,Parâmetros!$A$39:$A$48,0)),99),IFERROR(INDEX(Cadastro!$F$5:$F$94,$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$94,$AB618),"")="",0,IF(IFERROR(INDEX(Cadastro!$F$5:$F$94,$AB618),"")&gt;IFERROR(INDEX(Parâmetros!$B$39:$B$48,MATCH($E618,Parâmetros!$A$39:$A$48,0)),99),IFERROR(INDEX(Cadastro!$F$5:$F$94,$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registro"),IF(AND($AB618&lt;&gt;$AB617,IFERROR(INDEX(Cadastro!$F$5:$F$94,$AB618),"")=""),"Indeterminado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IFERROR(MATCH($A618&amp;"|"&amp;TEXT(_xlfn.MAXIFS(Cadastro!$E$5:$E$94,Cadastro!$A$5:$A$94,$A618,Cadastro!$E$5:$E$94,"&lt;="&amp;$F618),"yyyymmdd"),Cadastro!$I$5:$I$94,0),"")</f>
        <v>25</v>
      </c>
      <c r="AC618" t="str">
        <f>IFERROR(_xlfn.SINGLE(INDEX(Exceções!$D$5:$D$202,MATCH($A618&amp;"|"&amp;$F618,Exceções!$F$5:$F$202,0))),"")</f>
        <v/>
      </c>
      <c r="AD618" t="str">
        <f>IF($AC618="","",IFERROR(_xlfn.SINGLE(INDEX(Exceções!$E$5:$E$202,MATCH($A618&amp;"|"&amp;$F618,Exceções!$F$5:$F$202,0))),""))</f>
        <v/>
      </c>
    </row>
    <row r="619" spans="1:30" ht="15" hidden="1" customHeight="1" x14ac:dyDescent="0.25">
      <c r="A619" s="43">
        <v>52403</v>
      </c>
      <c r="B619" s="29" t="s">
        <v>190</v>
      </c>
      <c r="C619" s="29" t="str">
        <f>IFERROR(INDEX(Cadastro!$C$5:$C$94,$AB619),"NÃO INFORMADO")</f>
        <v>ELE</v>
      </c>
      <c r="D619" s="29" t="str">
        <f>IFERROR(INDEX(Cadastro!$D$5:$D$94,$AB619),"")</f>
        <v>C</v>
      </c>
      <c r="E619" s="29" t="str">
        <f>IFERROR(INDEX(Cadastro!$G$5:$G$94,$AB619),"")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$94,$AB619),"")="",IF($L619&gt;0,1,0),IF(IFERROR(INDEX(Cadastro!$F$5:$F$94,$AB619),"")&lt;=IFERROR(INDEX(Parâmetros!$B$39:$B$48,MATCH($E619,Parâmetros!$A$39:$A$48,0)),99),IFERROR(INDEX(Cadastro!$F$5:$F$94,$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$94,$AB619),"")="",0,IF(IFERROR(INDEX(Cadastro!$F$5:$F$94,$AB619),"")&gt;IFERROR(INDEX(Parâmetros!$B$39:$B$48,MATCH($E619,Parâmetros!$A$39:$A$48,0)),99),IFERROR(INDEX(Cadastro!$F$5:$F$94,$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registro"),IF(AND($AB619&lt;&gt;$AB618,IFERROR(INDEX(Cadastro!$F$5:$F$94,$AB619),"")=""),"Indeterminado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IFERROR(MATCH($A619&amp;"|"&amp;TEXT(_xlfn.MAXIFS(Cadastro!$E$5:$E$94,Cadastro!$A$5:$A$94,$A619,Cadastro!$E$5:$E$94,"&lt;="&amp;$F619),"yyyymmdd"),Cadastro!$I$5:$I$94,0),"")</f>
        <v>25</v>
      </c>
      <c r="AC619" t="str">
        <f>IFERROR(_xlfn.SINGLE(INDEX(Exceções!$D$5:$D$202,MATCH($A619&amp;"|"&amp;$F619,Exceções!$F$5:$F$202,0))),"")</f>
        <v/>
      </c>
      <c r="AD619" t="str">
        <f>IF($AC619="","",IFERROR(_xlfn.SINGLE(INDEX(Exceções!$E$5:$E$202,MATCH($A619&amp;"|"&amp;$F619,Exceções!$F$5:$F$202,0))),""))</f>
        <v/>
      </c>
    </row>
    <row r="620" spans="1:30" ht="15" hidden="1" customHeight="1" x14ac:dyDescent="0.25">
      <c r="A620" s="43">
        <v>52403</v>
      </c>
      <c r="B620" s="29" t="s">
        <v>190</v>
      </c>
      <c r="C620" s="29" t="str">
        <f>IFERROR(INDEX(Cadastro!$C$5:$C$94,$AB620),"NÃO INFORMADO")</f>
        <v>ELE</v>
      </c>
      <c r="D620" s="29" t="str">
        <f>IFERROR(INDEX(Cadastro!$D$5:$D$94,$AB620),"")</f>
        <v>C</v>
      </c>
      <c r="E620" s="29" t="str">
        <f>IFERROR(INDEX(Cadastro!$G$5:$G$94,$AB620),"")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$94,$AB620),"")="",IF($L620&gt;0,1,0),IF(IFERROR(INDEX(Cadastro!$F$5:$F$94,$AB620),"")&lt;=IFERROR(INDEX(Parâmetros!$B$39:$B$48,MATCH($E620,Parâmetros!$A$39:$A$48,0)),99),IFERROR(INDEX(Cadastro!$F$5:$F$94,$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$94,$AB620),"")="",0,IF(IFERROR(INDEX(Cadastro!$F$5:$F$94,$AB620),"")&gt;IFERROR(INDEX(Parâmetros!$B$39:$B$48,MATCH($E620,Parâmetros!$A$39:$A$48,0)),99),IFERROR(INDEX(Cadastro!$F$5:$F$94,$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registro"),IF(AND($AB620&lt;&gt;$AB619,IFERROR(INDEX(Cadastro!$F$5:$F$94,$AB620),"")=""),"Indeterminado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IFERROR(MATCH($A620&amp;"|"&amp;TEXT(_xlfn.MAXIFS(Cadastro!$E$5:$E$94,Cadastro!$A$5:$A$94,$A620,Cadastro!$E$5:$E$94,"&lt;="&amp;$F620),"yyyymmdd"),Cadastro!$I$5:$I$94,0),"")</f>
        <v>25</v>
      </c>
      <c r="AC620" t="str">
        <f>IFERROR(_xlfn.SINGLE(INDEX(Exceções!$D$5:$D$202,MATCH($A620&amp;"|"&amp;$F620,Exceções!$F$5:$F$202,0))),"")</f>
        <v/>
      </c>
      <c r="AD620" t="str">
        <f>IF($AC620="","",IFERROR(_xlfn.SINGLE(INDEX(Exceções!$E$5:$E$202,MATCH($A620&amp;"|"&amp;$F620,Exceções!$F$5:$F$202,0))),""))</f>
        <v/>
      </c>
    </row>
    <row r="621" spans="1:30" ht="15" hidden="1" customHeight="1" x14ac:dyDescent="0.25">
      <c r="A621" s="43">
        <v>52403</v>
      </c>
      <c r="B621" s="29" t="s">
        <v>190</v>
      </c>
      <c r="C621" s="29" t="str">
        <f>IFERROR(INDEX(Cadastro!$C$5:$C$94,$AB621),"NÃO INFORMADO")</f>
        <v>ELE</v>
      </c>
      <c r="D621" s="29" t="str">
        <f>IFERROR(INDEX(Cadastro!$D$5:$D$94,$AB621),"")</f>
        <v>C</v>
      </c>
      <c r="E621" s="29" t="str">
        <f>IFERROR(INDEX(Cadastro!$G$5:$G$94,$AB621),"")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$94,$AB621),"")="",IF($L621&gt;0,1,0),IF(IFERROR(INDEX(Cadastro!$F$5:$F$94,$AB621),"")&lt;=IFERROR(INDEX(Parâmetros!$B$39:$B$48,MATCH($E621,Parâmetros!$A$39:$A$48,0)),99),IFERROR(INDEX(Cadastro!$F$5:$F$94,$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$94,$AB621),"")="",0,IF(IFERROR(INDEX(Cadastro!$F$5:$F$94,$AB621),"")&gt;IFERROR(INDEX(Parâmetros!$B$39:$B$48,MATCH($E621,Parâmetros!$A$39:$A$48,0)),99),IFERROR(INDEX(Cadastro!$F$5:$F$94,$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registro"),IF(AND($AB621&lt;&gt;$AB620,IFERROR(INDEX(Cadastro!$F$5:$F$94,$AB621),"")=""),"Indeterminado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IFERROR(MATCH($A621&amp;"|"&amp;TEXT(_xlfn.MAXIFS(Cadastro!$E$5:$E$94,Cadastro!$A$5:$A$94,$A621,Cadastro!$E$5:$E$94,"&lt;="&amp;$F621),"yyyymmdd"),Cadastro!$I$5:$I$94,0),"")</f>
        <v>25</v>
      </c>
      <c r="AC621" t="str">
        <f>IFERROR(_xlfn.SINGLE(INDEX(Exceções!$D$5:$D$202,MATCH($A621&amp;"|"&amp;$F621,Exceções!$F$5:$F$202,0))),"")</f>
        <v/>
      </c>
      <c r="AD621" t="str">
        <f>IF($AC621="","",IFERROR(_xlfn.SINGLE(INDEX(Exceções!$E$5:$E$202,MATCH($A621&amp;"|"&amp;$F621,Exceções!$F$5:$F$202,0))),""))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IFERROR(INDEX(Cadastro!$C$5:$C$94,$AB624),"NÃO INFORMADO")</f>
        <v>ESP</v>
      </c>
      <c r="D624" s="29" t="str">
        <f>IFERROR(INDEX(Cadastro!$D$5:$D$94,$AB624),"")</f>
        <v>6x1</v>
      </c>
      <c r="E624" s="29" t="str">
        <f>IFERROR(INDEX(Cadastro!$G$5:$G$94,$AB624),"")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$94,$AB624),"")="",IF($L624&gt;0,1,0),IF(IFERROR(INDEX(Cadastro!$F$5:$F$94,$AB624),"")&lt;=IFERROR(INDEX(Parâmetros!$B$39:$B$48,MATCH($E624,Parâmetros!$A$39:$A$48,0)),99),IFERROR(INDEX(Cadastro!$F$5:$F$94,$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$94,$AB624),"")="",0,IF(IFERROR(INDEX(Cadastro!$F$5:$F$94,$AB624),"")&gt;IFERROR(INDEX(Parâmetros!$B$39:$B$48,MATCH($E624,Parâmetros!$A$39:$A$48,0)),99),IFERROR(INDEX(Cadastro!$F$5:$F$94,$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registro"),IF(AND($AB624&lt;&gt;$AB623,IFERROR(INDEX(Cadastro!$F$5:$F$94,$AB624),"")=""),"Indeterminado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IFERROR(MATCH($A624&amp;"|"&amp;TEXT(_xlfn.MAXIFS(Cadastro!$E$5:$E$94,Cadastro!$A$5:$A$94,$A624,Cadastro!$E$5:$E$94,"&lt;="&amp;$F624),"yyyymmdd"),Cadastro!$I$5:$I$94,0),"")</f>
        <v>26</v>
      </c>
      <c r="AC624" t="str">
        <f>IFERROR(_xlfn.SINGLE(INDEX(Exceções!$D$5:$D$202,MATCH($A624&amp;"|"&amp;$F624,Exceções!$F$5:$F$202,0))),"")</f>
        <v/>
      </c>
      <c r="AD624" t="str">
        <f>IF($AC624="","",IFERROR(_xlfn.SINGLE(INDEX(Exceções!$E$5:$E$202,MATCH($A624&amp;"|"&amp;$F624,Exceções!$F$5:$F$202,0))),""))</f>
        <v/>
      </c>
    </row>
    <row r="625" spans="1:30" ht="15" hidden="1" customHeight="1" x14ac:dyDescent="0.25">
      <c r="A625" s="43">
        <v>53346</v>
      </c>
      <c r="B625" s="29" t="s">
        <v>191</v>
      </c>
      <c r="C625" s="29" t="str">
        <f>IFERROR(INDEX(Cadastro!$C$5:$C$94,$AB625),"NÃO INFORMADO")</f>
        <v>ESP</v>
      </c>
      <c r="D625" s="29" t="str">
        <f>IFERROR(INDEX(Cadastro!$D$5:$D$94,$AB625),"")</f>
        <v>6x1</v>
      </c>
      <c r="E625" s="29" t="str">
        <f>IFERROR(INDEX(Cadastro!$G$5:$G$94,$AB625),"")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$94,$AB625),"")="",IF($L625&gt;0,1,0),IF(IFERROR(INDEX(Cadastro!$F$5:$F$94,$AB625),"")&lt;=IFERROR(INDEX(Parâmetros!$B$39:$B$48,MATCH($E625,Parâmetros!$A$39:$A$48,0)),99),IFERROR(INDEX(Cadastro!$F$5:$F$94,$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$94,$AB625),"")="",0,IF(IFERROR(INDEX(Cadastro!$F$5:$F$94,$AB625),"")&gt;IFERROR(INDEX(Parâmetros!$B$39:$B$48,MATCH($E625,Parâmetros!$A$39:$A$48,0)),99),IFERROR(INDEX(Cadastro!$F$5:$F$94,$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registro"),IF(AND($AB625&lt;&gt;$AB624,IFERROR(INDEX(Cadastro!$F$5:$F$94,$AB625),"")=""),"Indeterminado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IFERROR(MATCH($A625&amp;"|"&amp;TEXT(_xlfn.MAXIFS(Cadastro!$E$5:$E$94,Cadastro!$A$5:$A$94,$A625,Cadastro!$E$5:$E$94,"&lt;="&amp;$F625),"yyyymmdd"),Cadastro!$I$5:$I$94,0),"")</f>
        <v>26</v>
      </c>
      <c r="AC625" t="str">
        <f>IFERROR(_xlfn.SINGLE(INDEX(Exceções!$D$5:$D$202,MATCH($A625&amp;"|"&amp;$F625,Exceções!$F$5:$F$202,0))),"")</f>
        <v/>
      </c>
      <c r="AD625" t="str">
        <f>IF($AC625="","",IFERROR(_xlfn.SINGLE(INDEX(Exceções!$E$5:$E$202,MATCH($A625&amp;"|"&amp;$F625,Exceções!$F$5:$F$202,0))),""))</f>
        <v/>
      </c>
    </row>
    <row r="626" spans="1:30" ht="15" hidden="1" customHeight="1" x14ac:dyDescent="0.25">
      <c r="A626" s="43">
        <v>53346</v>
      </c>
      <c r="B626" s="29" t="s">
        <v>191</v>
      </c>
      <c r="C626" s="29" t="str">
        <f>IFERROR(INDEX(Cadastro!$C$5:$C$94,$AB626),"NÃO INFORMADO")</f>
        <v>ESP</v>
      </c>
      <c r="D626" s="29" t="str">
        <f>IFERROR(INDEX(Cadastro!$D$5:$D$94,$AB626),"")</f>
        <v>6x1</v>
      </c>
      <c r="E626" s="29" t="str">
        <f>IFERROR(INDEX(Cadastro!$G$5:$G$94,$AB626),"")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$94,$AB626),"")="",IF($L626&gt;0,1,0),IF(IFERROR(INDEX(Cadastro!$F$5:$F$94,$AB626),"")&lt;=IFERROR(INDEX(Parâmetros!$B$39:$B$48,MATCH($E626,Parâmetros!$A$39:$A$48,0)),99),IFERROR(INDEX(Cadastro!$F$5:$F$94,$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$94,$AB626),"")="",0,IF(IFERROR(INDEX(Cadastro!$F$5:$F$94,$AB626),"")&gt;IFERROR(INDEX(Parâmetros!$B$39:$B$48,MATCH($E626,Parâmetros!$A$39:$A$48,0)),99),IFERROR(INDEX(Cadastro!$F$5:$F$94,$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registro"),IF(AND($AB626&lt;&gt;$AB625,IFERROR(INDEX(Cadastro!$F$5:$F$94,$AB626),"")=""),"Indeterminado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IFERROR(MATCH($A626&amp;"|"&amp;TEXT(_xlfn.MAXIFS(Cadastro!$E$5:$E$94,Cadastro!$A$5:$A$94,$A626,Cadastro!$E$5:$E$94,"&lt;="&amp;$F626),"yyyymmdd"),Cadastro!$I$5:$I$94,0),"")</f>
        <v>26</v>
      </c>
      <c r="AC626" t="str">
        <f>IFERROR(_xlfn.SINGLE(INDEX(Exceções!$D$5:$D$202,MATCH($A626&amp;"|"&amp;$F626,Exceções!$F$5:$F$202,0))),"")</f>
        <v/>
      </c>
      <c r="AD626" t="str">
        <f>IF($AC626="","",IFERROR(_xlfn.SINGLE(INDEX(Exceções!$E$5:$E$202,MATCH($A626&amp;"|"&amp;$F626,Exceções!$F$5:$F$202,0))),""))</f>
        <v/>
      </c>
    </row>
    <row r="627" spans="1:30" ht="15" hidden="1" customHeight="1" x14ac:dyDescent="0.25">
      <c r="A627" s="43">
        <v>53346</v>
      </c>
      <c r="B627" s="29" t="s">
        <v>191</v>
      </c>
      <c r="C627" s="29" t="str">
        <f>IFERROR(INDEX(Cadastro!$C$5:$C$94,$AB627),"NÃO INFORMADO")</f>
        <v>ESP</v>
      </c>
      <c r="D627" s="29" t="str">
        <f>IFERROR(INDEX(Cadastro!$D$5:$D$94,$AB627),"")</f>
        <v>6x1</v>
      </c>
      <c r="E627" s="29" t="str">
        <f>IFERROR(INDEX(Cadastro!$G$5:$G$94,$AB627),"")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$94,$AB627),"")="",IF($L627&gt;0,1,0),IF(IFERROR(INDEX(Cadastro!$F$5:$F$94,$AB627),"")&lt;=IFERROR(INDEX(Parâmetros!$B$39:$B$48,MATCH($E627,Parâmetros!$A$39:$A$48,0)),99),IFERROR(INDEX(Cadastro!$F$5:$F$94,$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$94,$AB627),"")="",0,IF(IFERROR(INDEX(Cadastro!$F$5:$F$94,$AB627),"")&gt;IFERROR(INDEX(Parâmetros!$B$39:$B$48,MATCH($E627,Parâmetros!$A$39:$A$48,0)),99),IFERROR(INDEX(Cadastro!$F$5:$F$94,$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registro"),IF(AND($AB627&lt;&gt;$AB626,IFERROR(INDEX(Cadastro!$F$5:$F$94,$AB627),"")=""),"Indeterminado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IFERROR(MATCH($A627&amp;"|"&amp;TEXT(_xlfn.MAXIFS(Cadastro!$E$5:$E$94,Cadastro!$A$5:$A$94,$A627,Cadastro!$E$5:$E$94,"&lt;="&amp;$F627),"yyyymmdd"),Cadastro!$I$5:$I$94,0),"")</f>
        <v>26</v>
      </c>
      <c r="AC627" t="str">
        <f>IFERROR(_xlfn.SINGLE(INDEX(Exceções!$D$5:$D$202,MATCH($A627&amp;"|"&amp;$F627,Exceções!$F$5:$F$202,0))),"")</f>
        <v/>
      </c>
      <c r="AD627" t="str">
        <f>IF($AC627="","",IFERROR(_xlfn.SINGLE(INDEX(Exceções!$E$5:$E$202,MATCH($A627&amp;"|"&amp;$F627,Exceções!$F$5:$F$202,0))),""))</f>
        <v/>
      </c>
    </row>
    <row r="628" spans="1:30" ht="15" hidden="1" customHeight="1" x14ac:dyDescent="0.25">
      <c r="A628" s="43">
        <v>53346</v>
      </c>
      <c r="B628" s="29" t="s">
        <v>191</v>
      </c>
      <c r="C628" s="29" t="str">
        <f>IFERROR(INDEX(Cadastro!$C$5:$C$94,$AB628),"NÃO INFORMADO")</f>
        <v>ESP</v>
      </c>
      <c r="D628" s="29" t="str">
        <f>IFERROR(INDEX(Cadastro!$D$5:$D$94,$AB628),"")</f>
        <v>6x1</v>
      </c>
      <c r="E628" s="29" t="str">
        <f>IFERROR(INDEX(Cadastro!$G$5:$G$94,$AB628),"")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$94,$AB628),"")="",IF($L628&gt;0,1,0),IF(IFERROR(INDEX(Cadastro!$F$5:$F$94,$AB628),"")&lt;=IFERROR(INDEX(Parâmetros!$B$39:$B$48,MATCH($E628,Parâmetros!$A$39:$A$48,0)),99),IFERROR(INDEX(Cadastro!$F$5:$F$94,$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$94,$AB628),"")="",0,IF(IFERROR(INDEX(Cadastro!$F$5:$F$94,$AB628),"")&gt;IFERROR(INDEX(Parâmetros!$B$39:$B$48,MATCH($E628,Parâmetros!$A$39:$A$48,0)),99),IFERROR(INDEX(Cadastro!$F$5:$F$94,$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registro"),IF(AND($AB628&lt;&gt;$AB627,IFERROR(INDEX(Cadastro!$F$5:$F$94,$AB628),"")=""),"Indeterminado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IFERROR(MATCH($A628&amp;"|"&amp;TEXT(_xlfn.MAXIFS(Cadastro!$E$5:$E$94,Cadastro!$A$5:$A$94,$A628,Cadastro!$E$5:$E$94,"&lt;="&amp;$F628),"yyyymmdd"),Cadastro!$I$5:$I$94,0),"")</f>
        <v>26</v>
      </c>
      <c r="AC628" t="str">
        <f>IFERROR(_xlfn.SINGLE(INDEX(Exceções!$D$5:$D$202,MATCH($A628&amp;"|"&amp;$F628,Exceções!$F$5:$F$202,0))),"")</f>
        <v/>
      </c>
      <c r="AD628" t="str">
        <f>IF($AC628="","",IFERROR(_xlfn.SINGLE(INDEX(Exceções!$E$5:$E$202,MATCH($A628&amp;"|"&amp;$F628,Exceções!$F$5:$F$202,0))),""))</f>
        <v/>
      </c>
    </row>
    <row r="629" spans="1:30" ht="15" hidden="1" customHeight="1" x14ac:dyDescent="0.25">
      <c r="A629" s="43">
        <v>53346</v>
      </c>
      <c r="B629" s="29" t="s">
        <v>191</v>
      </c>
      <c r="C629" s="29" t="str">
        <f>IFERROR(INDEX(Cadastro!$C$5:$C$94,$AB629),"NÃO INFORMADO")</f>
        <v>ESP</v>
      </c>
      <c r="D629" s="29" t="str">
        <f>IFERROR(INDEX(Cadastro!$D$5:$D$94,$AB629),"")</f>
        <v>6x1</v>
      </c>
      <c r="E629" s="29" t="str">
        <f>IFERROR(INDEX(Cadastro!$G$5:$G$94,$AB629),"")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$94,$AB629),"")="",IF($L629&gt;0,1,0),IF(IFERROR(INDEX(Cadastro!$F$5:$F$94,$AB629),"")&lt;=IFERROR(INDEX(Parâmetros!$B$39:$B$48,MATCH($E629,Parâmetros!$A$39:$A$48,0)),99),IFERROR(INDEX(Cadastro!$F$5:$F$94,$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$94,$AB629),"")="",0,IF(IFERROR(INDEX(Cadastro!$F$5:$F$94,$AB629),"")&gt;IFERROR(INDEX(Parâmetros!$B$39:$B$48,MATCH($E629,Parâmetros!$A$39:$A$48,0)),99),IFERROR(INDEX(Cadastro!$F$5:$F$94,$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registro"),IF(AND($AB629&lt;&gt;$AB628,IFERROR(INDEX(Cadastro!$F$5:$F$94,$AB629),"")=""),"Indeterminado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IFERROR(MATCH($A629&amp;"|"&amp;TEXT(_xlfn.MAXIFS(Cadastro!$E$5:$E$94,Cadastro!$A$5:$A$94,$A629,Cadastro!$E$5:$E$94,"&lt;="&amp;$F629),"yyyymmdd"),Cadastro!$I$5:$I$94,0),"")</f>
        <v>26</v>
      </c>
      <c r="AC629" t="str">
        <f>IFERROR(_xlfn.SINGLE(INDEX(Exceções!$D$5:$D$202,MATCH($A629&amp;"|"&amp;$F629,Exceções!$F$5:$F$202,0))),"")</f>
        <v/>
      </c>
      <c r="AD629" t="str">
        <f>IF($AC629="","",IFERROR(_xlfn.SINGLE(INDEX(Exceções!$E$5:$E$202,MATCH($A629&amp;"|"&amp;$F629,Exceções!$F$5:$F$202,0))),""))</f>
        <v/>
      </c>
    </row>
    <row r="630" spans="1:30" ht="15" hidden="1" customHeight="1" x14ac:dyDescent="0.25">
      <c r="A630" s="43">
        <v>53346</v>
      </c>
      <c r="B630" s="29" t="s">
        <v>191</v>
      </c>
      <c r="C630" s="29" t="str">
        <f>IFERROR(INDEX(Cadastro!$C$5:$C$94,$AB630),"NÃO INFORMADO")</f>
        <v>ESP</v>
      </c>
      <c r="D630" s="29" t="str">
        <f>IFERROR(INDEX(Cadastro!$D$5:$D$94,$AB630),"")</f>
        <v>6x1</v>
      </c>
      <c r="E630" s="29" t="str">
        <f>IFERROR(INDEX(Cadastro!$G$5:$G$94,$AB630),"")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$94,$AB630),"")="",IF($L630&gt;0,1,0),IF(IFERROR(INDEX(Cadastro!$F$5:$F$94,$AB630),"")&lt;=IFERROR(INDEX(Parâmetros!$B$39:$B$48,MATCH($E630,Parâmetros!$A$39:$A$48,0)),99),IFERROR(INDEX(Cadastro!$F$5:$F$94,$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$94,$AB630),"")="",0,IF(IFERROR(INDEX(Cadastro!$F$5:$F$94,$AB630),"")&gt;IFERROR(INDEX(Parâmetros!$B$39:$B$48,MATCH($E630,Parâmetros!$A$39:$A$48,0)),99),IFERROR(INDEX(Cadastro!$F$5:$F$94,$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registro"),IF(AND($AB630&lt;&gt;$AB629,IFERROR(INDEX(Cadastro!$F$5:$F$94,$AB630),"")=""),"Indeterminado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IFERROR(MATCH($A630&amp;"|"&amp;TEXT(_xlfn.MAXIFS(Cadastro!$E$5:$E$94,Cadastro!$A$5:$A$94,$A630,Cadastro!$E$5:$E$94,"&lt;="&amp;$F630),"yyyymmdd"),Cadastro!$I$5:$I$94,0),"")</f>
        <v>26</v>
      </c>
      <c r="AC630" t="str">
        <f>IFERROR(_xlfn.SINGLE(INDEX(Exceções!$D$5:$D$202,MATCH($A630&amp;"|"&amp;$F630,Exceções!$F$5:$F$202,0))),"")</f>
        <v/>
      </c>
      <c r="AD630" t="str">
        <f>IF($AC630="","",IFERROR(_xlfn.SINGLE(INDEX(Exceções!$E$5:$E$202,MATCH($A630&amp;"|"&amp;$F630,Exceções!$F$5:$F$202,0))),""))</f>
        <v/>
      </c>
    </row>
    <row r="631" spans="1:30" ht="15" hidden="1" customHeight="1" x14ac:dyDescent="0.25">
      <c r="A631" s="43">
        <v>53346</v>
      </c>
      <c r="B631" s="29" t="s">
        <v>191</v>
      </c>
      <c r="C631" s="29" t="str">
        <f>IFERROR(INDEX(Cadastro!$C$5:$C$94,$AB631),"NÃO INFORMADO")</f>
        <v>ESP</v>
      </c>
      <c r="D631" s="29" t="str">
        <f>IFERROR(INDEX(Cadastro!$D$5:$D$94,$AB631),"")</f>
        <v>6x1</v>
      </c>
      <c r="E631" s="29" t="str">
        <f>IFERROR(INDEX(Cadastro!$G$5:$G$94,$AB631),"")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$94,$AB631),"")="",IF($L631&gt;0,1,0),IF(IFERROR(INDEX(Cadastro!$F$5:$F$94,$AB631),"")&lt;=IFERROR(INDEX(Parâmetros!$B$39:$B$48,MATCH($E631,Parâmetros!$A$39:$A$48,0)),99),IFERROR(INDEX(Cadastro!$F$5:$F$94,$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$94,$AB631),"")="",0,IF(IFERROR(INDEX(Cadastro!$F$5:$F$94,$AB631),"")&gt;IFERROR(INDEX(Parâmetros!$B$39:$B$48,MATCH($E631,Parâmetros!$A$39:$A$48,0)),99),IFERROR(INDEX(Cadastro!$F$5:$F$94,$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registro"),IF(AND($AB631&lt;&gt;$AB630,IFERROR(INDEX(Cadastro!$F$5:$F$94,$AB631),"")=""),"Indeterminado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IFERROR(MATCH($A631&amp;"|"&amp;TEXT(_xlfn.MAXIFS(Cadastro!$E$5:$E$94,Cadastro!$A$5:$A$94,$A631,Cadastro!$E$5:$E$94,"&lt;="&amp;$F631),"yyyymmdd"),Cadastro!$I$5:$I$94,0),"")</f>
        <v>26</v>
      </c>
      <c r="AC631" t="str">
        <f>IFERROR(_xlfn.SINGLE(INDEX(Exceções!$D$5:$D$202,MATCH($A631&amp;"|"&amp;$F631,Exceções!$F$5:$F$202,0))),"")</f>
        <v/>
      </c>
      <c r="AD631" t="str">
        <f>IF($AC631="","",IFERROR(_xlfn.SINGLE(INDEX(Exceções!$E$5:$E$202,MATCH($A631&amp;"|"&amp;$F631,Exceções!$F$5:$F$202,0))),""))</f>
        <v/>
      </c>
    </row>
    <row r="632" spans="1:30" ht="15" hidden="1" customHeight="1" x14ac:dyDescent="0.25">
      <c r="A632" s="43">
        <v>53346</v>
      </c>
      <c r="B632" s="29" t="s">
        <v>191</v>
      </c>
      <c r="C632" s="29" t="str">
        <f>IFERROR(INDEX(Cadastro!$C$5:$C$94,$AB632),"NÃO INFORMADO")</f>
        <v>ESP</v>
      </c>
      <c r="D632" s="29" t="str">
        <f>IFERROR(INDEX(Cadastro!$D$5:$D$94,$AB632),"")</f>
        <v>6x1</v>
      </c>
      <c r="E632" s="29" t="str">
        <f>IFERROR(INDEX(Cadastro!$G$5:$G$94,$AB632),"")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$94,$AB632),"")="",IF($L632&gt;0,1,0),IF(IFERROR(INDEX(Cadastro!$F$5:$F$94,$AB632),"")&lt;=IFERROR(INDEX(Parâmetros!$B$39:$B$48,MATCH($E632,Parâmetros!$A$39:$A$48,0)),99),IFERROR(INDEX(Cadastro!$F$5:$F$94,$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$94,$AB632),"")="",0,IF(IFERROR(INDEX(Cadastro!$F$5:$F$94,$AB632),"")&gt;IFERROR(INDEX(Parâmetros!$B$39:$B$48,MATCH($E632,Parâmetros!$A$39:$A$48,0)),99),IFERROR(INDEX(Cadastro!$F$5:$F$94,$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registro"),IF(AND($AB632&lt;&gt;$AB631,IFERROR(INDEX(Cadastro!$F$5:$F$94,$AB632),"")=""),"Indeterminado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IFERROR(MATCH($A632&amp;"|"&amp;TEXT(_xlfn.MAXIFS(Cadastro!$E$5:$E$94,Cadastro!$A$5:$A$94,$A632,Cadastro!$E$5:$E$94,"&lt;="&amp;$F632),"yyyymmdd"),Cadastro!$I$5:$I$94,0),"")</f>
        <v>26</v>
      </c>
      <c r="AC632" t="str">
        <f>IFERROR(_xlfn.SINGLE(INDEX(Exceções!$D$5:$D$202,MATCH($A632&amp;"|"&amp;$F632,Exceções!$F$5:$F$202,0))),"")</f>
        <v/>
      </c>
      <c r="AD632" t="str">
        <f>IF($AC632="","",IFERROR(_xlfn.SINGLE(INDEX(Exceções!$E$5:$E$202,MATCH($A632&amp;"|"&amp;$F632,Exceções!$F$5:$F$202,0))),""))</f>
        <v/>
      </c>
    </row>
    <row r="633" spans="1:30" ht="15" hidden="1" customHeight="1" x14ac:dyDescent="0.25">
      <c r="A633" s="43">
        <v>53346</v>
      </c>
      <c r="B633" s="29" t="s">
        <v>191</v>
      </c>
      <c r="C633" s="29" t="str">
        <f>IFERROR(INDEX(Cadastro!$C$5:$C$94,$AB633),"NÃO INFORMADO")</f>
        <v>ESP</v>
      </c>
      <c r="D633" s="29" t="str">
        <f>IFERROR(INDEX(Cadastro!$D$5:$D$94,$AB633),"")</f>
        <v>6x1</v>
      </c>
      <c r="E633" s="29" t="str">
        <f>IFERROR(INDEX(Cadastro!$G$5:$G$94,$AB633),"")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$94,$AB633),"")="",IF($L633&gt;0,1,0),IF(IFERROR(INDEX(Cadastro!$F$5:$F$94,$AB633),"")&lt;=IFERROR(INDEX(Parâmetros!$B$39:$B$48,MATCH($E633,Parâmetros!$A$39:$A$48,0)),99),IFERROR(INDEX(Cadastro!$F$5:$F$94,$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$94,$AB633),"")="",0,IF(IFERROR(INDEX(Cadastro!$F$5:$F$94,$AB633),"")&gt;IFERROR(INDEX(Parâmetros!$B$39:$B$48,MATCH($E633,Parâmetros!$A$39:$A$48,0)),99),IFERROR(INDEX(Cadastro!$F$5:$F$94,$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registro"),IF(AND($AB633&lt;&gt;$AB632,IFERROR(INDEX(Cadastro!$F$5:$F$94,$AB633),"")=""),"Indeterminado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IFERROR(MATCH($A633&amp;"|"&amp;TEXT(_xlfn.MAXIFS(Cadastro!$E$5:$E$94,Cadastro!$A$5:$A$94,$A633,Cadastro!$E$5:$E$94,"&lt;="&amp;$F633),"yyyymmdd"),Cadastro!$I$5:$I$94,0),"")</f>
        <v>26</v>
      </c>
      <c r="AC633" t="str">
        <f>IFERROR(_xlfn.SINGLE(INDEX(Exceções!$D$5:$D$202,MATCH($A633&amp;"|"&amp;$F633,Exceções!$F$5:$F$202,0))),"")</f>
        <v/>
      </c>
      <c r="AD633" t="str">
        <f>IF($AC633="","",IFERROR(_xlfn.SINGLE(INDEX(Exceções!$E$5:$E$202,MATCH($A633&amp;"|"&amp;$F633,Exceções!$F$5:$F$202,0))),""))</f>
        <v/>
      </c>
    </row>
    <row r="634" spans="1:30" ht="15" hidden="1" customHeight="1" x14ac:dyDescent="0.25">
      <c r="A634" s="43">
        <v>53346</v>
      </c>
      <c r="B634" s="29" t="s">
        <v>191</v>
      </c>
      <c r="C634" s="29" t="str">
        <f>IFERROR(INDEX(Cadastro!$C$5:$C$94,$AB634),"NÃO INFORMADO")</f>
        <v>ESP</v>
      </c>
      <c r="D634" s="29" t="str">
        <f>IFERROR(INDEX(Cadastro!$D$5:$D$94,$AB634),"")</f>
        <v>6x1</v>
      </c>
      <c r="E634" s="29" t="str">
        <f>IFERROR(INDEX(Cadastro!$G$5:$G$94,$AB634),"")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$94,$AB634),"")="",IF($L634&gt;0,1,0),IF(IFERROR(INDEX(Cadastro!$F$5:$F$94,$AB634),"")&lt;=IFERROR(INDEX(Parâmetros!$B$39:$B$48,MATCH($E634,Parâmetros!$A$39:$A$48,0)),99),IFERROR(INDEX(Cadastro!$F$5:$F$94,$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$94,$AB634),"")="",0,IF(IFERROR(INDEX(Cadastro!$F$5:$F$94,$AB634),"")&gt;IFERROR(INDEX(Parâmetros!$B$39:$B$48,MATCH($E634,Parâmetros!$A$39:$A$48,0)),99),IFERROR(INDEX(Cadastro!$F$5:$F$94,$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registro"),IF(AND($AB634&lt;&gt;$AB633,IFERROR(INDEX(Cadastro!$F$5:$F$94,$AB634),"")=""),"Indeterminado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IFERROR(MATCH($A634&amp;"|"&amp;TEXT(_xlfn.MAXIFS(Cadastro!$E$5:$E$94,Cadastro!$A$5:$A$94,$A634,Cadastro!$E$5:$E$94,"&lt;="&amp;$F634),"yyyymmdd"),Cadastro!$I$5:$I$94,0),"")</f>
        <v>26</v>
      </c>
      <c r="AC634" t="str">
        <f>IFERROR(_xlfn.SINGLE(INDEX(Exceções!$D$5:$D$202,MATCH($A634&amp;"|"&amp;$F634,Exceções!$F$5:$F$202,0))),"")</f>
        <v/>
      </c>
      <c r="AD634" t="str">
        <f>IF($AC634="","",IFERROR(_xlfn.SINGLE(INDEX(Exceções!$E$5:$E$202,MATCH($A634&amp;"|"&amp;$F634,Exceções!$F$5:$F$202,0))),""))</f>
        <v/>
      </c>
    </row>
    <row r="635" spans="1:30" ht="15" hidden="1" customHeight="1" x14ac:dyDescent="0.25">
      <c r="A635" s="43">
        <v>53346</v>
      </c>
      <c r="B635" s="29" t="s">
        <v>191</v>
      </c>
      <c r="C635" s="29" t="str">
        <f>IFERROR(INDEX(Cadastro!$C$5:$C$94,$AB635),"NÃO INFORMADO")</f>
        <v>ESP</v>
      </c>
      <c r="D635" s="29" t="str">
        <f>IFERROR(INDEX(Cadastro!$D$5:$D$94,$AB635),"")</f>
        <v>6x1</v>
      </c>
      <c r="E635" s="29" t="str">
        <f>IFERROR(INDEX(Cadastro!$G$5:$G$94,$AB635),"")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$94,$AB635),"")="",IF($L635&gt;0,1,0),IF(IFERROR(INDEX(Cadastro!$F$5:$F$94,$AB635),"")&lt;=IFERROR(INDEX(Parâmetros!$B$39:$B$48,MATCH($E635,Parâmetros!$A$39:$A$48,0)),99),IFERROR(INDEX(Cadastro!$F$5:$F$94,$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$94,$AB635),"")="",0,IF(IFERROR(INDEX(Cadastro!$F$5:$F$94,$AB635),"")&gt;IFERROR(INDEX(Parâmetros!$B$39:$B$48,MATCH($E635,Parâmetros!$A$39:$A$48,0)),99),IFERROR(INDEX(Cadastro!$F$5:$F$94,$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registro"),IF(AND($AB635&lt;&gt;$AB634,IFERROR(INDEX(Cadastro!$F$5:$F$94,$AB635),"")=""),"Indeterminado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IFERROR(MATCH($A635&amp;"|"&amp;TEXT(_xlfn.MAXIFS(Cadastro!$E$5:$E$94,Cadastro!$A$5:$A$94,$A635,Cadastro!$E$5:$E$94,"&lt;="&amp;$F635),"yyyymmdd"),Cadastro!$I$5:$I$94,0),"")</f>
        <v>26</v>
      </c>
      <c r="AC635" t="str">
        <f>IFERROR(_xlfn.SINGLE(INDEX(Exceções!$D$5:$D$202,MATCH($A635&amp;"|"&amp;$F635,Exceções!$F$5:$F$202,0))),"")</f>
        <v/>
      </c>
      <c r="AD635" t="str">
        <f>IF($AC635="","",IFERROR(_xlfn.SINGLE(INDEX(Exceções!$E$5:$E$202,MATCH($A635&amp;"|"&amp;$F635,Exceções!$F$5:$F$202,0))),""))</f>
        <v/>
      </c>
    </row>
    <row r="636" spans="1:30" ht="15" hidden="1" customHeight="1" x14ac:dyDescent="0.25">
      <c r="A636" s="43">
        <v>53346</v>
      </c>
      <c r="B636" s="29" t="s">
        <v>191</v>
      </c>
      <c r="C636" s="29" t="str">
        <f>IFERROR(INDEX(Cadastro!$C$5:$C$94,$AB636),"NÃO INFORMADO")</f>
        <v>ESP</v>
      </c>
      <c r="D636" s="29" t="str">
        <f>IFERROR(INDEX(Cadastro!$D$5:$D$94,$AB636),"")</f>
        <v>6x1</v>
      </c>
      <c r="E636" s="29" t="str">
        <f>IFERROR(INDEX(Cadastro!$G$5:$G$94,$AB636),"")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$94,$AB636),"")="",IF($L636&gt;0,1,0),IF(IFERROR(INDEX(Cadastro!$F$5:$F$94,$AB636),"")&lt;=IFERROR(INDEX(Parâmetros!$B$39:$B$48,MATCH($E636,Parâmetros!$A$39:$A$48,0)),99),IFERROR(INDEX(Cadastro!$F$5:$F$94,$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$94,$AB636),"")="",0,IF(IFERROR(INDEX(Cadastro!$F$5:$F$94,$AB636),"")&gt;IFERROR(INDEX(Parâmetros!$B$39:$B$48,MATCH($E636,Parâmetros!$A$39:$A$48,0)),99),IFERROR(INDEX(Cadastro!$F$5:$F$94,$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registro"),IF(AND($AB636&lt;&gt;$AB635,IFERROR(INDEX(Cadastro!$F$5:$F$94,$AB636),"")=""),"Indeterminado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IFERROR(MATCH($A636&amp;"|"&amp;TEXT(_xlfn.MAXIFS(Cadastro!$E$5:$E$94,Cadastro!$A$5:$A$94,$A636,Cadastro!$E$5:$E$94,"&lt;="&amp;$F636),"yyyymmdd"),Cadastro!$I$5:$I$94,0),"")</f>
        <v>26</v>
      </c>
      <c r="AC636" t="str">
        <f>IFERROR(_xlfn.SINGLE(INDEX(Exceções!$D$5:$D$202,MATCH($A636&amp;"|"&amp;$F636,Exceções!$F$5:$F$202,0))),"")</f>
        <v/>
      </c>
      <c r="AD636" t="str">
        <f>IF($AC636="","",IFERROR(_xlfn.SINGLE(INDEX(Exceções!$E$5:$E$202,MATCH($A636&amp;"|"&amp;$F636,Exceções!$F$5:$F$202,0))),""))</f>
        <v/>
      </c>
    </row>
    <row r="637" spans="1:30" ht="15" hidden="1" customHeight="1" x14ac:dyDescent="0.25">
      <c r="A637" s="43">
        <v>53346</v>
      </c>
      <c r="B637" s="29" t="s">
        <v>191</v>
      </c>
      <c r="C637" s="29" t="str">
        <f>IFERROR(INDEX(Cadastro!$C$5:$C$94,$AB637),"NÃO INFORMADO")</f>
        <v>ESP</v>
      </c>
      <c r="D637" s="29" t="str">
        <f>IFERROR(INDEX(Cadastro!$D$5:$D$94,$AB637),"")</f>
        <v>6x1</v>
      </c>
      <c r="E637" s="29" t="str">
        <f>IFERROR(INDEX(Cadastro!$G$5:$G$94,$AB637),"")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$94,$AB637),"")="",IF($L637&gt;0,1,0),IF(IFERROR(INDEX(Cadastro!$F$5:$F$94,$AB637),"")&lt;=IFERROR(INDEX(Parâmetros!$B$39:$B$48,MATCH($E637,Parâmetros!$A$39:$A$48,0)),99),IFERROR(INDEX(Cadastro!$F$5:$F$94,$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$94,$AB637),"")="",0,IF(IFERROR(INDEX(Cadastro!$F$5:$F$94,$AB637),"")&gt;IFERROR(INDEX(Parâmetros!$B$39:$B$48,MATCH($E637,Parâmetros!$A$39:$A$48,0)),99),IFERROR(INDEX(Cadastro!$F$5:$F$94,$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registro"),IF(AND($AB637&lt;&gt;$AB636,IFERROR(INDEX(Cadastro!$F$5:$F$94,$AB637),"")=""),"Indeterminado (início da série)",IF($X637&gt;0,"Folga","Falta de registro"))))))))</f>
        <v>Folga</v>
      </c>
      <c r="Z637" s="46">
        <f>IF(OR($L637&gt;0,$F637&gt;Parâmetros!$E$14),0,IF($A637&lt;&gt;$A636,1,N($Z636)+1))</f>
        <v>1</v>
      </c>
      <c r="AA637" s="46">
        <f>IF(OR($L637&gt;0,$F637&gt;Parâmetros!$E$14),0,IF(OR($A637&lt;&gt;$A638,$F638&gt;Parâmetros!$E$14),1,N($AA638)+1))</f>
        <v>3</v>
      </c>
      <c r="AB637" s="43">
        <f>IFERROR(MATCH($A637&amp;"|"&amp;TEXT(_xlfn.MAXIFS(Cadastro!$E$5:$E$94,Cadastro!$A$5:$A$94,$A637,Cadastro!$E$5:$E$94,"&lt;="&amp;$F637),"yyyymmdd"),Cadastro!$I$5:$I$94,0),"")</f>
        <v>26</v>
      </c>
      <c r="AC637" t="str">
        <f>IFERROR(_xlfn.SINGLE(INDEX(Exceções!$D$5:$D$202,MATCH($A637&amp;"|"&amp;$F637,Exceções!$F$5:$F$202,0))),"")</f>
        <v/>
      </c>
      <c r="AD637" t="str">
        <f>IF($AC637="","",IFERROR(_xlfn.SINGLE(INDEX(Exceções!$E$5:$E$202,MATCH($A637&amp;"|"&amp;$F637,Exceções!$F$5:$F$202,0))),""))</f>
        <v/>
      </c>
    </row>
    <row r="638" spans="1:30" ht="15" hidden="1" customHeight="1" x14ac:dyDescent="0.25">
      <c r="A638" s="43">
        <v>53346</v>
      </c>
      <c r="B638" s="29" t="s">
        <v>191</v>
      </c>
      <c r="C638" s="29" t="str">
        <f>IFERROR(INDEX(Cadastro!$C$5:$C$94,$AB638),"NÃO INFORMADO")</f>
        <v>ESP</v>
      </c>
      <c r="D638" s="29" t="str">
        <f>IFERROR(INDEX(Cadastro!$D$5:$D$94,$AB638),"")</f>
        <v>6x1</v>
      </c>
      <c r="E638" s="29" t="str">
        <f>IFERROR(INDEX(Cadastro!$G$5:$G$94,$AB638),"")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$94,$AB638),"")="",IF($L638&gt;0,1,0),IF(IFERROR(INDEX(Cadastro!$F$5:$F$94,$AB638),"")&lt;=IFERROR(INDEX(Parâmetros!$B$39:$B$48,MATCH($E638,Parâmetros!$A$39:$A$48,0)),99),IFERROR(INDEX(Cadastro!$F$5:$F$94,$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$94,$AB638),"")="",0,IF(IFERROR(INDEX(Cadastro!$F$5:$F$94,$AB638),"")&gt;IFERROR(INDEX(Parâmetros!$B$39:$B$48,MATCH($E638,Parâmetros!$A$39:$A$48,0)),99),IFERROR(INDEX(Cadastro!$F$5:$F$94,$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registro"),IF(AND($AB638&lt;&gt;$AB637,IFERROR(INDEX(Cadastro!$F$5:$F$94,$AB638),"")=""),"Indeterminado (início da série)",IF($X638&gt;0,"Folga","Falta de registro"))))))))</f>
        <v>Falta de registro</v>
      </c>
      <c r="Z638" s="46">
        <f>IF(OR($L638&gt;0,$F638&gt;Parâmetros!$E$14),0,IF($A638&lt;&gt;$A637,1,N($Z637)+1))</f>
        <v>2</v>
      </c>
      <c r="AA638" s="46">
        <f>IF(OR($L638&gt;0,$F638&gt;Parâmetros!$E$14),0,IF(OR($A638&lt;&gt;$A639,$F639&gt;Parâmetros!$E$14),1,N($AA639)+1))</f>
        <v>2</v>
      </c>
      <c r="AB638" s="43">
        <f>IFERROR(MATCH($A638&amp;"|"&amp;TEXT(_xlfn.MAXIFS(Cadastro!$E$5:$E$94,Cadastro!$A$5:$A$94,$A638,Cadastro!$E$5:$E$94,"&lt;="&amp;$F638),"yyyymmdd"),Cadastro!$I$5:$I$94,0),"")</f>
        <v>26</v>
      </c>
      <c r="AC638" t="str">
        <f>IFERROR(_xlfn.SINGLE(INDEX(Exceções!$D$5:$D$202,MATCH($A638&amp;"|"&amp;$F638,Exceções!$F$5:$F$202,0))),"")</f>
        <v/>
      </c>
      <c r="AD638" t="str">
        <f>IF($AC638="","",IFERROR(_xlfn.SINGLE(INDEX(Exceções!$E$5:$E$202,MATCH($A638&amp;"|"&amp;$F638,Exceções!$F$5:$F$202,0))),""))</f>
        <v/>
      </c>
    </row>
    <row r="639" spans="1:30" ht="15" hidden="1" customHeight="1" x14ac:dyDescent="0.25">
      <c r="A639" s="43">
        <v>53346</v>
      </c>
      <c r="B639" s="29" t="s">
        <v>191</v>
      </c>
      <c r="C639" s="29" t="str">
        <f>IFERROR(INDEX(Cadastro!$C$5:$C$94,$AB639),"NÃO INFORMADO")</f>
        <v>ESP</v>
      </c>
      <c r="D639" s="29" t="str">
        <f>IFERROR(INDEX(Cadastro!$D$5:$D$94,$AB639),"")</f>
        <v>6x1</v>
      </c>
      <c r="E639" s="29" t="str">
        <f>IFERROR(INDEX(Cadastro!$G$5:$G$94,$AB639),"")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$94,$AB639),"")="",IF($L639&gt;0,1,0),IF(IFERROR(INDEX(Cadastro!$F$5:$F$94,$AB639),"")&lt;=IFERROR(INDEX(Parâmetros!$B$39:$B$48,MATCH($E639,Parâmetros!$A$39:$A$48,0)),99),IFERROR(INDEX(Cadastro!$F$5:$F$94,$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$94,$AB639),"")="",0,IF(IFERROR(INDEX(Cadastro!$F$5:$F$94,$AB639),"")&gt;IFERROR(INDEX(Parâmetros!$B$39:$B$48,MATCH($E639,Parâmetros!$A$39:$A$48,0)),99),IFERROR(INDEX(Cadastro!$F$5:$F$94,$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registro"),IF(AND($AB639&lt;&gt;$AB638,IFERROR(INDEX(Cadastro!$F$5:$F$94,$AB639),"")=""),"Indeterminado (início da série)",IF($X639&gt;0,"Folga","Falta de registro"))))))))</f>
        <v>Falta de registro</v>
      </c>
      <c r="Z639" s="46">
        <f>IF(OR($L639&gt;0,$F639&gt;Parâmetros!$E$14),0,IF($A639&lt;&gt;$A638,1,N($Z638)+1))</f>
        <v>3</v>
      </c>
      <c r="AA639" s="46">
        <f>IF(OR($L639&gt;0,$F639&gt;Parâmetros!$E$14),0,IF(OR($A639&lt;&gt;$A640,$F640&gt;Parâmetros!$E$14),1,N($AA640)+1))</f>
        <v>1</v>
      </c>
      <c r="AB639" s="43">
        <f>IFERROR(MATCH($A639&amp;"|"&amp;TEXT(_xlfn.MAXIFS(Cadastro!$E$5:$E$94,Cadastro!$A$5:$A$94,$A639,Cadastro!$E$5:$E$94,"&lt;="&amp;$F639),"yyyymmdd"),Cadastro!$I$5:$I$94,0),"")</f>
        <v>26</v>
      </c>
      <c r="AC639" t="str">
        <f>IFERROR(_xlfn.SINGLE(INDEX(Exceções!$D$5:$D$202,MATCH($A639&amp;"|"&amp;$F639,Exceções!$F$5:$F$202,0))),"")</f>
        <v/>
      </c>
      <c r="AD639" t="str">
        <f>IF($AC639="","",IFERROR(_xlfn.SINGLE(INDEX(Exceções!$E$5:$E$202,MATCH($A639&amp;"|"&amp;$F639,Exceções!$F$5:$F$202,0))),""))</f>
        <v/>
      </c>
    </row>
    <row r="640" spans="1:30" ht="15" hidden="1" customHeight="1" x14ac:dyDescent="0.25">
      <c r="A640" s="43">
        <v>53346</v>
      </c>
      <c r="B640" s="29" t="s">
        <v>191</v>
      </c>
      <c r="C640" s="29" t="str">
        <f>IFERROR(INDEX(Cadastro!$C$5:$C$94,$AB640),"NÃO INFORMADO")</f>
        <v>ESP</v>
      </c>
      <c r="D640" s="29" t="str">
        <f>IFERROR(INDEX(Cadastro!$D$5:$D$94,$AB640),"")</f>
        <v>6x1</v>
      </c>
      <c r="E640" s="29" t="str">
        <f>IFERROR(INDEX(Cadastro!$G$5:$G$94,$AB640),"")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Não</v>
      </c>
      <c r="Q640" s="44" t="str">
        <f t="shared" si="122"/>
        <v/>
      </c>
      <c r="R640" s="44" t="str">
        <f t="shared" si="123"/>
        <v/>
      </c>
      <c r="S640" s="42" t="str">
        <f t="shared" si="124"/>
        <v/>
      </c>
      <c r="T640" s="44" t="str">
        <f>IF($Q640&lt;&gt;"Sim","",IF($N640&gt;Parâmetros!$E$15,"Sim","Não"))</f>
        <v/>
      </c>
      <c r="U640" s="29" t="str">
        <f t="shared" si="125"/>
        <v>Fora da apuração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$94,$AB640),"")="",IF($L640&gt;0,1,0),IF(IFERROR(INDEX(Cadastro!$F$5:$F$94,$AB640),"")&lt;=IFERROR(INDEX(Parâmetros!$B$39:$B$48,MATCH($E640,Parâmetros!$A$39:$A$48,0)),99),IFERROR(INDEX(Cadastro!$F$5:$F$94,$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$94,$AB640),"")="",0,IF(IFERROR(INDEX(Cadastro!$F$5:$F$94,$AB640),"")&gt;IFERROR(INDEX(Parâmetros!$B$39:$B$48,MATCH($E640,Parâmetros!$A$39:$A$48,0)),99),IFERROR(INDEX(Cadastro!$F$5:$F$94,$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registro"),IF(AND($AB640&lt;&gt;$AB639,IFERROR(INDEX(Cadastro!$F$5:$F$94,$AB640),"")=""),"Indeterminado (início da série)",IF($X640&gt;0,"Folga","Falta de registro"))))))))</f>
        <v>Falta de registro</v>
      </c>
      <c r="Z640" s="46">
        <f>IF(OR($L640&gt;0,$F640&gt;Parâmetros!$E$14),0,IF($A640&lt;&gt;$A639,1,N($Z639)+1))</f>
        <v>0</v>
      </c>
      <c r="AA640" s="46">
        <f>IF(OR($L640&gt;0,$F640&gt;Parâmetros!$E$14),0,IF(OR($A640&lt;&gt;$A641,$F641&gt;Parâmetros!$E$14),1,N($AA641)+1))</f>
        <v>0</v>
      </c>
      <c r="AB640" s="43">
        <f>IFERROR(MATCH($A640&amp;"|"&amp;TEXT(_xlfn.MAXIFS(Cadastro!$E$5:$E$94,Cadastro!$A$5:$A$94,$A640,Cadastro!$E$5:$E$94,"&lt;="&amp;$F640),"yyyymmdd"),Cadastro!$I$5:$I$94,0),"")</f>
        <v>26</v>
      </c>
      <c r="AC640" t="str">
        <f>IFERROR(_xlfn.SINGLE(INDEX(Exceções!$D$5:$D$202,MATCH($A640&amp;"|"&amp;$F640,Exceções!$F$5:$F$202,0))),"")</f>
        <v/>
      </c>
      <c r="AD640" t="str">
        <f>IF($AC640="","",IFERROR(_xlfn.SINGLE(INDEX(Exceções!$E$5:$E$202,MATCH($A640&amp;"|"&amp;$F640,Exceções!$F$5:$F$202,0))),""))</f>
        <v/>
      </c>
    </row>
    <row r="641" spans="1:30" ht="15" hidden="1" customHeight="1" x14ac:dyDescent="0.25">
      <c r="A641" s="43">
        <v>53346</v>
      </c>
      <c r="B641" s="29" t="s">
        <v>191</v>
      </c>
      <c r="C641" s="29" t="str">
        <f>IFERROR(INDEX(Cadastro!$C$5:$C$94,$AB641),"NÃO INFORMADO")</f>
        <v>ESP</v>
      </c>
      <c r="D641" s="29" t="str">
        <f>IFERROR(INDEX(Cadastro!$D$5:$D$94,$AB641),"")</f>
        <v>6x1</v>
      </c>
      <c r="E641" s="29" t="str">
        <f>IFERROR(INDEX(Cadastro!$G$5:$G$94,$AB641),"")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$94,$AB641),"")="",IF($L641&gt;0,1,0),IF(IFERROR(INDEX(Cadastro!$F$5:$F$94,$AB641),"")&lt;=IFERROR(INDEX(Parâmetros!$B$39:$B$48,MATCH($E641,Parâmetros!$A$39:$A$48,0)),99),IFERROR(INDEX(Cadastro!$F$5:$F$94,$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$94,$AB641),"")="",0,IF(IFERROR(INDEX(Cadastro!$F$5:$F$94,$AB641),"")&gt;IFERROR(INDEX(Parâmetros!$B$39:$B$48,MATCH($E641,Parâmetros!$A$39:$A$48,0)),99),IFERROR(INDEX(Cadastro!$F$5:$F$94,$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registro"),IF(AND($AB641&lt;&gt;$AB640,IFERROR(INDEX(Cadastro!$F$5:$F$94,$AB641),"")=""),"Indeterminado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IFERROR(MATCH($A641&amp;"|"&amp;TEXT(_xlfn.MAXIFS(Cadastro!$E$5:$E$94,Cadastro!$A$5:$A$94,$A641,Cadastro!$E$5:$E$94,"&lt;="&amp;$F641),"yyyymmdd"),Cadastro!$I$5:$I$94,0),"")</f>
        <v>26</v>
      </c>
      <c r="AC641" t="str">
        <f>IFERROR(_xlfn.SINGLE(INDEX(Exceções!$D$5:$D$202,MATCH($A641&amp;"|"&amp;$F641,Exceções!$F$5:$F$202,0))),"")</f>
        <v/>
      </c>
      <c r="AD641" t="str">
        <f>IF($AC641="","",IFERROR(_xlfn.SINGLE(INDEX(Exceções!$E$5:$E$202,MATCH($A641&amp;"|"&amp;$F641,Exceções!$F$5:$F$202,0))),""))</f>
        <v/>
      </c>
    </row>
    <row r="642" spans="1:30" ht="15" hidden="1" customHeight="1" x14ac:dyDescent="0.25">
      <c r="A642" s="43">
        <v>53346</v>
      </c>
      <c r="B642" s="29" t="s">
        <v>191</v>
      </c>
      <c r="C642" s="29" t="str">
        <f>IFERROR(INDEX(Cadastro!$C$5:$C$94,$AB642),"NÃO INFORMADO")</f>
        <v>ESP</v>
      </c>
      <c r="D642" s="29" t="str">
        <f>IFERROR(INDEX(Cadastro!$D$5:$D$94,$AB642),"")</f>
        <v>6x1</v>
      </c>
      <c r="E642" s="29" t="str">
        <f>IFERROR(INDEX(Cadastro!$G$5:$G$94,$AB642),"")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$94,$AB642),"")="",IF($L642&gt;0,1,0),IF(IFERROR(INDEX(Cadastro!$F$5:$F$94,$AB642),"")&lt;=IFERROR(INDEX(Parâmetros!$B$39:$B$48,MATCH($E642,Parâmetros!$A$39:$A$48,0)),99),IFERROR(INDEX(Cadastro!$F$5:$F$94,$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$94,$AB642),"")="",0,IF(IFERROR(INDEX(Cadastro!$F$5:$F$94,$AB642),"")&gt;IFERROR(INDEX(Parâmetros!$B$39:$B$48,MATCH($E642,Parâmetros!$A$39:$A$48,0)),99),IFERROR(INDEX(Cadastro!$F$5:$F$94,$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registro"),IF(AND($AB642&lt;&gt;$AB641,IFERROR(INDEX(Cadastro!$F$5:$F$94,$AB642),"")=""),"Indeterminado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IFERROR(MATCH($A642&amp;"|"&amp;TEXT(_xlfn.MAXIFS(Cadastro!$E$5:$E$94,Cadastro!$A$5:$A$94,$A642,Cadastro!$E$5:$E$94,"&lt;="&amp;$F642),"yyyymmdd"),Cadastro!$I$5:$I$94,0),"")</f>
        <v>26</v>
      </c>
      <c r="AC642" t="str">
        <f>IFERROR(_xlfn.SINGLE(INDEX(Exceções!$D$5:$D$202,MATCH($A642&amp;"|"&amp;$F642,Exceções!$F$5:$F$202,0))),"")</f>
        <v/>
      </c>
      <c r="AD642" t="str">
        <f>IF($AC642="","",IFERROR(_xlfn.SINGLE(INDEX(Exceções!$E$5:$E$202,MATCH($A642&amp;"|"&amp;$F642,Exceções!$F$5:$F$202,0))),""))</f>
        <v/>
      </c>
    </row>
    <row r="643" spans="1:30" ht="15" hidden="1" customHeight="1" x14ac:dyDescent="0.25">
      <c r="A643" s="43">
        <v>53346</v>
      </c>
      <c r="B643" s="29" t="s">
        <v>191</v>
      </c>
      <c r="C643" s="29" t="str">
        <f>IFERROR(INDEX(Cadastro!$C$5:$C$94,$AB643),"NÃO INFORMADO")</f>
        <v>ESP</v>
      </c>
      <c r="D643" s="29" t="str">
        <f>IFERROR(INDEX(Cadastro!$D$5:$D$94,$AB643),"")</f>
        <v>6x1</v>
      </c>
      <c r="E643" s="29" t="str">
        <f>IFERROR(INDEX(Cadastro!$G$5:$G$94,$AB643),"")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$94,$AB643),"")="",IF($L643&gt;0,1,0),IF(IFERROR(INDEX(Cadastro!$F$5:$F$94,$AB643),"")&lt;=IFERROR(INDEX(Parâmetros!$B$39:$B$48,MATCH($E643,Parâmetros!$A$39:$A$48,0)),99),IFERROR(INDEX(Cadastro!$F$5:$F$94,$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$94,$AB643),"")="",0,IF(IFERROR(INDEX(Cadastro!$F$5:$F$94,$AB643),"")&gt;IFERROR(INDEX(Parâmetros!$B$39:$B$48,MATCH($E643,Parâmetros!$A$39:$A$48,0)),99),IFERROR(INDEX(Cadastro!$F$5:$F$94,$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registro"),IF(AND($AB643&lt;&gt;$AB642,IFERROR(INDEX(Cadastro!$F$5:$F$94,$AB643),"")=""),"Indeterminado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IFERROR(MATCH($A643&amp;"|"&amp;TEXT(_xlfn.MAXIFS(Cadastro!$E$5:$E$94,Cadastro!$A$5:$A$94,$A643,Cadastro!$E$5:$E$94,"&lt;="&amp;$F643),"yyyymmdd"),Cadastro!$I$5:$I$94,0),"")</f>
        <v>26</v>
      </c>
      <c r="AC643" t="str">
        <f>IFERROR(_xlfn.SINGLE(INDEX(Exceções!$D$5:$D$202,MATCH($A643&amp;"|"&amp;$F643,Exceções!$F$5:$F$202,0))),"")</f>
        <v/>
      </c>
      <c r="AD643" t="str">
        <f>IF($AC643="","",IFERROR(_xlfn.SINGLE(INDEX(Exceções!$E$5:$E$202,MATCH($A643&amp;"|"&amp;$F643,Exceções!$F$5:$F$202,0))),""))</f>
        <v/>
      </c>
    </row>
    <row r="644" spans="1:30" ht="15" hidden="1" customHeight="1" x14ac:dyDescent="0.25">
      <c r="A644" s="43">
        <v>53346</v>
      </c>
      <c r="B644" s="29" t="s">
        <v>191</v>
      </c>
      <c r="C644" s="29" t="str">
        <f>IFERROR(INDEX(Cadastro!$C$5:$C$94,$AB644),"NÃO INFORMADO")</f>
        <v>ESP</v>
      </c>
      <c r="D644" s="29" t="str">
        <f>IFERROR(INDEX(Cadastro!$D$5:$D$94,$AB644),"")</f>
        <v>6x1</v>
      </c>
      <c r="E644" s="29" t="str">
        <f>IFERROR(INDEX(Cadastro!$G$5:$G$94,$AB644),"")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$94,$AB644),"")="",IF($L644&gt;0,1,0),IF(IFERROR(INDEX(Cadastro!$F$5:$F$94,$AB644),"")&lt;=IFERROR(INDEX(Parâmetros!$B$39:$B$48,MATCH($E644,Parâmetros!$A$39:$A$48,0)),99),IFERROR(INDEX(Cadastro!$F$5:$F$94,$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$94,$AB644),"")="",0,IF(IFERROR(INDEX(Cadastro!$F$5:$F$94,$AB644),"")&gt;IFERROR(INDEX(Parâmetros!$B$39:$B$48,MATCH($E644,Parâmetros!$A$39:$A$48,0)),99),IFERROR(INDEX(Cadastro!$F$5:$F$94,$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registro"),IF(AND($AB644&lt;&gt;$AB643,IFERROR(INDEX(Cadastro!$F$5:$F$94,$AB644),"")=""),"Indeterminado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IFERROR(MATCH($A644&amp;"|"&amp;TEXT(_xlfn.MAXIFS(Cadastro!$E$5:$E$94,Cadastro!$A$5:$A$94,$A644,Cadastro!$E$5:$E$94,"&lt;="&amp;$F644),"yyyymmdd"),Cadastro!$I$5:$I$94,0),"")</f>
        <v>26</v>
      </c>
      <c r="AC644" t="str">
        <f>IFERROR(_xlfn.SINGLE(INDEX(Exceções!$D$5:$D$202,MATCH($A644&amp;"|"&amp;$F644,Exceções!$F$5:$F$202,0))),"")</f>
        <v/>
      </c>
      <c r="AD644" t="str">
        <f>IF($AC644="","",IFERROR(_xlfn.SINGLE(INDEX(Exceções!$E$5:$E$202,MATCH($A644&amp;"|"&amp;$F644,Exceções!$F$5:$F$202,0))),""))</f>
        <v/>
      </c>
    </row>
    <row r="645" spans="1:30" ht="15" hidden="1" customHeight="1" x14ac:dyDescent="0.25">
      <c r="A645" s="43">
        <v>53346</v>
      </c>
      <c r="B645" s="29" t="s">
        <v>191</v>
      </c>
      <c r="C645" s="29" t="str">
        <f>IFERROR(INDEX(Cadastro!$C$5:$C$94,$AB645),"NÃO INFORMADO")</f>
        <v>ESP</v>
      </c>
      <c r="D645" s="29" t="str">
        <f>IFERROR(INDEX(Cadastro!$D$5:$D$94,$AB645),"")</f>
        <v>6x1</v>
      </c>
      <c r="E645" s="29" t="str">
        <f>IFERROR(INDEX(Cadastro!$G$5:$G$94,$AB645),"")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$94,$AB645),"")="",IF($L645&gt;0,1,0),IF(IFERROR(INDEX(Cadastro!$F$5:$F$94,$AB645),"")&lt;=IFERROR(INDEX(Parâmetros!$B$39:$B$48,MATCH($E645,Parâmetros!$A$39:$A$48,0)),99),IFERROR(INDEX(Cadastro!$F$5:$F$94,$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$94,$AB645),"")="",0,IF(IFERROR(INDEX(Cadastro!$F$5:$F$94,$AB645),"")&gt;IFERROR(INDEX(Parâmetros!$B$39:$B$48,MATCH($E645,Parâmetros!$A$39:$A$48,0)),99),IFERROR(INDEX(Cadastro!$F$5:$F$94,$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registro"),IF(AND($AB645&lt;&gt;$AB644,IFERROR(INDEX(Cadastro!$F$5:$F$94,$AB645),"")=""),"Indeterminado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IFERROR(MATCH($A645&amp;"|"&amp;TEXT(_xlfn.MAXIFS(Cadastro!$E$5:$E$94,Cadastro!$A$5:$A$94,$A645,Cadastro!$E$5:$E$94,"&lt;="&amp;$F645),"yyyymmdd"),Cadastro!$I$5:$I$94,0),"")</f>
        <v>26</v>
      </c>
      <c r="AC645" t="str">
        <f>IFERROR(_xlfn.SINGLE(INDEX(Exceções!$D$5:$D$202,MATCH($A645&amp;"|"&amp;$F645,Exceções!$F$5:$F$202,0))),"")</f>
        <v/>
      </c>
      <c r="AD645" t="str">
        <f>IF($AC645="","",IFERROR(_xlfn.SINGLE(INDEX(Exceções!$E$5:$E$202,MATCH($A645&amp;"|"&amp;$F645,Exceções!$F$5:$F$202,0))),""))</f>
        <v/>
      </c>
    </row>
    <row r="646" spans="1:30" ht="15" hidden="1" customHeight="1" x14ac:dyDescent="0.25">
      <c r="A646" s="43">
        <v>53346</v>
      </c>
      <c r="B646" s="29" t="s">
        <v>191</v>
      </c>
      <c r="C646" s="29" t="str">
        <f>IFERROR(INDEX(Cadastro!$C$5:$C$94,$AB646),"NÃO INFORMADO")</f>
        <v>ESP</v>
      </c>
      <c r="D646" s="29" t="str">
        <f>IFERROR(INDEX(Cadastro!$D$5:$D$94,$AB646),"")</f>
        <v>6x1</v>
      </c>
      <c r="E646" s="29" t="str">
        <f>IFERROR(INDEX(Cadastro!$G$5:$G$94,$AB646),"")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$94,$AB646),"")="",IF($L646&gt;0,1,0),IF(IFERROR(INDEX(Cadastro!$F$5:$F$94,$AB646),"")&lt;=IFERROR(INDEX(Parâmetros!$B$39:$B$48,MATCH($E646,Parâmetros!$A$39:$A$48,0)),99),IFERROR(INDEX(Cadastro!$F$5:$F$94,$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$94,$AB646),"")="",0,IF(IFERROR(INDEX(Cadastro!$F$5:$F$94,$AB646),"")&gt;IFERROR(INDEX(Parâmetros!$B$39:$B$48,MATCH($E646,Parâmetros!$A$39:$A$48,0)),99),IFERROR(INDEX(Cadastro!$F$5:$F$94,$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registro"),IF(AND($AB646&lt;&gt;$AB645,IFERROR(INDEX(Cadastro!$F$5:$F$94,$AB646),"")=""),"Indeterminado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IFERROR(MATCH($A646&amp;"|"&amp;TEXT(_xlfn.MAXIFS(Cadastro!$E$5:$E$94,Cadastro!$A$5:$A$94,$A646,Cadastro!$E$5:$E$94,"&lt;="&amp;$F646),"yyyymmdd"),Cadastro!$I$5:$I$94,0),"")</f>
        <v>26</v>
      </c>
      <c r="AC646" t="str">
        <f>IFERROR(_xlfn.SINGLE(INDEX(Exceções!$D$5:$D$202,MATCH($A646&amp;"|"&amp;$F646,Exceções!$F$5:$F$202,0))),"")</f>
        <v/>
      </c>
      <c r="AD646" t="str">
        <f>IF($AC646="","",IFERROR(_xlfn.SINGLE(INDEX(Exceções!$E$5:$E$202,MATCH($A646&amp;"|"&amp;$F646,Exceções!$F$5:$F$202,0))),""))</f>
        <v/>
      </c>
    </row>
    <row r="647" spans="1:30" ht="15" hidden="1" customHeight="1" x14ac:dyDescent="0.25">
      <c r="A647" s="43">
        <v>53346</v>
      </c>
      <c r="B647" s="29" t="s">
        <v>191</v>
      </c>
      <c r="C647" s="29" t="str">
        <f>IFERROR(INDEX(Cadastro!$C$5:$C$94,$AB647),"NÃO INFORMADO")</f>
        <v>ESP</v>
      </c>
      <c r="D647" s="29" t="str">
        <f>IFERROR(INDEX(Cadastro!$D$5:$D$94,$AB647),"")</f>
        <v>6x1</v>
      </c>
      <c r="E647" s="29" t="str">
        <f>IFERROR(INDEX(Cadastro!$G$5:$G$94,$AB647),"")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$94,$AB647),"")="",IF($L647&gt;0,1,0),IF(IFERROR(INDEX(Cadastro!$F$5:$F$94,$AB647),"")&lt;=IFERROR(INDEX(Parâmetros!$B$39:$B$48,MATCH($E647,Parâmetros!$A$39:$A$48,0)),99),IFERROR(INDEX(Cadastro!$F$5:$F$94,$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$94,$AB647),"")="",0,IF(IFERROR(INDEX(Cadastro!$F$5:$F$94,$AB647),"")&gt;IFERROR(INDEX(Parâmetros!$B$39:$B$48,MATCH($E647,Parâmetros!$A$39:$A$48,0)),99),IFERROR(INDEX(Cadastro!$F$5:$F$94,$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registro"),IF(AND($AB647&lt;&gt;$AB646,IFERROR(INDEX(Cadastro!$F$5:$F$94,$AB647),"")=""),"Indeterminado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IFERROR(MATCH($A647&amp;"|"&amp;TEXT(_xlfn.MAXIFS(Cadastro!$E$5:$E$94,Cadastro!$A$5:$A$94,$A647,Cadastro!$E$5:$E$94,"&lt;="&amp;$F647),"yyyymmdd"),Cadastro!$I$5:$I$94,0),"")</f>
        <v>26</v>
      </c>
      <c r="AC647" t="str">
        <f>IFERROR(_xlfn.SINGLE(INDEX(Exceções!$D$5:$D$202,MATCH($A647&amp;"|"&amp;$F647,Exceções!$F$5:$F$202,0))),"")</f>
        <v/>
      </c>
      <c r="AD647" t="str">
        <f>IF($AC647="","",IFERROR(_xlfn.SINGLE(INDEX(Exceções!$E$5:$E$202,MATCH($A647&amp;"|"&amp;$F647,Exceções!$F$5:$F$202,0))),""))</f>
        <v/>
      </c>
    </row>
    <row r="648" spans="1:30" ht="15" hidden="1" customHeight="1" x14ac:dyDescent="0.25">
      <c r="A648" s="43">
        <v>53346</v>
      </c>
      <c r="B648" s="29" t="s">
        <v>191</v>
      </c>
      <c r="C648" s="29" t="str">
        <f>IFERROR(INDEX(Cadastro!$C$5:$C$94,$AB648),"NÃO INFORMADO")</f>
        <v>ESP</v>
      </c>
      <c r="D648" s="29" t="str">
        <f>IFERROR(INDEX(Cadastro!$D$5:$D$94,$AB648),"")</f>
        <v>6x1</v>
      </c>
      <c r="E648" s="29" t="str">
        <f>IFERROR(INDEX(Cadastro!$G$5:$G$94,$AB648),"")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$94,$AB648),"")="",IF($L648&gt;0,1,0),IF(IFERROR(INDEX(Cadastro!$F$5:$F$94,$AB648),"")&lt;=IFERROR(INDEX(Parâmetros!$B$39:$B$48,MATCH($E648,Parâmetros!$A$39:$A$48,0)),99),IFERROR(INDEX(Cadastro!$F$5:$F$94,$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$94,$AB648),"")="",0,IF(IFERROR(INDEX(Cadastro!$F$5:$F$94,$AB648),"")&gt;IFERROR(INDEX(Parâmetros!$B$39:$B$48,MATCH($E648,Parâmetros!$A$39:$A$48,0)),99),IFERROR(INDEX(Cadastro!$F$5:$F$94,$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registro"),IF(AND($AB648&lt;&gt;$AB647,IFERROR(INDEX(Cadastro!$F$5:$F$94,$AB648),"")=""),"Indeterminado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IFERROR(MATCH($A648&amp;"|"&amp;TEXT(_xlfn.MAXIFS(Cadastro!$E$5:$E$94,Cadastro!$A$5:$A$94,$A648,Cadastro!$E$5:$E$94,"&lt;="&amp;$F648),"yyyymmdd"),Cadastro!$I$5:$I$94,0),"")</f>
        <v>26</v>
      </c>
      <c r="AC648" t="str">
        <f>IFERROR(_xlfn.SINGLE(INDEX(Exceções!$D$5:$D$202,MATCH($A648&amp;"|"&amp;$F648,Exceções!$F$5:$F$202,0))),"")</f>
        <v/>
      </c>
      <c r="AD648" t="str">
        <f>IF($AC648="","",IFERROR(_xlfn.SINGLE(INDEX(Exceções!$E$5:$E$202,MATCH($A648&amp;"|"&amp;$F648,Exceções!$F$5:$F$202,0))),""))</f>
        <v/>
      </c>
    </row>
    <row r="649" spans="1:30" ht="15" hidden="1" customHeight="1" x14ac:dyDescent="0.25">
      <c r="A649" s="43">
        <v>53346</v>
      </c>
      <c r="B649" s="29" t="s">
        <v>191</v>
      </c>
      <c r="C649" s="29" t="str">
        <f>IFERROR(INDEX(Cadastro!$C$5:$C$94,$AB649),"NÃO INFORMADO")</f>
        <v>ESP</v>
      </c>
      <c r="D649" s="29" t="str">
        <f>IFERROR(INDEX(Cadastro!$D$5:$D$94,$AB649),"")</f>
        <v>6x1</v>
      </c>
      <c r="E649" s="29" t="str">
        <f>IFERROR(INDEX(Cadastro!$G$5:$G$94,$AB649),"")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$94,$AB649),"")="",IF($L649&gt;0,1,0),IF(IFERROR(INDEX(Cadastro!$F$5:$F$94,$AB649),"")&lt;=IFERROR(INDEX(Parâmetros!$B$39:$B$48,MATCH($E649,Parâmetros!$A$39:$A$48,0)),99),IFERROR(INDEX(Cadastro!$F$5:$F$94,$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$94,$AB649),"")="",0,IF(IFERROR(INDEX(Cadastro!$F$5:$F$94,$AB649),"")&gt;IFERROR(INDEX(Parâmetros!$B$39:$B$48,MATCH($E649,Parâmetros!$A$39:$A$48,0)),99),IFERROR(INDEX(Cadastro!$F$5:$F$94,$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registro"),IF(AND($AB649&lt;&gt;$AB648,IFERROR(INDEX(Cadastro!$F$5:$F$94,$AB649),"")=""),"Indeterminado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IFERROR(MATCH($A649&amp;"|"&amp;TEXT(_xlfn.MAXIFS(Cadastro!$E$5:$E$94,Cadastro!$A$5:$A$94,$A649,Cadastro!$E$5:$E$94,"&lt;="&amp;$F649),"yyyymmdd"),Cadastro!$I$5:$I$94,0),"")</f>
        <v>26</v>
      </c>
      <c r="AC649" t="str">
        <f>IFERROR(_xlfn.SINGLE(INDEX(Exceções!$D$5:$D$202,MATCH($A649&amp;"|"&amp;$F649,Exceções!$F$5:$F$202,0))),"")</f>
        <v/>
      </c>
      <c r="AD649" t="str">
        <f>IF($AC649="","",IFERROR(_xlfn.SINGLE(INDEX(Exceções!$E$5:$E$202,MATCH($A649&amp;"|"&amp;$F649,Exceções!$F$5:$F$202,0))),""))</f>
        <v/>
      </c>
    </row>
    <row r="650" spans="1:30" ht="15" hidden="1" customHeight="1" x14ac:dyDescent="0.25">
      <c r="A650" s="43">
        <v>53346</v>
      </c>
      <c r="B650" s="29" t="s">
        <v>191</v>
      </c>
      <c r="C650" s="29" t="str">
        <f>IFERROR(INDEX(Cadastro!$C$5:$C$94,$AB650),"NÃO INFORMADO")</f>
        <v>ESP</v>
      </c>
      <c r="D650" s="29" t="str">
        <f>IFERROR(INDEX(Cadastro!$D$5:$D$94,$AB650),"")</f>
        <v>6x1</v>
      </c>
      <c r="E650" s="29" t="str">
        <f>IFERROR(INDEX(Cadastro!$G$5:$G$94,$AB650),"")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$94,$AB650),"")="",IF($L650&gt;0,1,0),IF(IFERROR(INDEX(Cadastro!$F$5:$F$94,$AB650),"")&lt;=IFERROR(INDEX(Parâmetros!$B$39:$B$48,MATCH($E650,Parâmetros!$A$39:$A$48,0)),99),IFERROR(INDEX(Cadastro!$F$5:$F$94,$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$94,$AB650),"")="",0,IF(IFERROR(INDEX(Cadastro!$F$5:$F$94,$AB650),"")&gt;IFERROR(INDEX(Parâmetros!$B$39:$B$48,MATCH($E650,Parâmetros!$A$39:$A$48,0)),99),IFERROR(INDEX(Cadastro!$F$5:$F$94,$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registro"),IF(AND($AB650&lt;&gt;$AB649,IFERROR(INDEX(Cadastro!$F$5:$F$94,$AB650),"")=""),"Indeterminado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IFERROR(MATCH($A650&amp;"|"&amp;TEXT(_xlfn.MAXIFS(Cadastro!$E$5:$E$94,Cadastro!$A$5:$A$94,$A650,Cadastro!$E$5:$E$94,"&lt;="&amp;$F650),"yyyymmdd"),Cadastro!$I$5:$I$94,0),"")</f>
        <v>26</v>
      </c>
      <c r="AC650" t="str">
        <f>IFERROR(_xlfn.SINGLE(INDEX(Exceções!$D$5:$D$202,MATCH($A650&amp;"|"&amp;$F650,Exceções!$F$5:$F$202,0))),"")</f>
        <v/>
      </c>
      <c r="AD650" t="str">
        <f>IF($AC650="","",IFERROR(_xlfn.SINGLE(INDEX(Exceções!$E$5:$E$202,MATCH($A650&amp;"|"&amp;$F650,Exceções!$F$5:$F$202,0))),""))</f>
        <v/>
      </c>
    </row>
    <row r="651" spans="1:30" ht="15" hidden="1" customHeight="1" x14ac:dyDescent="0.25">
      <c r="A651" s="43">
        <v>53346</v>
      </c>
      <c r="B651" s="29" t="s">
        <v>191</v>
      </c>
      <c r="C651" s="29" t="str">
        <f>IFERROR(INDEX(Cadastro!$C$5:$C$94,$AB651),"NÃO INFORMADO")</f>
        <v>ESP</v>
      </c>
      <c r="D651" s="29" t="str">
        <f>IFERROR(INDEX(Cadastro!$D$5:$D$94,$AB651),"")</f>
        <v>6x1</v>
      </c>
      <c r="E651" s="29" t="str">
        <f>IFERROR(INDEX(Cadastro!$G$5:$G$94,$AB651),"")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$94,$AB651),"")="",IF($L651&gt;0,1,0),IF(IFERROR(INDEX(Cadastro!$F$5:$F$94,$AB651),"")&lt;=IFERROR(INDEX(Parâmetros!$B$39:$B$48,MATCH($E651,Parâmetros!$A$39:$A$48,0)),99),IFERROR(INDEX(Cadastro!$F$5:$F$94,$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$94,$AB651),"")="",0,IF(IFERROR(INDEX(Cadastro!$F$5:$F$94,$AB651),"")&gt;IFERROR(INDEX(Parâmetros!$B$39:$B$48,MATCH($E651,Parâmetros!$A$39:$A$48,0)),99),IFERROR(INDEX(Cadastro!$F$5:$F$94,$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registro"),IF(AND($AB651&lt;&gt;$AB650,IFERROR(INDEX(Cadastro!$F$5:$F$94,$AB651),"")=""),"Indeterminado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IFERROR(MATCH($A651&amp;"|"&amp;TEXT(_xlfn.MAXIFS(Cadastro!$E$5:$E$94,Cadastro!$A$5:$A$94,$A651,Cadastro!$E$5:$E$94,"&lt;="&amp;$F651),"yyyymmdd"),Cadastro!$I$5:$I$94,0),"")</f>
        <v>26</v>
      </c>
      <c r="AC651" t="str">
        <f>IFERROR(_xlfn.SINGLE(INDEX(Exceções!$D$5:$D$202,MATCH($A651&amp;"|"&amp;$F651,Exceções!$F$5:$F$202,0))),"")</f>
        <v/>
      </c>
      <c r="AD651" t="str">
        <f>IF($AC651="","",IFERROR(_xlfn.SINGLE(INDEX(Exceções!$E$5:$E$202,MATCH($A651&amp;"|"&amp;$F651,Exceções!$F$5:$F$202,0))),""))</f>
        <v/>
      </c>
    </row>
    <row r="652" spans="1:30" ht="15" hidden="1" customHeight="1" x14ac:dyDescent="0.25">
      <c r="A652" s="43">
        <v>53346</v>
      </c>
      <c r="B652" s="29" t="s">
        <v>191</v>
      </c>
      <c r="C652" s="29" t="str">
        <f>IFERROR(INDEX(Cadastro!$C$5:$C$94,$AB652),"NÃO INFORMADO")</f>
        <v>ESP</v>
      </c>
      <c r="D652" s="29" t="str">
        <f>IFERROR(INDEX(Cadastro!$D$5:$D$94,$AB652),"")</f>
        <v>6x1</v>
      </c>
      <c r="E652" s="29" t="str">
        <f>IFERROR(INDEX(Cadastro!$G$5:$G$94,$AB652),"")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$94,$AB652),"")="",IF($L652&gt;0,1,0),IF(IFERROR(INDEX(Cadastro!$F$5:$F$94,$AB652),"")&lt;=IFERROR(INDEX(Parâmetros!$B$39:$B$48,MATCH($E652,Parâmetros!$A$39:$A$48,0)),99),IFERROR(INDEX(Cadastro!$F$5:$F$94,$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$94,$AB652),"")="",0,IF(IFERROR(INDEX(Cadastro!$F$5:$F$94,$AB652),"")&gt;IFERROR(INDEX(Parâmetros!$B$39:$B$48,MATCH($E652,Parâmetros!$A$39:$A$48,0)),99),IFERROR(INDEX(Cadastro!$F$5:$F$94,$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registro"),IF(AND($AB652&lt;&gt;$AB651,IFERROR(INDEX(Cadastro!$F$5:$F$94,$AB652),"")=""),"Indeterminado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IFERROR(MATCH($A652&amp;"|"&amp;TEXT(_xlfn.MAXIFS(Cadastro!$E$5:$E$94,Cadastro!$A$5:$A$94,$A652,Cadastro!$E$5:$E$94,"&lt;="&amp;$F652),"yyyymmdd"),Cadastro!$I$5:$I$94,0),"")</f>
        <v>26</v>
      </c>
      <c r="AC652" t="str">
        <f>IFERROR(_xlfn.SINGLE(INDEX(Exceções!$D$5:$D$202,MATCH($A652&amp;"|"&amp;$F652,Exceções!$F$5:$F$202,0))),"")</f>
        <v/>
      </c>
      <c r="AD652" t="str">
        <f>IF($AC652="","",IFERROR(_xlfn.SINGLE(INDEX(Exceções!$E$5:$E$202,MATCH($A652&amp;"|"&amp;$F652,Exceções!$F$5:$F$202,0))),""))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IFERROR(INDEX(Cadastro!$C$5:$C$94,$AB655),"NÃO INFORMADO")</f>
        <v>INS</v>
      </c>
      <c r="D655" s="29" t="str">
        <f>IFERROR(INDEX(Cadastro!$D$5:$D$94,$AB655),"")</f>
        <v>6x1</v>
      </c>
      <c r="E655" s="29" t="str">
        <f>IFERROR(INDEX(Cadastro!$G$5:$G$94,$AB655),"")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$94,$AB655),"")="",IF($L655&gt;0,1,0),IF(IFERROR(INDEX(Cadastro!$F$5:$F$94,$AB655),"")&lt;=IFERROR(INDEX(Parâmetros!$B$39:$B$48,MATCH($E655,Parâmetros!$A$39:$A$48,0)),99),IFERROR(INDEX(Cadastro!$F$5:$F$94,$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$94,$AB655),"")="",0,IF(IFERROR(INDEX(Cadastro!$F$5:$F$94,$AB655),"")&gt;IFERROR(INDEX(Parâmetros!$B$39:$B$48,MATCH($E655,Parâmetros!$A$39:$A$48,0)),99),IFERROR(INDEX(Cadastro!$F$5:$F$94,$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registro"),IF(AND($AB655&lt;&gt;$AB654,IFERROR(INDEX(Cadastro!$F$5:$F$94,$AB655),"")=""),"Indeterminado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IFERROR(MATCH($A655&amp;"|"&amp;TEXT(_xlfn.MAXIFS(Cadastro!$E$5:$E$94,Cadastro!$A$5:$A$94,$A655,Cadastro!$E$5:$E$94,"&lt;="&amp;$F655),"yyyymmdd"),Cadastro!$I$5:$I$94,0),"")</f>
        <v>27</v>
      </c>
      <c r="AC655" t="str">
        <f>IFERROR(_xlfn.SINGLE(INDEX(Exceções!$D$5:$D$202,MATCH($A655&amp;"|"&amp;$F655,Exceções!$F$5:$F$202,0))),"")</f>
        <v/>
      </c>
      <c r="AD655" t="str">
        <f>IF($AC655="","",IFERROR(_xlfn.SINGLE(INDEX(Exceções!$E$5:$E$202,MATCH($A655&amp;"|"&amp;$F655,Exceções!$F$5:$F$202,0))),""))</f>
        <v/>
      </c>
    </row>
    <row r="656" spans="1:30" ht="15" hidden="1" customHeight="1" x14ac:dyDescent="0.25">
      <c r="A656" s="43">
        <v>55637</v>
      </c>
      <c r="B656" s="29" t="s">
        <v>192</v>
      </c>
      <c r="C656" s="29" t="str">
        <f>IFERROR(INDEX(Cadastro!$C$5:$C$94,$AB656),"NÃO INFORMADO")</f>
        <v>INS</v>
      </c>
      <c r="D656" s="29" t="str">
        <f>IFERROR(INDEX(Cadastro!$D$5:$D$94,$AB656),"")</f>
        <v>6x1</v>
      </c>
      <c r="E656" s="29" t="str">
        <f>IFERROR(INDEX(Cadastro!$G$5:$G$94,$AB656),"")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$94,$AB656),"")="",IF($L656&gt;0,1,0),IF(IFERROR(INDEX(Cadastro!$F$5:$F$94,$AB656),"")&lt;=IFERROR(INDEX(Parâmetros!$B$39:$B$48,MATCH($E656,Parâmetros!$A$39:$A$48,0)),99),IFERROR(INDEX(Cadastro!$F$5:$F$94,$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$94,$AB656),"")="",0,IF(IFERROR(INDEX(Cadastro!$F$5:$F$94,$AB656),"")&gt;IFERROR(INDEX(Parâmetros!$B$39:$B$48,MATCH($E656,Parâmetros!$A$39:$A$48,0)),99),IFERROR(INDEX(Cadastro!$F$5:$F$94,$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registro"),IF(AND($AB656&lt;&gt;$AB655,IFERROR(INDEX(Cadastro!$F$5:$F$94,$AB656),"")=""),"Indeterminado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IFERROR(MATCH($A656&amp;"|"&amp;TEXT(_xlfn.MAXIFS(Cadastro!$E$5:$E$94,Cadastro!$A$5:$A$94,$A656,Cadastro!$E$5:$E$94,"&lt;="&amp;$F656),"yyyymmdd"),Cadastro!$I$5:$I$94,0),"")</f>
        <v>27</v>
      </c>
      <c r="AC656" t="str">
        <f>IFERROR(_xlfn.SINGLE(INDEX(Exceções!$D$5:$D$202,MATCH($A656&amp;"|"&amp;$F656,Exceções!$F$5:$F$202,0))),"")</f>
        <v/>
      </c>
      <c r="AD656" t="str">
        <f>IF($AC656="","",IFERROR(_xlfn.SINGLE(INDEX(Exceções!$E$5:$E$202,MATCH($A656&amp;"|"&amp;$F656,Exceções!$F$5:$F$202,0))),""))</f>
        <v/>
      </c>
    </row>
    <row r="657" spans="1:30" ht="15" hidden="1" customHeight="1" x14ac:dyDescent="0.25">
      <c r="A657" s="43">
        <v>55637</v>
      </c>
      <c r="B657" s="29" t="s">
        <v>192</v>
      </c>
      <c r="C657" s="29" t="str">
        <f>IFERROR(INDEX(Cadastro!$C$5:$C$94,$AB657),"NÃO INFORMADO")</f>
        <v>INS</v>
      </c>
      <c r="D657" s="29" t="str">
        <f>IFERROR(INDEX(Cadastro!$D$5:$D$94,$AB657),"")</f>
        <v>6x1</v>
      </c>
      <c r="E657" s="29" t="str">
        <f>IFERROR(INDEX(Cadastro!$G$5:$G$94,$AB657),"")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$94,$AB657),"")="",IF($L657&gt;0,1,0),IF(IFERROR(INDEX(Cadastro!$F$5:$F$94,$AB657),"")&lt;=IFERROR(INDEX(Parâmetros!$B$39:$B$48,MATCH($E657,Parâmetros!$A$39:$A$48,0)),99),IFERROR(INDEX(Cadastro!$F$5:$F$94,$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$94,$AB657),"")="",0,IF(IFERROR(INDEX(Cadastro!$F$5:$F$94,$AB657),"")&gt;IFERROR(INDEX(Parâmetros!$B$39:$B$48,MATCH($E657,Parâmetros!$A$39:$A$48,0)),99),IFERROR(INDEX(Cadastro!$F$5:$F$94,$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registro"),IF(AND($AB657&lt;&gt;$AB656,IFERROR(INDEX(Cadastro!$F$5:$F$94,$AB657),"")=""),"Indeterminado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IFERROR(MATCH($A657&amp;"|"&amp;TEXT(_xlfn.MAXIFS(Cadastro!$E$5:$E$94,Cadastro!$A$5:$A$94,$A657,Cadastro!$E$5:$E$94,"&lt;="&amp;$F657),"yyyymmdd"),Cadastro!$I$5:$I$94,0),"")</f>
        <v>27</v>
      </c>
      <c r="AC657" t="str">
        <f>IFERROR(_xlfn.SINGLE(INDEX(Exceções!$D$5:$D$202,MATCH($A657&amp;"|"&amp;$F657,Exceções!$F$5:$F$202,0))),"")</f>
        <v/>
      </c>
      <c r="AD657" t="str">
        <f>IF($AC657="","",IFERROR(_xlfn.SINGLE(INDEX(Exceções!$E$5:$E$202,MATCH($A657&amp;"|"&amp;$F657,Exceções!$F$5:$F$202,0))),""))</f>
        <v/>
      </c>
    </row>
    <row r="658" spans="1:30" ht="15" hidden="1" customHeight="1" x14ac:dyDescent="0.25">
      <c r="A658" s="43">
        <v>55637</v>
      </c>
      <c r="B658" s="29" t="s">
        <v>192</v>
      </c>
      <c r="C658" s="29" t="str">
        <f>IFERROR(INDEX(Cadastro!$C$5:$C$94,$AB658),"NÃO INFORMADO")</f>
        <v>INS</v>
      </c>
      <c r="D658" s="29" t="str">
        <f>IFERROR(INDEX(Cadastro!$D$5:$D$94,$AB658),"")</f>
        <v>6x1</v>
      </c>
      <c r="E658" s="29" t="str">
        <f>IFERROR(INDEX(Cadastro!$G$5:$G$94,$AB658),"")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$94,$AB658),"")="",IF($L658&gt;0,1,0),IF(IFERROR(INDEX(Cadastro!$F$5:$F$94,$AB658),"")&lt;=IFERROR(INDEX(Parâmetros!$B$39:$B$48,MATCH($E658,Parâmetros!$A$39:$A$48,0)),99),IFERROR(INDEX(Cadastro!$F$5:$F$94,$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$94,$AB658),"")="",0,IF(IFERROR(INDEX(Cadastro!$F$5:$F$94,$AB658),"")&gt;IFERROR(INDEX(Parâmetros!$B$39:$B$48,MATCH($E658,Parâmetros!$A$39:$A$48,0)),99),IFERROR(INDEX(Cadastro!$F$5:$F$94,$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registro"),IF(AND($AB658&lt;&gt;$AB657,IFERROR(INDEX(Cadastro!$F$5:$F$94,$AB658),"")=""),"Indeterminado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IFERROR(MATCH($A658&amp;"|"&amp;TEXT(_xlfn.MAXIFS(Cadastro!$E$5:$E$94,Cadastro!$A$5:$A$94,$A658,Cadastro!$E$5:$E$94,"&lt;="&amp;$F658),"yyyymmdd"),Cadastro!$I$5:$I$94,0),"")</f>
        <v>27</v>
      </c>
      <c r="AC658" t="str">
        <f>IFERROR(_xlfn.SINGLE(INDEX(Exceções!$D$5:$D$202,MATCH($A658&amp;"|"&amp;$F658,Exceções!$F$5:$F$202,0))),"")</f>
        <v/>
      </c>
      <c r="AD658" t="str">
        <f>IF($AC658="","",IFERROR(_xlfn.SINGLE(INDEX(Exceções!$E$5:$E$202,MATCH($A658&amp;"|"&amp;$F658,Exceções!$F$5:$F$202,0))),""))</f>
        <v/>
      </c>
    </row>
    <row r="659" spans="1:30" ht="15" hidden="1" customHeight="1" x14ac:dyDescent="0.25">
      <c r="A659" s="43">
        <v>55637</v>
      </c>
      <c r="B659" s="29" t="s">
        <v>192</v>
      </c>
      <c r="C659" s="29" t="str">
        <f>IFERROR(INDEX(Cadastro!$C$5:$C$94,$AB659),"NÃO INFORMADO")</f>
        <v>INS</v>
      </c>
      <c r="D659" s="29" t="str">
        <f>IFERROR(INDEX(Cadastro!$D$5:$D$94,$AB659),"")</f>
        <v>6x1</v>
      </c>
      <c r="E659" s="29" t="str">
        <f>IFERROR(INDEX(Cadastro!$G$5:$G$94,$AB659),"")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$94,$AB659),"")="",IF($L659&gt;0,1,0),IF(IFERROR(INDEX(Cadastro!$F$5:$F$94,$AB659),"")&lt;=IFERROR(INDEX(Parâmetros!$B$39:$B$48,MATCH($E659,Parâmetros!$A$39:$A$48,0)),99),IFERROR(INDEX(Cadastro!$F$5:$F$94,$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$94,$AB659),"")="",0,IF(IFERROR(INDEX(Cadastro!$F$5:$F$94,$AB659),"")&gt;IFERROR(INDEX(Parâmetros!$B$39:$B$48,MATCH($E659,Parâmetros!$A$39:$A$48,0)),99),IFERROR(INDEX(Cadastro!$F$5:$F$94,$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registro"),IF(AND($AB659&lt;&gt;$AB658,IFERROR(INDEX(Cadastro!$F$5:$F$94,$AB659),"")=""),"Indeterminado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IFERROR(MATCH($A659&amp;"|"&amp;TEXT(_xlfn.MAXIFS(Cadastro!$E$5:$E$94,Cadastro!$A$5:$A$94,$A659,Cadastro!$E$5:$E$94,"&lt;="&amp;$F659),"yyyymmdd"),Cadastro!$I$5:$I$94,0),"")</f>
        <v>27</v>
      </c>
      <c r="AC659" t="str">
        <f>IFERROR(_xlfn.SINGLE(INDEX(Exceções!$D$5:$D$202,MATCH($A659&amp;"|"&amp;$F659,Exceções!$F$5:$F$202,0))),"")</f>
        <v/>
      </c>
      <c r="AD659" t="str">
        <f>IF($AC659="","",IFERROR(_xlfn.SINGLE(INDEX(Exceções!$E$5:$E$202,MATCH($A659&amp;"|"&amp;$F659,Exceções!$F$5:$F$202,0))),""))</f>
        <v/>
      </c>
    </row>
    <row r="660" spans="1:30" ht="15" hidden="1" customHeight="1" x14ac:dyDescent="0.25">
      <c r="A660" s="43">
        <v>55637</v>
      </c>
      <c r="B660" s="29" t="s">
        <v>192</v>
      </c>
      <c r="C660" s="29" t="str">
        <f>IFERROR(INDEX(Cadastro!$C$5:$C$94,$AB660),"NÃO INFORMADO")</f>
        <v>INS</v>
      </c>
      <c r="D660" s="29" t="str">
        <f>IFERROR(INDEX(Cadastro!$D$5:$D$94,$AB660),"")</f>
        <v>6x1</v>
      </c>
      <c r="E660" s="29" t="str">
        <f>IFERROR(INDEX(Cadastro!$G$5:$G$94,$AB660),"")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$94,$AB660),"")="",IF($L660&gt;0,1,0),IF(IFERROR(INDEX(Cadastro!$F$5:$F$94,$AB660),"")&lt;=IFERROR(INDEX(Parâmetros!$B$39:$B$48,MATCH($E660,Parâmetros!$A$39:$A$48,0)),99),IFERROR(INDEX(Cadastro!$F$5:$F$94,$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$94,$AB660),"")="",0,IF(IFERROR(INDEX(Cadastro!$F$5:$F$94,$AB660),"")&gt;IFERROR(INDEX(Parâmetros!$B$39:$B$48,MATCH($E660,Parâmetros!$A$39:$A$48,0)),99),IFERROR(INDEX(Cadastro!$F$5:$F$94,$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registro"),IF(AND($AB660&lt;&gt;$AB659,IFERROR(INDEX(Cadastro!$F$5:$F$94,$AB660),"")=""),"Indeterminado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IFERROR(MATCH($A660&amp;"|"&amp;TEXT(_xlfn.MAXIFS(Cadastro!$E$5:$E$94,Cadastro!$A$5:$A$94,$A660,Cadastro!$E$5:$E$94,"&lt;="&amp;$F660),"yyyymmdd"),Cadastro!$I$5:$I$94,0),"")</f>
        <v>27</v>
      </c>
      <c r="AC660" t="str">
        <f>IFERROR(_xlfn.SINGLE(INDEX(Exceções!$D$5:$D$202,MATCH($A660&amp;"|"&amp;$F660,Exceções!$F$5:$F$202,0))),"")</f>
        <v/>
      </c>
      <c r="AD660" t="str">
        <f>IF($AC660="","",IFERROR(_xlfn.SINGLE(INDEX(Exceções!$E$5:$E$202,MATCH($A660&amp;"|"&amp;$F660,Exceções!$F$5:$F$202,0))),""))</f>
        <v/>
      </c>
    </row>
    <row r="661" spans="1:30" ht="15" hidden="1" customHeight="1" x14ac:dyDescent="0.25">
      <c r="A661" s="43">
        <v>55637</v>
      </c>
      <c r="B661" s="29" t="s">
        <v>192</v>
      </c>
      <c r="C661" s="29" t="str">
        <f>IFERROR(INDEX(Cadastro!$C$5:$C$94,$AB661),"NÃO INFORMADO")</f>
        <v>INS</v>
      </c>
      <c r="D661" s="29" t="str">
        <f>IFERROR(INDEX(Cadastro!$D$5:$D$94,$AB661),"")</f>
        <v>6x1</v>
      </c>
      <c r="E661" s="29" t="str">
        <f>IFERROR(INDEX(Cadastro!$G$5:$G$94,$AB661),"")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$94,$AB661),"")="",IF($L661&gt;0,1,0),IF(IFERROR(INDEX(Cadastro!$F$5:$F$94,$AB661),"")&lt;=IFERROR(INDEX(Parâmetros!$B$39:$B$48,MATCH($E661,Parâmetros!$A$39:$A$48,0)),99),IFERROR(INDEX(Cadastro!$F$5:$F$94,$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$94,$AB661),"")="",0,IF(IFERROR(INDEX(Cadastro!$F$5:$F$94,$AB661),"")&gt;IFERROR(INDEX(Parâmetros!$B$39:$B$48,MATCH($E661,Parâmetros!$A$39:$A$48,0)),99),IFERROR(INDEX(Cadastro!$F$5:$F$94,$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registro"),IF(AND($AB661&lt;&gt;$AB660,IFERROR(INDEX(Cadastro!$F$5:$F$94,$AB661),"")=""),"Indeterminado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IFERROR(MATCH($A661&amp;"|"&amp;TEXT(_xlfn.MAXIFS(Cadastro!$E$5:$E$94,Cadastro!$A$5:$A$94,$A661,Cadastro!$E$5:$E$94,"&lt;="&amp;$F661),"yyyymmdd"),Cadastro!$I$5:$I$94,0),"")</f>
        <v>27</v>
      </c>
      <c r="AC661" t="str">
        <f>IFERROR(_xlfn.SINGLE(INDEX(Exceções!$D$5:$D$202,MATCH($A661&amp;"|"&amp;$F661,Exceções!$F$5:$F$202,0))),"")</f>
        <v/>
      </c>
      <c r="AD661" t="str">
        <f>IF($AC661="","",IFERROR(_xlfn.SINGLE(INDEX(Exceções!$E$5:$E$202,MATCH($A661&amp;"|"&amp;$F661,Exceções!$F$5:$F$202,0))),""))</f>
        <v/>
      </c>
    </row>
    <row r="662" spans="1:30" ht="15" hidden="1" customHeight="1" x14ac:dyDescent="0.25">
      <c r="A662" s="43">
        <v>55637</v>
      </c>
      <c r="B662" s="29" t="s">
        <v>192</v>
      </c>
      <c r="C662" s="29" t="str">
        <f>IFERROR(INDEX(Cadastro!$C$5:$C$94,$AB662),"NÃO INFORMADO")</f>
        <v>INS</v>
      </c>
      <c r="D662" s="29" t="str">
        <f>IFERROR(INDEX(Cadastro!$D$5:$D$94,$AB662),"")</f>
        <v>6x1</v>
      </c>
      <c r="E662" s="29" t="str">
        <f>IFERROR(INDEX(Cadastro!$G$5:$G$94,$AB662),"")</f>
        <v>6x1</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
      </c>
      <c r="L662" s="42">
        <f>SUMIFS(Dados!$E:$E,Dados!$A:$A,$A662,Dados!$S:$S,$F662)</f>
        <v>6.64</v>
      </c>
      <c r="M662" s="42" t="str">
        <f>IFERROR(INDEX(Parâmetros!$E$6:$E$11,MATCH($K662,Parâmetros!$A$6:$A$11,0)),"")</f>
        <v/>
      </c>
      <c r="N662" s="45" t="str">
        <f t="shared" si="127"/>
        <v/>
      </c>
      <c r="O662" s="45">
        <f>Parâmetros!$E$13</f>
        <v>0.8</v>
      </c>
      <c r="P662" s="44" t="str">
        <f>IF(OR($M662="",$F662&gt;Parâmetros!$E$14),"Não","Sim")</f>
        <v>Não</v>
      </c>
      <c r="Q662" s="44" t="str">
        <f t="shared" si="128"/>
        <v/>
      </c>
      <c r="R662" s="44" t="str">
        <f t="shared" si="129"/>
        <v/>
      </c>
      <c r="S662" s="42" t="str">
        <f t="shared" si="130"/>
        <v/>
      </c>
      <c r="T662" s="44" t="str">
        <f>IF($Q662&lt;&gt;"Sim","",IF($N662&gt;Parâmetros!$E$15,"Sim","Não"))</f>
        <v/>
      </c>
      <c r="U662" s="29" t="str">
        <f t="shared" si="131"/>
        <v xml:space="preserve">Falta </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ATENÇÃO · apontou em dia de falta  cadastrado · O funcionario ficou ate as 15h e depois foi renovar a carta de motorista</v>
      </c>
      <c r="W662" s="46" t="str">
        <f>IF(AND($AC662&lt;&gt;"",$AB662=$AB661,$W661&lt;&gt;""),$W661,IF(OR(OR($D662="6x1",$D662="FF 6x1"),$D662="5x2"),"",IF($AB662&lt;&gt;$AB661,IF(IFERROR(INDEX(Cadastro!$F$5:$F$94,$AB662),"")="",IF($L662&gt;0,1,0),IF(IFERROR(INDEX(Cadastro!$F$5:$F$94,$AB662),"")&lt;=IFERROR(INDEX(Parâmetros!$B$39:$B$48,MATCH($E662,Parâmetros!$A$39:$A$48,0)),99),IFERROR(INDEX(Cadastro!$F$5:$F$94,$AB662),""),0)),IF($L662&gt;0,IF(N($X661)&gt;0,1,N($W661)+1),IF(AND($L662=0,OR(N($W661)&gt;=IFERROR(INDEX(Parâmetros!$B$39:$B$48,MATCH($E662,Parâmetros!$A$39:$A$48,0)),99),AND(N($X661)&gt;0,N($X661)&lt;IFERROR(INDEX(Parâmetros!$C$39:$C$48,MATCH($E662,Parâmetros!$A$39:$A$48,0)),0)))),0,N($W661)+1)))))</f>
        <v/>
      </c>
      <c r="X662" s="46" t="str">
        <f>IF(AND($AC662&lt;&gt;"",$AB662=$AB661,$X661&lt;&gt;""),$X661,IF(OR(OR($D662="6x1",$D662="FF 6x1"),$D662="5x2"),"",IF($AB662&lt;&gt;$AB661,IF(IFERROR(INDEX(Cadastro!$F$5:$F$94,$AB662),"")="",0,IF(IFERROR(INDEX(Cadastro!$F$5:$F$94,$AB662),"")&gt;IFERROR(INDEX(Parâmetros!$B$39:$B$48,MATCH($E662,Parâmetros!$A$39:$A$48,0)),99),IFERROR(INDEX(Cadastro!$F$5:$F$94,$AB662),"")-IFERROR(INDEX(Parâmetros!$B$39:$B$48,MATCH($E662,Parâmetros!$A$39:$A$48,0)),99),0)),IF(AND($L662=0,OR(N($W661)&gt;=IFERROR(INDEX(Parâmetros!$B$39:$B$48,MATCH($E662,Parâmetros!$A$39:$A$48,0)),99),AND(N($X661)&gt;0,N($X661)&lt;IFERROR(INDEX(Parâmetros!$C$39:$C$48,MATCH($E662,Parâmetros!$A$39:$A$48,0)),0)))),N($X661)+1,0))))</f>
        <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registro"),IF(AND($AB662&lt;&gt;$AB661,IFERROR(INDEX(Cadastro!$F$5:$F$94,$AB662),"")=""),"Indeterminado (início da série)",IF($X662&gt;0,"Folga","Falta de registro"))))))))</f>
        <v>Falta  · com apontamento</v>
      </c>
      <c r="Z662" s="46">
        <f>IF(OR($L662&gt;0,$F662&gt;Parâmetros!$E$14),0,IF($A662&lt;&gt;$A661,1,N($Z661)+1))</f>
        <v>0</v>
      </c>
      <c r="AA662" s="46">
        <f>IF(OR($L662&gt;0,$F662&gt;Parâmetros!$E$14),0,IF(OR($A662&lt;&gt;$A663,$F663&gt;Parâmetros!$E$14),1,N($AA663)+1))</f>
        <v>0</v>
      </c>
      <c r="AB662" s="43">
        <f>IFERROR(MATCH($A662&amp;"|"&amp;TEXT(_xlfn.MAXIFS(Cadastro!$E$5:$E$94,Cadastro!$A$5:$A$94,$A662,Cadastro!$E$5:$E$94,"&lt;="&amp;$F662),"yyyymmdd"),Cadastro!$I$5:$I$94,0),"")</f>
        <v>27</v>
      </c>
      <c r="AC662" t="str">
        <f>IFERROR(_xlfn.SINGLE(INDEX(Exceções!$D$5:$D$202,MATCH($A662&amp;"|"&amp;$F662,Exceções!$F$5:$F$202,0))),"")</f>
        <v xml:space="preserve">Falta </v>
      </c>
      <c r="AD662" t="str">
        <f>IF($AC662="","",IFERROR(_xlfn.SINGLE(INDEX(Exceções!$E$5:$E$202,MATCH($A662&amp;"|"&amp;$F662,Exceções!$F$5:$F$202,0))),""))</f>
        <v>O funcionario ficou ate as 15h e depois foi renovar a carta de motorista</v>
      </c>
    </row>
    <row r="663" spans="1:30" ht="15" hidden="1" customHeight="1" x14ac:dyDescent="0.25">
      <c r="A663" s="43">
        <v>55637</v>
      </c>
      <c r="B663" s="29" t="s">
        <v>192</v>
      </c>
      <c r="C663" s="29" t="str">
        <f>IFERROR(INDEX(Cadastro!$C$5:$C$94,$AB663),"NÃO INFORMADO")</f>
        <v>INS</v>
      </c>
      <c r="D663" s="29" t="str">
        <f>IFERROR(INDEX(Cadastro!$D$5:$D$94,$AB663),"")</f>
        <v>6x1</v>
      </c>
      <c r="E663" s="29" t="str">
        <f>IFERROR(INDEX(Cadastro!$G$5:$G$94,$AB663),"")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$94,$AB663),"")="",IF($L663&gt;0,1,0),IF(IFERROR(INDEX(Cadastro!$F$5:$F$94,$AB663),"")&lt;=IFERROR(INDEX(Parâmetros!$B$39:$B$48,MATCH($E663,Parâmetros!$A$39:$A$48,0)),99),IFERROR(INDEX(Cadastro!$F$5:$F$94,$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$94,$AB663),"")="",0,IF(IFERROR(INDEX(Cadastro!$F$5:$F$94,$AB663),"")&gt;IFERROR(INDEX(Parâmetros!$B$39:$B$48,MATCH($E663,Parâmetros!$A$39:$A$48,0)),99),IFERROR(INDEX(Cadastro!$F$5:$F$94,$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registro"),IF(AND($AB663&lt;&gt;$AB662,IFERROR(INDEX(Cadastro!$F$5:$F$94,$AB663),"")=""),"Indeterminado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IFERROR(MATCH($A663&amp;"|"&amp;TEXT(_xlfn.MAXIFS(Cadastro!$E$5:$E$94,Cadastro!$A$5:$A$94,$A663,Cadastro!$E$5:$E$94,"&lt;="&amp;$F663),"yyyymmdd"),Cadastro!$I$5:$I$94,0),"")</f>
        <v>27</v>
      </c>
      <c r="AC663" t="str">
        <f>IFERROR(_xlfn.SINGLE(INDEX(Exceções!$D$5:$D$202,MATCH($A663&amp;"|"&amp;$F663,Exceções!$F$5:$F$202,0))),"")</f>
        <v/>
      </c>
      <c r="AD663" t="str">
        <f>IF($AC663="","",IFERROR(_xlfn.SINGLE(INDEX(Exceções!$E$5:$E$202,MATCH($A663&amp;"|"&amp;$F663,Exceções!$F$5:$F$202,0))),""))</f>
        <v/>
      </c>
    </row>
    <row r="664" spans="1:30" ht="15" hidden="1" customHeight="1" x14ac:dyDescent="0.25">
      <c r="A664" s="43">
        <v>55637</v>
      </c>
      <c r="B664" s="29" t="s">
        <v>192</v>
      </c>
      <c r="C664" s="29" t="str">
        <f>IFERROR(INDEX(Cadastro!$C$5:$C$94,$AB664),"NÃO INFORMADO")</f>
        <v>INS</v>
      </c>
      <c r="D664" s="29" t="str">
        <f>IFERROR(INDEX(Cadastro!$D$5:$D$94,$AB664),"")</f>
        <v>6x1</v>
      </c>
      <c r="E664" s="29" t="str">
        <f>IFERROR(INDEX(Cadastro!$G$5:$G$94,$AB664),"")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$94,$AB664),"")="",IF($L664&gt;0,1,0),IF(IFERROR(INDEX(Cadastro!$F$5:$F$94,$AB664),"")&lt;=IFERROR(INDEX(Parâmetros!$B$39:$B$48,MATCH($E664,Parâmetros!$A$39:$A$48,0)),99),IFERROR(INDEX(Cadastro!$F$5:$F$94,$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$94,$AB664),"")="",0,IF(IFERROR(INDEX(Cadastro!$F$5:$F$94,$AB664),"")&gt;IFERROR(INDEX(Parâmetros!$B$39:$B$48,MATCH($E664,Parâmetros!$A$39:$A$48,0)),99),IFERROR(INDEX(Cadastro!$F$5:$F$94,$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registro"),IF(AND($AB664&lt;&gt;$AB663,IFERROR(INDEX(Cadastro!$F$5:$F$94,$AB664),"")=""),"Indeterminado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IFERROR(MATCH($A664&amp;"|"&amp;TEXT(_xlfn.MAXIFS(Cadastro!$E$5:$E$94,Cadastro!$A$5:$A$94,$A664,Cadastro!$E$5:$E$94,"&lt;="&amp;$F664),"yyyymmdd"),Cadastro!$I$5:$I$94,0),"")</f>
        <v>27</v>
      </c>
      <c r="AC664" t="str">
        <f>IFERROR(_xlfn.SINGLE(INDEX(Exceções!$D$5:$D$202,MATCH($A664&amp;"|"&amp;$F664,Exceções!$F$5:$F$202,0))),"")</f>
        <v/>
      </c>
      <c r="AD664" t="str">
        <f>IF($AC664="","",IFERROR(_xlfn.SINGLE(INDEX(Exceções!$E$5:$E$202,MATCH($A664&amp;"|"&amp;$F664,Exceções!$F$5:$F$202,0))),""))</f>
        <v/>
      </c>
    </row>
    <row r="665" spans="1:30" ht="15" hidden="1" customHeight="1" x14ac:dyDescent="0.25">
      <c r="A665" s="43">
        <v>55637</v>
      </c>
      <c r="B665" s="29" t="s">
        <v>192</v>
      </c>
      <c r="C665" s="29" t="str">
        <f>IFERROR(INDEX(Cadastro!$C$5:$C$94,$AB665),"NÃO INFORMADO")</f>
        <v>INS</v>
      </c>
      <c r="D665" s="29" t="str">
        <f>IFERROR(INDEX(Cadastro!$D$5:$D$94,$AB665),"")</f>
        <v>6x1</v>
      </c>
      <c r="E665" s="29" t="str">
        <f>IFERROR(INDEX(Cadastro!$G$5:$G$94,$AB665),"")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$94,$AB665),"")="",IF($L665&gt;0,1,0),IF(IFERROR(INDEX(Cadastro!$F$5:$F$94,$AB665),"")&lt;=IFERROR(INDEX(Parâmetros!$B$39:$B$48,MATCH($E665,Parâmetros!$A$39:$A$48,0)),99),IFERROR(INDEX(Cadastro!$F$5:$F$94,$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$94,$AB665),"")="",0,IF(IFERROR(INDEX(Cadastro!$F$5:$F$94,$AB665),"")&gt;IFERROR(INDEX(Parâmetros!$B$39:$B$48,MATCH($E665,Parâmetros!$A$39:$A$48,0)),99),IFERROR(INDEX(Cadastro!$F$5:$F$94,$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registro"),IF(AND($AB665&lt;&gt;$AB664,IFERROR(INDEX(Cadastro!$F$5:$F$94,$AB665),"")=""),"Indeterminado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IFERROR(MATCH($A665&amp;"|"&amp;TEXT(_xlfn.MAXIFS(Cadastro!$E$5:$E$94,Cadastro!$A$5:$A$94,$A665,Cadastro!$E$5:$E$94,"&lt;="&amp;$F665),"yyyymmdd"),Cadastro!$I$5:$I$94,0),"")</f>
        <v>27</v>
      </c>
      <c r="AC665" t="str">
        <f>IFERROR(_xlfn.SINGLE(INDEX(Exceções!$D$5:$D$202,MATCH($A665&amp;"|"&amp;$F665,Exceções!$F$5:$F$202,0))),"")</f>
        <v/>
      </c>
      <c r="AD665" t="str">
        <f>IF($AC665="","",IFERROR(_xlfn.SINGLE(INDEX(Exceções!$E$5:$E$202,MATCH($A665&amp;"|"&amp;$F665,Exceções!$F$5:$F$202,0))),""))</f>
        <v/>
      </c>
    </row>
    <row r="666" spans="1:30" ht="15" hidden="1" customHeight="1" x14ac:dyDescent="0.25">
      <c r="A666" s="43">
        <v>55637</v>
      </c>
      <c r="B666" s="29" t="s">
        <v>192</v>
      </c>
      <c r="C666" s="29" t="str">
        <f>IFERROR(INDEX(Cadastro!$C$5:$C$94,$AB666),"NÃO INFORMADO")</f>
        <v>INS</v>
      </c>
      <c r="D666" s="29" t="str">
        <f>IFERROR(INDEX(Cadastro!$D$5:$D$94,$AB666),"")</f>
        <v>6x1</v>
      </c>
      <c r="E666" s="29" t="str">
        <f>IFERROR(INDEX(Cadastro!$G$5:$G$94,$AB666),"")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$94,$AB666),"")="",IF($L666&gt;0,1,0),IF(IFERROR(INDEX(Cadastro!$F$5:$F$94,$AB666),"")&lt;=IFERROR(INDEX(Parâmetros!$B$39:$B$48,MATCH($E666,Parâmetros!$A$39:$A$48,0)),99),IFERROR(INDEX(Cadastro!$F$5:$F$94,$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$94,$AB666),"")="",0,IF(IFERROR(INDEX(Cadastro!$F$5:$F$94,$AB666),"")&gt;IFERROR(INDEX(Parâmetros!$B$39:$B$48,MATCH($E666,Parâmetros!$A$39:$A$48,0)),99),IFERROR(INDEX(Cadastro!$F$5:$F$94,$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registro"),IF(AND($AB666&lt;&gt;$AB665,IFERROR(INDEX(Cadastro!$F$5:$F$94,$AB666),"")=""),"Indeterminado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IFERROR(MATCH($A666&amp;"|"&amp;TEXT(_xlfn.MAXIFS(Cadastro!$E$5:$E$94,Cadastro!$A$5:$A$94,$A666,Cadastro!$E$5:$E$94,"&lt;="&amp;$F666),"yyyymmdd"),Cadastro!$I$5:$I$94,0),"")</f>
        <v>27</v>
      </c>
      <c r="AC666" t="str">
        <f>IFERROR(_xlfn.SINGLE(INDEX(Exceções!$D$5:$D$202,MATCH($A666&amp;"|"&amp;$F666,Exceções!$F$5:$F$202,0))),"")</f>
        <v/>
      </c>
      <c r="AD666" t="str">
        <f>IF($AC666="","",IFERROR(_xlfn.SINGLE(INDEX(Exceções!$E$5:$E$202,MATCH($A666&amp;"|"&amp;$F666,Exceções!$F$5:$F$202,0))),""))</f>
        <v/>
      </c>
    </row>
    <row r="667" spans="1:30" ht="15" hidden="1" customHeight="1" x14ac:dyDescent="0.25">
      <c r="A667" s="43">
        <v>55637</v>
      </c>
      <c r="B667" s="29" t="s">
        <v>192</v>
      </c>
      <c r="C667" s="29" t="str">
        <f>IFERROR(INDEX(Cadastro!$C$5:$C$94,$AB667),"NÃO INFORMADO")</f>
        <v>INS</v>
      </c>
      <c r="D667" s="29" t="str">
        <f>IFERROR(INDEX(Cadastro!$D$5:$D$94,$AB667),"")</f>
        <v>6x1</v>
      </c>
      <c r="E667" s="29" t="str">
        <f>IFERROR(INDEX(Cadastro!$G$5:$G$94,$AB667),"")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$94,$AB667),"")="",IF($L667&gt;0,1,0),IF(IFERROR(INDEX(Cadastro!$F$5:$F$94,$AB667),"")&lt;=IFERROR(INDEX(Parâmetros!$B$39:$B$48,MATCH($E667,Parâmetros!$A$39:$A$48,0)),99),IFERROR(INDEX(Cadastro!$F$5:$F$94,$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$94,$AB667),"")="",0,IF(IFERROR(INDEX(Cadastro!$F$5:$F$94,$AB667),"")&gt;IFERROR(INDEX(Parâmetros!$B$39:$B$48,MATCH($E667,Parâmetros!$A$39:$A$48,0)),99),IFERROR(INDEX(Cadastro!$F$5:$F$94,$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registro"),IF(AND($AB667&lt;&gt;$AB666,IFERROR(INDEX(Cadastro!$F$5:$F$94,$AB667),"")=""),"Indeterminado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IFERROR(MATCH($A667&amp;"|"&amp;TEXT(_xlfn.MAXIFS(Cadastro!$E$5:$E$94,Cadastro!$A$5:$A$94,$A667,Cadastro!$E$5:$E$94,"&lt;="&amp;$F667),"yyyymmdd"),Cadastro!$I$5:$I$94,0),"")</f>
        <v>27</v>
      </c>
      <c r="AC667" t="str">
        <f>IFERROR(_xlfn.SINGLE(INDEX(Exceções!$D$5:$D$202,MATCH($A667&amp;"|"&amp;$F667,Exceções!$F$5:$F$202,0))),"")</f>
        <v/>
      </c>
      <c r="AD667" t="str">
        <f>IF($AC667="","",IFERROR(_xlfn.SINGLE(INDEX(Exceções!$E$5:$E$202,MATCH($A667&amp;"|"&amp;$F667,Exceções!$F$5:$F$202,0))),""))</f>
        <v/>
      </c>
    </row>
    <row r="668" spans="1:30" ht="15" hidden="1" customHeight="1" x14ac:dyDescent="0.25">
      <c r="A668" s="43">
        <v>55637</v>
      </c>
      <c r="B668" s="29" t="s">
        <v>192</v>
      </c>
      <c r="C668" s="29" t="str">
        <f>IFERROR(INDEX(Cadastro!$C$5:$C$94,$AB668),"NÃO INFORMADO")</f>
        <v>INS</v>
      </c>
      <c r="D668" s="29" t="str">
        <f>IFERROR(INDEX(Cadastro!$D$5:$D$94,$AB668),"")</f>
        <v>6x1</v>
      </c>
      <c r="E668" s="29" t="str">
        <f>IFERROR(INDEX(Cadastro!$G$5:$G$94,$AB668),"")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$94,$AB668),"")="",IF($L668&gt;0,1,0),IF(IFERROR(INDEX(Cadastro!$F$5:$F$94,$AB668),"")&lt;=IFERROR(INDEX(Parâmetros!$B$39:$B$48,MATCH($E668,Parâmetros!$A$39:$A$48,0)),99),IFERROR(INDEX(Cadastro!$F$5:$F$94,$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$94,$AB668),"")="",0,IF(IFERROR(INDEX(Cadastro!$F$5:$F$94,$AB668),"")&gt;IFERROR(INDEX(Parâmetros!$B$39:$B$48,MATCH($E668,Parâmetros!$A$39:$A$48,0)),99),IFERROR(INDEX(Cadastro!$F$5:$F$94,$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registro"),IF(AND($AB668&lt;&gt;$AB667,IFERROR(INDEX(Cadastro!$F$5:$F$94,$AB668),"")=""),"Indeterminado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IFERROR(MATCH($A668&amp;"|"&amp;TEXT(_xlfn.MAXIFS(Cadastro!$E$5:$E$94,Cadastro!$A$5:$A$94,$A668,Cadastro!$E$5:$E$94,"&lt;="&amp;$F668),"yyyymmdd"),Cadastro!$I$5:$I$94,0),"")</f>
        <v>27</v>
      </c>
      <c r="AC668" t="str">
        <f>IFERROR(_xlfn.SINGLE(INDEX(Exceções!$D$5:$D$202,MATCH($A668&amp;"|"&amp;$F668,Exceções!$F$5:$F$202,0))),"")</f>
        <v/>
      </c>
      <c r="AD668" t="str">
        <f>IF($AC668="","",IFERROR(_xlfn.SINGLE(INDEX(Exceções!$E$5:$E$202,MATCH($A668&amp;"|"&amp;$F668,Exceções!$F$5:$F$202,0))),""))</f>
        <v/>
      </c>
    </row>
    <row r="669" spans="1:30" ht="15" hidden="1" customHeight="1" x14ac:dyDescent="0.25">
      <c r="A669" s="43">
        <v>55637</v>
      </c>
      <c r="B669" s="29" t="s">
        <v>192</v>
      </c>
      <c r="C669" s="29" t="str">
        <f>IFERROR(INDEX(Cadastro!$C$5:$C$94,$AB669),"NÃO INFORMADO")</f>
        <v>INS</v>
      </c>
      <c r="D669" s="29" t="str">
        <f>IFERROR(INDEX(Cadastro!$D$5:$D$94,$AB669),"")</f>
        <v>6x1</v>
      </c>
      <c r="E669" s="29" t="str">
        <f>IFERROR(INDEX(Cadastro!$G$5:$G$94,$AB669),"")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$94,$AB669),"")="",IF($L669&gt;0,1,0),IF(IFERROR(INDEX(Cadastro!$F$5:$F$94,$AB669),"")&lt;=IFERROR(INDEX(Parâmetros!$B$39:$B$48,MATCH($E669,Parâmetros!$A$39:$A$48,0)),99),IFERROR(INDEX(Cadastro!$F$5:$F$94,$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$94,$AB669),"")="",0,IF(IFERROR(INDEX(Cadastro!$F$5:$F$94,$AB669),"")&gt;IFERROR(INDEX(Parâmetros!$B$39:$B$48,MATCH($E669,Parâmetros!$A$39:$A$48,0)),99),IFERROR(INDEX(Cadastro!$F$5:$F$94,$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registro"),IF(AND($AB669&lt;&gt;$AB668,IFERROR(INDEX(Cadastro!$F$5:$F$94,$AB669),"")=""),"Indeterminado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IFERROR(MATCH($A669&amp;"|"&amp;TEXT(_xlfn.MAXIFS(Cadastro!$E$5:$E$94,Cadastro!$A$5:$A$94,$A669,Cadastro!$E$5:$E$94,"&lt;="&amp;$F669),"yyyymmdd"),Cadastro!$I$5:$I$94,0),"")</f>
        <v>27</v>
      </c>
      <c r="AC669" t="str">
        <f>IFERROR(_xlfn.SINGLE(INDEX(Exceções!$D$5:$D$202,MATCH($A669&amp;"|"&amp;$F669,Exceções!$F$5:$F$202,0))),"")</f>
        <v/>
      </c>
      <c r="AD669" t="str">
        <f>IF($AC669="","",IFERROR(_xlfn.SINGLE(INDEX(Exceções!$E$5:$E$202,MATCH($A669&amp;"|"&amp;$F669,Exceções!$F$5:$F$202,0))),""))</f>
        <v/>
      </c>
    </row>
    <row r="670" spans="1:30" ht="15" hidden="1" customHeight="1" x14ac:dyDescent="0.25">
      <c r="A670" s="43">
        <v>55637</v>
      </c>
      <c r="B670" s="29" t="s">
        <v>192</v>
      </c>
      <c r="C670" s="29" t="str">
        <f>IFERROR(INDEX(Cadastro!$C$5:$C$94,$AB670),"NÃO INFORMADO")</f>
        <v>INS</v>
      </c>
      <c r="D670" s="29" t="str">
        <f>IFERROR(INDEX(Cadastro!$D$5:$D$94,$AB670),"")</f>
        <v>6x1</v>
      </c>
      <c r="E670" s="29" t="str">
        <f>IFERROR(INDEX(Cadastro!$G$5:$G$94,$AB670),"")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$94,$AB670),"")="",IF($L670&gt;0,1,0),IF(IFERROR(INDEX(Cadastro!$F$5:$F$94,$AB670),"")&lt;=IFERROR(INDEX(Parâmetros!$B$39:$B$48,MATCH($E670,Parâmetros!$A$39:$A$48,0)),99),IFERROR(INDEX(Cadastro!$F$5:$F$94,$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$94,$AB670),"")="",0,IF(IFERROR(INDEX(Cadastro!$F$5:$F$94,$AB670),"")&gt;IFERROR(INDEX(Parâmetros!$B$39:$B$48,MATCH($E670,Parâmetros!$A$39:$A$48,0)),99),IFERROR(INDEX(Cadastro!$F$5:$F$94,$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registro"),IF(AND($AB670&lt;&gt;$AB669,IFERROR(INDEX(Cadastro!$F$5:$F$94,$AB670),"")=""),"Indeterminado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IFERROR(MATCH($A670&amp;"|"&amp;TEXT(_xlfn.MAXIFS(Cadastro!$E$5:$E$94,Cadastro!$A$5:$A$94,$A670,Cadastro!$E$5:$E$94,"&lt;="&amp;$F670),"yyyymmdd"),Cadastro!$I$5:$I$94,0),"")</f>
        <v>27</v>
      </c>
      <c r="AC670" t="str">
        <f>IFERROR(_xlfn.SINGLE(INDEX(Exceções!$D$5:$D$202,MATCH($A670&amp;"|"&amp;$F670,Exceções!$F$5:$F$202,0))),"")</f>
        <v/>
      </c>
      <c r="AD670" t="str">
        <f>IF($AC670="","",IFERROR(_xlfn.SINGLE(INDEX(Exceções!$E$5:$E$202,MATCH($A670&amp;"|"&amp;$F670,Exceções!$F$5:$F$202,0))),""))</f>
        <v/>
      </c>
    </row>
    <row r="671" spans="1:30" ht="15" hidden="1" customHeight="1" x14ac:dyDescent="0.25">
      <c r="A671" s="43">
        <v>55637</v>
      </c>
      <c r="B671" s="29" t="s">
        <v>192</v>
      </c>
      <c r="C671" s="29" t="str">
        <f>IFERROR(INDEX(Cadastro!$C$5:$C$94,$AB671),"NÃO INFORMADO")</f>
        <v>INS</v>
      </c>
      <c r="D671" s="29" t="str">
        <f>IFERROR(INDEX(Cadastro!$D$5:$D$94,$AB671),"")</f>
        <v>6x1</v>
      </c>
      <c r="E671" s="29" t="str">
        <f>IFERROR(INDEX(Cadastro!$G$5:$G$94,$AB671),"")</f>
        <v>6x1</v>
      </c>
      <c r="F671" s="41">
        <v>46253</v>
      </c>
      <c r="G671" s="44" t="str">
        <f t="shared" si="126"/>
        <v>qua</v>
      </c>
      <c r="H671" s="43" t="str">
        <f>IF(COUNTIFS(Dados!$A:$A,$A671,Dados!$S:$S,$F671)=0,"",_xlfn.MINIFS(Dados!$Q:$Q,Dados!$A:$A,$A671,Dados!$S:$S,$F671))</f>
        <v/>
      </c>
      <c r="I671" s="43" t="str">
        <f>IF($H671="","",_xlfn.MAXIFS(Dados!$R:$R,Dados!$A:$A,$A671,Dados!$S:$S,$F671))</f>
        <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0</v>
      </c>
      <c r="M671" s="42">
        <f>IFERROR(INDEX(Parâmetros!$E$6:$E$11,MATCH($K671,Parâmetros!$A$6:$A$11,0)),"")</f>
        <v>8.8000000000000007</v>
      </c>
      <c r="N671" s="45">
        <f t="shared" si="127"/>
        <v>0</v>
      </c>
      <c r="O671" s="45">
        <f>Parâmetros!$E$13</f>
        <v>0.8</v>
      </c>
      <c r="P671" s="44" t="str">
        <f>IF(OR($M671="",$F671&gt;Parâmetros!$E$14),"Não","Sim")</f>
        <v>Não</v>
      </c>
      <c r="Q671" s="44" t="str">
        <f t="shared" si="128"/>
        <v/>
      </c>
      <c r="R671" s="44" t="str">
        <f t="shared" si="129"/>
        <v/>
      </c>
      <c r="S671" s="42" t="str">
        <f t="shared" si="130"/>
        <v/>
      </c>
      <c r="T671" s="44" t="str">
        <f>IF($Q671&lt;&gt;"Sim","",IF($N671&gt;Parâmetros!$E$15,"Sim","Não"))</f>
        <v/>
      </c>
      <c r="U671" s="29" t="str">
        <f t="shared" si="131"/>
        <v>Fora da apuração</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FALTA DE REGISTRO · dia útil da escala 6x1</v>
      </c>
      <c r="W671" s="46" t="str">
        <f>IF(AND($AC671&lt;&gt;"",$AB671=$AB670,$W670&lt;&gt;""),$W670,IF(OR(OR($D671="6x1",$D671="FF 6x1"),$D671="5x2"),"",IF($AB671&lt;&gt;$AB670,IF(IFERROR(INDEX(Cadastro!$F$5:$F$94,$AB671),"")="",IF($L671&gt;0,1,0),IF(IFERROR(INDEX(Cadastro!$F$5:$F$94,$AB671),"")&lt;=IFERROR(INDEX(Parâmetros!$B$39:$B$48,MATCH($E671,Parâmetros!$A$39:$A$48,0)),99),IFERROR(INDEX(Cadastro!$F$5:$F$94,$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$94,$AB671),"")="",0,IF(IFERROR(INDEX(Cadastro!$F$5:$F$94,$AB671),"")&gt;IFERROR(INDEX(Parâmetros!$B$39:$B$48,MATCH($E671,Parâmetros!$A$39:$A$48,0)),99),IFERROR(INDEX(Cadastro!$F$5:$F$94,$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registro"),IF(AND($AB671&lt;&gt;$AB670,IFERROR(INDEX(Cadastro!$F$5:$F$94,$AB671),"")=""),"Indeterminado (início da série)",IF($X671&gt;0,"Folga","Falta de registro"))))))))</f>
        <v>Falta de registro</v>
      </c>
      <c r="Z671" s="46">
        <f>IF(OR($L671&gt;0,$F671&gt;Parâmetros!$E$14),0,IF($A671&lt;&gt;$A670,1,N($Z670)+1))</f>
        <v>0</v>
      </c>
      <c r="AA671" s="46">
        <f>IF(OR($L671&gt;0,$F671&gt;Parâmetros!$E$14),0,IF(OR($A671&lt;&gt;$A672,$F672&gt;Parâmetros!$E$14),1,N($AA672)+1))</f>
        <v>0</v>
      </c>
      <c r="AB671" s="43">
        <f>IFERROR(MATCH($A671&amp;"|"&amp;TEXT(_xlfn.MAXIFS(Cadastro!$E$5:$E$94,Cadastro!$A$5:$A$94,$A671,Cadastro!$E$5:$E$94,"&lt;="&amp;$F671),"yyyymmdd"),Cadastro!$I$5:$I$94,0),"")</f>
        <v>27</v>
      </c>
      <c r="AC671" t="str">
        <f>IFERROR(_xlfn.SINGLE(INDEX(Exceções!$D$5:$D$202,MATCH($A671&amp;"|"&amp;$F671,Exceções!$F$5:$F$202,0))),"")</f>
        <v/>
      </c>
      <c r="AD671" t="str">
        <f>IF($AC671="","",IFERROR(_xlfn.SINGLE(INDEX(Exceções!$E$5:$E$202,MATCH($A671&amp;"|"&amp;$F671,Exceções!$F$5:$F$202,0))),""))</f>
        <v/>
      </c>
    </row>
    <row r="672" spans="1:30" ht="15" hidden="1" customHeight="1" x14ac:dyDescent="0.25">
      <c r="A672" s="43">
        <v>55637</v>
      </c>
      <c r="B672" s="29" t="s">
        <v>192</v>
      </c>
      <c r="C672" s="29" t="str">
        <f>IFERROR(INDEX(Cadastro!$C$5:$C$94,$AB672),"NÃO INFORMADO")</f>
        <v>INS</v>
      </c>
      <c r="D672" s="29" t="str">
        <f>IFERROR(INDEX(Cadastro!$D$5:$D$94,$AB672),"")</f>
        <v>6x1</v>
      </c>
      <c r="E672" s="29" t="str">
        <f>IFERROR(INDEX(Cadastro!$G$5:$G$94,$AB672),"")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$94,$AB672),"")="",IF($L672&gt;0,1,0),IF(IFERROR(INDEX(Cadastro!$F$5:$F$94,$AB672),"")&lt;=IFERROR(INDEX(Parâmetros!$B$39:$B$48,MATCH($E672,Parâmetros!$A$39:$A$48,0)),99),IFERROR(INDEX(Cadastro!$F$5:$F$94,$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$94,$AB672),"")="",0,IF(IFERROR(INDEX(Cadastro!$F$5:$F$94,$AB672),"")&gt;IFERROR(INDEX(Parâmetros!$B$39:$B$48,MATCH($E672,Parâmetros!$A$39:$A$48,0)),99),IFERROR(INDEX(Cadastro!$F$5:$F$94,$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registro"),IF(AND($AB672&lt;&gt;$AB671,IFERROR(INDEX(Cadastro!$F$5:$F$94,$AB672),"")=""),"Indeterminado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IFERROR(MATCH($A672&amp;"|"&amp;TEXT(_xlfn.MAXIFS(Cadastro!$E$5:$E$94,Cadastro!$A$5:$A$94,$A672,Cadastro!$E$5:$E$94,"&lt;="&amp;$F672),"yyyymmdd"),Cadastro!$I$5:$I$94,0),"")</f>
        <v>27</v>
      </c>
      <c r="AC672" t="str">
        <f>IFERROR(_xlfn.SINGLE(INDEX(Exceções!$D$5:$D$202,MATCH($A672&amp;"|"&amp;$F672,Exceções!$F$5:$F$202,0))),"")</f>
        <v/>
      </c>
      <c r="AD672" t="str">
        <f>IF($AC672="","",IFERROR(_xlfn.SINGLE(INDEX(Exceções!$E$5:$E$202,MATCH($A672&amp;"|"&amp;$F672,Exceções!$F$5:$F$202,0))),""))</f>
        <v/>
      </c>
    </row>
    <row r="673" spans="1:30" ht="15" hidden="1" customHeight="1" x14ac:dyDescent="0.25">
      <c r="A673" s="43">
        <v>55637</v>
      </c>
      <c r="B673" s="29" t="s">
        <v>192</v>
      </c>
      <c r="C673" s="29" t="str">
        <f>IFERROR(INDEX(Cadastro!$C$5:$C$94,$AB673),"NÃO INFORMADO")</f>
        <v>INS</v>
      </c>
      <c r="D673" s="29" t="str">
        <f>IFERROR(INDEX(Cadastro!$D$5:$D$94,$AB673),"")</f>
        <v>6x1</v>
      </c>
      <c r="E673" s="29" t="str">
        <f>IFERROR(INDEX(Cadastro!$G$5:$G$94,$AB673),"")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$94,$AB673),"")="",IF($L673&gt;0,1,0),IF(IFERROR(INDEX(Cadastro!$F$5:$F$94,$AB673),"")&lt;=IFERROR(INDEX(Parâmetros!$B$39:$B$48,MATCH($E673,Parâmetros!$A$39:$A$48,0)),99),IFERROR(INDEX(Cadastro!$F$5:$F$94,$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$94,$AB673),"")="",0,IF(IFERROR(INDEX(Cadastro!$F$5:$F$94,$AB673),"")&gt;IFERROR(INDEX(Parâmetros!$B$39:$B$48,MATCH($E673,Parâmetros!$A$39:$A$48,0)),99),IFERROR(INDEX(Cadastro!$F$5:$F$94,$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registro"),IF(AND($AB673&lt;&gt;$AB672,IFERROR(INDEX(Cadastro!$F$5:$F$94,$AB673),"")=""),"Indeterminado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IFERROR(MATCH($A673&amp;"|"&amp;TEXT(_xlfn.MAXIFS(Cadastro!$E$5:$E$94,Cadastro!$A$5:$A$94,$A673,Cadastro!$E$5:$E$94,"&lt;="&amp;$F673),"yyyymmdd"),Cadastro!$I$5:$I$94,0),"")</f>
        <v>27</v>
      </c>
      <c r="AC673" t="str">
        <f>IFERROR(_xlfn.SINGLE(INDEX(Exceções!$D$5:$D$202,MATCH($A673&amp;"|"&amp;$F673,Exceções!$F$5:$F$202,0))),"")</f>
        <v/>
      </c>
      <c r="AD673" t="str">
        <f>IF($AC673="","",IFERROR(_xlfn.SINGLE(INDEX(Exceções!$E$5:$E$202,MATCH($A673&amp;"|"&amp;$F673,Exceções!$F$5:$F$202,0))),""))</f>
        <v/>
      </c>
    </row>
    <row r="674" spans="1:30" ht="15" hidden="1" customHeight="1" x14ac:dyDescent="0.25">
      <c r="A674" s="43">
        <v>55637</v>
      </c>
      <c r="B674" s="29" t="s">
        <v>192</v>
      </c>
      <c r="C674" s="29" t="str">
        <f>IFERROR(INDEX(Cadastro!$C$5:$C$94,$AB674),"NÃO INFORMADO")</f>
        <v>INS</v>
      </c>
      <c r="D674" s="29" t="str">
        <f>IFERROR(INDEX(Cadastro!$D$5:$D$94,$AB674),"")</f>
        <v>6x1</v>
      </c>
      <c r="E674" s="29" t="str">
        <f>IFERROR(INDEX(Cadastro!$G$5:$G$94,$AB674),"")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$94,$AB674),"")="",IF($L674&gt;0,1,0),IF(IFERROR(INDEX(Cadastro!$F$5:$F$94,$AB674),"")&lt;=IFERROR(INDEX(Parâmetros!$B$39:$B$48,MATCH($E674,Parâmetros!$A$39:$A$48,0)),99),IFERROR(INDEX(Cadastro!$F$5:$F$94,$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$94,$AB674),"")="",0,IF(IFERROR(INDEX(Cadastro!$F$5:$F$94,$AB674),"")&gt;IFERROR(INDEX(Parâmetros!$B$39:$B$48,MATCH($E674,Parâmetros!$A$39:$A$48,0)),99),IFERROR(INDEX(Cadastro!$F$5:$F$94,$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registro"),IF(AND($AB674&lt;&gt;$AB673,IFERROR(INDEX(Cadastro!$F$5:$F$94,$AB674),"")=""),"Indeterminado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IFERROR(MATCH($A674&amp;"|"&amp;TEXT(_xlfn.MAXIFS(Cadastro!$E$5:$E$94,Cadastro!$A$5:$A$94,$A674,Cadastro!$E$5:$E$94,"&lt;="&amp;$F674),"yyyymmdd"),Cadastro!$I$5:$I$94,0),"")</f>
        <v>27</v>
      </c>
      <c r="AC674" t="str">
        <f>IFERROR(_xlfn.SINGLE(INDEX(Exceções!$D$5:$D$202,MATCH($A674&amp;"|"&amp;$F674,Exceções!$F$5:$F$202,0))),"")</f>
        <v/>
      </c>
      <c r="AD674" t="str">
        <f>IF($AC674="","",IFERROR(_xlfn.SINGLE(INDEX(Exceções!$E$5:$E$202,MATCH($A674&amp;"|"&amp;$F674,Exceções!$F$5:$F$202,0))),""))</f>
        <v/>
      </c>
    </row>
    <row r="675" spans="1:30" ht="15" hidden="1" customHeight="1" x14ac:dyDescent="0.25">
      <c r="A675" s="43">
        <v>55637</v>
      </c>
      <c r="B675" s="29" t="s">
        <v>192</v>
      </c>
      <c r="C675" s="29" t="str">
        <f>IFERROR(INDEX(Cadastro!$C$5:$C$94,$AB675),"NÃO INFORMADO")</f>
        <v>INS</v>
      </c>
      <c r="D675" s="29" t="str">
        <f>IFERROR(INDEX(Cadastro!$D$5:$D$94,$AB675),"")</f>
        <v>6x1</v>
      </c>
      <c r="E675" s="29" t="str">
        <f>IFERROR(INDEX(Cadastro!$G$5:$G$94,$AB675),"")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$94,$AB675),"")="",IF($L675&gt;0,1,0),IF(IFERROR(INDEX(Cadastro!$F$5:$F$94,$AB675),"")&lt;=IFERROR(INDEX(Parâmetros!$B$39:$B$48,MATCH($E675,Parâmetros!$A$39:$A$48,0)),99),IFERROR(INDEX(Cadastro!$F$5:$F$94,$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$94,$AB675),"")="",0,IF(IFERROR(INDEX(Cadastro!$F$5:$F$94,$AB675),"")&gt;IFERROR(INDEX(Parâmetros!$B$39:$B$48,MATCH($E675,Parâmetros!$A$39:$A$48,0)),99),IFERROR(INDEX(Cadastro!$F$5:$F$94,$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registro"),IF(AND($AB675&lt;&gt;$AB674,IFERROR(INDEX(Cadastro!$F$5:$F$94,$AB675),"")=""),"Indeterminado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IFERROR(MATCH($A675&amp;"|"&amp;TEXT(_xlfn.MAXIFS(Cadastro!$E$5:$E$94,Cadastro!$A$5:$A$94,$A675,Cadastro!$E$5:$E$94,"&lt;="&amp;$F675),"yyyymmdd"),Cadastro!$I$5:$I$94,0),"")</f>
        <v>27</v>
      </c>
      <c r="AC675" t="str">
        <f>IFERROR(_xlfn.SINGLE(INDEX(Exceções!$D$5:$D$202,MATCH($A675&amp;"|"&amp;$F675,Exceções!$F$5:$F$202,0))),"")</f>
        <v/>
      </c>
      <c r="AD675" t="str">
        <f>IF($AC675="","",IFERROR(_xlfn.SINGLE(INDEX(Exceções!$E$5:$E$202,MATCH($A675&amp;"|"&amp;$F675,Exceções!$F$5:$F$202,0))),""))</f>
        <v/>
      </c>
    </row>
    <row r="676" spans="1:30" ht="15" hidden="1" customHeight="1" x14ac:dyDescent="0.25">
      <c r="A676" s="43">
        <v>55637</v>
      </c>
      <c r="B676" s="29" t="s">
        <v>192</v>
      </c>
      <c r="C676" s="29" t="str">
        <f>IFERROR(INDEX(Cadastro!$C$5:$C$94,$AB676),"NÃO INFORMADO")</f>
        <v>INS</v>
      </c>
      <c r="D676" s="29" t="str">
        <f>IFERROR(INDEX(Cadastro!$D$5:$D$94,$AB676),"")</f>
        <v>6x1</v>
      </c>
      <c r="E676" s="29" t="str">
        <f>IFERROR(INDEX(Cadastro!$G$5:$G$94,$AB676),"")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$94,$AB676),"")="",IF($L676&gt;0,1,0),IF(IFERROR(INDEX(Cadastro!$F$5:$F$94,$AB676),"")&lt;=IFERROR(INDEX(Parâmetros!$B$39:$B$48,MATCH($E676,Parâmetros!$A$39:$A$48,0)),99),IFERROR(INDEX(Cadastro!$F$5:$F$94,$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$94,$AB676),"")="",0,IF(IFERROR(INDEX(Cadastro!$F$5:$F$94,$AB676),"")&gt;IFERROR(INDEX(Parâmetros!$B$39:$B$48,MATCH($E676,Parâmetros!$A$39:$A$48,0)),99),IFERROR(INDEX(Cadastro!$F$5:$F$94,$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registro"),IF(AND($AB676&lt;&gt;$AB675,IFERROR(INDEX(Cadastro!$F$5:$F$94,$AB676),"")=""),"Indeterminado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IFERROR(MATCH($A676&amp;"|"&amp;TEXT(_xlfn.MAXIFS(Cadastro!$E$5:$E$94,Cadastro!$A$5:$A$94,$A676,Cadastro!$E$5:$E$94,"&lt;="&amp;$F676),"yyyymmdd"),Cadastro!$I$5:$I$94,0),"")</f>
        <v>27</v>
      </c>
      <c r="AC676" t="str">
        <f>IFERROR(_xlfn.SINGLE(INDEX(Exceções!$D$5:$D$202,MATCH($A676&amp;"|"&amp;$F676,Exceções!$F$5:$F$202,0))),"")</f>
        <v/>
      </c>
      <c r="AD676" t="str">
        <f>IF($AC676="","",IFERROR(_xlfn.SINGLE(INDEX(Exceções!$E$5:$E$202,MATCH($A676&amp;"|"&amp;$F676,Exceções!$F$5:$F$202,0))),""))</f>
        <v/>
      </c>
    </row>
    <row r="677" spans="1:30" ht="15" hidden="1" customHeight="1" x14ac:dyDescent="0.25">
      <c r="A677" s="43">
        <v>55637</v>
      </c>
      <c r="B677" s="29" t="s">
        <v>192</v>
      </c>
      <c r="C677" s="29" t="str">
        <f>IFERROR(INDEX(Cadastro!$C$5:$C$94,$AB677),"NÃO INFORMADO")</f>
        <v>INS</v>
      </c>
      <c r="D677" s="29" t="str">
        <f>IFERROR(INDEX(Cadastro!$D$5:$D$94,$AB677),"")</f>
        <v>6x1</v>
      </c>
      <c r="E677" s="29" t="str">
        <f>IFERROR(INDEX(Cadastro!$G$5:$G$94,$AB677),"")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$94,$AB677),"")="",IF($L677&gt;0,1,0),IF(IFERROR(INDEX(Cadastro!$F$5:$F$94,$AB677),"")&lt;=IFERROR(INDEX(Parâmetros!$B$39:$B$48,MATCH($E677,Parâmetros!$A$39:$A$48,0)),99),IFERROR(INDEX(Cadastro!$F$5:$F$94,$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$94,$AB677),"")="",0,IF(IFERROR(INDEX(Cadastro!$F$5:$F$94,$AB677),"")&gt;IFERROR(INDEX(Parâmetros!$B$39:$B$48,MATCH($E677,Parâmetros!$A$39:$A$48,0)),99),IFERROR(INDEX(Cadastro!$F$5:$F$94,$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registro"),IF(AND($AB677&lt;&gt;$AB676,IFERROR(INDEX(Cadastro!$F$5:$F$94,$AB677),"")=""),"Indeterminado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IFERROR(MATCH($A677&amp;"|"&amp;TEXT(_xlfn.MAXIFS(Cadastro!$E$5:$E$94,Cadastro!$A$5:$A$94,$A677,Cadastro!$E$5:$E$94,"&lt;="&amp;$F677),"yyyymmdd"),Cadastro!$I$5:$I$94,0),"")</f>
        <v>27</v>
      </c>
      <c r="AC677" t="str">
        <f>IFERROR(_xlfn.SINGLE(INDEX(Exceções!$D$5:$D$202,MATCH($A677&amp;"|"&amp;$F677,Exceções!$F$5:$F$202,0))),"")</f>
        <v/>
      </c>
      <c r="AD677" t="str">
        <f>IF($AC677="","",IFERROR(_xlfn.SINGLE(INDEX(Exceções!$E$5:$E$202,MATCH($A677&amp;"|"&amp;$F677,Exceções!$F$5:$F$202,0))),""))</f>
        <v/>
      </c>
    </row>
    <row r="678" spans="1:30" ht="15" hidden="1" customHeight="1" x14ac:dyDescent="0.25">
      <c r="A678" s="43">
        <v>55637</v>
      </c>
      <c r="B678" s="29" t="s">
        <v>192</v>
      </c>
      <c r="C678" s="29" t="str">
        <f>IFERROR(INDEX(Cadastro!$C$5:$C$94,$AB678),"NÃO INFORMADO")</f>
        <v>INS</v>
      </c>
      <c r="D678" s="29" t="str">
        <f>IFERROR(INDEX(Cadastro!$D$5:$D$94,$AB678),"")</f>
        <v>6x1</v>
      </c>
      <c r="E678" s="29" t="str">
        <f>IFERROR(INDEX(Cadastro!$G$5:$G$94,$AB678),"")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$94,$AB678),"")="",IF($L678&gt;0,1,0),IF(IFERROR(INDEX(Cadastro!$F$5:$F$94,$AB678),"")&lt;=IFERROR(INDEX(Parâmetros!$B$39:$B$48,MATCH($E678,Parâmetros!$A$39:$A$48,0)),99),IFERROR(INDEX(Cadastro!$F$5:$F$94,$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$94,$AB678),"")="",0,IF(IFERROR(INDEX(Cadastro!$F$5:$F$94,$AB678),"")&gt;IFERROR(INDEX(Parâmetros!$B$39:$B$48,MATCH($E678,Parâmetros!$A$39:$A$48,0)),99),IFERROR(INDEX(Cadastro!$F$5:$F$94,$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registro"),IF(AND($AB678&lt;&gt;$AB677,IFERROR(INDEX(Cadastro!$F$5:$F$94,$AB678),"")=""),"Indeterminado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IFERROR(MATCH($A678&amp;"|"&amp;TEXT(_xlfn.MAXIFS(Cadastro!$E$5:$E$94,Cadastro!$A$5:$A$94,$A678,Cadastro!$E$5:$E$94,"&lt;="&amp;$F678),"yyyymmdd"),Cadastro!$I$5:$I$94,0),"")</f>
        <v>27</v>
      </c>
      <c r="AC678" t="str">
        <f>IFERROR(_xlfn.SINGLE(INDEX(Exceções!$D$5:$D$202,MATCH($A678&amp;"|"&amp;$F678,Exceções!$F$5:$F$202,0))),"")</f>
        <v/>
      </c>
      <c r="AD678" t="str">
        <f>IF($AC678="","",IFERROR(_xlfn.SINGLE(INDEX(Exceções!$E$5:$E$202,MATCH($A678&amp;"|"&amp;$F678,Exceções!$F$5:$F$202,0))),""))</f>
        <v/>
      </c>
    </row>
    <row r="679" spans="1:30" ht="15" hidden="1" customHeight="1" x14ac:dyDescent="0.25">
      <c r="A679" s="43">
        <v>55637</v>
      </c>
      <c r="B679" s="29" t="s">
        <v>192</v>
      </c>
      <c r="C679" s="29" t="str">
        <f>IFERROR(INDEX(Cadastro!$C$5:$C$94,$AB679),"NÃO INFORMADO")</f>
        <v>INS</v>
      </c>
      <c r="D679" s="29" t="str">
        <f>IFERROR(INDEX(Cadastro!$D$5:$D$94,$AB679),"")</f>
        <v>6x1</v>
      </c>
      <c r="E679" s="29" t="str">
        <f>IFERROR(INDEX(Cadastro!$G$5:$G$94,$AB679),"")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$94,$AB679),"")="",IF($L679&gt;0,1,0),IF(IFERROR(INDEX(Cadastro!$F$5:$F$94,$AB679),"")&lt;=IFERROR(INDEX(Parâmetros!$B$39:$B$48,MATCH($E679,Parâmetros!$A$39:$A$48,0)),99),IFERROR(INDEX(Cadastro!$F$5:$F$94,$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$94,$AB679),"")="",0,IF(IFERROR(INDEX(Cadastro!$F$5:$F$94,$AB679),"")&gt;IFERROR(INDEX(Parâmetros!$B$39:$B$48,MATCH($E679,Parâmetros!$A$39:$A$48,0)),99),IFERROR(INDEX(Cadastro!$F$5:$F$94,$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registro"),IF(AND($AB679&lt;&gt;$AB678,IFERROR(INDEX(Cadastro!$F$5:$F$94,$AB679),"")=""),"Indeterminado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IFERROR(MATCH($A679&amp;"|"&amp;TEXT(_xlfn.MAXIFS(Cadastro!$E$5:$E$94,Cadastro!$A$5:$A$94,$A679,Cadastro!$E$5:$E$94,"&lt;="&amp;$F679),"yyyymmdd"),Cadastro!$I$5:$I$94,0),"")</f>
        <v>27</v>
      </c>
      <c r="AC679" t="str">
        <f>IFERROR(_xlfn.SINGLE(INDEX(Exceções!$D$5:$D$202,MATCH($A679&amp;"|"&amp;$F679,Exceções!$F$5:$F$202,0))),"")</f>
        <v/>
      </c>
      <c r="AD679" t="str">
        <f>IF($AC679="","",IFERROR(_xlfn.SINGLE(INDEX(Exceções!$E$5:$E$202,MATCH($A679&amp;"|"&amp;$F679,Exceções!$F$5:$F$202,0))),""))</f>
        <v/>
      </c>
    </row>
    <row r="680" spans="1:30" ht="15" hidden="1" customHeight="1" x14ac:dyDescent="0.25">
      <c r="A680" s="43">
        <v>55637</v>
      </c>
      <c r="B680" s="29" t="s">
        <v>192</v>
      </c>
      <c r="C680" s="29" t="str">
        <f>IFERROR(INDEX(Cadastro!$C$5:$C$94,$AB680),"NÃO INFORMADO")</f>
        <v>INS</v>
      </c>
      <c r="D680" s="29" t="str">
        <f>IFERROR(INDEX(Cadastro!$D$5:$D$94,$AB680),"")</f>
        <v>6x1</v>
      </c>
      <c r="E680" s="29" t="str">
        <f>IFERROR(INDEX(Cadastro!$G$5:$G$94,$AB680),"")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$94,$AB680),"")="",IF($L680&gt;0,1,0),IF(IFERROR(INDEX(Cadastro!$F$5:$F$94,$AB680),"")&lt;=IFERROR(INDEX(Parâmetros!$B$39:$B$48,MATCH($E680,Parâmetros!$A$39:$A$48,0)),99),IFERROR(INDEX(Cadastro!$F$5:$F$94,$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$94,$AB680),"")="",0,IF(IFERROR(INDEX(Cadastro!$F$5:$F$94,$AB680),"")&gt;IFERROR(INDEX(Parâmetros!$B$39:$B$48,MATCH($E680,Parâmetros!$A$39:$A$48,0)),99),IFERROR(INDEX(Cadastro!$F$5:$F$94,$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registro"),IF(AND($AB680&lt;&gt;$AB679,IFERROR(INDEX(Cadastro!$F$5:$F$94,$AB680),"")=""),"Indeterminado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IFERROR(MATCH($A680&amp;"|"&amp;TEXT(_xlfn.MAXIFS(Cadastro!$E$5:$E$94,Cadastro!$A$5:$A$94,$A680,Cadastro!$E$5:$E$94,"&lt;="&amp;$F680),"yyyymmdd"),Cadastro!$I$5:$I$94,0),"")</f>
        <v>27</v>
      </c>
      <c r="AC680" t="str">
        <f>IFERROR(_xlfn.SINGLE(INDEX(Exceções!$D$5:$D$202,MATCH($A680&amp;"|"&amp;$F680,Exceções!$F$5:$F$202,0))),"")</f>
        <v/>
      </c>
      <c r="AD680" t="str">
        <f>IF($AC680="","",IFERROR(_xlfn.SINGLE(INDEX(Exceções!$E$5:$E$202,MATCH($A680&amp;"|"&amp;$F680,Exceções!$F$5:$F$202,0))),""))</f>
        <v/>
      </c>
    </row>
    <row r="681" spans="1:30" ht="15" hidden="1" customHeight="1" x14ac:dyDescent="0.25">
      <c r="A681" s="43">
        <v>55637</v>
      </c>
      <c r="B681" s="29" t="s">
        <v>192</v>
      </c>
      <c r="C681" s="29" t="str">
        <f>IFERROR(INDEX(Cadastro!$C$5:$C$94,$AB681),"NÃO INFORMADO")</f>
        <v>INS</v>
      </c>
      <c r="D681" s="29" t="str">
        <f>IFERROR(INDEX(Cadastro!$D$5:$D$94,$AB681),"")</f>
        <v>6x1</v>
      </c>
      <c r="E681" s="29" t="str">
        <f>IFERROR(INDEX(Cadastro!$G$5:$G$94,$AB681),"")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$94,$AB681),"")="",IF($L681&gt;0,1,0),IF(IFERROR(INDEX(Cadastro!$F$5:$F$94,$AB681),"")&lt;=IFERROR(INDEX(Parâmetros!$B$39:$B$48,MATCH($E681,Parâmetros!$A$39:$A$48,0)),99),IFERROR(INDEX(Cadastro!$F$5:$F$94,$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$94,$AB681),"")="",0,IF(IFERROR(INDEX(Cadastro!$F$5:$F$94,$AB681),"")&gt;IFERROR(INDEX(Parâmetros!$B$39:$B$48,MATCH($E681,Parâmetros!$A$39:$A$48,0)),99),IFERROR(INDEX(Cadastro!$F$5:$F$94,$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registro"),IF(AND($AB681&lt;&gt;$AB680,IFERROR(INDEX(Cadastro!$F$5:$F$94,$AB681),"")=""),"Indeterminado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IFERROR(MATCH($A681&amp;"|"&amp;TEXT(_xlfn.MAXIFS(Cadastro!$E$5:$E$94,Cadastro!$A$5:$A$94,$A681,Cadastro!$E$5:$E$94,"&lt;="&amp;$F681),"yyyymmdd"),Cadastro!$I$5:$I$94,0),"")</f>
        <v>27</v>
      </c>
      <c r="AC681" t="str">
        <f>IFERROR(_xlfn.SINGLE(INDEX(Exceções!$D$5:$D$202,MATCH($A681&amp;"|"&amp;$F681,Exceções!$F$5:$F$202,0))),"")</f>
        <v/>
      </c>
      <c r="AD681" t="str">
        <f>IF($AC681="","",IFERROR(_xlfn.SINGLE(INDEX(Exceções!$E$5:$E$202,MATCH($A681&amp;"|"&amp;$F681,Exceções!$F$5:$F$202,0))),""))</f>
        <v/>
      </c>
    </row>
    <row r="682" spans="1:30" ht="15" hidden="1" customHeight="1" x14ac:dyDescent="0.25">
      <c r="A682" s="43">
        <v>55637</v>
      </c>
      <c r="B682" s="29" t="s">
        <v>192</v>
      </c>
      <c r="C682" s="29" t="str">
        <f>IFERROR(INDEX(Cadastro!$C$5:$C$94,$AB682),"NÃO INFORMADO")</f>
        <v>INS</v>
      </c>
      <c r="D682" s="29" t="str">
        <f>IFERROR(INDEX(Cadastro!$D$5:$D$94,$AB682),"")</f>
        <v>6x1</v>
      </c>
      <c r="E682" s="29" t="str">
        <f>IFERROR(INDEX(Cadastro!$G$5:$G$94,$AB682),"")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$94,$AB682),"")="",IF($L682&gt;0,1,0),IF(IFERROR(INDEX(Cadastro!$F$5:$F$94,$AB682),"")&lt;=IFERROR(INDEX(Parâmetros!$B$39:$B$48,MATCH($E682,Parâmetros!$A$39:$A$48,0)),99),IFERROR(INDEX(Cadastro!$F$5:$F$94,$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$94,$AB682),"")="",0,IF(IFERROR(INDEX(Cadastro!$F$5:$F$94,$AB682),"")&gt;IFERROR(INDEX(Parâmetros!$B$39:$B$48,MATCH($E682,Parâmetros!$A$39:$A$48,0)),99),IFERROR(INDEX(Cadastro!$F$5:$F$94,$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registro"),IF(AND($AB682&lt;&gt;$AB681,IFERROR(INDEX(Cadastro!$F$5:$F$94,$AB682),"")=""),"Indeterminado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IFERROR(MATCH($A682&amp;"|"&amp;TEXT(_xlfn.MAXIFS(Cadastro!$E$5:$E$94,Cadastro!$A$5:$A$94,$A682,Cadastro!$E$5:$E$94,"&lt;="&amp;$F682),"yyyymmdd"),Cadastro!$I$5:$I$94,0),"")</f>
        <v>27</v>
      </c>
      <c r="AC682" t="str">
        <f>IFERROR(_xlfn.SINGLE(INDEX(Exceções!$D$5:$D$202,MATCH($A682&amp;"|"&amp;$F682,Exceções!$F$5:$F$202,0))),"")</f>
        <v/>
      </c>
      <c r="AD682" t="str">
        <f>IF($AC682="","",IFERROR(_xlfn.SINGLE(INDEX(Exceções!$E$5:$E$202,MATCH($A682&amp;"|"&amp;$F682,Exceções!$F$5:$F$202,0))),""))</f>
        <v/>
      </c>
    </row>
    <row r="683" spans="1:30" ht="15" hidden="1" customHeight="1" x14ac:dyDescent="0.25">
      <c r="A683" s="43">
        <v>55637</v>
      </c>
      <c r="B683" s="29" t="s">
        <v>192</v>
      </c>
      <c r="C683" s="29" t="str">
        <f>IFERROR(INDEX(Cadastro!$C$5:$C$94,$AB683),"NÃO INFORMADO")</f>
        <v>INS</v>
      </c>
      <c r="D683" s="29" t="str">
        <f>IFERROR(INDEX(Cadastro!$D$5:$D$94,$AB683),"")</f>
        <v>6x1</v>
      </c>
      <c r="E683" s="29" t="str">
        <f>IFERROR(INDEX(Cadastro!$G$5:$G$94,$AB683),"")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$94,$AB683),"")="",IF($L683&gt;0,1,0),IF(IFERROR(INDEX(Cadastro!$F$5:$F$94,$AB683),"")&lt;=IFERROR(INDEX(Parâmetros!$B$39:$B$48,MATCH($E683,Parâmetros!$A$39:$A$48,0)),99),IFERROR(INDEX(Cadastro!$F$5:$F$94,$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$94,$AB683),"")="",0,IF(IFERROR(INDEX(Cadastro!$F$5:$F$94,$AB683),"")&gt;IFERROR(INDEX(Parâmetros!$B$39:$B$48,MATCH($E683,Parâmetros!$A$39:$A$48,0)),99),IFERROR(INDEX(Cadastro!$F$5:$F$94,$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registro"),IF(AND($AB683&lt;&gt;$AB682,IFERROR(INDEX(Cadastro!$F$5:$F$94,$AB683),"")=""),"Indeterminado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IFERROR(MATCH($A683&amp;"|"&amp;TEXT(_xlfn.MAXIFS(Cadastro!$E$5:$E$94,Cadastro!$A$5:$A$94,$A683,Cadastro!$E$5:$E$94,"&lt;="&amp;$F683),"yyyymmdd"),Cadastro!$I$5:$I$94,0),"")</f>
        <v>27</v>
      </c>
      <c r="AC683" t="str">
        <f>IFERROR(_xlfn.SINGLE(INDEX(Exceções!$D$5:$D$202,MATCH($A683&amp;"|"&amp;$F683,Exceções!$F$5:$F$202,0))),"")</f>
        <v/>
      </c>
      <c r="AD683" t="str">
        <f>IF($AC683="","",IFERROR(_xlfn.SINGLE(INDEX(Exceções!$E$5:$E$202,MATCH($A683&amp;"|"&amp;$F683,Exceções!$F$5:$F$202,0))),""))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IFERROR(INDEX(Cadastro!$C$5:$C$94,$AB686),"NÃO INFORMADO")</f>
        <v>ELE</v>
      </c>
      <c r="D686" s="29" t="str">
        <f>IFERROR(INDEX(Cadastro!$D$5:$D$94,$AB686),"")</f>
        <v>C</v>
      </c>
      <c r="E686" s="29" t="str">
        <f>IFERROR(INDEX(Cadastro!$G$5:$G$94,$AB686),"")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$94,$AB686),"")="",IF($L686&gt;0,1,0),IF(IFERROR(INDEX(Cadastro!$F$5:$F$94,$AB686),"")&lt;=IFERROR(INDEX(Parâmetros!$B$39:$B$48,MATCH($E686,Parâmetros!$A$39:$A$48,0)),99),IFERROR(INDEX(Cadastro!$F$5:$F$94,$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$94,$AB686),"")="",0,IF(IFERROR(INDEX(Cadastro!$F$5:$F$94,$AB686),"")&gt;IFERROR(INDEX(Parâmetros!$B$39:$B$48,MATCH($E686,Parâmetros!$A$39:$A$48,0)),99),IFERROR(INDEX(Cadastro!$F$5:$F$94,$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registro"),IF(AND($AB686&lt;&gt;$AB685,IFERROR(INDEX(Cadastro!$F$5:$F$94,$AB686),"")=""),"Indeterminado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IFERROR(MATCH($A686&amp;"|"&amp;TEXT(_xlfn.MAXIFS(Cadastro!$E$5:$E$94,Cadastro!$A$5:$A$94,$A686,Cadastro!$E$5:$E$94,"&lt;="&amp;$F686),"yyyymmdd"),Cadastro!$I$5:$I$94,0),"")</f>
        <v>28</v>
      </c>
      <c r="AC686" t="str">
        <f>IFERROR(_xlfn.SINGLE(INDEX(Exceções!$D$5:$D$202,MATCH($A686&amp;"|"&amp;$F686,Exceções!$F$5:$F$202,0))),"")</f>
        <v/>
      </c>
      <c r="AD686" t="str">
        <f>IF($AC686="","",IFERROR(_xlfn.SINGLE(INDEX(Exceções!$E$5:$E$202,MATCH($A686&amp;"|"&amp;$F686,Exceções!$F$5:$F$202,0))),""))</f>
        <v/>
      </c>
    </row>
    <row r="687" spans="1:30" ht="15" hidden="1" customHeight="1" x14ac:dyDescent="0.25">
      <c r="A687" s="43">
        <v>54049</v>
      </c>
      <c r="B687" s="29" t="s">
        <v>193</v>
      </c>
      <c r="C687" s="29" t="str">
        <f>IFERROR(INDEX(Cadastro!$C$5:$C$94,$AB687),"NÃO INFORMADO")</f>
        <v>ELE</v>
      </c>
      <c r="D687" s="29" t="str">
        <f>IFERROR(INDEX(Cadastro!$D$5:$D$94,$AB687),"")</f>
        <v>C</v>
      </c>
      <c r="E687" s="29" t="str">
        <f>IFERROR(INDEX(Cadastro!$G$5:$G$94,$AB687),"")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$94,$AB687),"")="",IF($L687&gt;0,1,0),IF(IFERROR(INDEX(Cadastro!$F$5:$F$94,$AB687),"")&lt;=IFERROR(INDEX(Parâmetros!$B$39:$B$48,MATCH($E687,Parâmetros!$A$39:$A$48,0)),99),IFERROR(INDEX(Cadastro!$F$5:$F$94,$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$94,$AB687),"")="",0,IF(IFERROR(INDEX(Cadastro!$F$5:$F$94,$AB687),"")&gt;IFERROR(INDEX(Parâmetros!$B$39:$B$48,MATCH($E687,Parâmetros!$A$39:$A$48,0)),99),IFERROR(INDEX(Cadastro!$F$5:$F$94,$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registro"),IF(AND($AB687&lt;&gt;$AB686,IFERROR(INDEX(Cadastro!$F$5:$F$94,$AB687),"")=""),"Indeterminado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IFERROR(MATCH($A687&amp;"|"&amp;TEXT(_xlfn.MAXIFS(Cadastro!$E$5:$E$94,Cadastro!$A$5:$A$94,$A687,Cadastro!$E$5:$E$94,"&lt;="&amp;$F687),"yyyymmdd"),Cadastro!$I$5:$I$94,0),"")</f>
        <v>28</v>
      </c>
      <c r="AC687" t="str">
        <f>IFERROR(_xlfn.SINGLE(INDEX(Exceções!$D$5:$D$202,MATCH($A687&amp;"|"&amp;$F687,Exceções!$F$5:$F$202,0))),"")</f>
        <v/>
      </c>
      <c r="AD687" t="str">
        <f>IF($AC687="","",IFERROR(_xlfn.SINGLE(INDEX(Exceções!$E$5:$E$202,MATCH($A687&amp;"|"&amp;$F687,Exceções!$F$5:$F$202,0))),""))</f>
        <v/>
      </c>
    </row>
    <row r="688" spans="1:30" ht="15" hidden="1" customHeight="1" x14ac:dyDescent="0.25">
      <c r="A688" s="43">
        <v>54049</v>
      </c>
      <c r="B688" s="29" t="s">
        <v>193</v>
      </c>
      <c r="C688" s="29" t="str">
        <f>IFERROR(INDEX(Cadastro!$C$5:$C$94,$AB688),"NÃO INFORMADO")</f>
        <v>ELE</v>
      </c>
      <c r="D688" s="29" t="str">
        <f>IFERROR(INDEX(Cadastro!$D$5:$D$94,$AB688),"")</f>
        <v>C</v>
      </c>
      <c r="E688" s="29" t="str">
        <f>IFERROR(INDEX(Cadastro!$G$5:$G$94,$AB688),"")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$94,$AB688),"")="",IF($L688&gt;0,1,0),IF(IFERROR(INDEX(Cadastro!$F$5:$F$94,$AB688),"")&lt;=IFERROR(INDEX(Parâmetros!$B$39:$B$48,MATCH($E688,Parâmetros!$A$39:$A$48,0)),99),IFERROR(INDEX(Cadastro!$F$5:$F$94,$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$94,$AB688),"")="",0,IF(IFERROR(INDEX(Cadastro!$F$5:$F$94,$AB688),"")&gt;IFERROR(INDEX(Parâmetros!$B$39:$B$48,MATCH($E688,Parâmetros!$A$39:$A$48,0)),99),IFERROR(INDEX(Cadastro!$F$5:$F$94,$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registro"),IF(AND($AB688&lt;&gt;$AB687,IFERROR(INDEX(Cadastro!$F$5:$F$94,$AB688),"")=""),"Indeterminado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IFERROR(MATCH($A688&amp;"|"&amp;TEXT(_xlfn.MAXIFS(Cadastro!$E$5:$E$94,Cadastro!$A$5:$A$94,$A688,Cadastro!$E$5:$E$94,"&lt;="&amp;$F688),"yyyymmdd"),Cadastro!$I$5:$I$94,0),"")</f>
        <v>28</v>
      </c>
      <c r="AC688" t="str">
        <f>IFERROR(_xlfn.SINGLE(INDEX(Exceções!$D$5:$D$202,MATCH($A688&amp;"|"&amp;$F688,Exceções!$F$5:$F$202,0))),"")</f>
        <v/>
      </c>
      <c r="AD688" t="str">
        <f>IF($AC688="","",IFERROR(_xlfn.SINGLE(INDEX(Exceções!$E$5:$E$202,MATCH($A688&amp;"|"&amp;$F688,Exceções!$F$5:$F$202,0))),""))</f>
        <v/>
      </c>
    </row>
    <row r="689" spans="1:30" ht="15" hidden="1" customHeight="1" x14ac:dyDescent="0.25">
      <c r="A689" s="43">
        <v>54049</v>
      </c>
      <c r="B689" s="29" t="s">
        <v>193</v>
      </c>
      <c r="C689" s="29" t="str">
        <f>IFERROR(INDEX(Cadastro!$C$5:$C$94,$AB689),"NÃO INFORMADO")</f>
        <v>ELE</v>
      </c>
      <c r="D689" s="29" t="str">
        <f>IFERROR(INDEX(Cadastro!$D$5:$D$94,$AB689),"")</f>
        <v>C</v>
      </c>
      <c r="E689" s="29" t="str">
        <f>IFERROR(INDEX(Cadastro!$G$5:$G$94,$AB689),"")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$94,$AB689),"")="",IF($L689&gt;0,1,0),IF(IFERROR(INDEX(Cadastro!$F$5:$F$94,$AB689),"")&lt;=IFERROR(INDEX(Parâmetros!$B$39:$B$48,MATCH($E689,Parâmetros!$A$39:$A$48,0)),99),IFERROR(INDEX(Cadastro!$F$5:$F$94,$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$94,$AB689),"")="",0,IF(IFERROR(INDEX(Cadastro!$F$5:$F$94,$AB689),"")&gt;IFERROR(INDEX(Parâmetros!$B$39:$B$48,MATCH($E689,Parâmetros!$A$39:$A$48,0)),99),IFERROR(INDEX(Cadastro!$F$5:$F$94,$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registro"),IF(AND($AB689&lt;&gt;$AB688,IFERROR(INDEX(Cadastro!$F$5:$F$94,$AB689),"")=""),"Indeterminado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IFERROR(MATCH($A689&amp;"|"&amp;TEXT(_xlfn.MAXIFS(Cadastro!$E$5:$E$94,Cadastro!$A$5:$A$94,$A689,Cadastro!$E$5:$E$94,"&lt;="&amp;$F689),"yyyymmdd"),Cadastro!$I$5:$I$94,0),"")</f>
        <v>28</v>
      </c>
      <c r="AC689" t="str">
        <f>IFERROR(_xlfn.SINGLE(INDEX(Exceções!$D$5:$D$202,MATCH($A689&amp;"|"&amp;$F689,Exceções!$F$5:$F$202,0))),"")</f>
        <v/>
      </c>
      <c r="AD689" t="str">
        <f>IF($AC689="","",IFERROR(_xlfn.SINGLE(INDEX(Exceções!$E$5:$E$202,MATCH($A689&amp;"|"&amp;$F689,Exceções!$F$5:$F$202,0))),""))</f>
        <v/>
      </c>
    </row>
    <row r="690" spans="1:30" ht="15" hidden="1" customHeight="1" x14ac:dyDescent="0.25">
      <c r="A690" s="43">
        <v>54049</v>
      </c>
      <c r="B690" s="29" t="s">
        <v>193</v>
      </c>
      <c r="C690" s="29" t="str">
        <f>IFERROR(INDEX(Cadastro!$C$5:$C$94,$AB690),"NÃO INFORMADO")</f>
        <v>ELE</v>
      </c>
      <c r="D690" s="29" t="str">
        <f>IFERROR(INDEX(Cadastro!$D$5:$D$94,$AB690),"")</f>
        <v>C</v>
      </c>
      <c r="E690" s="29" t="str">
        <f>IFERROR(INDEX(Cadastro!$G$5:$G$94,$AB690),"")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$94,$AB690),"")="",IF($L690&gt;0,1,0),IF(IFERROR(INDEX(Cadastro!$F$5:$F$94,$AB690),"")&lt;=IFERROR(INDEX(Parâmetros!$B$39:$B$48,MATCH($E690,Parâmetros!$A$39:$A$48,0)),99),IFERROR(INDEX(Cadastro!$F$5:$F$94,$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$94,$AB690),"")="",0,IF(IFERROR(INDEX(Cadastro!$F$5:$F$94,$AB690),"")&gt;IFERROR(INDEX(Parâmetros!$B$39:$B$48,MATCH($E690,Parâmetros!$A$39:$A$48,0)),99),IFERROR(INDEX(Cadastro!$F$5:$F$94,$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registro"),IF(AND($AB690&lt;&gt;$AB689,IFERROR(INDEX(Cadastro!$F$5:$F$94,$AB690),"")=""),"Indeterminado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IFERROR(MATCH($A690&amp;"|"&amp;TEXT(_xlfn.MAXIFS(Cadastro!$E$5:$E$94,Cadastro!$A$5:$A$94,$A690,Cadastro!$E$5:$E$94,"&lt;="&amp;$F690),"yyyymmdd"),Cadastro!$I$5:$I$94,0),"")</f>
        <v>28</v>
      </c>
      <c r="AC690" t="str">
        <f>IFERROR(_xlfn.SINGLE(INDEX(Exceções!$D$5:$D$202,MATCH($A690&amp;"|"&amp;$F690,Exceções!$F$5:$F$202,0))),"")</f>
        <v/>
      </c>
      <c r="AD690" t="str">
        <f>IF($AC690="","",IFERROR(_xlfn.SINGLE(INDEX(Exceções!$E$5:$E$202,MATCH($A690&amp;"|"&amp;$F690,Exceções!$F$5:$F$202,0))),""))</f>
        <v/>
      </c>
    </row>
    <row r="691" spans="1:30" ht="15" hidden="1" customHeight="1" x14ac:dyDescent="0.25">
      <c r="A691" s="43">
        <v>54049</v>
      </c>
      <c r="B691" s="29" t="s">
        <v>193</v>
      </c>
      <c r="C691" s="29" t="str">
        <f>IFERROR(INDEX(Cadastro!$C$5:$C$94,$AB691),"NÃO INFORMADO")</f>
        <v>ELE</v>
      </c>
      <c r="D691" s="29" t="str">
        <f>IFERROR(INDEX(Cadastro!$D$5:$D$94,$AB691),"")</f>
        <v>C</v>
      </c>
      <c r="E691" s="29" t="str">
        <f>IFERROR(INDEX(Cadastro!$G$5:$G$94,$AB691),"")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$94,$AB691),"")="",IF($L691&gt;0,1,0),IF(IFERROR(INDEX(Cadastro!$F$5:$F$94,$AB691),"")&lt;=IFERROR(INDEX(Parâmetros!$B$39:$B$48,MATCH($E691,Parâmetros!$A$39:$A$48,0)),99),IFERROR(INDEX(Cadastro!$F$5:$F$94,$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$94,$AB691),"")="",0,IF(IFERROR(INDEX(Cadastro!$F$5:$F$94,$AB691),"")&gt;IFERROR(INDEX(Parâmetros!$B$39:$B$48,MATCH($E691,Parâmetros!$A$39:$A$48,0)),99),IFERROR(INDEX(Cadastro!$F$5:$F$94,$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registro"),IF(AND($AB691&lt;&gt;$AB690,IFERROR(INDEX(Cadastro!$F$5:$F$94,$AB691),"")=""),"Indeterminado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IFERROR(MATCH($A691&amp;"|"&amp;TEXT(_xlfn.MAXIFS(Cadastro!$E$5:$E$94,Cadastro!$A$5:$A$94,$A691,Cadastro!$E$5:$E$94,"&lt;="&amp;$F691),"yyyymmdd"),Cadastro!$I$5:$I$94,0),"")</f>
        <v>28</v>
      </c>
      <c r="AC691" t="str">
        <f>IFERROR(_xlfn.SINGLE(INDEX(Exceções!$D$5:$D$202,MATCH($A691&amp;"|"&amp;$F691,Exceções!$F$5:$F$202,0))),"")</f>
        <v/>
      </c>
      <c r="AD691" t="str">
        <f>IF($AC691="","",IFERROR(_xlfn.SINGLE(INDEX(Exceções!$E$5:$E$202,MATCH($A691&amp;"|"&amp;$F691,Exceções!$F$5:$F$202,0))),""))</f>
        <v/>
      </c>
    </row>
    <row r="692" spans="1:30" ht="15" hidden="1" customHeight="1" x14ac:dyDescent="0.25">
      <c r="A692" s="43">
        <v>54049</v>
      </c>
      <c r="B692" s="29" t="s">
        <v>193</v>
      </c>
      <c r="C692" s="29" t="str">
        <f>IFERROR(INDEX(Cadastro!$C$5:$C$94,$AB692),"NÃO INFORMADO")</f>
        <v>ELE</v>
      </c>
      <c r="D692" s="29" t="str">
        <f>IFERROR(INDEX(Cadastro!$D$5:$D$94,$AB692),"")</f>
        <v>C</v>
      </c>
      <c r="E692" s="29" t="str">
        <f>IFERROR(INDEX(Cadastro!$G$5:$G$94,$AB692),"")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$94,$AB692),"")="",IF($L692&gt;0,1,0),IF(IFERROR(INDEX(Cadastro!$F$5:$F$94,$AB692),"")&lt;=IFERROR(INDEX(Parâmetros!$B$39:$B$48,MATCH($E692,Parâmetros!$A$39:$A$48,0)),99),IFERROR(INDEX(Cadastro!$F$5:$F$94,$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$94,$AB692),"")="",0,IF(IFERROR(INDEX(Cadastro!$F$5:$F$94,$AB692),"")&gt;IFERROR(INDEX(Parâmetros!$B$39:$B$48,MATCH($E692,Parâmetros!$A$39:$A$48,0)),99),IFERROR(INDEX(Cadastro!$F$5:$F$94,$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registro"),IF(AND($AB692&lt;&gt;$AB691,IFERROR(INDEX(Cadastro!$F$5:$F$94,$AB692),"")=""),"Indeterminado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IFERROR(MATCH($A692&amp;"|"&amp;TEXT(_xlfn.MAXIFS(Cadastro!$E$5:$E$94,Cadastro!$A$5:$A$94,$A692,Cadastro!$E$5:$E$94,"&lt;="&amp;$F692),"yyyymmdd"),Cadastro!$I$5:$I$94,0),"")</f>
        <v>28</v>
      </c>
      <c r="AC692" t="str">
        <f>IFERROR(_xlfn.SINGLE(INDEX(Exceções!$D$5:$D$202,MATCH($A692&amp;"|"&amp;$F692,Exceções!$F$5:$F$202,0))),"")</f>
        <v/>
      </c>
      <c r="AD692" t="str">
        <f>IF($AC692="","",IFERROR(_xlfn.SINGLE(INDEX(Exceções!$E$5:$E$202,MATCH($A692&amp;"|"&amp;$F692,Exceções!$F$5:$F$202,0))),""))</f>
        <v/>
      </c>
    </row>
    <row r="693" spans="1:30" ht="15" hidden="1" customHeight="1" x14ac:dyDescent="0.25">
      <c r="A693" s="43">
        <v>54049</v>
      </c>
      <c r="B693" s="29" t="s">
        <v>193</v>
      </c>
      <c r="C693" s="29" t="str">
        <f>IFERROR(INDEX(Cadastro!$C$5:$C$94,$AB693),"NÃO INFORMADO")</f>
        <v>ELE</v>
      </c>
      <c r="D693" s="29" t="str">
        <f>IFERROR(INDEX(Cadastro!$D$5:$D$94,$AB693),"")</f>
        <v>Férias</v>
      </c>
      <c r="E693" s="29" t="str">
        <f>IFERROR(INDEX(Cadastro!$G$5:$G$94,$AB693),"")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$94,$AB693),"")="",IF($L693&gt;0,1,0),IF(IFERROR(INDEX(Cadastro!$F$5:$F$94,$AB693),"")&lt;=IFERROR(INDEX(Parâmetros!$B$39:$B$48,MATCH($E693,Parâmetros!$A$39:$A$48,0)),99),IFERROR(INDEX(Cadastro!$F$5:$F$94,$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$94,$AB693),"")="",0,IF(IFERROR(INDEX(Cadastro!$F$5:$F$94,$AB693),"")&gt;IFERROR(INDEX(Parâmetros!$B$39:$B$48,MATCH($E693,Parâmetros!$A$39:$A$48,0)),99),IFERROR(INDEX(Cadastro!$F$5:$F$94,$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registro"),IF(AND($AB693&lt;&gt;$AB692,IFERROR(INDEX(Cadastro!$F$5:$F$94,$AB693),"")=""),"Indeterminado (início da série)",IF($X693&gt;0,"Folga","Falta de registro"))))))))</f>
        <v>Férias (cadastro)</v>
      </c>
      <c r="Z693" s="46">
        <f>IF(OR($L693&gt;0,$F693&gt;Parâmetros!$E$14),0,IF($A693&lt;&gt;$A692,1,N($Z692)+1))</f>
        <v>1</v>
      </c>
      <c r="AA693" s="46">
        <f>IF(OR($L693&gt;0,$F693&gt;Parâmetros!$E$14),0,IF(OR($A693&lt;&gt;$A694,$F694&gt;Parâmetros!$E$14),1,N($AA694)+1))</f>
        <v>9</v>
      </c>
      <c r="AB693" s="43">
        <f>IFERROR(MATCH($A693&amp;"|"&amp;TEXT(_xlfn.MAXIFS(Cadastro!$E$5:$E$94,Cadastro!$A$5:$A$94,$A693,Cadastro!$E$5:$E$94,"&lt;="&amp;$F693),"yyyymmdd"),Cadastro!$I$5:$I$94,0),"")</f>
        <v>29</v>
      </c>
      <c r="AC693" t="str">
        <f>IFERROR(_xlfn.SINGLE(INDEX(Exceções!$D$5:$D$202,MATCH($A693&amp;"|"&amp;$F693,Exceções!$F$5:$F$202,0))),"")</f>
        <v/>
      </c>
      <c r="AD693" t="str">
        <f>IF($AC693="","",IFERROR(_xlfn.SINGLE(INDEX(Exceções!$E$5:$E$202,MATCH($A693&amp;"|"&amp;$F693,Exceções!$F$5:$F$202,0))),""))</f>
        <v/>
      </c>
    </row>
    <row r="694" spans="1:30" ht="15" hidden="1" customHeight="1" x14ac:dyDescent="0.25">
      <c r="A694" s="43">
        <v>54049</v>
      </c>
      <c r="B694" s="29" t="s">
        <v>193</v>
      </c>
      <c r="C694" s="29" t="str">
        <f>IFERROR(INDEX(Cadastro!$C$5:$C$94,$AB694),"NÃO INFORMADO")</f>
        <v>ELE</v>
      </c>
      <c r="D694" s="29" t="str">
        <f>IFERROR(INDEX(Cadastro!$D$5:$D$94,$AB694),"")</f>
        <v>Férias</v>
      </c>
      <c r="E694" s="29" t="str">
        <f>IFERROR(INDEX(Cadastro!$G$5:$G$94,$AB694),"")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$94,$AB694),"")="",IF($L694&gt;0,1,0),IF(IFERROR(INDEX(Cadastro!$F$5:$F$94,$AB694),"")&lt;=IFERROR(INDEX(Parâmetros!$B$39:$B$48,MATCH($E694,Parâmetros!$A$39:$A$48,0)),99),IFERROR(INDEX(Cadastro!$F$5:$F$94,$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$94,$AB694),"")="",0,IF(IFERROR(INDEX(Cadastro!$F$5:$F$94,$AB694),"")&gt;IFERROR(INDEX(Parâmetros!$B$39:$B$48,MATCH($E694,Parâmetros!$A$39:$A$48,0)),99),IFERROR(INDEX(Cadastro!$F$5:$F$94,$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registro"),IF(AND($AB694&lt;&gt;$AB693,IFERROR(INDEX(Cadastro!$F$5:$F$94,$AB694),"")=""),"Indeterminado (início da série)",IF($X694&gt;0,"Folga","Falta de registro"))))))))</f>
        <v>Férias (cadastro)</v>
      </c>
      <c r="Z694" s="46">
        <f>IF(OR($L694&gt;0,$F694&gt;Parâmetros!$E$14),0,IF($A694&lt;&gt;$A693,1,N($Z693)+1))</f>
        <v>2</v>
      </c>
      <c r="AA694" s="46">
        <f>IF(OR($L694&gt;0,$F694&gt;Parâmetros!$E$14),0,IF(OR($A694&lt;&gt;$A695,$F695&gt;Parâmetros!$E$14),1,N($AA695)+1))</f>
        <v>8</v>
      </c>
      <c r="AB694" s="43">
        <f>IFERROR(MATCH($A694&amp;"|"&amp;TEXT(_xlfn.MAXIFS(Cadastro!$E$5:$E$94,Cadastro!$A$5:$A$94,$A694,Cadastro!$E$5:$E$94,"&lt;="&amp;$F694),"yyyymmdd"),Cadastro!$I$5:$I$94,0),"")</f>
        <v>29</v>
      </c>
      <c r="AC694" t="str">
        <f>IFERROR(_xlfn.SINGLE(INDEX(Exceções!$D$5:$D$202,MATCH($A694&amp;"|"&amp;$F694,Exceções!$F$5:$F$202,0))),"")</f>
        <v/>
      </c>
      <c r="AD694" t="str">
        <f>IF($AC694="","",IFERROR(_xlfn.SINGLE(INDEX(Exceções!$E$5:$E$202,MATCH($A694&amp;"|"&amp;$F694,Exceções!$F$5:$F$202,0))),""))</f>
        <v/>
      </c>
    </row>
    <row r="695" spans="1:30" ht="15" hidden="1" customHeight="1" x14ac:dyDescent="0.25">
      <c r="A695" s="43">
        <v>54049</v>
      </c>
      <c r="B695" s="29" t="s">
        <v>193</v>
      </c>
      <c r="C695" s="29" t="str">
        <f>IFERROR(INDEX(Cadastro!$C$5:$C$94,$AB695),"NÃO INFORMADO")</f>
        <v>ELE</v>
      </c>
      <c r="D695" s="29" t="str">
        <f>IFERROR(INDEX(Cadastro!$D$5:$D$94,$AB695),"")</f>
        <v>Férias</v>
      </c>
      <c r="E695" s="29" t="str">
        <f>IFERROR(INDEX(Cadastro!$G$5:$G$94,$AB695),"")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$94,$AB695),"")="",IF($L695&gt;0,1,0),IF(IFERROR(INDEX(Cadastro!$F$5:$F$94,$AB695),"")&lt;=IFERROR(INDEX(Parâmetros!$B$39:$B$48,MATCH($E695,Parâmetros!$A$39:$A$48,0)),99),IFERROR(INDEX(Cadastro!$F$5:$F$94,$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$94,$AB695),"")="",0,IF(IFERROR(INDEX(Cadastro!$F$5:$F$94,$AB695),"")&gt;IFERROR(INDEX(Parâmetros!$B$39:$B$48,MATCH($E695,Parâmetros!$A$39:$A$48,0)),99),IFERROR(INDEX(Cadastro!$F$5:$F$94,$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registro"),IF(AND($AB695&lt;&gt;$AB694,IFERROR(INDEX(Cadastro!$F$5:$F$94,$AB695),"")=""),"Indeterminado (início da série)",IF($X695&gt;0,"Folga","Falta de registro"))))))))</f>
        <v>Férias (cadastro)</v>
      </c>
      <c r="Z695" s="46">
        <f>IF(OR($L695&gt;0,$F695&gt;Parâmetros!$E$14),0,IF($A695&lt;&gt;$A694,1,N($Z694)+1))</f>
        <v>3</v>
      </c>
      <c r="AA695" s="46">
        <f>IF(OR($L695&gt;0,$F695&gt;Parâmetros!$E$14),0,IF(OR($A695&lt;&gt;$A696,$F696&gt;Parâmetros!$E$14),1,N($AA696)+1))</f>
        <v>7</v>
      </c>
      <c r="AB695" s="43">
        <f>IFERROR(MATCH($A695&amp;"|"&amp;TEXT(_xlfn.MAXIFS(Cadastro!$E$5:$E$94,Cadastro!$A$5:$A$94,$A695,Cadastro!$E$5:$E$94,"&lt;="&amp;$F695),"yyyymmdd"),Cadastro!$I$5:$I$94,0),"")</f>
        <v>29</v>
      </c>
      <c r="AC695" t="str">
        <f>IFERROR(_xlfn.SINGLE(INDEX(Exceções!$D$5:$D$202,MATCH($A695&amp;"|"&amp;$F695,Exceções!$F$5:$F$202,0))),"")</f>
        <v/>
      </c>
      <c r="AD695" t="str">
        <f>IF($AC695="","",IFERROR(_xlfn.SINGLE(INDEX(Exceções!$E$5:$E$202,MATCH($A695&amp;"|"&amp;$F695,Exceções!$F$5:$F$202,0))),""))</f>
        <v/>
      </c>
    </row>
    <row r="696" spans="1:30" ht="15" hidden="1" customHeight="1" x14ac:dyDescent="0.25">
      <c r="A696" s="43">
        <v>54049</v>
      </c>
      <c r="B696" s="29" t="s">
        <v>193</v>
      </c>
      <c r="C696" s="29" t="str">
        <f>IFERROR(INDEX(Cadastro!$C$5:$C$94,$AB696),"NÃO INFORMADO")</f>
        <v>ELE</v>
      </c>
      <c r="D696" s="29" t="str">
        <f>IFERROR(INDEX(Cadastro!$D$5:$D$94,$AB696),"")</f>
        <v>Férias</v>
      </c>
      <c r="E696" s="29" t="str">
        <f>IFERROR(INDEX(Cadastro!$G$5:$G$94,$AB696),"")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$94,$AB696),"")="",IF($L696&gt;0,1,0),IF(IFERROR(INDEX(Cadastro!$F$5:$F$94,$AB696),"")&lt;=IFERROR(INDEX(Parâmetros!$B$39:$B$48,MATCH($E696,Parâmetros!$A$39:$A$48,0)),99),IFERROR(INDEX(Cadastro!$F$5:$F$94,$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$94,$AB696),"")="",0,IF(IFERROR(INDEX(Cadastro!$F$5:$F$94,$AB696),"")&gt;IFERROR(INDEX(Parâmetros!$B$39:$B$48,MATCH($E696,Parâmetros!$A$39:$A$48,0)),99),IFERROR(INDEX(Cadastro!$F$5:$F$94,$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registro"),IF(AND($AB696&lt;&gt;$AB695,IFERROR(INDEX(Cadastro!$F$5:$F$94,$AB696),"")=""),"Indeterminado (início da série)",IF($X696&gt;0,"Folga","Falta de registro"))))))))</f>
        <v>Férias (cadastro)</v>
      </c>
      <c r="Z696" s="46">
        <f>IF(OR($L696&gt;0,$F696&gt;Parâmetros!$E$14),0,IF($A696&lt;&gt;$A695,1,N($Z695)+1))</f>
        <v>4</v>
      </c>
      <c r="AA696" s="46">
        <f>IF(OR($L696&gt;0,$F696&gt;Parâmetros!$E$14),0,IF(OR($A696&lt;&gt;$A697,$F697&gt;Parâmetros!$E$14),1,N($AA697)+1))</f>
        <v>6</v>
      </c>
      <c r="AB696" s="43">
        <f>IFERROR(MATCH($A696&amp;"|"&amp;TEXT(_xlfn.MAXIFS(Cadastro!$E$5:$E$94,Cadastro!$A$5:$A$94,$A696,Cadastro!$E$5:$E$94,"&lt;="&amp;$F696),"yyyymmdd"),Cadastro!$I$5:$I$94,0),"")</f>
        <v>29</v>
      </c>
      <c r="AC696" t="str">
        <f>IFERROR(_xlfn.SINGLE(INDEX(Exceções!$D$5:$D$202,MATCH($A696&amp;"|"&amp;$F696,Exceções!$F$5:$F$202,0))),"")</f>
        <v/>
      </c>
      <c r="AD696" t="str">
        <f>IF($AC696="","",IFERROR(_xlfn.SINGLE(INDEX(Exceções!$E$5:$E$202,MATCH($A696&amp;"|"&amp;$F696,Exceções!$F$5:$F$202,0))),""))</f>
        <v/>
      </c>
    </row>
    <row r="697" spans="1:30" ht="15" hidden="1" customHeight="1" x14ac:dyDescent="0.25">
      <c r="A697" s="43">
        <v>54049</v>
      </c>
      <c r="B697" s="29" t="s">
        <v>193</v>
      </c>
      <c r="C697" s="29" t="str">
        <f>IFERROR(INDEX(Cadastro!$C$5:$C$94,$AB697),"NÃO INFORMADO")</f>
        <v>ELE</v>
      </c>
      <c r="D697" s="29" t="str">
        <f>IFERROR(INDEX(Cadastro!$D$5:$D$94,$AB697),"")</f>
        <v>Férias</v>
      </c>
      <c r="E697" s="29" t="str">
        <f>IFERROR(INDEX(Cadastro!$G$5:$G$94,$AB697),"")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$94,$AB697),"")="",IF($L697&gt;0,1,0),IF(IFERROR(INDEX(Cadastro!$F$5:$F$94,$AB697),"")&lt;=IFERROR(INDEX(Parâmetros!$B$39:$B$48,MATCH($E697,Parâmetros!$A$39:$A$48,0)),99),IFERROR(INDEX(Cadastro!$F$5:$F$94,$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$94,$AB697),"")="",0,IF(IFERROR(INDEX(Cadastro!$F$5:$F$94,$AB697),"")&gt;IFERROR(INDEX(Parâmetros!$B$39:$B$48,MATCH($E697,Parâmetros!$A$39:$A$48,0)),99),IFERROR(INDEX(Cadastro!$F$5:$F$94,$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registro"),IF(AND($AB697&lt;&gt;$AB696,IFERROR(INDEX(Cadastro!$F$5:$F$94,$AB697),"")=""),"Indeterminado (início da série)",IF($X697&gt;0,"Folga","Falta de registro"))))))))</f>
        <v>Férias (cadastro)</v>
      </c>
      <c r="Z697" s="46">
        <f>IF(OR($L697&gt;0,$F697&gt;Parâmetros!$E$14),0,IF($A697&lt;&gt;$A696,1,N($Z696)+1))</f>
        <v>5</v>
      </c>
      <c r="AA697" s="46">
        <f>IF(OR($L697&gt;0,$F697&gt;Parâmetros!$E$14),0,IF(OR($A697&lt;&gt;$A698,$F698&gt;Parâmetros!$E$14),1,N($AA698)+1))</f>
        <v>5</v>
      </c>
      <c r="AB697" s="43">
        <f>IFERROR(MATCH($A697&amp;"|"&amp;TEXT(_xlfn.MAXIFS(Cadastro!$E$5:$E$94,Cadastro!$A$5:$A$94,$A697,Cadastro!$E$5:$E$94,"&lt;="&amp;$F697),"yyyymmdd"),Cadastro!$I$5:$I$94,0),"")</f>
        <v>29</v>
      </c>
      <c r="AC697" t="str">
        <f>IFERROR(_xlfn.SINGLE(INDEX(Exceções!$D$5:$D$202,MATCH($A697&amp;"|"&amp;$F697,Exceções!$F$5:$F$202,0))),"")</f>
        <v/>
      </c>
      <c r="AD697" t="str">
        <f>IF($AC697="","",IFERROR(_xlfn.SINGLE(INDEX(Exceções!$E$5:$E$202,MATCH($A697&amp;"|"&amp;$F697,Exceções!$F$5:$F$202,0))),""))</f>
        <v/>
      </c>
    </row>
    <row r="698" spans="1:30" ht="15" hidden="1" customHeight="1" x14ac:dyDescent="0.25">
      <c r="A698" s="43">
        <v>54049</v>
      </c>
      <c r="B698" s="29" t="s">
        <v>193</v>
      </c>
      <c r="C698" s="29" t="str">
        <f>IFERROR(INDEX(Cadastro!$C$5:$C$94,$AB698),"NÃO INFORMADO")</f>
        <v>ELE</v>
      </c>
      <c r="D698" s="29" t="str">
        <f>IFERROR(INDEX(Cadastro!$D$5:$D$94,$AB698),"")</f>
        <v>Férias</v>
      </c>
      <c r="E698" s="29" t="str">
        <f>IFERROR(INDEX(Cadastro!$G$5:$G$94,$AB698),"")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$94,$AB698),"")="",IF($L698&gt;0,1,0),IF(IFERROR(INDEX(Cadastro!$F$5:$F$94,$AB698),"")&lt;=IFERROR(INDEX(Parâmetros!$B$39:$B$48,MATCH($E698,Parâmetros!$A$39:$A$48,0)),99),IFERROR(INDEX(Cadastro!$F$5:$F$94,$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$94,$AB698),"")="",0,IF(IFERROR(INDEX(Cadastro!$F$5:$F$94,$AB698),"")&gt;IFERROR(INDEX(Parâmetros!$B$39:$B$48,MATCH($E698,Parâmetros!$A$39:$A$48,0)),99),IFERROR(INDEX(Cadastro!$F$5:$F$94,$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registro"),IF(AND($AB698&lt;&gt;$AB697,IFERROR(INDEX(Cadastro!$F$5:$F$94,$AB698),"")=""),"Indeterminado (início da série)",IF($X698&gt;0,"Folga","Falta de registro"))))))))</f>
        <v>Férias (cadastro)</v>
      </c>
      <c r="Z698" s="46">
        <f>IF(OR($L698&gt;0,$F698&gt;Parâmetros!$E$14),0,IF($A698&lt;&gt;$A697,1,N($Z697)+1))</f>
        <v>6</v>
      </c>
      <c r="AA698" s="46">
        <f>IF(OR($L698&gt;0,$F698&gt;Parâmetros!$E$14),0,IF(OR($A698&lt;&gt;$A699,$F699&gt;Parâmetros!$E$14),1,N($AA699)+1))</f>
        <v>4</v>
      </c>
      <c r="AB698" s="43">
        <f>IFERROR(MATCH($A698&amp;"|"&amp;TEXT(_xlfn.MAXIFS(Cadastro!$E$5:$E$94,Cadastro!$A$5:$A$94,$A698,Cadastro!$E$5:$E$94,"&lt;="&amp;$F698),"yyyymmdd"),Cadastro!$I$5:$I$94,0),"")</f>
        <v>29</v>
      </c>
      <c r="AC698" t="str">
        <f>IFERROR(_xlfn.SINGLE(INDEX(Exceções!$D$5:$D$202,MATCH($A698&amp;"|"&amp;$F698,Exceções!$F$5:$F$202,0))),"")</f>
        <v/>
      </c>
      <c r="AD698" t="str">
        <f>IF($AC698="","",IFERROR(_xlfn.SINGLE(INDEX(Exceções!$E$5:$E$202,MATCH($A698&amp;"|"&amp;$F698,Exceções!$F$5:$F$202,0))),""))</f>
        <v/>
      </c>
    </row>
    <row r="699" spans="1:30" ht="15" hidden="1" customHeight="1" x14ac:dyDescent="0.25">
      <c r="A699" s="43">
        <v>54049</v>
      </c>
      <c r="B699" s="29" t="s">
        <v>193</v>
      </c>
      <c r="C699" s="29" t="str">
        <f>IFERROR(INDEX(Cadastro!$C$5:$C$94,$AB699),"NÃO INFORMADO")</f>
        <v>ELE</v>
      </c>
      <c r="D699" s="29" t="str">
        <f>IFERROR(INDEX(Cadastro!$D$5:$D$94,$AB699),"")</f>
        <v>Férias</v>
      </c>
      <c r="E699" s="29" t="str">
        <f>IFERROR(INDEX(Cadastro!$G$5:$G$94,$AB699),"")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$94,$AB699),"")="",IF($L699&gt;0,1,0),IF(IFERROR(INDEX(Cadastro!$F$5:$F$94,$AB699),"")&lt;=IFERROR(INDEX(Parâmetros!$B$39:$B$48,MATCH($E699,Parâmetros!$A$39:$A$48,0)),99),IFERROR(INDEX(Cadastro!$F$5:$F$94,$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$94,$AB699),"")="",0,IF(IFERROR(INDEX(Cadastro!$F$5:$F$94,$AB699),"")&gt;IFERROR(INDEX(Parâmetros!$B$39:$B$48,MATCH($E699,Parâmetros!$A$39:$A$48,0)),99),IFERROR(INDEX(Cadastro!$F$5:$F$94,$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registro"),IF(AND($AB699&lt;&gt;$AB698,IFERROR(INDEX(Cadastro!$F$5:$F$94,$AB699),"")=""),"Indeterminado (início da série)",IF($X699&gt;0,"Folga","Falta de registro"))))))))</f>
        <v>Férias (cadastro)</v>
      </c>
      <c r="Z699" s="46">
        <f>IF(OR($L699&gt;0,$F699&gt;Parâmetros!$E$14),0,IF($A699&lt;&gt;$A698,1,N($Z698)+1))</f>
        <v>7</v>
      </c>
      <c r="AA699" s="46">
        <f>IF(OR($L699&gt;0,$F699&gt;Parâmetros!$E$14),0,IF(OR($A699&lt;&gt;$A700,$F700&gt;Parâmetros!$E$14),1,N($AA700)+1))</f>
        <v>3</v>
      </c>
      <c r="AB699" s="43">
        <f>IFERROR(MATCH($A699&amp;"|"&amp;TEXT(_xlfn.MAXIFS(Cadastro!$E$5:$E$94,Cadastro!$A$5:$A$94,$A699,Cadastro!$E$5:$E$94,"&lt;="&amp;$F699),"yyyymmdd"),Cadastro!$I$5:$I$94,0),"")</f>
        <v>29</v>
      </c>
      <c r="AC699" t="str">
        <f>IFERROR(_xlfn.SINGLE(INDEX(Exceções!$D$5:$D$202,MATCH($A699&amp;"|"&amp;$F699,Exceções!$F$5:$F$202,0))),"")</f>
        <v/>
      </c>
      <c r="AD699" t="str">
        <f>IF($AC699="","",IFERROR(_xlfn.SINGLE(INDEX(Exceções!$E$5:$E$202,MATCH($A699&amp;"|"&amp;$F699,Exceções!$F$5:$F$202,0))),""))</f>
        <v/>
      </c>
    </row>
    <row r="700" spans="1:30" ht="15" hidden="1" customHeight="1" x14ac:dyDescent="0.25">
      <c r="A700" s="43">
        <v>54049</v>
      </c>
      <c r="B700" s="29" t="s">
        <v>193</v>
      </c>
      <c r="C700" s="29" t="str">
        <f>IFERROR(INDEX(Cadastro!$C$5:$C$94,$AB700),"NÃO INFORMADO")</f>
        <v>ELE</v>
      </c>
      <c r="D700" s="29" t="str">
        <f>IFERROR(INDEX(Cadastro!$D$5:$D$94,$AB700),"")</f>
        <v>Férias</v>
      </c>
      <c r="E700" s="29" t="str">
        <f>IFERROR(INDEX(Cadastro!$G$5:$G$94,$AB700),"")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$94,$AB700),"")="",IF($L700&gt;0,1,0),IF(IFERROR(INDEX(Cadastro!$F$5:$F$94,$AB700),"")&lt;=IFERROR(INDEX(Parâmetros!$B$39:$B$48,MATCH($E700,Parâmetros!$A$39:$A$48,0)),99),IFERROR(INDEX(Cadastro!$F$5:$F$94,$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$94,$AB700),"")="",0,IF(IFERROR(INDEX(Cadastro!$F$5:$F$94,$AB700),"")&gt;IFERROR(INDEX(Parâmetros!$B$39:$B$48,MATCH($E700,Parâmetros!$A$39:$A$48,0)),99),IFERROR(INDEX(Cadastro!$F$5:$F$94,$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registro"),IF(AND($AB700&lt;&gt;$AB699,IFERROR(INDEX(Cadastro!$F$5:$F$94,$AB700),"")=""),"Indeterminado (início da série)",IF($X700&gt;0,"Folga","Falta de registro"))))))))</f>
        <v>Férias (cadastro)</v>
      </c>
      <c r="Z700" s="46">
        <f>IF(OR($L700&gt;0,$F700&gt;Parâmetros!$E$14),0,IF($A700&lt;&gt;$A699,1,N($Z699)+1))</f>
        <v>8</v>
      </c>
      <c r="AA700" s="46">
        <f>IF(OR($L700&gt;0,$F700&gt;Parâmetros!$E$14),0,IF(OR($A700&lt;&gt;$A701,$F701&gt;Parâmetros!$E$14),1,N($AA701)+1))</f>
        <v>2</v>
      </c>
      <c r="AB700" s="43">
        <f>IFERROR(MATCH($A700&amp;"|"&amp;TEXT(_xlfn.MAXIFS(Cadastro!$E$5:$E$94,Cadastro!$A$5:$A$94,$A700,Cadastro!$E$5:$E$94,"&lt;="&amp;$F700),"yyyymmdd"),Cadastro!$I$5:$I$94,0),"")</f>
        <v>29</v>
      </c>
      <c r="AC700" t="str">
        <f>IFERROR(_xlfn.SINGLE(INDEX(Exceções!$D$5:$D$202,MATCH($A700&amp;"|"&amp;$F700,Exceções!$F$5:$F$202,0))),"")</f>
        <v/>
      </c>
      <c r="AD700" t="str">
        <f>IF($AC700="","",IFERROR(_xlfn.SINGLE(INDEX(Exceções!$E$5:$E$202,MATCH($A700&amp;"|"&amp;$F700,Exceções!$F$5:$F$202,0))),""))</f>
        <v/>
      </c>
    </row>
    <row r="701" spans="1:30" ht="15" hidden="1" customHeight="1" x14ac:dyDescent="0.25">
      <c r="A701" s="43">
        <v>54049</v>
      </c>
      <c r="B701" s="29" t="s">
        <v>193</v>
      </c>
      <c r="C701" s="29" t="str">
        <f>IFERROR(INDEX(Cadastro!$C$5:$C$94,$AB701),"NÃO INFORMADO")</f>
        <v>ELE</v>
      </c>
      <c r="D701" s="29" t="str">
        <f>IFERROR(INDEX(Cadastro!$D$5:$D$94,$AB701),"")</f>
        <v>Férias</v>
      </c>
      <c r="E701" s="29" t="str">
        <f>IFERROR(INDEX(Cadastro!$G$5:$G$94,$AB701),"")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$94,$AB701),"")="",IF($L701&gt;0,1,0),IF(IFERROR(INDEX(Cadastro!$F$5:$F$94,$AB701),"")&lt;=IFERROR(INDEX(Parâmetros!$B$39:$B$48,MATCH($E701,Parâmetros!$A$39:$A$48,0)),99),IFERROR(INDEX(Cadastro!$F$5:$F$94,$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$94,$AB701),"")="",0,IF(IFERROR(INDEX(Cadastro!$F$5:$F$94,$AB701),"")&gt;IFERROR(INDEX(Parâmetros!$B$39:$B$48,MATCH($E701,Parâmetros!$A$39:$A$48,0)),99),IFERROR(INDEX(Cadastro!$F$5:$F$94,$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registro"),IF(AND($AB701&lt;&gt;$AB700,IFERROR(INDEX(Cadastro!$F$5:$F$94,$AB701),"")=""),"Indeterminado (início da série)",IF($X701&gt;0,"Folga","Falta de registro"))))))))</f>
        <v>Férias (cadastro)</v>
      </c>
      <c r="Z701" s="46">
        <f>IF(OR($L701&gt;0,$F701&gt;Parâmetros!$E$14),0,IF($A701&lt;&gt;$A700,1,N($Z700)+1))</f>
        <v>9</v>
      </c>
      <c r="AA701" s="46">
        <f>IF(OR($L701&gt;0,$F701&gt;Parâmetros!$E$14),0,IF(OR($A701&lt;&gt;$A702,$F702&gt;Parâmetros!$E$14),1,N($AA702)+1))</f>
        <v>1</v>
      </c>
      <c r="AB701" s="43">
        <f>IFERROR(MATCH($A701&amp;"|"&amp;TEXT(_xlfn.MAXIFS(Cadastro!$E$5:$E$94,Cadastro!$A$5:$A$94,$A701,Cadastro!$E$5:$E$94,"&lt;="&amp;$F701),"yyyymmdd"),Cadastro!$I$5:$I$94,0),"")</f>
        <v>29</v>
      </c>
      <c r="AC701" t="str">
        <f>IFERROR(_xlfn.SINGLE(INDEX(Exceções!$D$5:$D$202,MATCH($A701&amp;"|"&amp;$F701,Exceções!$F$5:$F$202,0))),"")</f>
        <v/>
      </c>
      <c r="AD701" t="str">
        <f>IF($AC701="","",IFERROR(_xlfn.SINGLE(INDEX(Exceções!$E$5:$E$202,MATCH($A701&amp;"|"&amp;$F701,Exceções!$F$5:$F$202,0))),""))</f>
        <v/>
      </c>
    </row>
    <row r="702" spans="1:30" ht="15" hidden="1" customHeight="1" x14ac:dyDescent="0.25">
      <c r="A702" s="43">
        <v>54049</v>
      </c>
      <c r="B702" s="29" t="s">
        <v>193</v>
      </c>
      <c r="C702" s="29" t="str">
        <f>IFERROR(INDEX(Cadastro!$C$5:$C$94,$AB702),"NÃO INFORMADO")</f>
        <v>ELE</v>
      </c>
      <c r="D702" s="29" t="str">
        <f>IFERROR(INDEX(Cadastro!$D$5:$D$94,$AB702),"")</f>
        <v>Férias</v>
      </c>
      <c r="E702" s="29" t="str">
        <f>IFERROR(INDEX(Cadastro!$G$5:$G$94,$AB702),"")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$94,$AB702),"")="",IF($L702&gt;0,1,0),IF(IFERROR(INDEX(Cadastro!$F$5:$F$94,$AB702),"")&lt;=IFERROR(INDEX(Parâmetros!$B$39:$B$48,MATCH($E702,Parâmetros!$A$39:$A$48,0)),99),IFERROR(INDEX(Cadastro!$F$5:$F$94,$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$94,$AB702),"")="",0,IF(IFERROR(INDEX(Cadastro!$F$5:$F$94,$AB702),"")&gt;IFERROR(INDEX(Parâmetros!$B$39:$B$48,MATCH($E702,Parâmetros!$A$39:$A$48,0)),99),IFERROR(INDEX(Cadastro!$F$5:$F$94,$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registro"),IF(AND($AB702&lt;&gt;$AB701,IFERROR(INDEX(Cadastro!$F$5:$F$94,$AB702),"")=""),"Indeterminado (início da série)",IF($X702&gt;0,"Folga","Falta de registro"))))))))</f>
        <v>Férias (cadastro)</v>
      </c>
      <c r="Z702" s="46">
        <f>IF(OR($L702&gt;0,$F702&gt;Parâmetros!$E$14),0,IF($A702&lt;&gt;$A701,1,N($Z701)+1))</f>
        <v>0</v>
      </c>
      <c r="AA702" s="46">
        <f>IF(OR($L702&gt;0,$F702&gt;Parâmetros!$E$14),0,IF(OR($A702&lt;&gt;$A703,$F703&gt;Parâmetros!$E$14),1,N($AA703)+1))</f>
        <v>0</v>
      </c>
      <c r="AB702" s="43">
        <f>IFERROR(MATCH($A702&amp;"|"&amp;TEXT(_xlfn.MAXIFS(Cadastro!$E$5:$E$94,Cadastro!$A$5:$A$94,$A702,Cadastro!$E$5:$E$94,"&lt;="&amp;$F702),"yyyymmdd"),Cadastro!$I$5:$I$94,0),"")</f>
        <v>29</v>
      </c>
      <c r="AC702" t="str">
        <f>IFERROR(_xlfn.SINGLE(INDEX(Exceções!$D$5:$D$202,MATCH($A702&amp;"|"&amp;$F702,Exceções!$F$5:$F$202,0))),"")</f>
        <v/>
      </c>
      <c r="AD702" t="str">
        <f>IF($AC702="","",IFERROR(_xlfn.SINGLE(INDEX(Exceções!$E$5:$E$202,MATCH($A702&amp;"|"&amp;$F702,Exceções!$F$5:$F$202,0))),""))</f>
        <v/>
      </c>
    </row>
    <row r="703" spans="1:30" ht="15" hidden="1" customHeight="1" x14ac:dyDescent="0.25">
      <c r="A703" s="43">
        <v>54049</v>
      </c>
      <c r="B703" s="29" t="s">
        <v>193</v>
      </c>
      <c r="C703" s="29" t="str">
        <f>IFERROR(INDEX(Cadastro!$C$5:$C$94,$AB703),"NÃO INFORMADO")</f>
        <v>ELE</v>
      </c>
      <c r="D703" s="29" t="str">
        <f>IFERROR(INDEX(Cadastro!$D$5:$D$94,$AB703),"")</f>
        <v>Férias</v>
      </c>
      <c r="E703" s="29" t="str">
        <f>IFERROR(INDEX(Cadastro!$G$5:$G$94,$AB703),"")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$94,$AB703),"")="",IF($L703&gt;0,1,0),IF(IFERROR(INDEX(Cadastro!$F$5:$F$94,$AB703),"")&lt;=IFERROR(INDEX(Parâmetros!$B$39:$B$48,MATCH($E703,Parâmetros!$A$39:$A$48,0)),99),IFERROR(INDEX(Cadastro!$F$5:$F$94,$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$94,$AB703),"")="",0,IF(IFERROR(INDEX(Cadastro!$F$5:$F$94,$AB703),"")&gt;IFERROR(INDEX(Parâmetros!$B$39:$B$48,MATCH($E703,Parâmetros!$A$39:$A$48,0)),99),IFERROR(INDEX(Cadastro!$F$5:$F$94,$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registro"),IF(AND($AB703&lt;&gt;$AB702,IFERROR(INDEX(Cadastro!$F$5:$F$94,$AB703),"")=""),"Indeterminado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IFERROR(MATCH($A703&amp;"|"&amp;TEXT(_xlfn.MAXIFS(Cadastro!$E$5:$E$94,Cadastro!$A$5:$A$94,$A703,Cadastro!$E$5:$E$94,"&lt;="&amp;$F703),"yyyymmdd"),Cadastro!$I$5:$I$94,0),"")</f>
        <v>29</v>
      </c>
      <c r="AC703" t="str">
        <f>IFERROR(_xlfn.SINGLE(INDEX(Exceções!$D$5:$D$202,MATCH($A703&amp;"|"&amp;$F703,Exceções!$F$5:$F$202,0))),"")</f>
        <v/>
      </c>
      <c r="AD703" t="str">
        <f>IF($AC703="","",IFERROR(_xlfn.SINGLE(INDEX(Exceções!$E$5:$E$202,MATCH($A703&amp;"|"&amp;$F703,Exceções!$F$5:$F$202,0))),""))</f>
        <v/>
      </c>
    </row>
    <row r="704" spans="1:30" ht="15" hidden="1" customHeight="1" x14ac:dyDescent="0.25">
      <c r="A704" s="43">
        <v>54049</v>
      </c>
      <c r="B704" s="29" t="s">
        <v>193</v>
      </c>
      <c r="C704" s="29" t="str">
        <f>IFERROR(INDEX(Cadastro!$C$5:$C$94,$AB704),"NÃO INFORMADO")</f>
        <v>ELE</v>
      </c>
      <c r="D704" s="29" t="str">
        <f>IFERROR(INDEX(Cadastro!$D$5:$D$94,$AB704),"")</f>
        <v>Férias</v>
      </c>
      <c r="E704" s="29" t="str">
        <f>IFERROR(INDEX(Cadastro!$G$5:$G$94,$AB704),"")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$94,$AB704),"")="",IF($L704&gt;0,1,0),IF(IFERROR(INDEX(Cadastro!$F$5:$F$94,$AB704),"")&lt;=IFERROR(INDEX(Parâmetros!$B$39:$B$48,MATCH($E704,Parâmetros!$A$39:$A$48,0)),99),IFERROR(INDEX(Cadastro!$F$5:$F$94,$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$94,$AB704),"")="",0,IF(IFERROR(INDEX(Cadastro!$F$5:$F$94,$AB704),"")&gt;IFERROR(INDEX(Parâmetros!$B$39:$B$48,MATCH($E704,Parâmetros!$A$39:$A$48,0)),99),IFERROR(INDEX(Cadastro!$F$5:$F$94,$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registro"),IF(AND($AB704&lt;&gt;$AB703,IFERROR(INDEX(Cadastro!$F$5:$F$94,$AB704),"")=""),"Indeterminado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IFERROR(MATCH($A704&amp;"|"&amp;TEXT(_xlfn.MAXIFS(Cadastro!$E$5:$E$94,Cadastro!$A$5:$A$94,$A704,Cadastro!$E$5:$E$94,"&lt;="&amp;$F704),"yyyymmdd"),Cadastro!$I$5:$I$94,0),"")</f>
        <v>29</v>
      </c>
      <c r="AC704" t="str">
        <f>IFERROR(_xlfn.SINGLE(INDEX(Exceções!$D$5:$D$202,MATCH($A704&amp;"|"&amp;$F704,Exceções!$F$5:$F$202,0))),"")</f>
        <v/>
      </c>
      <c r="AD704" t="str">
        <f>IF($AC704="","",IFERROR(_xlfn.SINGLE(INDEX(Exceções!$E$5:$E$202,MATCH($A704&amp;"|"&amp;$F704,Exceções!$F$5:$F$202,0))),""))</f>
        <v/>
      </c>
    </row>
    <row r="705" spans="1:30" ht="15" hidden="1" customHeight="1" x14ac:dyDescent="0.25">
      <c r="A705" s="43">
        <v>54049</v>
      </c>
      <c r="B705" s="29" t="s">
        <v>193</v>
      </c>
      <c r="C705" s="29" t="str">
        <f>IFERROR(INDEX(Cadastro!$C$5:$C$94,$AB705),"NÃO INFORMADO")</f>
        <v>ELE</v>
      </c>
      <c r="D705" s="29" t="str">
        <f>IFERROR(INDEX(Cadastro!$D$5:$D$94,$AB705),"")</f>
        <v>Férias</v>
      </c>
      <c r="E705" s="29" t="str">
        <f>IFERROR(INDEX(Cadastro!$G$5:$G$94,$AB705),"")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$94,$AB705),"")="",IF($L705&gt;0,1,0),IF(IFERROR(INDEX(Cadastro!$F$5:$F$94,$AB705),"")&lt;=IFERROR(INDEX(Parâmetros!$B$39:$B$48,MATCH($E705,Parâmetros!$A$39:$A$48,0)),99),IFERROR(INDEX(Cadastro!$F$5:$F$94,$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$94,$AB705),"")="",0,IF(IFERROR(INDEX(Cadastro!$F$5:$F$94,$AB705),"")&gt;IFERROR(INDEX(Parâmetros!$B$39:$B$48,MATCH($E705,Parâmetros!$A$39:$A$48,0)),99),IFERROR(INDEX(Cadastro!$F$5:$F$94,$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registro"),IF(AND($AB705&lt;&gt;$AB704,IFERROR(INDEX(Cadastro!$F$5:$F$94,$AB705),"")=""),"Indeterminado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IFERROR(MATCH($A705&amp;"|"&amp;TEXT(_xlfn.MAXIFS(Cadastro!$E$5:$E$94,Cadastro!$A$5:$A$94,$A705,Cadastro!$E$5:$E$94,"&lt;="&amp;$F705),"yyyymmdd"),Cadastro!$I$5:$I$94,0),"")</f>
        <v>29</v>
      </c>
      <c r="AC705" t="str">
        <f>IFERROR(_xlfn.SINGLE(INDEX(Exceções!$D$5:$D$202,MATCH($A705&amp;"|"&amp;$F705,Exceções!$F$5:$F$202,0))),"")</f>
        <v/>
      </c>
      <c r="AD705" t="str">
        <f>IF($AC705="","",IFERROR(_xlfn.SINGLE(INDEX(Exceções!$E$5:$E$202,MATCH($A705&amp;"|"&amp;$F705,Exceções!$F$5:$F$202,0))),""))</f>
        <v/>
      </c>
    </row>
    <row r="706" spans="1:30" ht="15" hidden="1" customHeight="1" x14ac:dyDescent="0.25">
      <c r="A706" s="43">
        <v>54049</v>
      </c>
      <c r="B706" s="29" t="s">
        <v>193</v>
      </c>
      <c r="C706" s="29" t="str">
        <f>IFERROR(INDEX(Cadastro!$C$5:$C$94,$AB706),"NÃO INFORMADO")</f>
        <v>ELE</v>
      </c>
      <c r="D706" s="29" t="str">
        <f>IFERROR(INDEX(Cadastro!$D$5:$D$94,$AB706),"")</f>
        <v>Férias</v>
      </c>
      <c r="E706" s="29" t="str">
        <f>IFERROR(INDEX(Cadastro!$G$5:$G$94,$AB706),"")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$94,$AB706),"")="",IF($L706&gt;0,1,0),IF(IFERROR(INDEX(Cadastro!$F$5:$F$94,$AB706),"")&lt;=IFERROR(INDEX(Parâmetros!$B$39:$B$48,MATCH($E706,Parâmetros!$A$39:$A$48,0)),99),IFERROR(INDEX(Cadastro!$F$5:$F$94,$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$94,$AB706),"")="",0,IF(IFERROR(INDEX(Cadastro!$F$5:$F$94,$AB706),"")&gt;IFERROR(INDEX(Parâmetros!$B$39:$B$48,MATCH($E706,Parâmetros!$A$39:$A$48,0)),99),IFERROR(INDEX(Cadastro!$F$5:$F$94,$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registro"),IF(AND($AB706&lt;&gt;$AB705,IFERROR(INDEX(Cadastro!$F$5:$F$94,$AB706),"")=""),"Indeterminado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IFERROR(MATCH($A706&amp;"|"&amp;TEXT(_xlfn.MAXIFS(Cadastro!$E$5:$E$94,Cadastro!$A$5:$A$94,$A706,Cadastro!$E$5:$E$94,"&lt;="&amp;$F706),"yyyymmdd"),Cadastro!$I$5:$I$94,0),"")</f>
        <v>29</v>
      </c>
      <c r="AC706" t="str">
        <f>IFERROR(_xlfn.SINGLE(INDEX(Exceções!$D$5:$D$202,MATCH($A706&amp;"|"&amp;$F706,Exceções!$F$5:$F$202,0))),"")</f>
        <v/>
      </c>
      <c r="AD706" t="str">
        <f>IF($AC706="","",IFERROR(_xlfn.SINGLE(INDEX(Exceções!$E$5:$E$202,MATCH($A706&amp;"|"&amp;$F706,Exceções!$F$5:$F$202,0))),""))</f>
        <v/>
      </c>
    </row>
    <row r="707" spans="1:30" ht="15" hidden="1" customHeight="1" x14ac:dyDescent="0.25">
      <c r="A707" s="43">
        <v>54049</v>
      </c>
      <c r="B707" s="29" t="s">
        <v>193</v>
      </c>
      <c r="C707" s="29" t="str">
        <f>IFERROR(INDEX(Cadastro!$C$5:$C$94,$AB707),"NÃO INFORMADO")</f>
        <v>ELE</v>
      </c>
      <c r="D707" s="29" t="str">
        <f>IFERROR(INDEX(Cadastro!$D$5:$D$94,$AB707),"")</f>
        <v>Férias</v>
      </c>
      <c r="E707" s="29" t="str">
        <f>IFERROR(INDEX(Cadastro!$G$5:$G$94,$AB707),"")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$94,$AB707),"")="",IF($L707&gt;0,1,0),IF(IFERROR(INDEX(Cadastro!$F$5:$F$94,$AB707),"")&lt;=IFERROR(INDEX(Parâmetros!$B$39:$B$48,MATCH($E707,Parâmetros!$A$39:$A$48,0)),99),IFERROR(INDEX(Cadastro!$F$5:$F$94,$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$94,$AB707),"")="",0,IF(IFERROR(INDEX(Cadastro!$F$5:$F$94,$AB707),"")&gt;IFERROR(INDEX(Parâmetros!$B$39:$B$48,MATCH($E707,Parâmetros!$A$39:$A$48,0)),99),IFERROR(INDEX(Cadastro!$F$5:$F$94,$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registro"),IF(AND($AB707&lt;&gt;$AB706,IFERROR(INDEX(Cadastro!$F$5:$F$94,$AB707),"")=""),"Indeterminado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IFERROR(MATCH($A707&amp;"|"&amp;TEXT(_xlfn.MAXIFS(Cadastro!$E$5:$E$94,Cadastro!$A$5:$A$94,$A707,Cadastro!$E$5:$E$94,"&lt;="&amp;$F707),"yyyymmdd"),Cadastro!$I$5:$I$94,0),"")</f>
        <v>29</v>
      </c>
      <c r="AC707" t="str">
        <f>IFERROR(_xlfn.SINGLE(INDEX(Exceções!$D$5:$D$202,MATCH($A707&amp;"|"&amp;$F707,Exceções!$F$5:$F$202,0))),"")</f>
        <v/>
      </c>
      <c r="AD707" t="str">
        <f>IF($AC707="","",IFERROR(_xlfn.SINGLE(INDEX(Exceções!$E$5:$E$202,MATCH($A707&amp;"|"&amp;$F707,Exceções!$F$5:$F$202,0))),""))</f>
        <v/>
      </c>
    </row>
    <row r="708" spans="1:30" ht="15" hidden="1" customHeight="1" x14ac:dyDescent="0.25">
      <c r="A708" s="43">
        <v>54049</v>
      </c>
      <c r="B708" s="29" t="s">
        <v>193</v>
      </c>
      <c r="C708" s="29" t="str">
        <f>IFERROR(INDEX(Cadastro!$C$5:$C$94,$AB708),"NÃO INFORMADO")</f>
        <v>ELE</v>
      </c>
      <c r="D708" s="29" t="str">
        <f>IFERROR(INDEX(Cadastro!$D$5:$D$94,$AB708),"")</f>
        <v>Férias</v>
      </c>
      <c r="E708" s="29" t="str">
        <f>IFERROR(INDEX(Cadastro!$G$5:$G$94,$AB708),"")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$94,$AB708),"")="",IF($L708&gt;0,1,0),IF(IFERROR(INDEX(Cadastro!$F$5:$F$94,$AB708),"")&lt;=IFERROR(INDEX(Parâmetros!$B$39:$B$48,MATCH($E708,Parâmetros!$A$39:$A$48,0)),99),IFERROR(INDEX(Cadastro!$F$5:$F$94,$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$94,$AB708),"")="",0,IF(IFERROR(INDEX(Cadastro!$F$5:$F$94,$AB708),"")&gt;IFERROR(INDEX(Parâmetros!$B$39:$B$48,MATCH($E708,Parâmetros!$A$39:$A$48,0)),99),IFERROR(INDEX(Cadastro!$F$5:$F$94,$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registro"),IF(AND($AB708&lt;&gt;$AB707,IFERROR(INDEX(Cadastro!$F$5:$F$94,$AB708),"")=""),"Indeterminado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IFERROR(MATCH($A708&amp;"|"&amp;TEXT(_xlfn.MAXIFS(Cadastro!$E$5:$E$94,Cadastro!$A$5:$A$94,$A708,Cadastro!$E$5:$E$94,"&lt;="&amp;$F708),"yyyymmdd"),Cadastro!$I$5:$I$94,0),"")</f>
        <v>29</v>
      </c>
      <c r="AC708" t="str">
        <f>IFERROR(_xlfn.SINGLE(INDEX(Exceções!$D$5:$D$202,MATCH($A708&amp;"|"&amp;$F708,Exceções!$F$5:$F$202,0))),"")</f>
        <v/>
      </c>
      <c r="AD708" t="str">
        <f>IF($AC708="","",IFERROR(_xlfn.SINGLE(INDEX(Exceções!$E$5:$E$202,MATCH($A708&amp;"|"&amp;$F708,Exceções!$F$5:$F$202,0))),""))</f>
        <v/>
      </c>
    </row>
    <row r="709" spans="1:30" ht="15" hidden="1" customHeight="1" x14ac:dyDescent="0.25">
      <c r="A709" s="43">
        <v>54049</v>
      </c>
      <c r="B709" s="29" t="s">
        <v>193</v>
      </c>
      <c r="C709" s="29" t="str">
        <f>IFERROR(INDEX(Cadastro!$C$5:$C$94,$AB709),"NÃO INFORMADO")</f>
        <v>ELE</v>
      </c>
      <c r="D709" s="29" t="str">
        <f>IFERROR(INDEX(Cadastro!$D$5:$D$94,$AB709),"")</f>
        <v>Férias</v>
      </c>
      <c r="E709" s="29" t="str">
        <f>IFERROR(INDEX(Cadastro!$G$5:$G$94,$AB709),"")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$94,$AB709),"")="",IF($L709&gt;0,1,0),IF(IFERROR(INDEX(Cadastro!$F$5:$F$94,$AB709),"")&lt;=IFERROR(INDEX(Parâmetros!$B$39:$B$48,MATCH($E709,Parâmetros!$A$39:$A$48,0)),99),IFERROR(INDEX(Cadastro!$F$5:$F$94,$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$94,$AB709),"")="",0,IF(IFERROR(INDEX(Cadastro!$F$5:$F$94,$AB709),"")&gt;IFERROR(INDEX(Parâmetros!$B$39:$B$48,MATCH($E709,Parâmetros!$A$39:$A$48,0)),99),IFERROR(INDEX(Cadastro!$F$5:$F$94,$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registro"),IF(AND($AB709&lt;&gt;$AB708,IFERROR(INDEX(Cadastro!$F$5:$F$94,$AB709),"")=""),"Indeterminado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IFERROR(MATCH($A709&amp;"|"&amp;TEXT(_xlfn.MAXIFS(Cadastro!$E$5:$E$94,Cadastro!$A$5:$A$94,$A709,Cadastro!$E$5:$E$94,"&lt;="&amp;$F709),"yyyymmdd"),Cadastro!$I$5:$I$94,0),"")</f>
        <v>29</v>
      </c>
      <c r="AC709" t="str">
        <f>IFERROR(_xlfn.SINGLE(INDEX(Exceções!$D$5:$D$202,MATCH($A709&amp;"|"&amp;$F709,Exceções!$F$5:$F$202,0))),"")</f>
        <v/>
      </c>
      <c r="AD709" t="str">
        <f>IF($AC709="","",IFERROR(_xlfn.SINGLE(INDEX(Exceções!$E$5:$E$202,MATCH($A709&amp;"|"&amp;$F709,Exceções!$F$5:$F$202,0))),""))</f>
        <v/>
      </c>
    </row>
    <row r="710" spans="1:30" ht="15" hidden="1" customHeight="1" x14ac:dyDescent="0.25">
      <c r="A710" s="43">
        <v>54049</v>
      </c>
      <c r="B710" s="29" t="s">
        <v>193</v>
      </c>
      <c r="C710" s="29" t="str">
        <f>IFERROR(INDEX(Cadastro!$C$5:$C$94,$AB710),"NÃO INFORMADO")</f>
        <v>ELE</v>
      </c>
      <c r="D710" s="29" t="str">
        <f>IFERROR(INDEX(Cadastro!$D$5:$D$94,$AB710),"")</f>
        <v>Férias</v>
      </c>
      <c r="E710" s="29" t="str">
        <f>IFERROR(INDEX(Cadastro!$G$5:$G$94,$AB710),"")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$94,$AB710),"")="",IF($L710&gt;0,1,0),IF(IFERROR(INDEX(Cadastro!$F$5:$F$94,$AB710),"")&lt;=IFERROR(INDEX(Parâmetros!$B$39:$B$48,MATCH($E710,Parâmetros!$A$39:$A$48,0)),99),IFERROR(INDEX(Cadastro!$F$5:$F$94,$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$94,$AB710),"")="",0,IF(IFERROR(INDEX(Cadastro!$F$5:$F$94,$AB710),"")&gt;IFERROR(INDEX(Parâmetros!$B$39:$B$48,MATCH($E710,Parâmetros!$A$39:$A$48,0)),99),IFERROR(INDEX(Cadastro!$F$5:$F$94,$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registro"),IF(AND($AB710&lt;&gt;$AB709,IFERROR(INDEX(Cadastro!$F$5:$F$94,$AB710),"")=""),"Indeterminado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IFERROR(MATCH($A710&amp;"|"&amp;TEXT(_xlfn.MAXIFS(Cadastro!$E$5:$E$94,Cadastro!$A$5:$A$94,$A710,Cadastro!$E$5:$E$94,"&lt;="&amp;$F710),"yyyymmdd"),Cadastro!$I$5:$I$94,0),"")</f>
        <v>29</v>
      </c>
      <c r="AC710" t="str">
        <f>IFERROR(_xlfn.SINGLE(INDEX(Exceções!$D$5:$D$202,MATCH($A710&amp;"|"&amp;$F710,Exceções!$F$5:$F$202,0))),"")</f>
        <v/>
      </c>
      <c r="AD710" t="str">
        <f>IF($AC710="","",IFERROR(_xlfn.SINGLE(INDEX(Exceções!$E$5:$E$202,MATCH($A710&amp;"|"&amp;$F710,Exceções!$F$5:$F$202,0))),""))</f>
        <v/>
      </c>
    </row>
    <row r="711" spans="1:30" ht="15" hidden="1" customHeight="1" x14ac:dyDescent="0.25">
      <c r="A711" s="43">
        <v>54049</v>
      </c>
      <c r="B711" s="29" t="s">
        <v>193</v>
      </c>
      <c r="C711" s="29" t="str">
        <f>IFERROR(INDEX(Cadastro!$C$5:$C$94,$AB711),"NÃO INFORMADO")</f>
        <v>ELE</v>
      </c>
      <c r="D711" s="29" t="str">
        <f>IFERROR(INDEX(Cadastro!$D$5:$D$94,$AB711),"")</f>
        <v>Férias</v>
      </c>
      <c r="E711" s="29" t="str">
        <f>IFERROR(INDEX(Cadastro!$G$5:$G$94,$AB711),"")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$94,$AB711),"")="",IF($L711&gt;0,1,0),IF(IFERROR(INDEX(Cadastro!$F$5:$F$94,$AB711),"")&lt;=IFERROR(INDEX(Parâmetros!$B$39:$B$48,MATCH($E711,Parâmetros!$A$39:$A$48,0)),99),IFERROR(INDEX(Cadastro!$F$5:$F$94,$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$94,$AB711),"")="",0,IF(IFERROR(INDEX(Cadastro!$F$5:$F$94,$AB711),"")&gt;IFERROR(INDEX(Parâmetros!$B$39:$B$48,MATCH($E711,Parâmetros!$A$39:$A$48,0)),99),IFERROR(INDEX(Cadastro!$F$5:$F$94,$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registro"),IF(AND($AB711&lt;&gt;$AB710,IFERROR(INDEX(Cadastro!$F$5:$F$94,$AB711),"")=""),"Indeterminado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IFERROR(MATCH($A711&amp;"|"&amp;TEXT(_xlfn.MAXIFS(Cadastro!$E$5:$E$94,Cadastro!$A$5:$A$94,$A711,Cadastro!$E$5:$E$94,"&lt;="&amp;$F711),"yyyymmdd"),Cadastro!$I$5:$I$94,0),"")</f>
        <v>29</v>
      </c>
      <c r="AC711" t="str">
        <f>IFERROR(_xlfn.SINGLE(INDEX(Exceções!$D$5:$D$202,MATCH($A711&amp;"|"&amp;$F711,Exceções!$F$5:$F$202,0))),"")</f>
        <v/>
      </c>
      <c r="AD711" t="str">
        <f>IF($AC711="","",IFERROR(_xlfn.SINGLE(INDEX(Exceções!$E$5:$E$202,MATCH($A711&amp;"|"&amp;$F711,Exceções!$F$5:$F$202,0))),""))</f>
        <v/>
      </c>
    </row>
    <row r="712" spans="1:30" ht="15" hidden="1" customHeight="1" x14ac:dyDescent="0.25">
      <c r="A712" s="43">
        <v>54049</v>
      </c>
      <c r="B712" s="29" t="s">
        <v>193</v>
      </c>
      <c r="C712" s="29" t="str">
        <f>IFERROR(INDEX(Cadastro!$C$5:$C$94,$AB712),"NÃO INFORMADO")</f>
        <v>ELE</v>
      </c>
      <c r="D712" s="29" t="str">
        <f>IFERROR(INDEX(Cadastro!$D$5:$D$94,$AB712),"")</f>
        <v>Férias</v>
      </c>
      <c r="E712" s="29" t="str">
        <f>IFERROR(INDEX(Cadastro!$G$5:$G$94,$AB712),"")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$94,$AB712),"")="",IF($L712&gt;0,1,0),IF(IFERROR(INDEX(Cadastro!$F$5:$F$94,$AB712),"")&lt;=IFERROR(INDEX(Parâmetros!$B$39:$B$48,MATCH($E712,Parâmetros!$A$39:$A$48,0)),99),IFERROR(INDEX(Cadastro!$F$5:$F$94,$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$94,$AB712),"")="",0,IF(IFERROR(INDEX(Cadastro!$F$5:$F$94,$AB712),"")&gt;IFERROR(INDEX(Parâmetros!$B$39:$B$48,MATCH($E712,Parâmetros!$A$39:$A$48,0)),99),IFERROR(INDEX(Cadastro!$F$5:$F$94,$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registro"),IF(AND($AB712&lt;&gt;$AB711,IFERROR(INDEX(Cadastro!$F$5:$F$94,$AB712),"")=""),"Indeterminado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IFERROR(MATCH($A712&amp;"|"&amp;TEXT(_xlfn.MAXIFS(Cadastro!$E$5:$E$94,Cadastro!$A$5:$A$94,$A712,Cadastro!$E$5:$E$94,"&lt;="&amp;$F712),"yyyymmdd"),Cadastro!$I$5:$I$94,0),"")</f>
        <v>29</v>
      </c>
      <c r="AC712" t="str">
        <f>IFERROR(_xlfn.SINGLE(INDEX(Exceções!$D$5:$D$202,MATCH($A712&amp;"|"&amp;$F712,Exceções!$F$5:$F$202,0))),"")</f>
        <v/>
      </c>
      <c r="AD712" t="str">
        <f>IF($AC712="","",IFERROR(_xlfn.SINGLE(INDEX(Exceções!$E$5:$E$202,MATCH($A712&amp;"|"&amp;$F712,Exceções!$F$5:$F$202,0))),""))</f>
        <v/>
      </c>
    </row>
    <row r="713" spans="1:30" ht="15" hidden="1" customHeight="1" x14ac:dyDescent="0.25">
      <c r="A713" s="43">
        <v>54049</v>
      </c>
      <c r="B713" s="29" t="s">
        <v>193</v>
      </c>
      <c r="C713" s="29" t="str">
        <f>IFERROR(INDEX(Cadastro!$C$5:$C$94,$AB713),"NÃO INFORMADO")</f>
        <v>ELE</v>
      </c>
      <c r="D713" s="29" t="str">
        <f>IFERROR(INDEX(Cadastro!$D$5:$D$94,$AB713),"")</f>
        <v>Férias</v>
      </c>
      <c r="E713" s="29" t="str">
        <f>IFERROR(INDEX(Cadastro!$G$5:$G$94,$AB713),"")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$94,$AB713),"")="",IF($L713&gt;0,1,0),IF(IFERROR(INDEX(Cadastro!$F$5:$F$94,$AB713),"")&lt;=IFERROR(INDEX(Parâmetros!$B$39:$B$48,MATCH($E713,Parâmetros!$A$39:$A$48,0)),99),IFERROR(INDEX(Cadastro!$F$5:$F$94,$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$94,$AB713),"")="",0,IF(IFERROR(INDEX(Cadastro!$F$5:$F$94,$AB713),"")&gt;IFERROR(INDEX(Parâmetros!$B$39:$B$48,MATCH($E713,Parâmetros!$A$39:$A$48,0)),99),IFERROR(INDEX(Cadastro!$F$5:$F$94,$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registro"),IF(AND($AB713&lt;&gt;$AB712,IFERROR(INDEX(Cadastro!$F$5:$F$94,$AB713),"")=""),"Indeterminado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IFERROR(MATCH($A713&amp;"|"&amp;TEXT(_xlfn.MAXIFS(Cadastro!$E$5:$E$94,Cadastro!$A$5:$A$94,$A713,Cadastro!$E$5:$E$94,"&lt;="&amp;$F713),"yyyymmdd"),Cadastro!$I$5:$I$94,0),"")</f>
        <v>29</v>
      </c>
      <c r="AC713" t="str">
        <f>IFERROR(_xlfn.SINGLE(INDEX(Exceções!$D$5:$D$202,MATCH($A713&amp;"|"&amp;$F713,Exceções!$F$5:$F$202,0))),"")</f>
        <v/>
      </c>
      <c r="AD713" t="str">
        <f>IF($AC713="","",IFERROR(_xlfn.SINGLE(INDEX(Exceções!$E$5:$E$202,MATCH($A713&amp;"|"&amp;$F713,Exceções!$F$5:$F$202,0))),""))</f>
        <v/>
      </c>
    </row>
    <row r="714" spans="1:30" ht="15" hidden="1" customHeight="1" x14ac:dyDescent="0.25">
      <c r="A714" s="43">
        <v>54049</v>
      </c>
      <c r="B714" s="29" t="s">
        <v>193</v>
      </c>
      <c r="C714" s="29" t="str">
        <f>IFERROR(INDEX(Cadastro!$C$5:$C$94,$AB714),"NÃO INFORMADO")</f>
        <v>ELE</v>
      </c>
      <c r="D714" s="29" t="str">
        <f>IFERROR(INDEX(Cadastro!$D$5:$D$94,$AB714),"")</f>
        <v>Férias</v>
      </c>
      <c r="E714" s="29" t="str">
        <f>IFERROR(INDEX(Cadastro!$G$5:$G$94,$AB714),"")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$94,$AB714),"")="",IF($L714&gt;0,1,0),IF(IFERROR(INDEX(Cadastro!$F$5:$F$94,$AB714),"")&lt;=IFERROR(INDEX(Parâmetros!$B$39:$B$48,MATCH($E714,Parâmetros!$A$39:$A$48,0)),99),IFERROR(INDEX(Cadastro!$F$5:$F$94,$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$94,$AB714),"")="",0,IF(IFERROR(INDEX(Cadastro!$F$5:$F$94,$AB714),"")&gt;IFERROR(INDEX(Parâmetros!$B$39:$B$48,MATCH($E714,Parâmetros!$A$39:$A$48,0)),99),IFERROR(INDEX(Cadastro!$F$5:$F$94,$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registro"),IF(AND($AB714&lt;&gt;$AB713,IFERROR(INDEX(Cadastro!$F$5:$F$94,$AB714),"")=""),"Indeterminado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IFERROR(MATCH($A714&amp;"|"&amp;TEXT(_xlfn.MAXIFS(Cadastro!$E$5:$E$94,Cadastro!$A$5:$A$94,$A714,Cadastro!$E$5:$E$94,"&lt;="&amp;$F714),"yyyymmdd"),Cadastro!$I$5:$I$94,0),"")</f>
        <v>29</v>
      </c>
      <c r="AC714" t="str">
        <f>IFERROR(_xlfn.SINGLE(INDEX(Exceções!$D$5:$D$202,MATCH($A714&amp;"|"&amp;$F714,Exceções!$F$5:$F$202,0))),"")</f>
        <v/>
      </c>
      <c r="AD714" t="str">
        <f>IF($AC714="","",IFERROR(_xlfn.SINGLE(INDEX(Exceções!$E$5:$E$202,MATCH($A714&amp;"|"&amp;$F714,Exceções!$F$5:$F$202,0))),""))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IFERROR(INDEX(Cadastro!$C$5:$C$94,$AB717),"NÃO INFORMADO")</f>
        <v>CAL</v>
      </c>
      <c r="D717" s="29" t="str">
        <f>IFERROR(INDEX(Cadastro!$D$5:$D$94,$AB717),"")</f>
        <v>6x1</v>
      </c>
      <c r="E717" s="29" t="str">
        <f>IFERROR(INDEX(Cadastro!$G$5:$G$94,$AB717),"")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$94,$AB717),"")="",IF($L717&gt;0,1,0),IF(IFERROR(INDEX(Cadastro!$F$5:$F$94,$AB717),"")&lt;=IFERROR(INDEX(Parâmetros!$B$39:$B$48,MATCH($E717,Parâmetros!$A$39:$A$48,0)),99),IFERROR(INDEX(Cadastro!$F$5:$F$94,$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$94,$AB717),"")="",0,IF(IFERROR(INDEX(Cadastro!$F$5:$F$94,$AB717),"")&gt;IFERROR(INDEX(Parâmetros!$B$39:$B$48,MATCH($E717,Parâmetros!$A$39:$A$48,0)),99),IFERROR(INDEX(Cadastro!$F$5:$F$94,$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registro"),IF(AND($AB717&lt;&gt;$AB716,IFERROR(INDEX(Cadastro!$F$5:$F$94,$AB717),"")=""),"Indeterminado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IFERROR(MATCH($A717&amp;"|"&amp;TEXT(_xlfn.MAXIFS(Cadastro!$E$5:$E$94,Cadastro!$A$5:$A$94,$A717,Cadastro!$E$5:$E$94,"&lt;="&amp;$F717),"yyyymmdd"),Cadastro!$I$5:$I$94,0),"")</f>
        <v>30</v>
      </c>
      <c r="AC717" t="str">
        <f>IFERROR(_xlfn.SINGLE(INDEX(Exceções!$D$5:$D$202,MATCH($A717&amp;"|"&amp;$F717,Exceções!$F$5:$F$202,0))),"")</f>
        <v/>
      </c>
      <c r="AD717" t="str">
        <f>IF($AC717="","",IFERROR(_xlfn.SINGLE(INDEX(Exceções!$E$5:$E$202,MATCH($A717&amp;"|"&amp;$F717,Exceções!$F$5:$F$202,0))),""))</f>
        <v/>
      </c>
    </row>
    <row r="718" spans="1:30" ht="15" hidden="1" customHeight="1" x14ac:dyDescent="0.25">
      <c r="A718" s="43">
        <v>50636</v>
      </c>
      <c r="B718" s="29" t="s">
        <v>195</v>
      </c>
      <c r="C718" s="29" t="str">
        <f>IFERROR(INDEX(Cadastro!$C$5:$C$94,$AB718),"NÃO INFORMADO")</f>
        <v>CAL</v>
      </c>
      <c r="D718" s="29" t="str">
        <f>IFERROR(INDEX(Cadastro!$D$5:$D$94,$AB718),"")</f>
        <v>6x1</v>
      </c>
      <c r="E718" s="29" t="str">
        <f>IFERROR(INDEX(Cadastro!$G$5:$G$94,$AB718),"")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$94,$AB718),"")="",IF($L718&gt;0,1,0),IF(IFERROR(INDEX(Cadastro!$F$5:$F$94,$AB718),"")&lt;=IFERROR(INDEX(Parâmetros!$B$39:$B$48,MATCH($E718,Parâmetros!$A$39:$A$48,0)),99),IFERROR(INDEX(Cadastro!$F$5:$F$94,$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$94,$AB718),"")="",0,IF(IFERROR(INDEX(Cadastro!$F$5:$F$94,$AB718),"")&gt;IFERROR(INDEX(Parâmetros!$B$39:$B$48,MATCH($E718,Parâmetros!$A$39:$A$48,0)),99),IFERROR(INDEX(Cadastro!$F$5:$F$94,$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registro"),IF(AND($AB718&lt;&gt;$AB717,IFERROR(INDEX(Cadastro!$F$5:$F$94,$AB718),"")=""),"Indeterminado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IFERROR(MATCH($A718&amp;"|"&amp;TEXT(_xlfn.MAXIFS(Cadastro!$E$5:$E$94,Cadastro!$A$5:$A$94,$A718,Cadastro!$E$5:$E$94,"&lt;="&amp;$F718),"yyyymmdd"),Cadastro!$I$5:$I$94,0),"")</f>
        <v>30</v>
      </c>
      <c r="AC718" t="str">
        <f>IFERROR(_xlfn.SINGLE(INDEX(Exceções!$D$5:$D$202,MATCH($A718&amp;"|"&amp;$F718,Exceções!$F$5:$F$202,0))),"")</f>
        <v/>
      </c>
      <c r="AD718" t="str">
        <f>IF($AC718="","",IFERROR(_xlfn.SINGLE(INDEX(Exceções!$E$5:$E$202,MATCH($A718&amp;"|"&amp;$F718,Exceções!$F$5:$F$202,0))),""))</f>
        <v/>
      </c>
    </row>
    <row r="719" spans="1:30" ht="15" hidden="1" customHeight="1" x14ac:dyDescent="0.25">
      <c r="A719" s="43">
        <v>50636</v>
      </c>
      <c r="B719" s="29" t="s">
        <v>195</v>
      </c>
      <c r="C719" s="29" t="str">
        <f>IFERROR(INDEX(Cadastro!$C$5:$C$94,$AB719),"NÃO INFORMADO")</f>
        <v>CAL</v>
      </c>
      <c r="D719" s="29" t="str">
        <f>IFERROR(INDEX(Cadastro!$D$5:$D$94,$AB719),"")</f>
        <v>6x1</v>
      </c>
      <c r="E719" s="29" t="str">
        <f>IFERROR(INDEX(Cadastro!$G$5:$G$94,$AB719),"")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$94,$AB719),"")="",IF($L719&gt;0,1,0),IF(IFERROR(INDEX(Cadastro!$F$5:$F$94,$AB719),"")&lt;=IFERROR(INDEX(Parâmetros!$B$39:$B$48,MATCH($E719,Parâmetros!$A$39:$A$48,0)),99),IFERROR(INDEX(Cadastro!$F$5:$F$94,$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$94,$AB719),"")="",0,IF(IFERROR(INDEX(Cadastro!$F$5:$F$94,$AB719),"")&gt;IFERROR(INDEX(Parâmetros!$B$39:$B$48,MATCH($E719,Parâmetros!$A$39:$A$48,0)),99),IFERROR(INDEX(Cadastro!$F$5:$F$94,$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registro"),IF(AND($AB719&lt;&gt;$AB718,IFERROR(INDEX(Cadastro!$F$5:$F$94,$AB719),"")=""),"Indeterminado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IFERROR(MATCH($A719&amp;"|"&amp;TEXT(_xlfn.MAXIFS(Cadastro!$E$5:$E$94,Cadastro!$A$5:$A$94,$A719,Cadastro!$E$5:$E$94,"&lt;="&amp;$F719),"yyyymmdd"),Cadastro!$I$5:$I$94,0),"")</f>
        <v>30</v>
      </c>
      <c r="AC719" t="str">
        <f>IFERROR(_xlfn.SINGLE(INDEX(Exceções!$D$5:$D$202,MATCH($A719&amp;"|"&amp;$F719,Exceções!$F$5:$F$202,0))),"")</f>
        <v/>
      </c>
      <c r="AD719" t="str">
        <f>IF($AC719="","",IFERROR(_xlfn.SINGLE(INDEX(Exceções!$E$5:$E$202,MATCH($A719&amp;"|"&amp;$F719,Exceções!$F$5:$F$202,0))),""))</f>
        <v/>
      </c>
    </row>
    <row r="720" spans="1:30" ht="15" hidden="1" customHeight="1" x14ac:dyDescent="0.25">
      <c r="A720" s="43">
        <v>50636</v>
      </c>
      <c r="B720" s="29" t="s">
        <v>195</v>
      </c>
      <c r="C720" s="29" t="str">
        <f>IFERROR(INDEX(Cadastro!$C$5:$C$94,$AB720),"NÃO INFORMADO")</f>
        <v>CAL</v>
      </c>
      <c r="D720" s="29" t="str">
        <f>IFERROR(INDEX(Cadastro!$D$5:$D$94,$AB720),"")</f>
        <v>6x1</v>
      </c>
      <c r="E720" s="29" t="str">
        <f>IFERROR(INDEX(Cadastro!$G$5:$G$94,$AB720),"")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$94,$AB720),"")="",IF($L720&gt;0,1,0),IF(IFERROR(INDEX(Cadastro!$F$5:$F$94,$AB720),"")&lt;=IFERROR(INDEX(Parâmetros!$B$39:$B$48,MATCH($E720,Parâmetros!$A$39:$A$48,0)),99),IFERROR(INDEX(Cadastro!$F$5:$F$94,$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$94,$AB720),"")="",0,IF(IFERROR(INDEX(Cadastro!$F$5:$F$94,$AB720),"")&gt;IFERROR(INDEX(Parâmetros!$B$39:$B$48,MATCH($E720,Parâmetros!$A$39:$A$48,0)),99),IFERROR(INDEX(Cadastro!$F$5:$F$94,$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registro"),IF(AND($AB720&lt;&gt;$AB719,IFERROR(INDEX(Cadastro!$F$5:$F$94,$AB720),"")=""),"Indeterminado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IFERROR(MATCH($A720&amp;"|"&amp;TEXT(_xlfn.MAXIFS(Cadastro!$E$5:$E$94,Cadastro!$A$5:$A$94,$A720,Cadastro!$E$5:$E$94,"&lt;="&amp;$F720),"yyyymmdd"),Cadastro!$I$5:$I$94,0),"")</f>
        <v>30</v>
      </c>
      <c r="AC720" t="str">
        <f>IFERROR(_xlfn.SINGLE(INDEX(Exceções!$D$5:$D$202,MATCH($A720&amp;"|"&amp;$F720,Exceções!$F$5:$F$202,0))),"")</f>
        <v/>
      </c>
      <c r="AD720" t="str">
        <f>IF($AC720="","",IFERROR(_xlfn.SINGLE(INDEX(Exceções!$E$5:$E$202,MATCH($A720&amp;"|"&amp;$F720,Exceções!$F$5:$F$202,0))),""))</f>
        <v/>
      </c>
    </row>
    <row r="721" spans="1:30" ht="15" hidden="1" customHeight="1" x14ac:dyDescent="0.25">
      <c r="A721" s="43">
        <v>50636</v>
      </c>
      <c r="B721" s="29" t="s">
        <v>195</v>
      </c>
      <c r="C721" s="29" t="str">
        <f>IFERROR(INDEX(Cadastro!$C$5:$C$94,$AB721),"NÃO INFORMADO")</f>
        <v>CAL</v>
      </c>
      <c r="D721" s="29" t="str">
        <f>IFERROR(INDEX(Cadastro!$D$5:$D$94,$AB721),"")</f>
        <v>6x1</v>
      </c>
      <c r="E721" s="29" t="str">
        <f>IFERROR(INDEX(Cadastro!$G$5:$G$94,$AB721),"")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$94,$AB721),"")="",IF($L721&gt;0,1,0),IF(IFERROR(INDEX(Cadastro!$F$5:$F$94,$AB721),"")&lt;=IFERROR(INDEX(Parâmetros!$B$39:$B$48,MATCH($E721,Parâmetros!$A$39:$A$48,0)),99),IFERROR(INDEX(Cadastro!$F$5:$F$94,$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$94,$AB721),"")="",0,IF(IFERROR(INDEX(Cadastro!$F$5:$F$94,$AB721),"")&gt;IFERROR(INDEX(Parâmetros!$B$39:$B$48,MATCH($E721,Parâmetros!$A$39:$A$48,0)),99),IFERROR(INDEX(Cadastro!$F$5:$F$94,$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registro"),IF(AND($AB721&lt;&gt;$AB720,IFERROR(INDEX(Cadastro!$F$5:$F$94,$AB721),"")=""),"Indeterminado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IFERROR(MATCH($A721&amp;"|"&amp;TEXT(_xlfn.MAXIFS(Cadastro!$E$5:$E$94,Cadastro!$A$5:$A$94,$A721,Cadastro!$E$5:$E$94,"&lt;="&amp;$F721),"yyyymmdd"),Cadastro!$I$5:$I$94,0),"")</f>
        <v>30</v>
      </c>
      <c r="AC721" t="str">
        <f>IFERROR(_xlfn.SINGLE(INDEX(Exceções!$D$5:$D$202,MATCH($A721&amp;"|"&amp;$F721,Exceções!$F$5:$F$202,0))),"")</f>
        <v/>
      </c>
      <c r="AD721" t="str">
        <f>IF($AC721="","",IFERROR(_xlfn.SINGLE(INDEX(Exceções!$E$5:$E$202,MATCH($A721&amp;"|"&amp;$F721,Exceções!$F$5:$F$202,0))),""))</f>
        <v/>
      </c>
    </row>
    <row r="722" spans="1:30" ht="15" hidden="1" customHeight="1" x14ac:dyDescent="0.25">
      <c r="A722" s="43">
        <v>50636</v>
      </c>
      <c r="B722" s="29" t="s">
        <v>195</v>
      </c>
      <c r="C722" s="29" t="str">
        <f>IFERROR(INDEX(Cadastro!$C$5:$C$94,$AB722),"NÃO INFORMADO")</f>
        <v>CAL</v>
      </c>
      <c r="D722" s="29" t="str">
        <f>IFERROR(INDEX(Cadastro!$D$5:$D$94,$AB722),"")</f>
        <v>6x1</v>
      </c>
      <c r="E722" s="29" t="str">
        <f>IFERROR(INDEX(Cadastro!$G$5:$G$94,$AB722),"")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$94,$AB722),"")="",IF($L722&gt;0,1,0),IF(IFERROR(INDEX(Cadastro!$F$5:$F$94,$AB722),"")&lt;=IFERROR(INDEX(Parâmetros!$B$39:$B$48,MATCH($E722,Parâmetros!$A$39:$A$48,0)),99),IFERROR(INDEX(Cadastro!$F$5:$F$94,$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$94,$AB722),"")="",0,IF(IFERROR(INDEX(Cadastro!$F$5:$F$94,$AB722),"")&gt;IFERROR(INDEX(Parâmetros!$B$39:$B$48,MATCH($E722,Parâmetros!$A$39:$A$48,0)),99),IFERROR(INDEX(Cadastro!$F$5:$F$94,$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registro"),IF(AND($AB722&lt;&gt;$AB721,IFERROR(INDEX(Cadastro!$F$5:$F$94,$AB722),"")=""),"Indeterminado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IFERROR(MATCH($A722&amp;"|"&amp;TEXT(_xlfn.MAXIFS(Cadastro!$E$5:$E$94,Cadastro!$A$5:$A$94,$A722,Cadastro!$E$5:$E$94,"&lt;="&amp;$F722),"yyyymmdd"),Cadastro!$I$5:$I$94,0),"")</f>
        <v>30</v>
      </c>
      <c r="AC722" t="str">
        <f>IFERROR(_xlfn.SINGLE(INDEX(Exceções!$D$5:$D$202,MATCH($A722&amp;"|"&amp;$F722,Exceções!$F$5:$F$202,0))),"")</f>
        <v/>
      </c>
      <c r="AD722" t="str">
        <f>IF($AC722="","",IFERROR(_xlfn.SINGLE(INDEX(Exceções!$E$5:$E$202,MATCH($A722&amp;"|"&amp;$F722,Exceções!$F$5:$F$202,0))),""))</f>
        <v/>
      </c>
    </row>
    <row r="723" spans="1:30" ht="15" hidden="1" customHeight="1" x14ac:dyDescent="0.25">
      <c r="A723" s="43">
        <v>50636</v>
      </c>
      <c r="B723" s="29" t="s">
        <v>195</v>
      </c>
      <c r="C723" s="29" t="str">
        <f>IFERROR(INDEX(Cadastro!$C$5:$C$94,$AB723),"NÃO INFORMADO")</f>
        <v>CAL</v>
      </c>
      <c r="D723" s="29" t="str">
        <f>IFERROR(INDEX(Cadastro!$D$5:$D$94,$AB723),"")</f>
        <v>6x1</v>
      </c>
      <c r="E723" s="29" t="str">
        <f>IFERROR(INDEX(Cadastro!$G$5:$G$94,$AB723),"")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$94,$AB723),"")="",IF($L723&gt;0,1,0),IF(IFERROR(INDEX(Cadastro!$F$5:$F$94,$AB723),"")&lt;=IFERROR(INDEX(Parâmetros!$B$39:$B$48,MATCH($E723,Parâmetros!$A$39:$A$48,0)),99),IFERROR(INDEX(Cadastro!$F$5:$F$94,$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$94,$AB723),"")="",0,IF(IFERROR(INDEX(Cadastro!$F$5:$F$94,$AB723),"")&gt;IFERROR(INDEX(Parâmetros!$B$39:$B$48,MATCH($E723,Parâmetros!$A$39:$A$48,0)),99),IFERROR(INDEX(Cadastro!$F$5:$F$94,$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registro"),IF(AND($AB723&lt;&gt;$AB722,IFERROR(INDEX(Cadastro!$F$5:$F$94,$AB723),"")=""),"Indeterminado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IFERROR(MATCH($A723&amp;"|"&amp;TEXT(_xlfn.MAXIFS(Cadastro!$E$5:$E$94,Cadastro!$A$5:$A$94,$A723,Cadastro!$E$5:$E$94,"&lt;="&amp;$F723),"yyyymmdd"),Cadastro!$I$5:$I$94,0),"")</f>
        <v>30</v>
      </c>
      <c r="AC723" t="str">
        <f>IFERROR(_xlfn.SINGLE(INDEX(Exceções!$D$5:$D$202,MATCH($A723&amp;"|"&amp;$F723,Exceções!$F$5:$F$202,0))),"")</f>
        <v/>
      </c>
      <c r="AD723" t="str">
        <f>IF($AC723="","",IFERROR(_xlfn.SINGLE(INDEX(Exceções!$E$5:$E$202,MATCH($A723&amp;"|"&amp;$F723,Exceções!$F$5:$F$202,0))),""))</f>
        <v/>
      </c>
    </row>
    <row r="724" spans="1:30" ht="15" hidden="1" customHeight="1" x14ac:dyDescent="0.25">
      <c r="A724" s="43">
        <v>50636</v>
      </c>
      <c r="B724" s="29" t="s">
        <v>195</v>
      </c>
      <c r="C724" s="29" t="str">
        <f>IFERROR(INDEX(Cadastro!$C$5:$C$94,$AB724),"NÃO INFORMADO")</f>
        <v>CAL</v>
      </c>
      <c r="D724" s="29" t="str">
        <f>IFERROR(INDEX(Cadastro!$D$5:$D$94,$AB724),"")</f>
        <v>6x1</v>
      </c>
      <c r="E724" s="29" t="str">
        <f>IFERROR(INDEX(Cadastro!$G$5:$G$94,$AB724),"")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$94,$AB724),"")="",IF($L724&gt;0,1,0),IF(IFERROR(INDEX(Cadastro!$F$5:$F$94,$AB724),"")&lt;=IFERROR(INDEX(Parâmetros!$B$39:$B$48,MATCH($E724,Parâmetros!$A$39:$A$48,0)),99),IFERROR(INDEX(Cadastro!$F$5:$F$94,$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$94,$AB724),"")="",0,IF(IFERROR(INDEX(Cadastro!$F$5:$F$94,$AB724),"")&gt;IFERROR(INDEX(Parâmetros!$B$39:$B$48,MATCH($E724,Parâmetros!$A$39:$A$48,0)),99),IFERROR(INDEX(Cadastro!$F$5:$F$94,$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registro"),IF(AND($AB724&lt;&gt;$AB723,IFERROR(INDEX(Cadastro!$F$5:$F$94,$AB724),"")=""),"Indeterminado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IFERROR(MATCH($A724&amp;"|"&amp;TEXT(_xlfn.MAXIFS(Cadastro!$E$5:$E$94,Cadastro!$A$5:$A$94,$A724,Cadastro!$E$5:$E$94,"&lt;="&amp;$F724),"yyyymmdd"),Cadastro!$I$5:$I$94,0),"")</f>
        <v>30</v>
      </c>
      <c r="AC724" t="str">
        <f>IFERROR(_xlfn.SINGLE(INDEX(Exceções!$D$5:$D$202,MATCH($A724&amp;"|"&amp;$F724,Exceções!$F$5:$F$202,0))),"")</f>
        <v/>
      </c>
      <c r="AD724" t="str">
        <f>IF($AC724="","",IFERROR(_xlfn.SINGLE(INDEX(Exceções!$E$5:$E$202,MATCH($A724&amp;"|"&amp;$F724,Exceções!$F$5:$F$202,0))),""))</f>
        <v/>
      </c>
    </row>
    <row r="725" spans="1:30" ht="15" hidden="1" customHeight="1" x14ac:dyDescent="0.25">
      <c r="A725" s="43">
        <v>50636</v>
      </c>
      <c r="B725" s="29" t="s">
        <v>195</v>
      </c>
      <c r="C725" s="29" t="str">
        <f>IFERROR(INDEX(Cadastro!$C$5:$C$94,$AB725),"NÃO INFORMADO")</f>
        <v>CAL</v>
      </c>
      <c r="D725" s="29" t="str">
        <f>IFERROR(INDEX(Cadastro!$D$5:$D$94,$AB725),"")</f>
        <v>6x1</v>
      </c>
      <c r="E725" s="29" t="str">
        <f>IFERROR(INDEX(Cadastro!$G$5:$G$94,$AB725),"")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$94,$AB725),"")="",IF($L725&gt;0,1,0),IF(IFERROR(INDEX(Cadastro!$F$5:$F$94,$AB725),"")&lt;=IFERROR(INDEX(Parâmetros!$B$39:$B$48,MATCH($E725,Parâmetros!$A$39:$A$48,0)),99),IFERROR(INDEX(Cadastro!$F$5:$F$94,$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$94,$AB725),"")="",0,IF(IFERROR(INDEX(Cadastro!$F$5:$F$94,$AB725),"")&gt;IFERROR(INDEX(Parâmetros!$B$39:$B$48,MATCH($E725,Parâmetros!$A$39:$A$48,0)),99),IFERROR(INDEX(Cadastro!$F$5:$F$94,$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registro"),IF(AND($AB725&lt;&gt;$AB724,IFERROR(INDEX(Cadastro!$F$5:$F$94,$AB725),"")=""),"Indeterminado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IFERROR(MATCH($A725&amp;"|"&amp;TEXT(_xlfn.MAXIFS(Cadastro!$E$5:$E$94,Cadastro!$A$5:$A$94,$A725,Cadastro!$E$5:$E$94,"&lt;="&amp;$F725),"yyyymmdd"),Cadastro!$I$5:$I$94,0),"")</f>
        <v>30</v>
      </c>
      <c r="AC725" t="str">
        <f>IFERROR(_xlfn.SINGLE(INDEX(Exceções!$D$5:$D$202,MATCH($A725&amp;"|"&amp;$F725,Exceções!$F$5:$F$202,0))),"")</f>
        <v/>
      </c>
      <c r="AD725" t="str">
        <f>IF($AC725="","",IFERROR(_xlfn.SINGLE(INDEX(Exceções!$E$5:$E$202,MATCH($A725&amp;"|"&amp;$F725,Exceções!$F$5:$F$202,0))),""))</f>
        <v/>
      </c>
    </row>
    <row r="726" spans="1:30" ht="15" hidden="1" customHeight="1" x14ac:dyDescent="0.25">
      <c r="A726" s="43">
        <v>50636</v>
      </c>
      <c r="B726" s="29" t="s">
        <v>195</v>
      </c>
      <c r="C726" s="29" t="str">
        <f>IFERROR(INDEX(Cadastro!$C$5:$C$94,$AB726),"NÃO INFORMADO")</f>
        <v>CAL</v>
      </c>
      <c r="D726" s="29" t="str">
        <f>IFERROR(INDEX(Cadastro!$D$5:$D$94,$AB726),"")</f>
        <v>6x1</v>
      </c>
      <c r="E726" s="29" t="str">
        <f>IFERROR(INDEX(Cadastro!$G$5:$G$94,$AB726),"")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$94,$AB726),"")="",IF($L726&gt;0,1,0),IF(IFERROR(INDEX(Cadastro!$F$5:$F$94,$AB726),"")&lt;=IFERROR(INDEX(Parâmetros!$B$39:$B$48,MATCH($E726,Parâmetros!$A$39:$A$48,0)),99),IFERROR(INDEX(Cadastro!$F$5:$F$94,$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$94,$AB726),"")="",0,IF(IFERROR(INDEX(Cadastro!$F$5:$F$94,$AB726),"")&gt;IFERROR(INDEX(Parâmetros!$B$39:$B$48,MATCH($E726,Parâmetros!$A$39:$A$48,0)),99),IFERROR(INDEX(Cadastro!$F$5:$F$94,$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registro"),IF(AND($AB726&lt;&gt;$AB725,IFERROR(INDEX(Cadastro!$F$5:$F$94,$AB726),"")=""),"Indeterminado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IFERROR(MATCH($A726&amp;"|"&amp;TEXT(_xlfn.MAXIFS(Cadastro!$E$5:$E$94,Cadastro!$A$5:$A$94,$A726,Cadastro!$E$5:$E$94,"&lt;="&amp;$F726),"yyyymmdd"),Cadastro!$I$5:$I$94,0),"")</f>
        <v>30</v>
      </c>
      <c r="AC726" t="str">
        <f>IFERROR(_xlfn.SINGLE(INDEX(Exceções!$D$5:$D$202,MATCH($A726&amp;"|"&amp;$F726,Exceções!$F$5:$F$202,0))),"")</f>
        <v/>
      </c>
      <c r="AD726" t="str">
        <f>IF($AC726="","",IFERROR(_xlfn.SINGLE(INDEX(Exceções!$E$5:$E$202,MATCH($A726&amp;"|"&amp;$F726,Exceções!$F$5:$F$202,0))),""))</f>
        <v/>
      </c>
    </row>
    <row r="727" spans="1:30" ht="15" hidden="1" customHeight="1" x14ac:dyDescent="0.25">
      <c r="A727" s="43">
        <v>50636</v>
      </c>
      <c r="B727" s="29" t="s">
        <v>195</v>
      </c>
      <c r="C727" s="29" t="str">
        <f>IFERROR(INDEX(Cadastro!$C$5:$C$94,$AB727),"NÃO INFORMADO")</f>
        <v>CAL</v>
      </c>
      <c r="D727" s="29" t="str">
        <f>IFERROR(INDEX(Cadastro!$D$5:$D$94,$AB727),"")</f>
        <v>6x1</v>
      </c>
      <c r="E727" s="29" t="str">
        <f>IFERROR(INDEX(Cadastro!$G$5:$G$94,$AB727),"")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$94,$AB727),"")="",IF($L727&gt;0,1,0),IF(IFERROR(INDEX(Cadastro!$F$5:$F$94,$AB727),"")&lt;=IFERROR(INDEX(Parâmetros!$B$39:$B$48,MATCH($E727,Parâmetros!$A$39:$A$48,0)),99),IFERROR(INDEX(Cadastro!$F$5:$F$94,$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$94,$AB727),"")="",0,IF(IFERROR(INDEX(Cadastro!$F$5:$F$94,$AB727),"")&gt;IFERROR(INDEX(Parâmetros!$B$39:$B$48,MATCH($E727,Parâmetros!$A$39:$A$48,0)),99),IFERROR(INDEX(Cadastro!$F$5:$F$94,$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registro"),IF(AND($AB727&lt;&gt;$AB726,IFERROR(INDEX(Cadastro!$F$5:$F$94,$AB727),"")=""),"Indeterminado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IFERROR(MATCH($A727&amp;"|"&amp;TEXT(_xlfn.MAXIFS(Cadastro!$E$5:$E$94,Cadastro!$A$5:$A$94,$A727,Cadastro!$E$5:$E$94,"&lt;="&amp;$F727),"yyyymmdd"),Cadastro!$I$5:$I$94,0),"")</f>
        <v>30</v>
      </c>
      <c r="AC727" t="str">
        <f>IFERROR(_xlfn.SINGLE(INDEX(Exceções!$D$5:$D$202,MATCH($A727&amp;"|"&amp;$F727,Exceções!$F$5:$F$202,0))),"")</f>
        <v/>
      </c>
      <c r="AD727" t="str">
        <f>IF($AC727="","",IFERROR(_xlfn.SINGLE(INDEX(Exceções!$E$5:$E$202,MATCH($A727&amp;"|"&amp;$F727,Exceções!$F$5:$F$202,0))),""))</f>
        <v/>
      </c>
    </row>
    <row r="728" spans="1:30" ht="15" hidden="1" customHeight="1" x14ac:dyDescent="0.25">
      <c r="A728" s="43">
        <v>50636</v>
      </c>
      <c r="B728" s="29" t="s">
        <v>195</v>
      </c>
      <c r="C728" s="29" t="str">
        <f>IFERROR(INDEX(Cadastro!$C$5:$C$94,$AB728),"NÃO INFORMADO")</f>
        <v>CAL</v>
      </c>
      <c r="D728" s="29" t="str">
        <f>IFERROR(INDEX(Cadastro!$D$5:$D$94,$AB728),"")</f>
        <v>6x1</v>
      </c>
      <c r="E728" s="29" t="str">
        <f>IFERROR(INDEX(Cadastro!$G$5:$G$94,$AB728),"")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$94,$AB728),"")="",IF($L728&gt;0,1,0),IF(IFERROR(INDEX(Cadastro!$F$5:$F$94,$AB728),"")&lt;=IFERROR(INDEX(Parâmetros!$B$39:$B$48,MATCH($E728,Parâmetros!$A$39:$A$48,0)),99),IFERROR(INDEX(Cadastro!$F$5:$F$94,$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$94,$AB728),"")="",0,IF(IFERROR(INDEX(Cadastro!$F$5:$F$94,$AB728),"")&gt;IFERROR(INDEX(Parâmetros!$B$39:$B$48,MATCH($E728,Parâmetros!$A$39:$A$48,0)),99),IFERROR(INDEX(Cadastro!$F$5:$F$94,$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registro"),IF(AND($AB728&lt;&gt;$AB727,IFERROR(INDEX(Cadastro!$F$5:$F$94,$AB728),"")=""),"Indeterminado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IFERROR(MATCH($A728&amp;"|"&amp;TEXT(_xlfn.MAXIFS(Cadastro!$E$5:$E$94,Cadastro!$A$5:$A$94,$A728,Cadastro!$E$5:$E$94,"&lt;="&amp;$F728),"yyyymmdd"),Cadastro!$I$5:$I$94,0),"")</f>
        <v>30</v>
      </c>
      <c r="AC728" t="str">
        <f>IFERROR(_xlfn.SINGLE(INDEX(Exceções!$D$5:$D$202,MATCH($A728&amp;"|"&amp;$F728,Exceções!$F$5:$F$202,0))),"")</f>
        <v/>
      </c>
      <c r="AD728" t="str">
        <f>IF($AC728="","",IFERROR(_xlfn.SINGLE(INDEX(Exceções!$E$5:$E$202,MATCH($A728&amp;"|"&amp;$F728,Exceções!$F$5:$F$202,0))),""))</f>
        <v/>
      </c>
    </row>
    <row r="729" spans="1:30" ht="15" hidden="1" customHeight="1" x14ac:dyDescent="0.25">
      <c r="A729" s="43">
        <v>50636</v>
      </c>
      <c r="B729" s="29" t="s">
        <v>195</v>
      </c>
      <c r="C729" s="29" t="str">
        <f>IFERROR(INDEX(Cadastro!$C$5:$C$94,$AB729),"NÃO INFORMADO")</f>
        <v>CAL</v>
      </c>
      <c r="D729" s="29" t="str">
        <f>IFERROR(INDEX(Cadastro!$D$5:$D$94,$AB729),"")</f>
        <v>6x1</v>
      </c>
      <c r="E729" s="29" t="str">
        <f>IFERROR(INDEX(Cadastro!$G$5:$G$94,$AB729),"")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$94,$AB729),"")="",IF($L729&gt;0,1,0),IF(IFERROR(INDEX(Cadastro!$F$5:$F$94,$AB729),"")&lt;=IFERROR(INDEX(Parâmetros!$B$39:$B$48,MATCH($E729,Parâmetros!$A$39:$A$48,0)),99),IFERROR(INDEX(Cadastro!$F$5:$F$94,$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$94,$AB729),"")="",0,IF(IFERROR(INDEX(Cadastro!$F$5:$F$94,$AB729),"")&gt;IFERROR(INDEX(Parâmetros!$B$39:$B$48,MATCH($E729,Parâmetros!$A$39:$A$48,0)),99),IFERROR(INDEX(Cadastro!$F$5:$F$94,$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registro"),IF(AND($AB729&lt;&gt;$AB728,IFERROR(INDEX(Cadastro!$F$5:$F$94,$AB729),"")=""),"Indeterminado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IFERROR(MATCH($A729&amp;"|"&amp;TEXT(_xlfn.MAXIFS(Cadastro!$E$5:$E$94,Cadastro!$A$5:$A$94,$A729,Cadastro!$E$5:$E$94,"&lt;="&amp;$F729),"yyyymmdd"),Cadastro!$I$5:$I$94,0),"")</f>
        <v>30</v>
      </c>
      <c r="AC729" t="str">
        <f>IFERROR(_xlfn.SINGLE(INDEX(Exceções!$D$5:$D$202,MATCH($A729&amp;"|"&amp;$F729,Exceções!$F$5:$F$202,0))),"")</f>
        <v/>
      </c>
      <c r="AD729" t="str">
        <f>IF($AC729="","",IFERROR(_xlfn.SINGLE(INDEX(Exceções!$E$5:$E$202,MATCH($A729&amp;"|"&amp;$F729,Exceções!$F$5:$F$202,0))),""))</f>
        <v/>
      </c>
    </row>
    <row r="730" spans="1:30" ht="15" hidden="1" customHeight="1" x14ac:dyDescent="0.25">
      <c r="A730" s="43">
        <v>50636</v>
      </c>
      <c r="B730" s="29" t="s">
        <v>195</v>
      </c>
      <c r="C730" s="29" t="str">
        <f>IFERROR(INDEX(Cadastro!$C$5:$C$94,$AB730),"NÃO INFORMADO")</f>
        <v>CAL</v>
      </c>
      <c r="D730" s="29" t="str">
        <f>IFERROR(INDEX(Cadastro!$D$5:$D$94,$AB730),"")</f>
        <v>6x1</v>
      </c>
      <c r="E730" s="29" t="str">
        <f>IFERROR(INDEX(Cadastro!$G$5:$G$94,$AB730),"")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$94,$AB730),"")="",IF($L730&gt;0,1,0),IF(IFERROR(INDEX(Cadastro!$F$5:$F$94,$AB730),"")&lt;=IFERROR(INDEX(Parâmetros!$B$39:$B$48,MATCH($E730,Parâmetros!$A$39:$A$48,0)),99),IFERROR(INDEX(Cadastro!$F$5:$F$94,$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$94,$AB730),"")="",0,IF(IFERROR(INDEX(Cadastro!$F$5:$F$94,$AB730),"")&gt;IFERROR(INDEX(Parâmetros!$B$39:$B$48,MATCH($E730,Parâmetros!$A$39:$A$48,0)),99),IFERROR(INDEX(Cadastro!$F$5:$F$94,$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registro"),IF(AND($AB730&lt;&gt;$AB729,IFERROR(INDEX(Cadastro!$F$5:$F$94,$AB730),"")=""),"Indeterminado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IFERROR(MATCH($A730&amp;"|"&amp;TEXT(_xlfn.MAXIFS(Cadastro!$E$5:$E$94,Cadastro!$A$5:$A$94,$A730,Cadastro!$E$5:$E$94,"&lt;="&amp;$F730),"yyyymmdd"),Cadastro!$I$5:$I$94,0),"")</f>
        <v>30</v>
      </c>
      <c r="AC730" t="str">
        <f>IFERROR(_xlfn.SINGLE(INDEX(Exceções!$D$5:$D$202,MATCH($A730&amp;"|"&amp;$F730,Exceções!$F$5:$F$202,0))),"")</f>
        <v/>
      </c>
      <c r="AD730" t="str">
        <f>IF($AC730="","",IFERROR(_xlfn.SINGLE(INDEX(Exceções!$E$5:$E$202,MATCH($A730&amp;"|"&amp;$F730,Exceções!$F$5:$F$202,0))),""))</f>
        <v/>
      </c>
    </row>
    <row r="731" spans="1:30" ht="15" hidden="1" customHeight="1" x14ac:dyDescent="0.25">
      <c r="A731" s="43">
        <v>50636</v>
      </c>
      <c r="B731" s="29" t="s">
        <v>195</v>
      </c>
      <c r="C731" s="29" t="str">
        <f>IFERROR(INDEX(Cadastro!$C$5:$C$94,$AB731),"NÃO INFORMADO")</f>
        <v>CAL</v>
      </c>
      <c r="D731" s="29" t="str">
        <f>IFERROR(INDEX(Cadastro!$D$5:$D$94,$AB731),"")</f>
        <v>6x1</v>
      </c>
      <c r="E731" s="29" t="str">
        <f>IFERROR(INDEX(Cadastro!$G$5:$G$94,$AB731),"")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$94,$AB731),"")="",IF($L731&gt;0,1,0),IF(IFERROR(INDEX(Cadastro!$F$5:$F$94,$AB731),"")&lt;=IFERROR(INDEX(Parâmetros!$B$39:$B$48,MATCH($E731,Parâmetros!$A$39:$A$48,0)),99),IFERROR(INDEX(Cadastro!$F$5:$F$94,$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$94,$AB731),"")="",0,IF(IFERROR(INDEX(Cadastro!$F$5:$F$94,$AB731),"")&gt;IFERROR(INDEX(Parâmetros!$B$39:$B$48,MATCH($E731,Parâmetros!$A$39:$A$48,0)),99),IFERROR(INDEX(Cadastro!$F$5:$F$94,$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registro"),IF(AND($AB731&lt;&gt;$AB730,IFERROR(INDEX(Cadastro!$F$5:$F$94,$AB731),"")=""),"Indeterminado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IFERROR(MATCH($A731&amp;"|"&amp;TEXT(_xlfn.MAXIFS(Cadastro!$E$5:$E$94,Cadastro!$A$5:$A$94,$A731,Cadastro!$E$5:$E$94,"&lt;="&amp;$F731),"yyyymmdd"),Cadastro!$I$5:$I$94,0),"")</f>
        <v>30</v>
      </c>
      <c r="AC731" t="str">
        <f>IFERROR(_xlfn.SINGLE(INDEX(Exceções!$D$5:$D$202,MATCH($A731&amp;"|"&amp;$F731,Exceções!$F$5:$F$202,0))),"")</f>
        <v/>
      </c>
      <c r="AD731" t="str">
        <f>IF($AC731="","",IFERROR(_xlfn.SINGLE(INDEX(Exceções!$E$5:$E$202,MATCH($A731&amp;"|"&amp;$F731,Exceções!$F$5:$F$202,0))),""))</f>
        <v/>
      </c>
    </row>
    <row r="732" spans="1:30" ht="15" hidden="1" customHeight="1" x14ac:dyDescent="0.25">
      <c r="A732" s="43">
        <v>50636</v>
      </c>
      <c r="B732" s="29" t="s">
        <v>195</v>
      </c>
      <c r="C732" s="29" t="str">
        <f>IFERROR(INDEX(Cadastro!$C$5:$C$94,$AB732),"NÃO INFORMADO")</f>
        <v>CAL</v>
      </c>
      <c r="D732" s="29" t="str">
        <f>IFERROR(INDEX(Cadastro!$D$5:$D$94,$AB732),"")</f>
        <v>6x1</v>
      </c>
      <c r="E732" s="29" t="str">
        <f>IFERROR(INDEX(Cadastro!$G$5:$G$94,$AB732),"")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$94,$AB732),"")="",IF($L732&gt;0,1,0),IF(IFERROR(INDEX(Cadastro!$F$5:$F$94,$AB732),"")&lt;=IFERROR(INDEX(Parâmetros!$B$39:$B$48,MATCH($E732,Parâmetros!$A$39:$A$48,0)),99),IFERROR(INDEX(Cadastro!$F$5:$F$94,$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$94,$AB732),"")="",0,IF(IFERROR(INDEX(Cadastro!$F$5:$F$94,$AB732),"")&gt;IFERROR(INDEX(Parâmetros!$B$39:$B$48,MATCH($E732,Parâmetros!$A$39:$A$48,0)),99),IFERROR(INDEX(Cadastro!$F$5:$F$94,$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registro"),IF(AND($AB732&lt;&gt;$AB731,IFERROR(INDEX(Cadastro!$F$5:$F$94,$AB732),"")=""),"Indeterminado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IFERROR(MATCH($A732&amp;"|"&amp;TEXT(_xlfn.MAXIFS(Cadastro!$E$5:$E$94,Cadastro!$A$5:$A$94,$A732,Cadastro!$E$5:$E$94,"&lt;="&amp;$F732),"yyyymmdd"),Cadastro!$I$5:$I$94,0),"")</f>
        <v>30</v>
      </c>
      <c r="AC732" t="str">
        <f>IFERROR(_xlfn.SINGLE(INDEX(Exceções!$D$5:$D$202,MATCH($A732&amp;"|"&amp;$F732,Exceções!$F$5:$F$202,0))),"")</f>
        <v/>
      </c>
      <c r="AD732" t="str">
        <f>IF($AC732="","",IFERROR(_xlfn.SINGLE(INDEX(Exceções!$E$5:$E$202,MATCH($A732&amp;"|"&amp;$F732,Exceções!$F$5:$F$202,0))),""))</f>
        <v/>
      </c>
    </row>
    <row r="733" spans="1:30" ht="15" hidden="1" customHeight="1" x14ac:dyDescent="0.25">
      <c r="A733" s="43">
        <v>50636</v>
      </c>
      <c r="B733" s="29" t="s">
        <v>195</v>
      </c>
      <c r="C733" s="29" t="str">
        <f>IFERROR(INDEX(Cadastro!$C$5:$C$94,$AB733),"NÃO INFORMADO")</f>
        <v>CAL</v>
      </c>
      <c r="D733" s="29" t="str">
        <f>IFERROR(INDEX(Cadastro!$D$5:$D$94,$AB733),"")</f>
        <v>6x1</v>
      </c>
      <c r="E733" s="29" t="str">
        <f>IFERROR(INDEX(Cadastro!$G$5:$G$94,$AB733),"")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Não</v>
      </c>
      <c r="Q733" s="44" t="str">
        <f t="shared" si="140"/>
        <v/>
      </c>
      <c r="R733" s="44" t="str">
        <f t="shared" si="141"/>
        <v/>
      </c>
      <c r="S733" s="42" t="str">
        <f t="shared" si="142"/>
        <v/>
      </c>
      <c r="T733" s="44" t="str">
        <f>IF($Q733&lt;&gt;"Sim","",IF($N733&gt;Parâmetros!$E$15,"Sim","Não"))</f>
        <v/>
      </c>
      <c r="U733" s="29" t="str">
        <f t="shared" si="143"/>
        <v>Fora da apuração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$94,$AB733),"")="",IF($L733&gt;0,1,0),IF(IFERROR(INDEX(Cadastro!$F$5:$F$94,$AB733),"")&lt;=IFERROR(INDEX(Parâmetros!$B$39:$B$48,MATCH($E733,Parâmetros!$A$39:$A$48,0)),99),IFERROR(INDEX(Cadastro!$F$5:$F$94,$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$94,$AB733),"")="",0,IF(IFERROR(INDEX(Cadastro!$F$5:$F$94,$AB733),"")&gt;IFERROR(INDEX(Parâmetros!$B$39:$B$48,MATCH($E733,Parâmetros!$A$39:$A$48,0)),99),IFERROR(INDEX(Cadastro!$F$5:$F$94,$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registro"),IF(AND($AB733&lt;&gt;$AB732,IFERROR(INDEX(Cadastro!$F$5:$F$94,$AB733),"")=""),"Indeterminado (início da série)",IF($X733&gt;0,"Folga","Falta de registro"))))))))</f>
        <v>Falta de registro</v>
      </c>
      <c r="Z733" s="46">
        <f>IF(OR($L733&gt;0,$F733&gt;Parâmetros!$E$14),0,IF($A733&lt;&gt;$A732,1,N($Z732)+1))</f>
        <v>0</v>
      </c>
      <c r="AA733" s="46">
        <f>IF(OR($L733&gt;0,$F733&gt;Parâmetros!$E$14),0,IF(OR($A733&lt;&gt;$A734,$F734&gt;Parâmetros!$E$14),1,N($AA734)+1))</f>
        <v>0</v>
      </c>
      <c r="AB733" s="43">
        <f>IFERROR(MATCH($A733&amp;"|"&amp;TEXT(_xlfn.MAXIFS(Cadastro!$E$5:$E$94,Cadastro!$A$5:$A$94,$A733,Cadastro!$E$5:$E$94,"&lt;="&amp;$F733),"yyyymmdd"),Cadastro!$I$5:$I$94,0),"")</f>
        <v>30</v>
      </c>
      <c r="AC733" t="str">
        <f>IFERROR(_xlfn.SINGLE(INDEX(Exceções!$D$5:$D$202,MATCH($A733&amp;"|"&amp;$F733,Exceções!$F$5:$F$202,0))),"")</f>
        <v/>
      </c>
      <c r="AD733" t="str">
        <f>IF($AC733="","",IFERROR(_xlfn.SINGLE(INDEX(Exceções!$E$5:$E$202,MATCH($A733&amp;"|"&amp;$F733,Exceções!$F$5:$F$202,0))),""))</f>
        <v/>
      </c>
    </row>
    <row r="734" spans="1:30" ht="15" hidden="1" customHeight="1" x14ac:dyDescent="0.25">
      <c r="A734" s="43">
        <v>50636</v>
      </c>
      <c r="B734" s="29" t="s">
        <v>195</v>
      </c>
      <c r="C734" s="29" t="str">
        <f>IFERROR(INDEX(Cadastro!$C$5:$C$94,$AB734),"NÃO INFORMADO")</f>
        <v>CAL</v>
      </c>
      <c r="D734" s="29" t="str">
        <f>IFERROR(INDEX(Cadastro!$D$5:$D$94,$AB734),"")</f>
        <v>6x1</v>
      </c>
      <c r="E734" s="29" t="str">
        <f>IFERROR(INDEX(Cadastro!$G$5:$G$94,$AB734),"")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$94,$AB734),"")="",IF($L734&gt;0,1,0),IF(IFERROR(INDEX(Cadastro!$F$5:$F$94,$AB734),"")&lt;=IFERROR(INDEX(Parâmetros!$B$39:$B$48,MATCH($E734,Parâmetros!$A$39:$A$48,0)),99),IFERROR(INDEX(Cadastro!$F$5:$F$94,$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$94,$AB734),"")="",0,IF(IFERROR(INDEX(Cadastro!$F$5:$F$94,$AB734),"")&gt;IFERROR(INDEX(Parâmetros!$B$39:$B$48,MATCH($E734,Parâmetros!$A$39:$A$48,0)),99),IFERROR(INDEX(Cadastro!$F$5:$F$94,$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registro"),IF(AND($AB734&lt;&gt;$AB733,IFERROR(INDEX(Cadastro!$F$5:$F$94,$AB734),"")=""),"Indeterminado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IFERROR(MATCH($A734&amp;"|"&amp;TEXT(_xlfn.MAXIFS(Cadastro!$E$5:$E$94,Cadastro!$A$5:$A$94,$A734,Cadastro!$E$5:$E$94,"&lt;="&amp;$F734),"yyyymmdd"),Cadastro!$I$5:$I$94,0),"")</f>
        <v>30</v>
      </c>
      <c r="AC734" t="str">
        <f>IFERROR(_xlfn.SINGLE(INDEX(Exceções!$D$5:$D$202,MATCH($A734&amp;"|"&amp;$F734,Exceções!$F$5:$F$202,0))),"")</f>
        <v/>
      </c>
      <c r="AD734" t="str">
        <f>IF($AC734="","",IFERROR(_xlfn.SINGLE(INDEX(Exceções!$E$5:$E$202,MATCH($A734&amp;"|"&amp;$F734,Exceções!$F$5:$F$202,0))),""))</f>
        <v/>
      </c>
    </row>
    <row r="735" spans="1:30" ht="15" hidden="1" customHeight="1" x14ac:dyDescent="0.25">
      <c r="A735" s="43">
        <v>50636</v>
      </c>
      <c r="B735" s="29" t="s">
        <v>195</v>
      </c>
      <c r="C735" s="29" t="str">
        <f>IFERROR(INDEX(Cadastro!$C$5:$C$94,$AB735),"NÃO INFORMADO")</f>
        <v>CAL</v>
      </c>
      <c r="D735" s="29" t="str">
        <f>IFERROR(INDEX(Cadastro!$D$5:$D$94,$AB735),"")</f>
        <v>6x1</v>
      </c>
      <c r="E735" s="29" t="str">
        <f>IFERROR(INDEX(Cadastro!$G$5:$G$94,$AB735),"")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$94,$AB735),"")="",IF($L735&gt;0,1,0),IF(IFERROR(INDEX(Cadastro!$F$5:$F$94,$AB735),"")&lt;=IFERROR(INDEX(Parâmetros!$B$39:$B$48,MATCH($E735,Parâmetros!$A$39:$A$48,0)),99),IFERROR(INDEX(Cadastro!$F$5:$F$94,$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$94,$AB735),"")="",0,IF(IFERROR(INDEX(Cadastro!$F$5:$F$94,$AB735),"")&gt;IFERROR(INDEX(Parâmetros!$B$39:$B$48,MATCH($E735,Parâmetros!$A$39:$A$48,0)),99),IFERROR(INDEX(Cadastro!$F$5:$F$94,$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registro"),IF(AND($AB735&lt;&gt;$AB734,IFERROR(INDEX(Cadastro!$F$5:$F$94,$AB735),"")=""),"Indeterminado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IFERROR(MATCH($A735&amp;"|"&amp;TEXT(_xlfn.MAXIFS(Cadastro!$E$5:$E$94,Cadastro!$A$5:$A$94,$A735,Cadastro!$E$5:$E$94,"&lt;="&amp;$F735),"yyyymmdd"),Cadastro!$I$5:$I$94,0),"")</f>
        <v>30</v>
      </c>
      <c r="AC735" t="str">
        <f>IFERROR(_xlfn.SINGLE(INDEX(Exceções!$D$5:$D$202,MATCH($A735&amp;"|"&amp;$F735,Exceções!$F$5:$F$202,0))),"")</f>
        <v/>
      </c>
      <c r="AD735" t="str">
        <f>IF($AC735="","",IFERROR(_xlfn.SINGLE(INDEX(Exceções!$E$5:$E$202,MATCH($A735&amp;"|"&amp;$F735,Exceções!$F$5:$F$202,0))),""))</f>
        <v/>
      </c>
    </row>
    <row r="736" spans="1:30" ht="15" hidden="1" customHeight="1" x14ac:dyDescent="0.25">
      <c r="A736" s="43">
        <v>50636</v>
      </c>
      <c r="B736" s="29" t="s">
        <v>195</v>
      </c>
      <c r="C736" s="29" t="str">
        <f>IFERROR(INDEX(Cadastro!$C$5:$C$94,$AB736),"NÃO INFORMADO")</f>
        <v>CAL</v>
      </c>
      <c r="D736" s="29" t="str">
        <f>IFERROR(INDEX(Cadastro!$D$5:$D$94,$AB736),"")</f>
        <v>6x1</v>
      </c>
      <c r="E736" s="29" t="str">
        <f>IFERROR(INDEX(Cadastro!$G$5:$G$94,$AB736),"")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$94,$AB736),"")="",IF($L736&gt;0,1,0),IF(IFERROR(INDEX(Cadastro!$F$5:$F$94,$AB736),"")&lt;=IFERROR(INDEX(Parâmetros!$B$39:$B$48,MATCH($E736,Parâmetros!$A$39:$A$48,0)),99),IFERROR(INDEX(Cadastro!$F$5:$F$94,$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$94,$AB736),"")="",0,IF(IFERROR(INDEX(Cadastro!$F$5:$F$94,$AB736),"")&gt;IFERROR(INDEX(Parâmetros!$B$39:$B$48,MATCH($E736,Parâmetros!$A$39:$A$48,0)),99),IFERROR(INDEX(Cadastro!$F$5:$F$94,$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registro"),IF(AND($AB736&lt;&gt;$AB735,IFERROR(INDEX(Cadastro!$F$5:$F$94,$AB736),"")=""),"Indeterminado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IFERROR(MATCH($A736&amp;"|"&amp;TEXT(_xlfn.MAXIFS(Cadastro!$E$5:$E$94,Cadastro!$A$5:$A$94,$A736,Cadastro!$E$5:$E$94,"&lt;="&amp;$F736),"yyyymmdd"),Cadastro!$I$5:$I$94,0),"")</f>
        <v>30</v>
      </c>
      <c r="AC736" t="str">
        <f>IFERROR(_xlfn.SINGLE(INDEX(Exceções!$D$5:$D$202,MATCH($A736&amp;"|"&amp;$F736,Exceções!$F$5:$F$202,0))),"")</f>
        <v/>
      </c>
      <c r="AD736" t="str">
        <f>IF($AC736="","",IFERROR(_xlfn.SINGLE(INDEX(Exceções!$E$5:$E$202,MATCH($A736&amp;"|"&amp;$F736,Exceções!$F$5:$F$202,0))),""))</f>
        <v/>
      </c>
    </row>
    <row r="737" spans="1:30" ht="15" hidden="1" customHeight="1" x14ac:dyDescent="0.25">
      <c r="A737" s="43">
        <v>50636</v>
      </c>
      <c r="B737" s="29" t="s">
        <v>195</v>
      </c>
      <c r="C737" s="29" t="str">
        <f>IFERROR(INDEX(Cadastro!$C$5:$C$94,$AB737),"NÃO INFORMADO")</f>
        <v>CAL</v>
      </c>
      <c r="D737" s="29" t="str">
        <f>IFERROR(INDEX(Cadastro!$D$5:$D$94,$AB737),"")</f>
        <v>6x1</v>
      </c>
      <c r="E737" s="29" t="str">
        <f>IFERROR(INDEX(Cadastro!$G$5:$G$94,$AB737),"")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$94,$AB737),"")="",IF($L737&gt;0,1,0),IF(IFERROR(INDEX(Cadastro!$F$5:$F$94,$AB737),"")&lt;=IFERROR(INDEX(Parâmetros!$B$39:$B$48,MATCH($E737,Parâmetros!$A$39:$A$48,0)),99),IFERROR(INDEX(Cadastro!$F$5:$F$94,$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$94,$AB737),"")="",0,IF(IFERROR(INDEX(Cadastro!$F$5:$F$94,$AB737),"")&gt;IFERROR(INDEX(Parâmetros!$B$39:$B$48,MATCH($E737,Parâmetros!$A$39:$A$48,0)),99),IFERROR(INDEX(Cadastro!$F$5:$F$94,$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registro"),IF(AND($AB737&lt;&gt;$AB736,IFERROR(INDEX(Cadastro!$F$5:$F$94,$AB737),"")=""),"Indeterminado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IFERROR(MATCH($A737&amp;"|"&amp;TEXT(_xlfn.MAXIFS(Cadastro!$E$5:$E$94,Cadastro!$A$5:$A$94,$A737,Cadastro!$E$5:$E$94,"&lt;="&amp;$F737),"yyyymmdd"),Cadastro!$I$5:$I$94,0),"")</f>
        <v>30</v>
      </c>
      <c r="AC737" t="str">
        <f>IFERROR(_xlfn.SINGLE(INDEX(Exceções!$D$5:$D$202,MATCH($A737&amp;"|"&amp;$F737,Exceções!$F$5:$F$202,0))),"")</f>
        <v/>
      </c>
      <c r="AD737" t="str">
        <f>IF($AC737="","",IFERROR(_xlfn.SINGLE(INDEX(Exceções!$E$5:$E$202,MATCH($A737&amp;"|"&amp;$F737,Exceções!$F$5:$F$202,0))),""))</f>
        <v/>
      </c>
    </row>
    <row r="738" spans="1:30" ht="15" hidden="1" customHeight="1" x14ac:dyDescent="0.25">
      <c r="A738" s="43">
        <v>50636</v>
      </c>
      <c r="B738" s="29" t="s">
        <v>195</v>
      </c>
      <c r="C738" s="29" t="str">
        <f>IFERROR(INDEX(Cadastro!$C$5:$C$94,$AB738),"NÃO INFORMADO")</f>
        <v>CAL</v>
      </c>
      <c r="D738" s="29" t="str">
        <f>IFERROR(INDEX(Cadastro!$D$5:$D$94,$AB738),"")</f>
        <v>6x1</v>
      </c>
      <c r="E738" s="29" t="str">
        <f>IFERROR(INDEX(Cadastro!$G$5:$G$94,$AB738),"")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$94,$AB738),"")="",IF($L738&gt;0,1,0),IF(IFERROR(INDEX(Cadastro!$F$5:$F$94,$AB738),"")&lt;=IFERROR(INDEX(Parâmetros!$B$39:$B$48,MATCH($E738,Parâmetros!$A$39:$A$48,0)),99),IFERROR(INDEX(Cadastro!$F$5:$F$94,$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$94,$AB738),"")="",0,IF(IFERROR(INDEX(Cadastro!$F$5:$F$94,$AB738),"")&gt;IFERROR(INDEX(Parâmetros!$B$39:$B$48,MATCH($E738,Parâmetros!$A$39:$A$48,0)),99),IFERROR(INDEX(Cadastro!$F$5:$F$94,$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registro"),IF(AND($AB738&lt;&gt;$AB737,IFERROR(INDEX(Cadastro!$F$5:$F$94,$AB738),"")=""),"Indeterminado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IFERROR(MATCH($A738&amp;"|"&amp;TEXT(_xlfn.MAXIFS(Cadastro!$E$5:$E$94,Cadastro!$A$5:$A$94,$A738,Cadastro!$E$5:$E$94,"&lt;="&amp;$F738),"yyyymmdd"),Cadastro!$I$5:$I$94,0),"")</f>
        <v>30</v>
      </c>
      <c r="AC738" t="str">
        <f>IFERROR(_xlfn.SINGLE(INDEX(Exceções!$D$5:$D$202,MATCH($A738&amp;"|"&amp;$F738,Exceções!$F$5:$F$202,0))),"")</f>
        <v/>
      </c>
      <c r="AD738" t="str">
        <f>IF($AC738="","",IFERROR(_xlfn.SINGLE(INDEX(Exceções!$E$5:$E$202,MATCH($A738&amp;"|"&amp;$F738,Exceções!$F$5:$F$202,0))),""))</f>
        <v/>
      </c>
    </row>
    <row r="739" spans="1:30" ht="15" hidden="1" customHeight="1" x14ac:dyDescent="0.25">
      <c r="A739" s="43">
        <v>50636</v>
      </c>
      <c r="B739" s="29" t="s">
        <v>195</v>
      </c>
      <c r="C739" s="29" t="str">
        <f>IFERROR(INDEX(Cadastro!$C$5:$C$94,$AB739),"NÃO INFORMADO")</f>
        <v>CAL</v>
      </c>
      <c r="D739" s="29" t="str">
        <f>IFERROR(INDEX(Cadastro!$D$5:$D$94,$AB739),"")</f>
        <v>6x1</v>
      </c>
      <c r="E739" s="29" t="str">
        <f>IFERROR(INDEX(Cadastro!$G$5:$G$94,$AB739),"")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$94,$AB739),"")="",IF($L739&gt;0,1,0),IF(IFERROR(INDEX(Cadastro!$F$5:$F$94,$AB739),"")&lt;=IFERROR(INDEX(Parâmetros!$B$39:$B$48,MATCH($E739,Parâmetros!$A$39:$A$48,0)),99),IFERROR(INDEX(Cadastro!$F$5:$F$94,$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$94,$AB739),"")="",0,IF(IFERROR(INDEX(Cadastro!$F$5:$F$94,$AB739),"")&gt;IFERROR(INDEX(Parâmetros!$B$39:$B$48,MATCH($E739,Parâmetros!$A$39:$A$48,0)),99),IFERROR(INDEX(Cadastro!$F$5:$F$94,$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registro"),IF(AND($AB739&lt;&gt;$AB738,IFERROR(INDEX(Cadastro!$F$5:$F$94,$AB739),"")=""),"Indeterminado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IFERROR(MATCH($A739&amp;"|"&amp;TEXT(_xlfn.MAXIFS(Cadastro!$E$5:$E$94,Cadastro!$A$5:$A$94,$A739,Cadastro!$E$5:$E$94,"&lt;="&amp;$F739),"yyyymmdd"),Cadastro!$I$5:$I$94,0),"")</f>
        <v>30</v>
      </c>
      <c r="AC739" t="str">
        <f>IFERROR(_xlfn.SINGLE(INDEX(Exceções!$D$5:$D$202,MATCH($A739&amp;"|"&amp;$F739,Exceções!$F$5:$F$202,0))),"")</f>
        <v/>
      </c>
      <c r="AD739" t="str">
        <f>IF($AC739="","",IFERROR(_xlfn.SINGLE(INDEX(Exceções!$E$5:$E$202,MATCH($A739&amp;"|"&amp;$F739,Exceções!$F$5:$F$202,0))),""))</f>
        <v/>
      </c>
    </row>
    <row r="740" spans="1:30" ht="15" hidden="1" customHeight="1" x14ac:dyDescent="0.25">
      <c r="A740" s="43">
        <v>50636</v>
      </c>
      <c r="B740" s="29" t="s">
        <v>195</v>
      </c>
      <c r="C740" s="29" t="str">
        <f>IFERROR(INDEX(Cadastro!$C$5:$C$94,$AB740),"NÃO INFORMADO")</f>
        <v>CAL</v>
      </c>
      <c r="D740" s="29" t="str">
        <f>IFERROR(INDEX(Cadastro!$D$5:$D$94,$AB740),"")</f>
        <v>6x1</v>
      </c>
      <c r="E740" s="29" t="str">
        <f>IFERROR(INDEX(Cadastro!$G$5:$G$94,$AB740),"")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$94,$AB740),"")="",IF($L740&gt;0,1,0),IF(IFERROR(INDEX(Cadastro!$F$5:$F$94,$AB740),"")&lt;=IFERROR(INDEX(Parâmetros!$B$39:$B$48,MATCH($E740,Parâmetros!$A$39:$A$48,0)),99),IFERROR(INDEX(Cadastro!$F$5:$F$94,$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$94,$AB740),"")="",0,IF(IFERROR(INDEX(Cadastro!$F$5:$F$94,$AB740),"")&gt;IFERROR(INDEX(Parâmetros!$B$39:$B$48,MATCH($E740,Parâmetros!$A$39:$A$48,0)),99),IFERROR(INDEX(Cadastro!$F$5:$F$94,$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registro"),IF(AND($AB740&lt;&gt;$AB739,IFERROR(INDEX(Cadastro!$F$5:$F$94,$AB740),"")=""),"Indeterminado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IFERROR(MATCH($A740&amp;"|"&amp;TEXT(_xlfn.MAXIFS(Cadastro!$E$5:$E$94,Cadastro!$A$5:$A$94,$A740,Cadastro!$E$5:$E$94,"&lt;="&amp;$F740),"yyyymmdd"),Cadastro!$I$5:$I$94,0),"")</f>
        <v>30</v>
      </c>
      <c r="AC740" t="str">
        <f>IFERROR(_xlfn.SINGLE(INDEX(Exceções!$D$5:$D$202,MATCH($A740&amp;"|"&amp;$F740,Exceções!$F$5:$F$202,0))),"")</f>
        <v/>
      </c>
      <c r="AD740" t="str">
        <f>IF($AC740="","",IFERROR(_xlfn.SINGLE(INDEX(Exceções!$E$5:$E$202,MATCH($A740&amp;"|"&amp;$F740,Exceções!$F$5:$F$202,0))),""))</f>
        <v/>
      </c>
    </row>
    <row r="741" spans="1:30" ht="15" hidden="1" customHeight="1" x14ac:dyDescent="0.25">
      <c r="A741" s="43">
        <v>50636</v>
      </c>
      <c r="B741" s="29" t="s">
        <v>195</v>
      </c>
      <c r="C741" s="29" t="str">
        <f>IFERROR(INDEX(Cadastro!$C$5:$C$94,$AB741),"NÃO INFORMADO")</f>
        <v>CAL</v>
      </c>
      <c r="D741" s="29" t="str">
        <f>IFERROR(INDEX(Cadastro!$D$5:$D$94,$AB741),"")</f>
        <v>6x1</v>
      </c>
      <c r="E741" s="29" t="str">
        <f>IFERROR(INDEX(Cadastro!$G$5:$G$94,$AB741),"")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$94,$AB741),"")="",IF($L741&gt;0,1,0),IF(IFERROR(INDEX(Cadastro!$F$5:$F$94,$AB741),"")&lt;=IFERROR(INDEX(Parâmetros!$B$39:$B$48,MATCH($E741,Parâmetros!$A$39:$A$48,0)),99),IFERROR(INDEX(Cadastro!$F$5:$F$94,$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$94,$AB741),"")="",0,IF(IFERROR(INDEX(Cadastro!$F$5:$F$94,$AB741),"")&gt;IFERROR(INDEX(Parâmetros!$B$39:$B$48,MATCH($E741,Parâmetros!$A$39:$A$48,0)),99),IFERROR(INDEX(Cadastro!$F$5:$F$94,$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registro"),IF(AND($AB741&lt;&gt;$AB740,IFERROR(INDEX(Cadastro!$F$5:$F$94,$AB741),"")=""),"Indeterminado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IFERROR(MATCH($A741&amp;"|"&amp;TEXT(_xlfn.MAXIFS(Cadastro!$E$5:$E$94,Cadastro!$A$5:$A$94,$A741,Cadastro!$E$5:$E$94,"&lt;="&amp;$F741),"yyyymmdd"),Cadastro!$I$5:$I$94,0),"")</f>
        <v>30</v>
      </c>
      <c r="AC741" t="str">
        <f>IFERROR(_xlfn.SINGLE(INDEX(Exceções!$D$5:$D$202,MATCH($A741&amp;"|"&amp;$F741,Exceções!$F$5:$F$202,0))),"")</f>
        <v/>
      </c>
      <c r="AD741" t="str">
        <f>IF($AC741="","",IFERROR(_xlfn.SINGLE(INDEX(Exceções!$E$5:$E$202,MATCH($A741&amp;"|"&amp;$F741,Exceções!$F$5:$F$202,0))),""))</f>
        <v/>
      </c>
    </row>
    <row r="742" spans="1:30" ht="15" hidden="1" customHeight="1" x14ac:dyDescent="0.25">
      <c r="A742" s="43">
        <v>50636</v>
      </c>
      <c r="B742" s="29" t="s">
        <v>195</v>
      </c>
      <c r="C742" s="29" t="str">
        <f>IFERROR(INDEX(Cadastro!$C$5:$C$94,$AB742),"NÃO INFORMADO")</f>
        <v>CAL</v>
      </c>
      <c r="D742" s="29" t="str">
        <f>IFERROR(INDEX(Cadastro!$D$5:$D$94,$AB742),"")</f>
        <v>6x1</v>
      </c>
      <c r="E742" s="29" t="str">
        <f>IFERROR(INDEX(Cadastro!$G$5:$G$94,$AB742),"")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$94,$AB742),"")="",IF($L742&gt;0,1,0),IF(IFERROR(INDEX(Cadastro!$F$5:$F$94,$AB742),"")&lt;=IFERROR(INDEX(Parâmetros!$B$39:$B$48,MATCH($E742,Parâmetros!$A$39:$A$48,0)),99),IFERROR(INDEX(Cadastro!$F$5:$F$94,$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$94,$AB742),"")="",0,IF(IFERROR(INDEX(Cadastro!$F$5:$F$94,$AB742),"")&gt;IFERROR(INDEX(Parâmetros!$B$39:$B$48,MATCH($E742,Parâmetros!$A$39:$A$48,0)),99),IFERROR(INDEX(Cadastro!$F$5:$F$94,$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registro"),IF(AND($AB742&lt;&gt;$AB741,IFERROR(INDEX(Cadastro!$F$5:$F$94,$AB742),"")=""),"Indeterminado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IFERROR(MATCH($A742&amp;"|"&amp;TEXT(_xlfn.MAXIFS(Cadastro!$E$5:$E$94,Cadastro!$A$5:$A$94,$A742,Cadastro!$E$5:$E$94,"&lt;="&amp;$F742),"yyyymmdd"),Cadastro!$I$5:$I$94,0),"")</f>
        <v>30</v>
      </c>
      <c r="AC742" t="str">
        <f>IFERROR(_xlfn.SINGLE(INDEX(Exceções!$D$5:$D$202,MATCH($A742&amp;"|"&amp;$F742,Exceções!$F$5:$F$202,0))),"")</f>
        <v/>
      </c>
      <c r="AD742" t="str">
        <f>IF($AC742="","",IFERROR(_xlfn.SINGLE(INDEX(Exceções!$E$5:$E$202,MATCH($A742&amp;"|"&amp;$F742,Exceções!$F$5:$F$202,0))),""))</f>
        <v/>
      </c>
    </row>
    <row r="743" spans="1:30" ht="15" hidden="1" customHeight="1" x14ac:dyDescent="0.25">
      <c r="A743" s="43">
        <v>50636</v>
      </c>
      <c r="B743" s="29" t="s">
        <v>195</v>
      </c>
      <c r="C743" s="29" t="str">
        <f>IFERROR(INDEX(Cadastro!$C$5:$C$94,$AB743),"NÃO INFORMADO")</f>
        <v>CAL</v>
      </c>
      <c r="D743" s="29" t="str">
        <f>IFERROR(INDEX(Cadastro!$D$5:$D$94,$AB743),"")</f>
        <v>6x1</v>
      </c>
      <c r="E743" s="29" t="str">
        <f>IFERROR(INDEX(Cadastro!$G$5:$G$94,$AB743),"")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$94,$AB743),"")="",IF($L743&gt;0,1,0),IF(IFERROR(INDEX(Cadastro!$F$5:$F$94,$AB743),"")&lt;=IFERROR(INDEX(Parâmetros!$B$39:$B$48,MATCH($E743,Parâmetros!$A$39:$A$48,0)),99),IFERROR(INDEX(Cadastro!$F$5:$F$94,$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$94,$AB743),"")="",0,IF(IFERROR(INDEX(Cadastro!$F$5:$F$94,$AB743),"")&gt;IFERROR(INDEX(Parâmetros!$B$39:$B$48,MATCH($E743,Parâmetros!$A$39:$A$48,0)),99),IFERROR(INDEX(Cadastro!$F$5:$F$94,$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registro"),IF(AND($AB743&lt;&gt;$AB742,IFERROR(INDEX(Cadastro!$F$5:$F$94,$AB743),"")=""),"Indeterminado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IFERROR(MATCH($A743&amp;"|"&amp;TEXT(_xlfn.MAXIFS(Cadastro!$E$5:$E$94,Cadastro!$A$5:$A$94,$A743,Cadastro!$E$5:$E$94,"&lt;="&amp;$F743),"yyyymmdd"),Cadastro!$I$5:$I$94,0),"")</f>
        <v>30</v>
      </c>
      <c r="AC743" t="str">
        <f>IFERROR(_xlfn.SINGLE(INDEX(Exceções!$D$5:$D$202,MATCH($A743&amp;"|"&amp;$F743,Exceções!$F$5:$F$202,0))),"")</f>
        <v/>
      </c>
      <c r="AD743" t="str">
        <f>IF($AC743="","",IFERROR(_xlfn.SINGLE(INDEX(Exceções!$E$5:$E$202,MATCH($A743&amp;"|"&amp;$F743,Exceções!$F$5:$F$202,0))),""))</f>
        <v/>
      </c>
    </row>
    <row r="744" spans="1:30" ht="15" hidden="1" customHeight="1" x14ac:dyDescent="0.25">
      <c r="A744" s="43">
        <v>50636</v>
      </c>
      <c r="B744" s="29" t="s">
        <v>195</v>
      </c>
      <c r="C744" s="29" t="str">
        <f>IFERROR(INDEX(Cadastro!$C$5:$C$94,$AB744),"NÃO INFORMADO")</f>
        <v>CAL</v>
      </c>
      <c r="D744" s="29" t="str">
        <f>IFERROR(INDEX(Cadastro!$D$5:$D$94,$AB744),"")</f>
        <v>6x1</v>
      </c>
      <c r="E744" s="29" t="str">
        <f>IFERROR(INDEX(Cadastro!$G$5:$G$94,$AB744),"")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$94,$AB744),"")="",IF($L744&gt;0,1,0),IF(IFERROR(INDEX(Cadastro!$F$5:$F$94,$AB744),"")&lt;=IFERROR(INDEX(Parâmetros!$B$39:$B$48,MATCH($E744,Parâmetros!$A$39:$A$48,0)),99),IFERROR(INDEX(Cadastro!$F$5:$F$94,$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$94,$AB744),"")="",0,IF(IFERROR(INDEX(Cadastro!$F$5:$F$94,$AB744),"")&gt;IFERROR(INDEX(Parâmetros!$B$39:$B$48,MATCH($E744,Parâmetros!$A$39:$A$48,0)),99),IFERROR(INDEX(Cadastro!$F$5:$F$94,$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registro"),IF(AND($AB744&lt;&gt;$AB743,IFERROR(INDEX(Cadastro!$F$5:$F$94,$AB744),"")=""),"Indeterminado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IFERROR(MATCH($A744&amp;"|"&amp;TEXT(_xlfn.MAXIFS(Cadastro!$E$5:$E$94,Cadastro!$A$5:$A$94,$A744,Cadastro!$E$5:$E$94,"&lt;="&amp;$F744),"yyyymmdd"),Cadastro!$I$5:$I$94,0),"")</f>
        <v>30</v>
      </c>
      <c r="AC744" t="str">
        <f>IFERROR(_xlfn.SINGLE(INDEX(Exceções!$D$5:$D$202,MATCH($A744&amp;"|"&amp;$F744,Exceções!$F$5:$F$202,0))),"")</f>
        <v/>
      </c>
      <c r="AD744" t="str">
        <f>IF($AC744="","",IFERROR(_xlfn.SINGLE(INDEX(Exceções!$E$5:$E$202,MATCH($A744&amp;"|"&amp;$F744,Exceções!$F$5:$F$202,0))),""))</f>
        <v/>
      </c>
    </row>
    <row r="745" spans="1:30" ht="15" hidden="1" customHeight="1" x14ac:dyDescent="0.25">
      <c r="A745" s="43">
        <v>50636</v>
      </c>
      <c r="B745" s="29" t="s">
        <v>195</v>
      </c>
      <c r="C745" s="29" t="str">
        <f>IFERROR(INDEX(Cadastro!$C$5:$C$94,$AB745),"NÃO INFORMADO")</f>
        <v>CAL</v>
      </c>
      <c r="D745" s="29" t="str">
        <f>IFERROR(INDEX(Cadastro!$D$5:$D$94,$AB745),"")</f>
        <v>6x1</v>
      </c>
      <c r="E745" s="29" t="str">
        <f>IFERROR(INDEX(Cadastro!$G$5:$G$94,$AB745),"")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$94,$AB745),"")="",IF($L745&gt;0,1,0),IF(IFERROR(INDEX(Cadastro!$F$5:$F$94,$AB745),"")&lt;=IFERROR(INDEX(Parâmetros!$B$39:$B$48,MATCH($E745,Parâmetros!$A$39:$A$48,0)),99),IFERROR(INDEX(Cadastro!$F$5:$F$94,$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$94,$AB745),"")="",0,IF(IFERROR(INDEX(Cadastro!$F$5:$F$94,$AB745),"")&gt;IFERROR(INDEX(Parâmetros!$B$39:$B$48,MATCH($E745,Parâmetros!$A$39:$A$48,0)),99),IFERROR(INDEX(Cadastro!$F$5:$F$94,$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registro"),IF(AND($AB745&lt;&gt;$AB744,IFERROR(INDEX(Cadastro!$F$5:$F$94,$AB745),"")=""),"Indeterminado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IFERROR(MATCH($A745&amp;"|"&amp;TEXT(_xlfn.MAXIFS(Cadastro!$E$5:$E$94,Cadastro!$A$5:$A$94,$A745,Cadastro!$E$5:$E$94,"&lt;="&amp;$F745),"yyyymmdd"),Cadastro!$I$5:$I$94,0),"")</f>
        <v>30</v>
      </c>
      <c r="AC745" t="str">
        <f>IFERROR(_xlfn.SINGLE(INDEX(Exceções!$D$5:$D$202,MATCH($A745&amp;"|"&amp;$F745,Exceções!$F$5:$F$202,0))),"")</f>
        <v/>
      </c>
      <c r="AD745" t="str">
        <f>IF($AC745="","",IFERROR(_xlfn.SINGLE(INDEX(Exceções!$E$5:$E$202,MATCH($A745&amp;"|"&amp;$F745,Exceções!$F$5:$F$202,0))),""))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IFERROR(INDEX(Cadastro!$C$5:$C$94,$AB748),"NÃO INFORMADO")</f>
        <v>LUB</v>
      </c>
      <c r="D748" s="29" t="str">
        <f>IFERROR(INDEX(Cadastro!$D$5:$D$94,$AB748),"")</f>
        <v>6x1</v>
      </c>
      <c r="E748" s="29" t="str">
        <f>IFERROR(INDEX(Cadastro!$G$5:$G$94,$AB748),"")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$94,$AB748),"")="",IF($L748&gt;0,1,0),IF(IFERROR(INDEX(Cadastro!$F$5:$F$94,$AB748),"")&lt;=IFERROR(INDEX(Parâmetros!$B$39:$B$48,MATCH($E748,Parâmetros!$A$39:$A$48,0)),99),IFERROR(INDEX(Cadastro!$F$5:$F$94,$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$94,$AB748),"")="",0,IF(IFERROR(INDEX(Cadastro!$F$5:$F$94,$AB748),"")&gt;IFERROR(INDEX(Parâmetros!$B$39:$B$48,MATCH($E748,Parâmetros!$A$39:$A$48,0)),99),IFERROR(INDEX(Cadastro!$F$5:$F$94,$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registro"),IF(AND($AB748&lt;&gt;$AB747,IFERROR(INDEX(Cadastro!$F$5:$F$94,$AB748),"")=""),"Indeterminado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IFERROR(MATCH($A748&amp;"|"&amp;TEXT(_xlfn.MAXIFS(Cadastro!$E$5:$E$94,Cadastro!$A$5:$A$94,$A748,Cadastro!$E$5:$E$94,"&lt;="&amp;$F748),"yyyymmdd"),Cadastro!$I$5:$I$94,0),"")</f>
        <v>31</v>
      </c>
      <c r="AC748" t="str">
        <f>IFERROR(_xlfn.SINGLE(INDEX(Exceções!$D$5:$D$202,MATCH($A748&amp;"|"&amp;$F748,Exceções!$F$5:$F$202,0))),"")</f>
        <v>Folga</v>
      </c>
      <c r="AD748" t="str">
        <f>IF($AC748="","",IFERROR(_xlfn.SINGLE(INDEX(Exceções!$E$5:$E$202,MATCH($A748&amp;"|"&amp;$F748,Exceções!$F$5:$F$202,0))),""))</f>
        <v xml:space="preserve">Casamento do Hugo </v>
      </c>
    </row>
    <row r="749" spans="1:30" ht="15" hidden="1" customHeight="1" x14ac:dyDescent="0.25">
      <c r="A749" s="43">
        <v>56256</v>
      </c>
      <c r="B749" s="29" t="s">
        <v>196</v>
      </c>
      <c r="C749" s="29" t="str">
        <f>IFERROR(INDEX(Cadastro!$C$5:$C$94,$AB749),"NÃO INFORMADO")</f>
        <v>LUB</v>
      </c>
      <c r="D749" s="29" t="str">
        <f>IFERROR(INDEX(Cadastro!$D$5:$D$94,$AB749),"")</f>
        <v>6x1</v>
      </c>
      <c r="E749" s="29" t="str">
        <f>IFERROR(INDEX(Cadastro!$G$5:$G$94,$AB749),"")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$94,$AB749),"")="",IF($L749&gt;0,1,0),IF(IFERROR(INDEX(Cadastro!$F$5:$F$94,$AB749),"")&lt;=IFERROR(INDEX(Parâmetros!$B$39:$B$48,MATCH($E749,Parâmetros!$A$39:$A$48,0)),99),IFERROR(INDEX(Cadastro!$F$5:$F$94,$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$94,$AB749),"")="",0,IF(IFERROR(INDEX(Cadastro!$F$5:$F$94,$AB749),"")&gt;IFERROR(INDEX(Parâmetros!$B$39:$B$48,MATCH($E749,Parâmetros!$A$39:$A$48,0)),99),IFERROR(INDEX(Cadastro!$F$5:$F$94,$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registro"),IF(AND($AB749&lt;&gt;$AB748,IFERROR(INDEX(Cadastro!$F$5:$F$94,$AB749),"")=""),"Indeterminado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IFERROR(MATCH($A749&amp;"|"&amp;TEXT(_xlfn.MAXIFS(Cadastro!$E$5:$E$94,Cadastro!$A$5:$A$94,$A749,Cadastro!$E$5:$E$94,"&lt;="&amp;$F749),"yyyymmdd"),Cadastro!$I$5:$I$94,0),"")</f>
        <v>31</v>
      </c>
      <c r="AC749" t="str">
        <f>IFERROR(_xlfn.SINGLE(INDEX(Exceções!$D$5:$D$202,MATCH($A749&amp;"|"&amp;$F749,Exceções!$F$5:$F$202,0))),"")</f>
        <v>Folga</v>
      </c>
      <c r="AD749" t="str">
        <f>IF($AC749="","",IFERROR(_xlfn.SINGLE(INDEX(Exceções!$E$5:$E$202,MATCH($A749&amp;"|"&amp;$F749,Exceções!$F$5:$F$202,0))),""))</f>
        <v xml:space="preserve">Casamento do Hugo </v>
      </c>
    </row>
    <row r="750" spans="1:30" ht="15" hidden="1" customHeight="1" x14ac:dyDescent="0.25">
      <c r="A750" s="43">
        <v>56256</v>
      </c>
      <c r="B750" s="29" t="s">
        <v>196</v>
      </c>
      <c r="C750" s="29" t="str">
        <f>IFERROR(INDEX(Cadastro!$C$5:$C$94,$AB750),"NÃO INFORMADO")</f>
        <v>LUB</v>
      </c>
      <c r="D750" s="29" t="str">
        <f>IFERROR(INDEX(Cadastro!$D$5:$D$94,$AB750),"")</f>
        <v>6x1</v>
      </c>
      <c r="E750" s="29" t="str">
        <f>IFERROR(INDEX(Cadastro!$G$5:$G$94,$AB750),"")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$94,$AB750),"")="",IF($L750&gt;0,1,0),IF(IFERROR(INDEX(Cadastro!$F$5:$F$94,$AB750),"")&lt;=IFERROR(INDEX(Parâmetros!$B$39:$B$48,MATCH($E750,Parâmetros!$A$39:$A$48,0)),99),IFERROR(INDEX(Cadastro!$F$5:$F$94,$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$94,$AB750),"")="",0,IF(IFERROR(INDEX(Cadastro!$F$5:$F$94,$AB750),"")&gt;IFERROR(INDEX(Parâmetros!$B$39:$B$48,MATCH($E750,Parâmetros!$A$39:$A$48,0)),99),IFERROR(INDEX(Cadastro!$F$5:$F$94,$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registro"),IF(AND($AB750&lt;&gt;$AB749,IFERROR(INDEX(Cadastro!$F$5:$F$94,$AB750),"")=""),"Indeterminado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IFERROR(MATCH($A750&amp;"|"&amp;TEXT(_xlfn.MAXIFS(Cadastro!$E$5:$E$94,Cadastro!$A$5:$A$94,$A750,Cadastro!$E$5:$E$94,"&lt;="&amp;$F750),"yyyymmdd"),Cadastro!$I$5:$I$94,0),"")</f>
        <v>31</v>
      </c>
      <c r="AC750" t="str">
        <f>IFERROR(_xlfn.SINGLE(INDEX(Exceções!$D$5:$D$202,MATCH($A750&amp;"|"&amp;$F750,Exceções!$F$5:$F$202,0))),"")</f>
        <v/>
      </c>
      <c r="AD750" t="str">
        <f>IF($AC750="","",IFERROR(_xlfn.SINGLE(INDEX(Exceções!$E$5:$E$202,MATCH($A750&amp;"|"&amp;$F750,Exceções!$F$5:$F$202,0))),""))</f>
        <v/>
      </c>
    </row>
    <row r="751" spans="1:30" ht="15" hidden="1" customHeight="1" x14ac:dyDescent="0.25">
      <c r="A751" s="43">
        <v>56256</v>
      </c>
      <c r="B751" s="29" t="s">
        <v>196</v>
      </c>
      <c r="C751" s="29" t="str">
        <f>IFERROR(INDEX(Cadastro!$C$5:$C$94,$AB751),"NÃO INFORMADO")</f>
        <v>LUB</v>
      </c>
      <c r="D751" s="29" t="str">
        <f>IFERROR(INDEX(Cadastro!$D$5:$D$94,$AB751),"")</f>
        <v>6x1</v>
      </c>
      <c r="E751" s="29" t="str">
        <f>IFERROR(INDEX(Cadastro!$G$5:$G$94,$AB751),"")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$94,$AB751),"")="",IF($L751&gt;0,1,0),IF(IFERROR(INDEX(Cadastro!$F$5:$F$94,$AB751),"")&lt;=IFERROR(INDEX(Parâmetros!$B$39:$B$48,MATCH($E751,Parâmetros!$A$39:$A$48,0)),99),IFERROR(INDEX(Cadastro!$F$5:$F$94,$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$94,$AB751),"")="",0,IF(IFERROR(INDEX(Cadastro!$F$5:$F$94,$AB751),"")&gt;IFERROR(INDEX(Parâmetros!$B$39:$B$48,MATCH($E751,Parâmetros!$A$39:$A$48,0)),99),IFERROR(INDEX(Cadastro!$F$5:$F$94,$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registro"),IF(AND($AB751&lt;&gt;$AB750,IFERROR(INDEX(Cadastro!$F$5:$F$94,$AB751),"")=""),"Indeterminado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IFERROR(MATCH($A751&amp;"|"&amp;TEXT(_xlfn.MAXIFS(Cadastro!$E$5:$E$94,Cadastro!$A$5:$A$94,$A751,Cadastro!$E$5:$E$94,"&lt;="&amp;$F751),"yyyymmdd"),Cadastro!$I$5:$I$94,0),"")</f>
        <v>31</v>
      </c>
      <c r="AC751" t="str">
        <f>IFERROR(_xlfn.SINGLE(INDEX(Exceções!$D$5:$D$202,MATCH($A751&amp;"|"&amp;$F751,Exceções!$F$5:$F$202,0))),"")</f>
        <v/>
      </c>
      <c r="AD751" t="str">
        <f>IF($AC751="","",IFERROR(_xlfn.SINGLE(INDEX(Exceções!$E$5:$E$202,MATCH($A751&amp;"|"&amp;$F751,Exceções!$F$5:$F$202,0))),""))</f>
        <v/>
      </c>
    </row>
    <row r="752" spans="1:30" ht="15" hidden="1" customHeight="1" x14ac:dyDescent="0.25">
      <c r="A752" s="43">
        <v>56256</v>
      </c>
      <c r="B752" s="29" t="s">
        <v>196</v>
      </c>
      <c r="C752" s="29" t="str">
        <f>IFERROR(INDEX(Cadastro!$C$5:$C$94,$AB752),"NÃO INFORMADO")</f>
        <v>LUB</v>
      </c>
      <c r="D752" s="29" t="str">
        <f>IFERROR(INDEX(Cadastro!$D$5:$D$94,$AB752),"")</f>
        <v>6x1</v>
      </c>
      <c r="E752" s="29" t="str">
        <f>IFERROR(INDEX(Cadastro!$G$5:$G$94,$AB752),"")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$94,$AB752),"")="",IF($L752&gt;0,1,0),IF(IFERROR(INDEX(Cadastro!$F$5:$F$94,$AB752),"")&lt;=IFERROR(INDEX(Parâmetros!$B$39:$B$48,MATCH($E752,Parâmetros!$A$39:$A$48,0)),99),IFERROR(INDEX(Cadastro!$F$5:$F$94,$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$94,$AB752),"")="",0,IF(IFERROR(INDEX(Cadastro!$F$5:$F$94,$AB752),"")&gt;IFERROR(INDEX(Parâmetros!$B$39:$B$48,MATCH($E752,Parâmetros!$A$39:$A$48,0)),99),IFERROR(INDEX(Cadastro!$F$5:$F$94,$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registro"),IF(AND($AB752&lt;&gt;$AB751,IFERROR(INDEX(Cadastro!$F$5:$F$94,$AB752),"")=""),"Indeterminado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IFERROR(MATCH($A752&amp;"|"&amp;TEXT(_xlfn.MAXIFS(Cadastro!$E$5:$E$94,Cadastro!$A$5:$A$94,$A752,Cadastro!$E$5:$E$94,"&lt;="&amp;$F752),"yyyymmdd"),Cadastro!$I$5:$I$94,0),"")</f>
        <v>31</v>
      </c>
      <c r="AC752" t="str">
        <f>IFERROR(_xlfn.SINGLE(INDEX(Exceções!$D$5:$D$202,MATCH($A752&amp;"|"&amp;$F752,Exceções!$F$5:$F$202,0))),"")</f>
        <v/>
      </c>
      <c r="AD752" t="str">
        <f>IF($AC752="","",IFERROR(_xlfn.SINGLE(INDEX(Exceções!$E$5:$E$202,MATCH($A752&amp;"|"&amp;$F752,Exceções!$F$5:$F$202,0))),""))</f>
        <v/>
      </c>
    </row>
    <row r="753" spans="1:30" ht="15" hidden="1" customHeight="1" x14ac:dyDescent="0.25">
      <c r="A753" s="43">
        <v>56256</v>
      </c>
      <c r="B753" s="29" t="s">
        <v>196</v>
      </c>
      <c r="C753" s="29" t="str">
        <f>IFERROR(INDEX(Cadastro!$C$5:$C$94,$AB753),"NÃO INFORMADO")</f>
        <v>LUB</v>
      </c>
      <c r="D753" s="29" t="str">
        <f>IFERROR(INDEX(Cadastro!$D$5:$D$94,$AB753),"")</f>
        <v>6x1</v>
      </c>
      <c r="E753" s="29" t="str">
        <f>IFERROR(INDEX(Cadastro!$G$5:$G$94,$AB753),"")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$94,$AB753),"")="",IF($L753&gt;0,1,0),IF(IFERROR(INDEX(Cadastro!$F$5:$F$94,$AB753),"")&lt;=IFERROR(INDEX(Parâmetros!$B$39:$B$48,MATCH($E753,Parâmetros!$A$39:$A$48,0)),99),IFERROR(INDEX(Cadastro!$F$5:$F$94,$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$94,$AB753),"")="",0,IF(IFERROR(INDEX(Cadastro!$F$5:$F$94,$AB753),"")&gt;IFERROR(INDEX(Parâmetros!$B$39:$B$48,MATCH($E753,Parâmetros!$A$39:$A$48,0)),99),IFERROR(INDEX(Cadastro!$F$5:$F$94,$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registro"),IF(AND($AB753&lt;&gt;$AB752,IFERROR(INDEX(Cadastro!$F$5:$F$94,$AB753),"")=""),"Indeterminado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IFERROR(MATCH($A753&amp;"|"&amp;TEXT(_xlfn.MAXIFS(Cadastro!$E$5:$E$94,Cadastro!$A$5:$A$94,$A753,Cadastro!$E$5:$E$94,"&lt;="&amp;$F753),"yyyymmdd"),Cadastro!$I$5:$I$94,0),"")</f>
        <v>31</v>
      </c>
      <c r="AC753" t="str">
        <f>IFERROR(_xlfn.SINGLE(INDEX(Exceções!$D$5:$D$202,MATCH($A753&amp;"|"&amp;$F753,Exceções!$F$5:$F$202,0))),"")</f>
        <v/>
      </c>
      <c r="AD753" t="str">
        <f>IF($AC753="","",IFERROR(_xlfn.SINGLE(INDEX(Exceções!$E$5:$E$202,MATCH($A753&amp;"|"&amp;$F753,Exceções!$F$5:$F$202,0))),""))</f>
        <v/>
      </c>
    </row>
    <row r="754" spans="1:30" ht="15" hidden="1" customHeight="1" x14ac:dyDescent="0.25">
      <c r="A754" s="43">
        <v>56256</v>
      </c>
      <c r="B754" s="29" t="s">
        <v>196</v>
      </c>
      <c r="C754" s="29" t="str">
        <f>IFERROR(INDEX(Cadastro!$C$5:$C$94,$AB754),"NÃO INFORMADO")</f>
        <v>LUB</v>
      </c>
      <c r="D754" s="29" t="str">
        <f>IFERROR(INDEX(Cadastro!$D$5:$D$94,$AB754),"")</f>
        <v>6x1</v>
      </c>
      <c r="E754" s="29" t="str">
        <f>IFERROR(INDEX(Cadastro!$G$5:$G$94,$AB754),"")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$94,$AB754),"")="",IF($L754&gt;0,1,0),IF(IFERROR(INDEX(Cadastro!$F$5:$F$94,$AB754),"")&lt;=IFERROR(INDEX(Parâmetros!$B$39:$B$48,MATCH($E754,Parâmetros!$A$39:$A$48,0)),99),IFERROR(INDEX(Cadastro!$F$5:$F$94,$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$94,$AB754),"")="",0,IF(IFERROR(INDEX(Cadastro!$F$5:$F$94,$AB754),"")&gt;IFERROR(INDEX(Parâmetros!$B$39:$B$48,MATCH($E754,Parâmetros!$A$39:$A$48,0)),99),IFERROR(INDEX(Cadastro!$F$5:$F$94,$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registro"),IF(AND($AB754&lt;&gt;$AB753,IFERROR(INDEX(Cadastro!$F$5:$F$94,$AB754),"")=""),"Indeterminado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IFERROR(MATCH($A754&amp;"|"&amp;TEXT(_xlfn.MAXIFS(Cadastro!$E$5:$E$94,Cadastro!$A$5:$A$94,$A754,Cadastro!$E$5:$E$94,"&lt;="&amp;$F754),"yyyymmdd"),Cadastro!$I$5:$I$94,0),"")</f>
        <v>31</v>
      </c>
      <c r="AC754" t="str">
        <f>IFERROR(_xlfn.SINGLE(INDEX(Exceções!$D$5:$D$202,MATCH($A754&amp;"|"&amp;$F754,Exceções!$F$5:$F$202,0))),"")</f>
        <v/>
      </c>
      <c r="AD754" t="str">
        <f>IF($AC754="","",IFERROR(_xlfn.SINGLE(INDEX(Exceções!$E$5:$E$202,MATCH($A754&amp;"|"&amp;$F754,Exceções!$F$5:$F$202,0))),""))</f>
        <v/>
      </c>
    </row>
    <row r="755" spans="1:30" ht="15" hidden="1" customHeight="1" x14ac:dyDescent="0.25">
      <c r="A755" s="43">
        <v>56256</v>
      </c>
      <c r="B755" s="29" t="s">
        <v>196</v>
      </c>
      <c r="C755" s="29" t="str">
        <f>IFERROR(INDEX(Cadastro!$C$5:$C$94,$AB755),"NÃO INFORMADO")</f>
        <v>LUB</v>
      </c>
      <c r="D755" s="29" t="str">
        <f>IFERROR(INDEX(Cadastro!$D$5:$D$94,$AB755),"")</f>
        <v>6x1</v>
      </c>
      <c r="E755" s="29" t="str">
        <f>IFERROR(INDEX(Cadastro!$G$5:$G$94,$AB755),"")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$94,$AB755),"")="",IF($L755&gt;0,1,0),IF(IFERROR(INDEX(Cadastro!$F$5:$F$94,$AB755),"")&lt;=IFERROR(INDEX(Parâmetros!$B$39:$B$48,MATCH($E755,Parâmetros!$A$39:$A$48,0)),99),IFERROR(INDEX(Cadastro!$F$5:$F$94,$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$94,$AB755),"")="",0,IF(IFERROR(INDEX(Cadastro!$F$5:$F$94,$AB755),"")&gt;IFERROR(INDEX(Parâmetros!$B$39:$B$48,MATCH($E755,Parâmetros!$A$39:$A$48,0)),99),IFERROR(INDEX(Cadastro!$F$5:$F$94,$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registro"),IF(AND($AB755&lt;&gt;$AB754,IFERROR(INDEX(Cadastro!$F$5:$F$94,$AB755),"")=""),"Indeterminado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IFERROR(MATCH($A755&amp;"|"&amp;TEXT(_xlfn.MAXIFS(Cadastro!$E$5:$E$94,Cadastro!$A$5:$A$94,$A755,Cadastro!$E$5:$E$94,"&lt;="&amp;$F755),"yyyymmdd"),Cadastro!$I$5:$I$94,0),"")</f>
        <v>31</v>
      </c>
      <c r="AC755" t="str">
        <f>IFERROR(_xlfn.SINGLE(INDEX(Exceções!$D$5:$D$202,MATCH($A755&amp;"|"&amp;$F755,Exceções!$F$5:$F$202,0))),"")</f>
        <v/>
      </c>
      <c r="AD755" t="str">
        <f>IF($AC755="","",IFERROR(_xlfn.SINGLE(INDEX(Exceções!$E$5:$E$202,MATCH($A755&amp;"|"&amp;$F755,Exceções!$F$5:$F$202,0))),""))</f>
        <v/>
      </c>
    </row>
    <row r="756" spans="1:30" ht="15" hidden="1" customHeight="1" x14ac:dyDescent="0.25">
      <c r="A756" s="43">
        <v>56256</v>
      </c>
      <c r="B756" s="29" t="s">
        <v>196</v>
      </c>
      <c r="C756" s="29" t="str">
        <f>IFERROR(INDEX(Cadastro!$C$5:$C$94,$AB756),"NÃO INFORMADO")</f>
        <v>LUB</v>
      </c>
      <c r="D756" s="29" t="str">
        <f>IFERROR(INDEX(Cadastro!$D$5:$D$94,$AB756),"")</f>
        <v>6x1</v>
      </c>
      <c r="E756" s="29" t="str">
        <f>IFERROR(INDEX(Cadastro!$G$5:$G$94,$AB756),"")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$94,$AB756),"")="",IF($L756&gt;0,1,0),IF(IFERROR(INDEX(Cadastro!$F$5:$F$94,$AB756),"")&lt;=IFERROR(INDEX(Parâmetros!$B$39:$B$48,MATCH($E756,Parâmetros!$A$39:$A$48,0)),99),IFERROR(INDEX(Cadastro!$F$5:$F$94,$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$94,$AB756),"")="",0,IF(IFERROR(INDEX(Cadastro!$F$5:$F$94,$AB756),"")&gt;IFERROR(INDEX(Parâmetros!$B$39:$B$48,MATCH($E756,Parâmetros!$A$39:$A$48,0)),99),IFERROR(INDEX(Cadastro!$F$5:$F$94,$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registro"),IF(AND($AB756&lt;&gt;$AB755,IFERROR(INDEX(Cadastro!$F$5:$F$94,$AB756),"")=""),"Indeterminado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IFERROR(MATCH($A756&amp;"|"&amp;TEXT(_xlfn.MAXIFS(Cadastro!$E$5:$E$94,Cadastro!$A$5:$A$94,$A756,Cadastro!$E$5:$E$94,"&lt;="&amp;$F756),"yyyymmdd"),Cadastro!$I$5:$I$94,0),"")</f>
        <v>31</v>
      </c>
      <c r="AC756" t="str">
        <f>IFERROR(_xlfn.SINGLE(INDEX(Exceções!$D$5:$D$202,MATCH($A756&amp;"|"&amp;$F756,Exceções!$F$5:$F$202,0))),"")</f>
        <v/>
      </c>
      <c r="AD756" t="str">
        <f>IF($AC756="","",IFERROR(_xlfn.SINGLE(INDEX(Exceções!$E$5:$E$202,MATCH($A756&amp;"|"&amp;$F756,Exceções!$F$5:$F$202,0))),""))</f>
        <v/>
      </c>
    </row>
    <row r="757" spans="1:30" ht="15" hidden="1" customHeight="1" x14ac:dyDescent="0.25">
      <c r="A757" s="43">
        <v>56256</v>
      </c>
      <c r="B757" s="29" t="s">
        <v>196</v>
      </c>
      <c r="C757" s="29" t="str">
        <f>IFERROR(INDEX(Cadastro!$C$5:$C$94,$AB757),"NÃO INFORMADO")</f>
        <v>LUB</v>
      </c>
      <c r="D757" s="29" t="str">
        <f>IFERROR(INDEX(Cadastro!$D$5:$D$94,$AB757),"")</f>
        <v>6x1</v>
      </c>
      <c r="E757" s="29" t="str">
        <f>IFERROR(INDEX(Cadastro!$G$5:$G$94,$AB757),"")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$94,$AB757),"")="",IF($L757&gt;0,1,0),IF(IFERROR(INDEX(Cadastro!$F$5:$F$94,$AB757),"")&lt;=IFERROR(INDEX(Parâmetros!$B$39:$B$48,MATCH($E757,Parâmetros!$A$39:$A$48,0)),99),IFERROR(INDEX(Cadastro!$F$5:$F$94,$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$94,$AB757),"")="",0,IF(IFERROR(INDEX(Cadastro!$F$5:$F$94,$AB757),"")&gt;IFERROR(INDEX(Parâmetros!$B$39:$B$48,MATCH($E757,Parâmetros!$A$39:$A$48,0)),99),IFERROR(INDEX(Cadastro!$F$5:$F$94,$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registro"),IF(AND($AB757&lt;&gt;$AB756,IFERROR(INDEX(Cadastro!$F$5:$F$94,$AB757),"")=""),"Indeterminado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IFERROR(MATCH($A757&amp;"|"&amp;TEXT(_xlfn.MAXIFS(Cadastro!$E$5:$E$94,Cadastro!$A$5:$A$94,$A757,Cadastro!$E$5:$E$94,"&lt;="&amp;$F757),"yyyymmdd"),Cadastro!$I$5:$I$94,0),"")</f>
        <v>31</v>
      </c>
      <c r="AC757" t="str">
        <f>IFERROR(_xlfn.SINGLE(INDEX(Exceções!$D$5:$D$202,MATCH($A757&amp;"|"&amp;$F757,Exceções!$F$5:$F$202,0))),"")</f>
        <v/>
      </c>
      <c r="AD757" t="str">
        <f>IF($AC757="","",IFERROR(_xlfn.SINGLE(INDEX(Exceções!$E$5:$E$202,MATCH($A757&amp;"|"&amp;$F757,Exceções!$F$5:$F$202,0))),""))</f>
        <v/>
      </c>
    </row>
    <row r="758" spans="1:30" ht="15" hidden="1" customHeight="1" x14ac:dyDescent="0.25">
      <c r="A758" s="43">
        <v>56256</v>
      </c>
      <c r="B758" s="29" t="s">
        <v>196</v>
      </c>
      <c r="C758" s="29" t="str">
        <f>IFERROR(INDEX(Cadastro!$C$5:$C$94,$AB758),"NÃO INFORMADO")</f>
        <v>LUB</v>
      </c>
      <c r="D758" s="29" t="str">
        <f>IFERROR(INDEX(Cadastro!$D$5:$D$94,$AB758),"")</f>
        <v>6x1</v>
      </c>
      <c r="E758" s="29" t="str">
        <f>IFERROR(INDEX(Cadastro!$G$5:$G$94,$AB758),"")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$94,$AB758),"")="",IF($L758&gt;0,1,0),IF(IFERROR(INDEX(Cadastro!$F$5:$F$94,$AB758),"")&lt;=IFERROR(INDEX(Parâmetros!$B$39:$B$48,MATCH($E758,Parâmetros!$A$39:$A$48,0)),99),IFERROR(INDEX(Cadastro!$F$5:$F$94,$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$94,$AB758),"")="",0,IF(IFERROR(INDEX(Cadastro!$F$5:$F$94,$AB758),"")&gt;IFERROR(INDEX(Parâmetros!$B$39:$B$48,MATCH($E758,Parâmetros!$A$39:$A$48,0)),99),IFERROR(INDEX(Cadastro!$F$5:$F$94,$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registro"),IF(AND($AB758&lt;&gt;$AB757,IFERROR(INDEX(Cadastro!$F$5:$F$94,$AB758),"")=""),"Indeterminado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IFERROR(MATCH($A758&amp;"|"&amp;TEXT(_xlfn.MAXIFS(Cadastro!$E$5:$E$94,Cadastro!$A$5:$A$94,$A758,Cadastro!$E$5:$E$94,"&lt;="&amp;$F758),"yyyymmdd"),Cadastro!$I$5:$I$94,0),"")</f>
        <v>31</v>
      </c>
      <c r="AC758" t="str">
        <f>IFERROR(_xlfn.SINGLE(INDEX(Exceções!$D$5:$D$202,MATCH($A758&amp;"|"&amp;$F758,Exceções!$F$5:$F$202,0))),"")</f>
        <v/>
      </c>
      <c r="AD758" t="str">
        <f>IF($AC758="","",IFERROR(_xlfn.SINGLE(INDEX(Exceções!$E$5:$E$202,MATCH($A758&amp;"|"&amp;$F758,Exceções!$F$5:$F$202,0))),""))</f>
        <v/>
      </c>
    </row>
    <row r="759" spans="1:30" ht="15" hidden="1" customHeight="1" x14ac:dyDescent="0.25">
      <c r="A759" s="43">
        <v>56256</v>
      </c>
      <c r="B759" s="29" t="s">
        <v>196</v>
      </c>
      <c r="C759" s="29" t="str">
        <f>IFERROR(INDEX(Cadastro!$C$5:$C$94,$AB759),"NÃO INFORMADO")</f>
        <v>LUB</v>
      </c>
      <c r="D759" s="29" t="str">
        <f>IFERROR(INDEX(Cadastro!$D$5:$D$94,$AB759),"")</f>
        <v>6x1</v>
      </c>
      <c r="E759" s="29" t="str">
        <f>IFERROR(INDEX(Cadastro!$G$5:$G$94,$AB759),"")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$94,$AB759),"")="",IF($L759&gt;0,1,0),IF(IFERROR(INDEX(Cadastro!$F$5:$F$94,$AB759),"")&lt;=IFERROR(INDEX(Parâmetros!$B$39:$B$48,MATCH($E759,Parâmetros!$A$39:$A$48,0)),99),IFERROR(INDEX(Cadastro!$F$5:$F$94,$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$94,$AB759),"")="",0,IF(IFERROR(INDEX(Cadastro!$F$5:$F$94,$AB759),"")&gt;IFERROR(INDEX(Parâmetros!$B$39:$B$48,MATCH($E759,Parâmetros!$A$39:$A$48,0)),99),IFERROR(INDEX(Cadastro!$F$5:$F$94,$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registro"),IF(AND($AB759&lt;&gt;$AB758,IFERROR(INDEX(Cadastro!$F$5:$F$94,$AB759),"")=""),"Indeterminado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IFERROR(MATCH($A759&amp;"|"&amp;TEXT(_xlfn.MAXIFS(Cadastro!$E$5:$E$94,Cadastro!$A$5:$A$94,$A759,Cadastro!$E$5:$E$94,"&lt;="&amp;$F759),"yyyymmdd"),Cadastro!$I$5:$I$94,0),"")</f>
        <v>31</v>
      </c>
      <c r="AC759" t="str">
        <f>IFERROR(_xlfn.SINGLE(INDEX(Exceções!$D$5:$D$202,MATCH($A759&amp;"|"&amp;$F759,Exceções!$F$5:$F$202,0))),"")</f>
        <v/>
      </c>
      <c r="AD759" t="str">
        <f>IF($AC759="","",IFERROR(_xlfn.SINGLE(INDEX(Exceções!$E$5:$E$202,MATCH($A759&amp;"|"&amp;$F759,Exceções!$F$5:$F$202,0))),""))</f>
        <v/>
      </c>
    </row>
    <row r="760" spans="1:30" ht="15" hidden="1" customHeight="1" x14ac:dyDescent="0.25">
      <c r="A760" s="43">
        <v>56256</v>
      </c>
      <c r="B760" s="29" t="s">
        <v>196</v>
      </c>
      <c r="C760" s="29" t="str">
        <f>IFERROR(INDEX(Cadastro!$C$5:$C$94,$AB760),"NÃO INFORMADO")</f>
        <v>LUB</v>
      </c>
      <c r="D760" s="29" t="str">
        <f>IFERROR(INDEX(Cadastro!$D$5:$D$94,$AB760),"")</f>
        <v>6x1</v>
      </c>
      <c r="E760" s="29" t="str">
        <f>IFERROR(INDEX(Cadastro!$G$5:$G$94,$AB760),"")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$94,$AB760),"")="",IF($L760&gt;0,1,0),IF(IFERROR(INDEX(Cadastro!$F$5:$F$94,$AB760),"")&lt;=IFERROR(INDEX(Parâmetros!$B$39:$B$48,MATCH($E760,Parâmetros!$A$39:$A$48,0)),99),IFERROR(INDEX(Cadastro!$F$5:$F$94,$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$94,$AB760),"")="",0,IF(IFERROR(INDEX(Cadastro!$F$5:$F$94,$AB760),"")&gt;IFERROR(INDEX(Parâmetros!$B$39:$B$48,MATCH($E760,Parâmetros!$A$39:$A$48,0)),99),IFERROR(INDEX(Cadastro!$F$5:$F$94,$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registro"),IF(AND($AB760&lt;&gt;$AB759,IFERROR(INDEX(Cadastro!$F$5:$F$94,$AB760),"")=""),"Indeterminado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IFERROR(MATCH($A760&amp;"|"&amp;TEXT(_xlfn.MAXIFS(Cadastro!$E$5:$E$94,Cadastro!$A$5:$A$94,$A760,Cadastro!$E$5:$E$94,"&lt;="&amp;$F760),"yyyymmdd"),Cadastro!$I$5:$I$94,0),"")</f>
        <v>31</v>
      </c>
      <c r="AC760" t="str">
        <f>IFERROR(_xlfn.SINGLE(INDEX(Exceções!$D$5:$D$202,MATCH($A760&amp;"|"&amp;$F760,Exceções!$F$5:$F$202,0))),"")</f>
        <v/>
      </c>
      <c r="AD760" t="str">
        <f>IF($AC760="","",IFERROR(_xlfn.SINGLE(INDEX(Exceções!$E$5:$E$202,MATCH($A760&amp;"|"&amp;$F760,Exceções!$F$5:$F$202,0))),""))</f>
        <v/>
      </c>
    </row>
    <row r="761" spans="1:30" ht="15" hidden="1" customHeight="1" x14ac:dyDescent="0.25">
      <c r="A761" s="43">
        <v>56256</v>
      </c>
      <c r="B761" s="29" t="s">
        <v>196</v>
      </c>
      <c r="C761" s="29" t="str">
        <f>IFERROR(INDEX(Cadastro!$C$5:$C$94,$AB761),"NÃO INFORMADO")</f>
        <v>LUB</v>
      </c>
      <c r="D761" s="29" t="str">
        <f>IFERROR(INDEX(Cadastro!$D$5:$D$94,$AB761),"")</f>
        <v>6x1</v>
      </c>
      <c r="E761" s="29" t="str">
        <f>IFERROR(INDEX(Cadastro!$G$5:$G$94,$AB761),"")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$94,$AB761),"")="",IF($L761&gt;0,1,0),IF(IFERROR(INDEX(Cadastro!$F$5:$F$94,$AB761),"")&lt;=IFERROR(INDEX(Parâmetros!$B$39:$B$48,MATCH($E761,Parâmetros!$A$39:$A$48,0)),99),IFERROR(INDEX(Cadastro!$F$5:$F$94,$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$94,$AB761),"")="",0,IF(IFERROR(INDEX(Cadastro!$F$5:$F$94,$AB761),"")&gt;IFERROR(INDEX(Parâmetros!$B$39:$B$48,MATCH($E761,Parâmetros!$A$39:$A$48,0)),99),IFERROR(INDEX(Cadastro!$F$5:$F$94,$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registro"),IF(AND($AB761&lt;&gt;$AB760,IFERROR(INDEX(Cadastro!$F$5:$F$94,$AB761),"")=""),"Indeterminado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IFERROR(MATCH($A761&amp;"|"&amp;TEXT(_xlfn.MAXIFS(Cadastro!$E$5:$E$94,Cadastro!$A$5:$A$94,$A761,Cadastro!$E$5:$E$94,"&lt;="&amp;$F761),"yyyymmdd"),Cadastro!$I$5:$I$94,0),"")</f>
        <v>31</v>
      </c>
      <c r="AC761" t="str">
        <f>IFERROR(_xlfn.SINGLE(INDEX(Exceções!$D$5:$D$202,MATCH($A761&amp;"|"&amp;$F761,Exceções!$F$5:$F$202,0))),"")</f>
        <v/>
      </c>
      <c r="AD761" t="str">
        <f>IF($AC761="","",IFERROR(_xlfn.SINGLE(INDEX(Exceções!$E$5:$E$202,MATCH($A761&amp;"|"&amp;$F761,Exceções!$F$5:$F$202,0))),""))</f>
        <v/>
      </c>
    </row>
    <row r="762" spans="1:30" ht="15" hidden="1" customHeight="1" x14ac:dyDescent="0.25">
      <c r="A762" s="43">
        <v>56256</v>
      </c>
      <c r="B762" s="29" t="s">
        <v>196</v>
      </c>
      <c r="C762" s="29" t="str">
        <f>IFERROR(INDEX(Cadastro!$C$5:$C$94,$AB762),"NÃO INFORMADO")</f>
        <v>LUB</v>
      </c>
      <c r="D762" s="29" t="str">
        <f>IFERROR(INDEX(Cadastro!$D$5:$D$94,$AB762),"")</f>
        <v>6x1</v>
      </c>
      <c r="E762" s="29" t="str">
        <f>IFERROR(INDEX(Cadastro!$G$5:$G$94,$AB762),"")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$94,$AB762),"")="",IF($L762&gt;0,1,0),IF(IFERROR(INDEX(Cadastro!$F$5:$F$94,$AB762),"")&lt;=IFERROR(INDEX(Parâmetros!$B$39:$B$48,MATCH($E762,Parâmetros!$A$39:$A$48,0)),99),IFERROR(INDEX(Cadastro!$F$5:$F$94,$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$94,$AB762),"")="",0,IF(IFERROR(INDEX(Cadastro!$F$5:$F$94,$AB762),"")&gt;IFERROR(INDEX(Parâmetros!$B$39:$B$48,MATCH($E762,Parâmetros!$A$39:$A$48,0)),99),IFERROR(INDEX(Cadastro!$F$5:$F$94,$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registro"),IF(AND($AB762&lt;&gt;$AB761,IFERROR(INDEX(Cadastro!$F$5:$F$94,$AB762),"")=""),"Indeterminado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IFERROR(MATCH($A762&amp;"|"&amp;TEXT(_xlfn.MAXIFS(Cadastro!$E$5:$E$94,Cadastro!$A$5:$A$94,$A762,Cadastro!$E$5:$E$94,"&lt;="&amp;$F762),"yyyymmdd"),Cadastro!$I$5:$I$94,0),"")</f>
        <v>31</v>
      </c>
      <c r="AC762" t="str">
        <f>IFERROR(_xlfn.SINGLE(INDEX(Exceções!$D$5:$D$202,MATCH($A762&amp;"|"&amp;$F762,Exceções!$F$5:$F$202,0))),"")</f>
        <v/>
      </c>
      <c r="AD762" t="str">
        <f>IF($AC762="","",IFERROR(_xlfn.SINGLE(INDEX(Exceções!$E$5:$E$202,MATCH($A762&amp;"|"&amp;$F762,Exceções!$F$5:$F$202,0))),""))</f>
        <v/>
      </c>
    </row>
    <row r="763" spans="1:30" ht="15" hidden="1" customHeight="1" x14ac:dyDescent="0.25">
      <c r="A763" s="43">
        <v>56256</v>
      </c>
      <c r="B763" s="29" t="s">
        <v>196</v>
      </c>
      <c r="C763" s="29" t="str">
        <f>IFERROR(INDEX(Cadastro!$C$5:$C$94,$AB763),"NÃO INFORMADO")</f>
        <v>LUB</v>
      </c>
      <c r="D763" s="29" t="str">
        <f>IFERROR(INDEX(Cadastro!$D$5:$D$94,$AB763),"")</f>
        <v>6x1</v>
      </c>
      <c r="E763" s="29" t="str">
        <f>IFERROR(INDEX(Cadastro!$G$5:$G$94,$AB763),"")</f>
        <v>6x1</v>
      </c>
      <c r="F763" s="41">
        <v>46252</v>
      </c>
      <c r="G763" s="44" t="str">
        <f t="shared" si="144"/>
        <v>ter</v>
      </c>
      <c r="H763" s="43" t="str">
        <f>IF(COUNTIFS(Dados!$A:$A,$A763,Dados!$S:$S,$F763)=0,"",_xlfn.MINIFS(Dados!$Q:$Q,Dados!$A:$A,$A763,Dados!$S:$S,$F763))</f>
        <v/>
      </c>
      <c r="I763" s="43" t="str">
        <f>IF($H763="","",_xlfn.MAXIFS(Dados!$R:$R,Dados!$A:$A,$A763,Dados!$S:$S,$F763))</f>
        <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0</v>
      </c>
      <c r="M763" s="42">
        <f>IFERROR(INDEX(Parâmetros!$E$6:$E$11,MATCH($K763,Parâmetros!$A$6:$A$11,0)),"")</f>
        <v>8.8000000000000007</v>
      </c>
      <c r="N763" s="45">
        <f t="shared" si="145"/>
        <v>0</v>
      </c>
      <c r="O763" s="45">
        <f>Parâmetros!$E$13</f>
        <v>0.8</v>
      </c>
      <c r="P763" s="44" t="str">
        <f>IF(OR($M763="",$F763&gt;Parâmetros!$E$14),"Não","Sim")</f>
        <v>Sim</v>
      </c>
      <c r="Q763" s="44" t="str">
        <f t="shared" si="146"/>
        <v>Não</v>
      </c>
      <c r="R763" s="44" t="str">
        <f t="shared" si="147"/>
        <v/>
      </c>
      <c r="S763" s="42" t="str">
        <f t="shared" si="148"/>
        <v/>
      </c>
      <c r="T763" s="44" t="str">
        <f>IF($Q763&lt;&gt;"Sim","",IF($N763&gt;Parâmetros!$E$15,"Sim","Não"))</f>
        <v/>
      </c>
      <c r="U763" s="29" t="str">
        <f t="shared" si="149"/>
        <v>Falta de registro</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FALTA DE REGISTRO · dia útil da escala 6x1</v>
      </c>
      <c r="W763" s="46" t="str">
        <f>IF(AND($AC763&lt;&gt;"",$AB763=$AB762,$W762&lt;&gt;""),$W762,IF(OR(OR($D763="6x1",$D763="FF 6x1"),$D763="5x2"),"",IF($AB763&lt;&gt;$AB762,IF(IFERROR(INDEX(Cadastro!$F$5:$F$94,$AB763),"")="",IF($L763&gt;0,1,0),IF(IFERROR(INDEX(Cadastro!$F$5:$F$94,$AB763),"")&lt;=IFERROR(INDEX(Parâmetros!$B$39:$B$48,MATCH($E763,Parâmetros!$A$39:$A$48,0)),99),IFERROR(INDEX(Cadastro!$F$5:$F$94,$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$94,$AB763),"")="",0,IF(IFERROR(INDEX(Cadastro!$F$5:$F$94,$AB763),"")&gt;IFERROR(INDEX(Parâmetros!$B$39:$B$48,MATCH($E763,Parâmetros!$A$39:$A$48,0)),99),IFERROR(INDEX(Cadastro!$F$5:$F$94,$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registro"),IF(AND($AB763&lt;&gt;$AB762,IFERROR(INDEX(Cadastro!$F$5:$F$94,$AB763),"")=""),"Indeterminado (início da série)",IF($X763&gt;0,"Folga","Falta de registro"))))))))</f>
        <v>Falta de registro</v>
      </c>
      <c r="Z763" s="46">
        <f>IF(OR($L763&gt;0,$F763&gt;Parâmetros!$E$14),0,IF($A763&lt;&gt;$A762,1,N($Z762)+1))</f>
        <v>1</v>
      </c>
      <c r="AA763" s="46">
        <f>IF(OR($L763&gt;0,$F763&gt;Parâmetros!$E$14),0,IF(OR($A763&lt;&gt;$A764,$F764&gt;Parâmetros!$E$14),1,N($AA764)+1))</f>
        <v>1</v>
      </c>
      <c r="AB763" s="43">
        <f>IFERROR(MATCH($A763&amp;"|"&amp;TEXT(_xlfn.MAXIFS(Cadastro!$E$5:$E$94,Cadastro!$A$5:$A$94,$A763,Cadastro!$E$5:$E$94,"&lt;="&amp;$F763),"yyyymmdd"),Cadastro!$I$5:$I$94,0),"")</f>
        <v>31</v>
      </c>
      <c r="AC763" t="str">
        <f>IFERROR(_xlfn.SINGLE(INDEX(Exceções!$D$5:$D$202,MATCH($A763&amp;"|"&amp;$F763,Exceções!$F$5:$F$202,0))),"")</f>
        <v/>
      </c>
      <c r="AD763" t="str">
        <f>IF($AC763="","",IFERROR(_xlfn.SINGLE(INDEX(Exceções!$E$5:$E$202,MATCH($A763&amp;"|"&amp;$F763,Exceções!$F$5:$F$202,0))),""))</f>
        <v/>
      </c>
    </row>
    <row r="764" spans="1:30" ht="15" hidden="1" customHeight="1" x14ac:dyDescent="0.25">
      <c r="A764" s="43">
        <v>56256</v>
      </c>
      <c r="B764" s="29" t="s">
        <v>196</v>
      </c>
      <c r="C764" s="29" t="str">
        <f>IFERROR(INDEX(Cadastro!$C$5:$C$94,$AB764),"NÃO INFORMADO")</f>
        <v>LUB</v>
      </c>
      <c r="D764" s="29" t="str">
        <f>IFERROR(INDEX(Cadastro!$D$5:$D$94,$AB764),"")</f>
        <v>6x1</v>
      </c>
      <c r="E764" s="29" t="str">
        <f>IFERROR(INDEX(Cadastro!$G$5:$G$94,$AB764),"")</f>
        <v>6x1</v>
      </c>
      <c r="F764" s="41">
        <v>46253</v>
      </c>
      <c r="G764" s="44" t="str">
        <f t="shared" si="144"/>
        <v>qua</v>
      </c>
      <c r="H764" s="43" t="str">
        <f>IF(COUNTIFS(Dados!$A:$A,$A764,Dados!$S:$S,$F764)=0,"",_xlfn.MINIFS(Dados!$Q:$Q,Dados!$A:$A,$A764,Dados!$S:$S,$F764))</f>
        <v/>
      </c>
      <c r="I764" s="43" t="str">
        <f>IF($H764="","",_xlfn.MAXIFS(Dados!$R:$R,Dados!$A:$A,$A764,Dados!$S:$S,$F764))</f>
        <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0</v>
      </c>
      <c r="M764" s="42">
        <f>IFERROR(INDEX(Parâmetros!$E$6:$E$11,MATCH($K764,Parâmetros!$A$6:$A$11,0)),"")</f>
        <v>8.8000000000000007</v>
      </c>
      <c r="N764" s="45">
        <f t="shared" si="145"/>
        <v>0</v>
      </c>
      <c r="O764" s="45">
        <f>Parâmetros!$E$13</f>
        <v>0.8</v>
      </c>
      <c r="P764" s="44" t="str">
        <f>IF(OR($M764="",$F764&gt;Parâmetros!$E$14),"Não","Sim")</f>
        <v>Não</v>
      </c>
      <c r="Q764" s="44" t="str">
        <f t="shared" si="146"/>
        <v/>
      </c>
      <c r="R764" s="44" t="str">
        <f t="shared" si="147"/>
        <v/>
      </c>
      <c r="S764" s="42" t="str">
        <f t="shared" si="148"/>
        <v/>
      </c>
      <c r="T764" s="44" t="str">
        <f>IF($Q764&lt;&gt;"Sim","",IF($N764&gt;Parâmetros!$E$15,"Sim","Não"))</f>
        <v/>
      </c>
      <c r="U764" s="29" t="str">
        <f t="shared" si="149"/>
        <v>Fora da apuração</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FALTA DE REGISTRO · dia útil da escala 6x1</v>
      </c>
      <c r="W764" s="46" t="str">
        <f>IF(AND($AC764&lt;&gt;"",$AB764=$AB763,$W763&lt;&gt;""),$W763,IF(OR(OR($D764="6x1",$D764="FF 6x1"),$D764="5x2"),"",IF($AB764&lt;&gt;$AB763,IF(IFERROR(INDEX(Cadastro!$F$5:$F$94,$AB764),"")="",IF($L764&gt;0,1,0),IF(IFERROR(INDEX(Cadastro!$F$5:$F$94,$AB764),"")&lt;=IFERROR(INDEX(Parâmetros!$B$39:$B$48,MATCH($E764,Parâmetros!$A$39:$A$48,0)),99),IFERROR(INDEX(Cadastro!$F$5:$F$94,$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$94,$AB764),"")="",0,IF(IFERROR(INDEX(Cadastro!$F$5:$F$94,$AB764),"")&gt;IFERROR(INDEX(Parâmetros!$B$39:$B$48,MATCH($E764,Parâmetros!$A$39:$A$48,0)),99),IFERROR(INDEX(Cadastro!$F$5:$F$94,$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registro"),IF(AND($AB764&lt;&gt;$AB763,IFERROR(INDEX(Cadastro!$F$5:$F$94,$AB764),"")=""),"Indeterminado (início da série)",IF($X764&gt;0,"Folga","Falta de registro"))))))))</f>
        <v>Falta de registro</v>
      </c>
      <c r="Z764" s="46">
        <f>IF(OR($L764&gt;0,$F764&gt;Parâmetros!$E$14),0,IF($A764&lt;&gt;$A763,1,N($Z763)+1))</f>
        <v>0</v>
      </c>
      <c r="AA764" s="46">
        <f>IF(OR($L764&gt;0,$F764&gt;Parâmetros!$E$14),0,IF(OR($A764&lt;&gt;$A765,$F765&gt;Parâmetros!$E$14),1,N($AA765)+1))</f>
        <v>0</v>
      </c>
      <c r="AB764" s="43">
        <f>IFERROR(MATCH($A764&amp;"|"&amp;TEXT(_xlfn.MAXIFS(Cadastro!$E$5:$E$94,Cadastro!$A$5:$A$94,$A764,Cadastro!$E$5:$E$94,"&lt;="&amp;$F764),"yyyymmdd"),Cadastro!$I$5:$I$94,0),"")</f>
        <v>31</v>
      </c>
      <c r="AC764" t="str">
        <f>IFERROR(_xlfn.SINGLE(INDEX(Exceções!$D$5:$D$202,MATCH($A764&amp;"|"&amp;$F764,Exceções!$F$5:$F$202,0))),"")</f>
        <v/>
      </c>
      <c r="AD764" t="str">
        <f>IF($AC764="","",IFERROR(_xlfn.SINGLE(INDEX(Exceções!$E$5:$E$202,MATCH($A764&amp;"|"&amp;$F764,Exceções!$F$5:$F$202,0))),""))</f>
        <v/>
      </c>
    </row>
    <row r="765" spans="1:30" ht="15" hidden="1" customHeight="1" x14ac:dyDescent="0.25">
      <c r="A765" s="43">
        <v>56256</v>
      </c>
      <c r="B765" s="29" t="s">
        <v>196</v>
      </c>
      <c r="C765" s="29" t="str">
        <f>IFERROR(INDEX(Cadastro!$C$5:$C$94,$AB765),"NÃO INFORMADO")</f>
        <v>LUB</v>
      </c>
      <c r="D765" s="29" t="str">
        <f>IFERROR(INDEX(Cadastro!$D$5:$D$94,$AB765),"")</f>
        <v>6x1</v>
      </c>
      <c r="E765" s="29" t="str">
        <f>IFERROR(INDEX(Cadastro!$G$5:$G$94,$AB765),"")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$94,$AB765),"")="",IF($L765&gt;0,1,0),IF(IFERROR(INDEX(Cadastro!$F$5:$F$94,$AB765),"")&lt;=IFERROR(INDEX(Parâmetros!$B$39:$B$48,MATCH($E765,Parâmetros!$A$39:$A$48,0)),99),IFERROR(INDEX(Cadastro!$F$5:$F$94,$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$94,$AB765),"")="",0,IF(IFERROR(INDEX(Cadastro!$F$5:$F$94,$AB765),"")&gt;IFERROR(INDEX(Parâmetros!$B$39:$B$48,MATCH($E765,Parâmetros!$A$39:$A$48,0)),99),IFERROR(INDEX(Cadastro!$F$5:$F$94,$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registro"),IF(AND($AB765&lt;&gt;$AB764,IFERROR(INDEX(Cadastro!$F$5:$F$94,$AB765),"")=""),"Indeterminado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IFERROR(MATCH($A765&amp;"|"&amp;TEXT(_xlfn.MAXIFS(Cadastro!$E$5:$E$94,Cadastro!$A$5:$A$94,$A765,Cadastro!$E$5:$E$94,"&lt;="&amp;$F765),"yyyymmdd"),Cadastro!$I$5:$I$94,0),"")</f>
        <v>31</v>
      </c>
      <c r="AC765" t="str">
        <f>IFERROR(_xlfn.SINGLE(INDEX(Exceções!$D$5:$D$202,MATCH($A765&amp;"|"&amp;$F765,Exceções!$F$5:$F$202,0))),"")</f>
        <v/>
      </c>
      <c r="AD765" t="str">
        <f>IF($AC765="","",IFERROR(_xlfn.SINGLE(INDEX(Exceções!$E$5:$E$202,MATCH($A765&amp;"|"&amp;$F765,Exceções!$F$5:$F$202,0))),""))</f>
        <v/>
      </c>
    </row>
    <row r="766" spans="1:30" ht="15" hidden="1" customHeight="1" x14ac:dyDescent="0.25">
      <c r="A766" s="43">
        <v>56256</v>
      </c>
      <c r="B766" s="29" t="s">
        <v>196</v>
      </c>
      <c r="C766" s="29" t="str">
        <f>IFERROR(INDEX(Cadastro!$C$5:$C$94,$AB766),"NÃO INFORMADO")</f>
        <v>LUB</v>
      </c>
      <c r="D766" s="29" t="str">
        <f>IFERROR(INDEX(Cadastro!$D$5:$D$94,$AB766),"")</f>
        <v>6x1</v>
      </c>
      <c r="E766" s="29" t="str">
        <f>IFERROR(INDEX(Cadastro!$G$5:$G$94,$AB766),"")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$94,$AB766),"")="",IF($L766&gt;0,1,0),IF(IFERROR(INDEX(Cadastro!$F$5:$F$94,$AB766),"")&lt;=IFERROR(INDEX(Parâmetros!$B$39:$B$48,MATCH($E766,Parâmetros!$A$39:$A$48,0)),99),IFERROR(INDEX(Cadastro!$F$5:$F$94,$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$94,$AB766),"")="",0,IF(IFERROR(INDEX(Cadastro!$F$5:$F$94,$AB766),"")&gt;IFERROR(INDEX(Parâmetros!$B$39:$B$48,MATCH($E766,Parâmetros!$A$39:$A$48,0)),99),IFERROR(INDEX(Cadastro!$F$5:$F$94,$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registro"),IF(AND($AB766&lt;&gt;$AB765,IFERROR(INDEX(Cadastro!$F$5:$F$94,$AB766),"")=""),"Indeterminado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IFERROR(MATCH($A766&amp;"|"&amp;TEXT(_xlfn.MAXIFS(Cadastro!$E$5:$E$94,Cadastro!$A$5:$A$94,$A766,Cadastro!$E$5:$E$94,"&lt;="&amp;$F766),"yyyymmdd"),Cadastro!$I$5:$I$94,0),"")</f>
        <v>31</v>
      </c>
      <c r="AC766" t="str">
        <f>IFERROR(_xlfn.SINGLE(INDEX(Exceções!$D$5:$D$202,MATCH($A766&amp;"|"&amp;$F766,Exceções!$F$5:$F$202,0))),"")</f>
        <v/>
      </c>
      <c r="AD766" t="str">
        <f>IF($AC766="","",IFERROR(_xlfn.SINGLE(INDEX(Exceções!$E$5:$E$202,MATCH($A766&amp;"|"&amp;$F766,Exceções!$F$5:$F$202,0))),""))</f>
        <v/>
      </c>
    </row>
    <row r="767" spans="1:30" ht="15" hidden="1" customHeight="1" x14ac:dyDescent="0.25">
      <c r="A767" s="43">
        <v>56256</v>
      </c>
      <c r="B767" s="29" t="s">
        <v>196</v>
      </c>
      <c r="C767" s="29" t="str">
        <f>IFERROR(INDEX(Cadastro!$C$5:$C$94,$AB767),"NÃO INFORMADO")</f>
        <v>LUB</v>
      </c>
      <c r="D767" s="29" t="str">
        <f>IFERROR(INDEX(Cadastro!$D$5:$D$94,$AB767),"")</f>
        <v>6x1</v>
      </c>
      <c r="E767" s="29" t="str">
        <f>IFERROR(INDEX(Cadastro!$G$5:$G$94,$AB767),"")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$94,$AB767),"")="",IF($L767&gt;0,1,0),IF(IFERROR(INDEX(Cadastro!$F$5:$F$94,$AB767),"")&lt;=IFERROR(INDEX(Parâmetros!$B$39:$B$48,MATCH($E767,Parâmetros!$A$39:$A$48,0)),99),IFERROR(INDEX(Cadastro!$F$5:$F$94,$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$94,$AB767),"")="",0,IF(IFERROR(INDEX(Cadastro!$F$5:$F$94,$AB767),"")&gt;IFERROR(INDEX(Parâmetros!$B$39:$B$48,MATCH($E767,Parâmetros!$A$39:$A$48,0)),99),IFERROR(INDEX(Cadastro!$F$5:$F$94,$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registro"),IF(AND($AB767&lt;&gt;$AB766,IFERROR(INDEX(Cadastro!$F$5:$F$94,$AB767),"")=""),"Indeterminado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IFERROR(MATCH($A767&amp;"|"&amp;TEXT(_xlfn.MAXIFS(Cadastro!$E$5:$E$94,Cadastro!$A$5:$A$94,$A767,Cadastro!$E$5:$E$94,"&lt;="&amp;$F767),"yyyymmdd"),Cadastro!$I$5:$I$94,0),"")</f>
        <v>31</v>
      </c>
      <c r="AC767" t="str">
        <f>IFERROR(_xlfn.SINGLE(INDEX(Exceções!$D$5:$D$202,MATCH($A767&amp;"|"&amp;$F767,Exceções!$F$5:$F$202,0))),"")</f>
        <v/>
      </c>
      <c r="AD767" t="str">
        <f>IF($AC767="","",IFERROR(_xlfn.SINGLE(INDEX(Exceções!$E$5:$E$202,MATCH($A767&amp;"|"&amp;$F767,Exceções!$F$5:$F$202,0))),""))</f>
        <v/>
      </c>
    </row>
    <row r="768" spans="1:30" ht="15" hidden="1" customHeight="1" x14ac:dyDescent="0.25">
      <c r="A768" s="43">
        <v>56256</v>
      </c>
      <c r="B768" s="29" t="s">
        <v>196</v>
      </c>
      <c r="C768" s="29" t="str">
        <f>IFERROR(INDEX(Cadastro!$C$5:$C$94,$AB768),"NÃO INFORMADO")</f>
        <v>LUB</v>
      </c>
      <c r="D768" s="29" t="str">
        <f>IFERROR(INDEX(Cadastro!$D$5:$D$94,$AB768),"")</f>
        <v>6x1</v>
      </c>
      <c r="E768" s="29" t="str">
        <f>IFERROR(INDEX(Cadastro!$G$5:$G$94,$AB768),"")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$94,$AB768),"")="",IF($L768&gt;0,1,0),IF(IFERROR(INDEX(Cadastro!$F$5:$F$94,$AB768),"")&lt;=IFERROR(INDEX(Parâmetros!$B$39:$B$48,MATCH($E768,Parâmetros!$A$39:$A$48,0)),99),IFERROR(INDEX(Cadastro!$F$5:$F$94,$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$94,$AB768),"")="",0,IF(IFERROR(INDEX(Cadastro!$F$5:$F$94,$AB768),"")&gt;IFERROR(INDEX(Parâmetros!$B$39:$B$48,MATCH($E768,Parâmetros!$A$39:$A$48,0)),99),IFERROR(INDEX(Cadastro!$F$5:$F$94,$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registro"),IF(AND($AB768&lt;&gt;$AB767,IFERROR(INDEX(Cadastro!$F$5:$F$94,$AB768),"")=""),"Indeterminado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IFERROR(MATCH($A768&amp;"|"&amp;TEXT(_xlfn.MAXIFS(Cadastro!$E$5:$E$94,Cadastro!$A$5:$A$94,$A768,Cadastro!$E$5:$E$94,"&lt;="&amp;$F768),"yyyymmdd"),Cadastro!$I$5:$I$94,0),"")</f>
        <v>31</v>
      </c>
      <c r="AC768" t="str">
        <f>IFERROR(_xlfn.SINGLE(INDEX(Exceções!$D$5:$D$202,MATCH($A768&amp;"|"&amp;$F768,Exceções!$F$5:$F$202,0))),"")</f>
        <v/>
      </c>
      <c r="AD768" t="str">
        <f>IF($AC768="","",IFERROR(_xlfn.SINGLE(INDEX(Exceções!$E$5:$E$202,MATCH($A768&amp;"|"&amp;$F768,Exceções!$F$5:$F$202,0))),""))</f>
        <v/>
      </c>
    </row>
    <row r="769" spans="1:30" ht="15" hidden="1" customHeight="1" x14ac:dyDescent="0.25">
      <c r="A769" s="43">
        <v>56256</v>
      </c>
      <c r="B769" s="29" t="s">
        <v>196</v>
      </c>
      <c r="C769" s="29" t="str">
        <f>IFERROR(INDEX(Cadastro!$C$5:$C$94,$AB769),"NÃO INFORMADO")</f>
        <v>LUB</v>
      </c>
      <c r="D769" s="29" t="str">
        <f>IFERROR(INDEX(Cadastro!$D$5:$D$94,$AB769),"")</f>
        <v>6x1</v>
      </c>
      <c r="E769" s="29" t="str">
        <f>IFERROR(INDEX(Cadastro!$G$5:$G$94,$AB769),"")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$94,$AB769),"")="",IF($L769&gt;0,1,0),IF(IFERROR(INDEX(Cadastro!$F$5:$F$94,$AB769),"")&lt;=IFERROR(INDEX(Parâmetros!$B$39:$B$48,MATCH($E769,Parâmetros!$A$39:$A$48,0)),99),IFERROR(INDEX(Cadastro!$F$5:$F$94,$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$94,$AB769),"")="",0,IF(IFERROR(INDEX(Cadastro!$F$5:$F$94,$AB769),"")&gt;IFERROR(INDEX(Parâmetros!$B$39:$B$48,MATCH($E769,Parâmetros!$A$39:$A$48,0)),99),IFERROR(INDEX(Cadastro!$F$5:$F$94,$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registro"),IF(AND($AB769&lt;&gt;$AB768,IFERROR(INDEX(Cadastro!$F$5:$F$94,$AB769),"")=""),"Indeterminado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IFERROR(MATCH($A769&amp;"|"&amp;TEXT(_xlfn.MAXIFS(Cadastro!$E$5:$E$94,Cadastro!$A$5:$A$94,$A769,Cadastro!$E$5:$E$94,"&lt;="&amp;$F769),"yyyymmdd"),Cadastro!$I$5:$I$94,0),"")</f>
        <v>31</v>
      </c>
      <c r="AC769" t="str">
        <f>IFERROR(_xlfn.SINGLE(INDEX(Exceções!$D$5:$D$202,MATCH($A769&amp;"|"&amp;$F769,Exceções!$F$5:$F$202,0))),"")</f>
        <v/>
      </c>
      <c r="AD769" t="str">
        <f>IF($AC769="","",IFERROR(_xlfn.SINGLE(INDEX(Exceções!$E$5:$E$202,MATCH($A769&amp;"|"&amp;$F769,Exceções!$F$5:$F$202,0))),""))</f>
        <v/>
      </c>
    </row>
    <row r="770" spans="1:30" ht="15" hidden="1" customHeight="1" x14ac:dyDescent="0.25">
      <c r="A770" s="43">
        <v>56256</v>
      </c>
      <c r="B770" s="29" t="s">
        <v>196</v>
      </c>
      <c r="C770" s="29" t="str">
        <f>IFERROR(INDEX(Cadastro!$C$5:$C$94,$AB770),"NÃO INFORMADO")</f>
        <v>LUB</v>
      </c>
      <c r="D770" s="29" t="str">
        <f>IFERROR(INDEX(Cadastro!$D$5:$D$94,$AB770),"")</f>
        <v>6x1</v>
      </c>
      <c r="E770" s="29" t="str">
        <f>IFERROR(INDEX(Cadastro!$G$5:$G$94,$AB770),"")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$94,$AB770),"")="",IF($L770&gt;0,1,0),IF(IFERROR(INDEX(Cadastro!$F$5:$F$94,$AB770),"")&lt;=IFERROR(INDEX(Parâmetros!$B$39:$B$48,MATCH($E770,Parâmetros!$A$39:$A$48,0)),99),IFERROR(INDEX(Cadastro!$F$5:$F$94,$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$94,$AB770),"")="",0,IF(IFERROR(INDEX(Cadastro!$F$5:$F$94,$AB770),"")&gt;IFERROR(INDEX(Parâmetros!$B$39:$B$48,MATCH($E770,Parâmetros!$A$39:$A$48,0)),99),IFERROR(INDEX(Cadastro!$F$5:$F$94,$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registro"),IF(AND($AB770&lt;&gt;$AB769,IFERROR(INDEX(Cadastro!$F$5:$F$94,$AB770),"")=""),"Indeterminado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IFERROR(MATCH($A770&amp;"|"&amp;TEXT(_xlfn.MAXIFS(Cadastro!$E$5:$E$94,Cadastro!$A$5:$A$94,$A770,Cadastro!$E$5:$E$94,"&lt;="&amp;$F770),"yyyymmdd"),Cadastro!$I$5:$I$94,0),"")</f>
        <v>31</v>
      </c>
      <c r="AC770" t="str">
        <f>IFERROR(_xlfn.SINGLE(INDEX(Exceções!$D$5:$D$202,MATCH($A770&amp;"|"&amp;$F770,Exceções!$F$5:$F$202,0))),"")</f>
        <v/>
      </c>
      <c r="AD770" t="str">
        <f>IF($AC770="","",IFERROR(_xlfn.SINGLE(INDEX(Exceções!$E$5:$E$202,MATCH($A770&amp;"|"&amp;$F770,Exceções!$F$5:$F$202,0))),""))</f>
        <v/>
      </c>
    </row>
    <row r="771" spans="1:30" ht="15" hidden="1" customHeight="1" x14ac:dyDescent="0.25">
      <c r="A771" s="43">
        <v>56256</v>
      </c>
      <c r="B771" s="29" t="s">
        <v>196</v>
      </c>
      <c r="C771" s="29" t="str">
        <f>IFERROR(INDEX(Cadastro!$C$5:$C$94,$AB771),"NÃO INFORMADO")</f>
        <v>LUB</v>
      </c>
      <c r="D771" s="29" t="str">
        <f>IFERROR(INDEX(Cadastro!$D$5:$D$94,$AB771),"")</f>
        <v>6x1</v>
      </c>
      <c r="E771" s="29" t="str">
        <f>IFERROR(INDEX(Cadastro!$G$5:$G$94,$AB771),"")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$94,$AB771),"")="",IF($L771&gt;0,1,0),IF(IFERROR(INDEX(Cadastro!$F$5:$F$94,$AB771),"")&lt;=IFERROR(INDEX(Parâmetros!$B$39:$B$48,MATCH($E771,Parâmetros!$A$39:$A$48,0)),99),IFERROR(INDEX(Cadastro!$F$5:$F$94,$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$94,$AB771),"")="",0,IF(IFERROR(INDEX(Cadastro!$F$5:$F$94,$AB771),"")&gt;IFERROR(INDEX(Parâmetros!$B$39:$B$48,MATCH($E771,Parâmetros!$A$39:$A$48,0)),99),IFERROR(INDEX(Cadastro!$F$5:$F$94,$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registro"),IF(AND($AB771&lt;&gt;$AB770,IFERROR(INDEX(Cadastro!$F$5:$F$94,$AB771),"")=""),"Indeterminado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IFERROR(MATCH($A771&amp;"|"&amp;TEXT(_xlfn.MAXIFS(Cadastro!$E$5:$E$94,Cadastro!$A$5:$A$94,$A771,Cadastro!$E$5:$E$94,"&lt;="&amp;$F771),"yyyymmdd"),Cadastro!$I$5:$I$94,0),"")</f>
        <v>31</v>
      </c>
      <c r="AC771" t="str">
        <f>IFERROR(_xlfn.SINGLE(INDEX(Exceções!$D$5:$D$202,MATCH($A771&amp;"|"&amp;$F771,Exceções!$F$5:$F$202,0))),"")</f>
        <v/>
      </c>
      <c r="AD771" t="str">
        <f>IF($AC771="","",IFERROR(_xlfn.SINGLE(INDEX(Exceções!$E$5:$E$202,MATCH($A771&amp;"|"&amp;$F771,Exceções!$F$5:$F$202,0))),""))</f>
        <v/>
      </c>
    </row>
    <row r="772" spans="1:30" ht="15" hidden="1" customHeight="1" x14ac:dyDescent="0.25">
      <c r="A772" s="43">
        <v>56256</v>
      </c>
      <c r="B772" s="29" t="s">
        <v>196</v>
      </c>
      <c r="C772" s="29" t="str">
        <f>IFERROR(INDEX(Cadastro!$C$5:$C$94,$AB772),"NÃO INFORMADO")</f>
        <v>LUB</v>
      </c>
      <c r="D772" s="29" t="str">
        <f>IFERROR(INDEX(Cadastro!$D$5:$D$94,$AB772),"")</f>
        <v>6x1</v>
      </c>
      <c r="E772" s="29" t="str">
        <f>IFERROR(INDEX(Cadastro!$G$5:$G$94,$AB772),"")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$94,$AB772),"")="",IF($L772&gt;0,1,0),IF(IFERROR(INDEX(Cadastro!$F$5:$F$94,$AB772),"")&lt;=IFERROR(INDEX(Parâmetros!$B$39:$B$48,MATCH($E772,Parâmetros!$A$39:$A$48,0)),99),IFERROR(INDEX(Cadastro!$F$5:$F$94,$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$94,$AB772),"")="",0,IF(IFERROR(INDEX(Cadastro!$F$5:$F$94,$AB772),"")&gt;IFERROR(INDEX(Parâmetros!$B$39:$B$48,MATCH($E772,Parâmetros!$A$39:$A$48,0)),99),IFERROR(INDEX(Cadastro!$F$5:$F$94,$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registro"),IF(AND($AB772&lt;&gt;$AB771,IFERROR(INDEX(Cadastro!$F$5:$F$94,$AB772),"")=""),"Indeterminado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IFERROR(MATCH($A772&amp;"|"&amp;TEXT(_xlfn.MAXIFS(Cadastro!$E$5:$E$94,Cadastro!$A$5:$A$94,$A772,Cadastro!$E$5:$E$94,"&lt;="&amp;$F772),"yyyymmdd"),Cadastro!$I$5:$I$94,0),"")</f>
        <v>31</v>
      </c>
      <c r="AC772" t="str">
        <f>IFERROR(_xlfn.SINGLE(INDEX(Exceções!$D$5:$D$202,MATCH($A772&amp;"|"&amp;$F772,Exceções!$F$5:$F$202,0))),"")</f>
        <v/>
      </c>
      <c r="AD772" t="str">
        <f>IF($AC772="","",IFERROR(_xlfn.SINGLE(INDEX(Exceções!$E$5:$E$202,MATCH($A772&amp;"|"&amp;$F772,Exceções!$F$5:$F$202,0))),""))</f>
        <v/>
      </c>
    </row>
    <row r="773" spans="1:30" ht="15" hidden="1" customHeight="1" x14ac:dyDescent="0.25">
      <c r="A773" s="43">
        <v>56256</v>
      </c>
      <c r="B773" s="29" t="s">
        <v>196</v>
      </c>
      <c r="C773" s="29" t="str">
        <f>IFERROR(INDEX(Cadastro!$C$5:$C$94,$AB773),"NÃO INFORMADO")</f>
        <v>LUB</v>
      </c>
      <c r="D773" s="29" t="str">
        <f>IFERROR(INDEX(Cadastro!$D$5:$D$94,$AB773),"")</f>
        <v>6x1</v>
      </c>
      <c r="E773" s="29" t="str">
        <f>IFERROR(INDEX(Cadastro!$G$5:$G$94,$AB773),"")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$94,$AB773),"")="",IF($L773&gt;0,1,0),IF(IFERROR(INDEX(Cadastro!$F$5:$F$94,$AB773),"")&lt;=IFERROR(INDEX(Parâmetros!$B$39:$B$48,MATCH($E773,Parâmetros!$A$39:$A$48,0)),99),IFERROR(INDEX(Cadastro!$F$5:$F$94,$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$94,$AB773),"")="",0,IF(IFERROR(INDEX(Cadastro!$F$5:$F$94,$AB773),"")&gt;IFERROR(INDEX(Parâmetros!$B$39:$B$48,MATCH($E773,Parâmetros!$A$39:$A$48,0)),99),IFERROR(INDEX(Cadastro!$F$5:$F$94,$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registro"),IF(AND($AB773&lt;&gt;$AB772,IFERROR(INDEX(Cadastro!$F$5:$F$94,$AB773),"")=""),"Indeterminado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IFERROR(MATCH($A773&amp;"|"&amp;TEXT(_xlfn.MAXIFS(Cadastro!$E$5:$E$94,Cadastro!$A$5:$A$94,$A773,Cadastro!$E$5:$E$94,"&lt;="&amp;$F773),"yyyymmdd"),Cadastro!$I$5:$I$94,0),"")</f>
        <v>31</v>
      </c>
      <c r="AC773" t="str">
        <f>IFERROR(_xlfn.SINGLE(INDEX(Exceções!$D$5:$D$202,MATCH($A773&amp;"|"&amp;$F773,Exceções!$F$5:$F$202,0))),"")</f>
        <v/>
      </c>
      <c r="AD773" t="str">
        <f>IF($AC773="","",IFERROR(_xlfn.SINGLE(INDEX(Exceções!$E$5:$E$202,MATCH($A773&amp;"|"&amp;$F773,Exceções!$F$5:$F$202,0))),""))</f>
        <v/>
      </c>
    </row>
    <row r="774" spans="1:30" ht="15" hidden="1" customHeight="1" x14ac:dyDescent="0.25">
      <c r="A774" s="43">
        <v>56256</v>
      </c>
      <c r="B774" s="29" t="s">
        <v>196</v>
      </c>
      <c r="C774" s="29" t="str">
        <f>IFERROR(INDEX(Cadastro!$C$5:$C$94,$AB774),"NÃO INFORMADO")</f>
        <v>LUB</v>
      </c>
      <c r="D774" s="29" t="str">
        <f>IFERROR(INDEX(Cadastro!$D$5:$D$94,$AB774),"")</f>
        <v>6x1</v>
      </c>
      <c r="E774" s="29" t="str">
        <f>IFERROR(INDEX(Cadastro!$G$5:$G$94,$AB774),"")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$94,$AB774),"")="",IF($L774&gt;0,1,0),IF(IFERROR(INDEX(Cadastro!$F$5:$F$94,$AB774),"")&lt;=IFERROR(INDEX(Parâmetros!$B$39:$B$48,MATCH($E774,Parâmetros!$A$39:$A$48,0)),99),IFERROR(INDEX(Cadastro!$F$5:$F$94,$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$94,$AB774),"")="",0,IF(IFERROR(INDEX(Cadastro!$F$5:$F$94,$AB774),"")&gt;IFERROR(INDEX(Parâmetros!$B$39:$B$48,MATCH($E774,Parâmetros!$A$39:$A$48,0)),99),IFERROR(INDEX(Cadastro!$F$5:$F$94,$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registro"),IF(AND($AB774&lt;&gt;$AB773,IFERROR(INDEX(Cadastro!$F$5:$F$94,$AB774),"")=""),"Indeterminado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IFERROR(MATCH($A774&amp;"|"&amp;TEXT(_xlfn.MAXIFS(Cadastro!$E$5:$E$94,Cadastro!$A$5:$A$94,$A774,Cadastro!$E$5:$E$94,"&lt;="&amp;$F774),"yyyymmdd"),Cadastro!$I$5:$I$94,0),"")</f>
        <v>31</v>
      </c>
      <c r="AC774" t="str">
        <f>IFERROR(_xlfn.SINGLE(INDEX(Exceções!$D$5:$D$202,MATCH($A774&amp;"|"&amp;$F774,Exceções!$F$5:$F$202,0))),"")</f>
        <v/>
      </c>
      <c r="AD774" t="str">
        <f>IF($AC774="","",IFERROR(_xlfn.SINGLE(INDEX(Exceções!$E$5:$E$202,MATCH($A774&amp;"|"&amp;$F774,Exceções!$F$5:$F$202,0))),""))</f>
        <v/>
      </c>
    </row>
    <row r="775" spans="1:30" ht="15" hidden="1" customHeight="1" x14ac:dyDescent="0.25">
      <c r="A775" s="43">
        <v>56256</v>
      </c>
      <c r="B775" s="29" t="s">
        <v>196</v>
      </c>
      <c r="C775" s="29" t="str">
        <f>IFERROR(INDEX(Cadastro!$C$5:$C$94,$AB775),"NÃO INFORMADO")</f>
        <v>LUB</v>
      </c>
      <c r="D775" s="29" t="str">
        <f>IFERROR(INDEX(Cadastro!$D$5:$D$94,$AB775),"")</f>
        <v>6x1</v>
      </c>
      <c r="E775" s="29" t="str">
        <f>IFERROR(INDEX(Cadastro!$G$5:$G$94,$AB775),"")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$94,$AB775),"")="",IF($L775&gt;0,1,0),IF(IFERROR(INDEX(Cadastro!$F$5:$F$94,$AB775),"")&lt;=IFERROR(INDEX(Parâmetros!$B$39:$B$48,MATCH($E775,Parâmetros!$A$39:$A$48,0)),99),IFERROR(INDEX(Cadastro!$F$5:$F$94,$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$94,$AB775),"")="",0,IF(IFERROR(INDEX(Cadastro!$F$5:$F$94,$AB775),"")&gt;IFERROR(INDEX(Parâmetros!$B$39:$B$48,MATCH($E775,Parâmetros!$A$39:$A$48,0)),99),IFERROR(INDEX(Cadastro!$F$5:$F$94,$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registro"),IF(AND($AB775&lt;&gt;$AB774,IFERROR(INDEX(Cadastro!$F$5:$F$94,$AB775),"")=""),"Indeterminado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IFERROR(MATCH($A775&amp;"|"&amp;TEXT(_xlfn.MAXIFS(Cadastro!$E$5:$E$94,Cadastro!$A$5:$A$94,$A775,Cadastro!$E$5:$E$94,"&lt;="&amp;$F775),"yyyymmdd"),Cadastro!$I$5:$I$94,0),"")</f>
        <v>31</v>
      </c>
      <c r="AC775" t="str">
        <f>IFERROR(_xlfn.SINGLE(INDEX(Exceções!$D$5:$D$202,MATCH($A775&amp;"|"&amp;$F775,Exceções!$F$5:$F$202,0))),"")</f>
        <v/>
      </c>
      <c r="AD775" t="str">
        <f>IF($AC775="","",IFERROR(_xlfn.SINGLE(INDEX(Exceções!$E$5:$E$202,MATCH($A775&amp;"|"&amp;$F775,Exceções!$F$5:$F$202,0))),""))</f>
        <v/>
      </c>
    </row>
    <row r="776" spans="1:30" ht="15" hidden="1" customHeight="1" x14ac:dyDescent="0.25">
      <c r="A776" s="43">
        <v>56256</v>
      </c>
      <c r="B776" s="29" t="s">
        <v>196</v>
      </c>
      <c r="C776" s="29" t="str">
        <f>IFERROR(INDEX(Cadastro!$C$5:$C$94,$AB776),"NÃO INFORMADO")</f>
        <v>LUB</v>
      </c>
      <c r="D776" s="29" t="str">
        <f>IFERROR(INDEX(Cadastro!$D$5:$D$94,$AB776),"")</f>
        <v>6x1</v>
      </c>
      <c r="E776" s="29" t="str">
        <f>IFERROR(INDEX(Cadastro!$G$5:$G$94,$AB776),"")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$94,$AB776),"")="",IF($L776&gt;0,1,0),IF(IFERROR(INDEX(Cadastro!$F$5:$F$94,$AB776),"")&lt;=IFERROR(INDEX(Parâmetros!$B$39:$B$48,MATCH($E776,Parâmetros!$A$39:$A$48,0)),99),IFERROR(INDEX(Cadastro!$F$5:$F$94,$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$94,$AB776),"")="",0,IF(IFERROR(INDEX(Cadastro!$F$5:$F$94,$AB776),"")&gt;IFERROR(INDEX(Parâmetros!$B$39:$B$48,MATCH($E776,Parâmetros!$A$39:$A$48,0)),99),IFERROR(INDEX(Cadastro!$F$5:$F$94,$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registro"),IF(AND($AB776&lt;&gt;$AB775,IFERROR(INDEX(Cadastro!$F$5:$F$94,$AB776),"")=""),"Indeterminado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IFERROR(MATCH($A776&amp;"|"&amp;TEXT(_xlfn.MAXIFS(Cadastro!$E$5:$E$94,Cadastro!$A$5:$A$94,$A776,Cadastro!$E$5:$E$94,"&lt;="&amp;$F776),"yyyymmdd"),Cadastro!$I$5:$I$94,0),"")</f>
        <v>31</v>
      </c>
      <c r="AC776" t="str">
        <f>IFERROR(_xlfn.SINGLE(INDEX(Exceções!$D$5:$D$202,MATCH($A776&amp;"|"&amp;$F776,Exceções!$F$5:$F$202,0))),"")</f>
        <v/>
      </c>
      <c r="AD776" t="str">
        <f>IF($AC776="","",IFERROR(_xlfn.SINGLE(INDEX(Exceções!$E$5:$E$202,MATCH($A776&amp;"|"&amp;$F776,Exceções!$F$5:$F$202,0))),""))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IFERROR(INDEX(Cadastro!$C$5:$C$94,$AB779),"NÃO INFORMADO")</f>
        <v>LUB</v>
      </c>
      <c r="D779" s="29" t="str">
        <f>IFERROR(INDEX(Cadastro!$D$5:$D$94,$AB779),"")</f>
        <v>Férias</v>
      </c>
      <c r="E779" s="29" t="str">
        <f>IFERROR(INDEX(Cadastro!$G$5:$G$94,$AB779),"")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$94,$AB779),"")="",IF($L779&gt;0,1,0),IF(IFERROR(INDEX(Cadastro!$F$5:$F$94,$AB779),"")&lt;=IFERROR(INDEX(Parâmetros!$B$39:$B$48,MATCH($E779,Parâmetros!$A$39:$A$48,0)),99),IFERROR(INDEX(Cadastro!$F$5:$F$94,$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$94,$AB779),"")="",0,IF(IFERROR(INDEX(Cadastro!$F$5:$F$94,$AB779),"")&gt;IFERROR(INDEX(Parâmetros!$B$39:$B$48,MATCH($E779,Parâmetros!$A$39:$A$48,0)),99),IFERROR(INDEX(Cadastro!$F$5:$F$94,$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registro"),IF(AND($AB779&lt;&gt;$AB778,IFERROR(INDEX(Cadastro!$F$5:$F$94,$AB779),"")=""),"Indeterminado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IFERROR(MATCH($A779&amp;"|"&amp;TEXT(_xlfn.MAXIFS(Cadastro!$E$5:$E$94,Cadastro!$A$5:$A$94,$A779,Cadastro!$E$5:$E$94,"&lt;="&amp;$F779),"yyyymmdd"),Cadastro!$I$5:$I$94,0),"")</f>
        <v>32</v>
      </c>
      <c r="AC779" t="str">
        <f>IFERROR(_xlfn.SINGLE(INDEX(Exceções!$D$5:$D$202,MATCH($A779&amp;"|"&amp;$F779,Exceções!$F$5:$F$202,0))),"")</f>
        <v/>
      </c>
      <c r="AD779" t="str">
        <f>IF($AC779="","",IFERROR(_xlfn.SINGLE(INDEX(Exceções!$E$5:$E$202,MATCH($A779&amp;"|"&amp;$F779,Exceções!$F$5:$F$202,0))),""))</f>
        <v/>
      </c>
    </row>
    <row r="780" spans="1:30" ht="15" hidden="1" customHeight="1" x14ac:dyDescent="0.25">
      <c r="A780" s="43">
        <v>11415</v>
      </c>
      <c r="B780" s="29" t="s">
        <v>197</v>
      </c>
      <c r="C780" s="29" t="str">
        <f>IFERROR(INDEX(Cadastro!$C$5:$C$94,$AB780),"NÃO INFORMADO")</f>
        <v>LUB</v>
      </c>
      <c r="D780" s="29" t="str">
        <f>IFERROR(INDEX(Cadastro!$D$5:$D$94,$AB780),"")</f>
        <v>Férias</v>
      </c>
      <c r="E780" s="29" t="str">
        <f>IFERROR(INDEX(Cadastro!$G$5:$G$94,$AB780),"")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$94,$AB780),"")="",IF($L780&gt;0,1,0),IF(IFERROR(INDEX(Cadastro!$F$5:$F$94,$AB780),"")&lt;=IFERROR(INDEX(Parâmetros!$B$39:$B$48,MATCH($E780,Parâmetros!$A$39:$A$48,0)),99),IFERROR(INDEX(Cadastro!$F$5:$F$94,$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$94,$AB780),"")="",0,IF(IFERROR(INDEX(Cadastro!$F$5:$F$94,$AB780),"")&gt;IFERROR(INDEX(Parâmetros!$B$39:$B$48,MATCH($E780,Parâmetros!$A$39:$A$48,0)),99),IFERROR(INDEX(Cadastro!$F$5:$F$94,$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registro"),IF(AND($AB780&lt;&gt;$AB779,IFERROR(INDEX(Cadastro!$F$5:$F$94,$AB780),"")=""),"Indeterminado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IFERROR(MATCH($A780&amp;"|"&amp;TEXT(_xlfn.MAXIFS(Cadastro!$E$5:$E$94,Cadastro!$A$5:$A$94,$A780,Cadastro!$E$5:$E$94,"&lt;="&amp;$F780),"yyyymmdd"),Cadastro!$I$5:$I$94,0),"")</f>
        <v>32</v>
      </c>
      <c r="AC780" t="str">
        <f>IFERROR(_xlfn.SINGLE(INDEX(Exceções!$D$5:$D$202,MATCH($A780&amp;"|"&amp;$F780,Exceções!$F$5:$F$202,0))),"")</f>
        <v/>
      </c>
      <c r="AD780" t="str">
        <f>IF($AC780="","",IFERROR(_xlfn.SINGLE(INDEX(Exceções!$E$5:$E$202,MATCH($A780&amp;"|"&amp;$F780,Exceções!$F$5:$F$202,0))),""))</f>
        <v/>
      </c>
    </row>
    <row r="781" spans="1:30" ht="15" hidden="1" customHeight="1" x14ac:dyDescent="0.25">
      <c r="A781" s="43">
        <v>11415</v>
      </c>
      <c r="B781" s="29" t="s">
        <v>197</v>
      </c>
      <c r="C781" s="29" t="str">
        <f>IFERROR(INDEX(Cadastro!$C$5:$C$94,$AB781),"NÃO INFORMADO")</f>
        <v>LUB</v>
      </c>
      <c r="D781" s="29" t="str">
        <f>IFERROR(INDEX(Cadastro!$D$5:$D$94,$AB781),"")</f>
        <v>Férias</v>
      </c>
      <c r="E781" s="29" t="str">
        <f>IFERROR(INDEX(Cadastro!$G$5:$G$94,$AB781),"")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$94,$AB781),"")="",IF($L781&gt;0,1,0),IF(IFERROR(INDEX(Cadastro!$F$5:$F$94,$AB781),"")&lt;=IFERROR(INDEX(Parâmetros!$B$39:$B$48,MATCH($E781,Parâmetros!$A$39:$A$48,0)),99),IFERROR(INDEX(Cadastro!$F$5:$F$94,$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$94,$AB781),"")="",0,IF(IFERROR(INDEX(Cadastro!$F$5:$F$94,$AB781),"")&gt;IFERROR(INDEX(Parâmetros!$B$39:$B$48,MATCH($E781,Parâmetros!$A$39:$A$48,0)),99),IFERROR(INDEX(Cadastro!$F$5:$F$94,$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registro"),IF(AND($AB781&lt;&gt;$AB780,IFERROR(INDEX(Cadastro!$F$5:$F$94,$AB781),"")=""),"Indeterminado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IFERROR(MATCH($A781&amp;"|"&amp;TEXT(_xlfn.MAXIFS(Cadastro!$E$5:$E$94,Cadastro!$A$5:$A$94,$A781,Cadastro!$E$5:$E$94,"&lt;="&amp;$F781),"yyyymmdd"),Cadastro!$I$5:$I$94,0),"")</f>
        <v>32</v>
      </c>
      <c r="AC781" t="str">
        <f>IFERROR(_xlfn.SINGLE(INDEX(Exceções!$D$5:$D$202,MATCH($A781&amp;"|"&amp;$F781,Exceções!$F$5:$F$202,0))),"")</f>
        <v/>
      </c>
      <c r="AD781" t="str">
        <f>IF($AC781="","",IFERROR(_xlfn.SINGLE(INDEX(Exceções!$E$5:$E$202,MATCH($A781&amp;"|"&amp;$F781,Exceções!$F$5:$F$202,0))),""))</f>
        <v/>
      </c>
    </row>
    <row r="782" spans="1:30" ht="15" hidden="1" customHeight="1" x14ac:dyDescent="0.25">
      <c r="A782" s="43">
        <v>11415</v>
      </c>
      <c r="B782" s="29" t="s">
        <v>197</v>
      </c>
      <c r="C782" s="29" t="str">
        <f>IFERROR(INDEX(Cadastro!$C$5:$C$94,$AB782),"NÃO INFORMADO")</f>
        <v>LUB</v>
      </c>
      <c r="D782" s="29" t="str">
        <f>IFERROR(INDEX(Cadastro!$D$5:$D$94,$AB782),"")</f>
        <v>Férias</v>
      </c>
      <c r="E782" s="29" t="str">
        <f>IFERROR(INDEX(Cadastro!$G$5:$G$94,$AB782),"")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$94,$AB782),"")="",IF($L782&gt;0,1,0),IF(IFERROR(INDEX(Cadastro!$F$5:$F$94,$AB782),"")&lt;=IFERROR(INDEX(Parâmetros!$B$39:$B$48,MATCH($E782,Parâmetros!$A$39:$A$48,0)),99),IFERROR(INDEX(Cadastro!$F$5:$F$94,$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$94,$AB782),"")="",0,IF(IFERROR(INDEX(Cadastro!$F$5:$F$94,$AB782),"")&gt;IFERROR(INDEX(Parâmetros!$B$39:$B$48,MATCH($E782,Parâmetros!$A$39:$A$48,0)),99),IFERROR(INDEX(Cadastro!$F$5:$F$94,$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registro"),IF(AND($AB782&lt;&gt;$AB781,IFERROR(INDEX(Cadastro!$F$5:$F$94,$AB782),"")=""),"Indeterminado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IFERROR(MATCH($A782&amp;"|"&amp;TEXT(_xlfn.MAXIFS(Cadastro!$E$5:$E$94,Cadastro!$A$5:$A$94,$A782,Cadastro!$E$5:$E$94,"&lt;="&amp;$F782),"yyyymmdd"),Cadastro!$I$5:$I$94,0),"")</f>
        <v>32</v>
      </c>
      <c r="AC782" t="str">
        <f>IFERROR(_xlfn.SINGLE(INDEX(Exceções!$D$5:$D$202,MATCH($A782&amp;"|"&amp;$F782,Exceções!$F$5:$F$202,0))),"")</f>
        <v/>
      </c>
      <c r="AD782" t="str">
        <f>IF($AC782="","",IFERROR(_xlfn.SINGLE(INDEX(Exceções!$E$5:$E$202,MATCH($A782&amp;"|"&amp;$F782,Exceções!$F$5:$F$202,0))),""))</f>
        <v/>
      </c>
    </row>
    <row r="783" spans="1:30" ht="15" hidden="1" customHeight="1" x14ac:dyDescent="0.25">
      <c r="A783" s="43">
        <v>11415</v>
      </c>
      <c r="B783" s="29" t="s">
        <v>197</v>
      </c>
      <c r="C783" s="29" t="str">
        <f>IFERROR(INDEX(Cadastro!$C$5:$C$94,$AB783),"NÃO INFORMADO")</f>
        <v>LUB</v>
      </c>
      <c r="D783" s="29" t="str">
        <f>IFERROR(INDEX(Cadastro!$D$5:$D$94,$AB783),"")</f>
        <v>Férias</v>
      </c>
      <c r="E783" s="29" t="str">
        <f>IFERROR(INDEX(Cadastro!$G$5:$G$94,$AB783),"")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$94,$AB783),"")="",IF($L783&gt;0,1,0),IF(IFERROR(INDEX(Cadastro!$F$5:$F$94,$AB783),"")&lt;=IFERROR(INDEX(Parâmetros!$B$39:$B$48,MATCH($E783,Parâmetros!$A$39:$A$48,0)),99),IFERROR(INDEX(Cadastro!$F$5:$F$94,$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$94,$AB783),"")="",0,IF(IFERROR(INDEX(Cadastro!$F$5:$F$94,$AB783),"")&gt;IFERROR(INDEX(Parâmetros!$B$39:$B$48,MATCH($E783,Parâmetros!$A$39:$A$48,0)),99),IFERROR(INDEX(Cadastro!$F$5:$F$94,$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registro"),IF(AND($AB783&lt;&gt;$AB782,IFERROR(INDEX(Cadastro!$F$5:$F$94,$AB783),"")=""),"Indeterminado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IFERROR(MATCH($A783&amp;"|"&amp;TEXT(_xlfn.MAXIFS(Cadastro!$E$5:$E$94,Cadastro!$A$5:$A$94,$A783,Cadastro!$E$5:$E$94,"&lt;="&amp;$F783),"yyyymmdd"),Cadastro!$I$5:$I$94,0),"")</f>
        <v>32</v>
      </c>
      <c r="AC783" t="str">
        <f>IFERROR(_xlfn.SINGLE(INDEX(Exceções!$D$5:$D$202,MATCH($A783&amp;"|"&amp;$F783,Exceções!$F$5:$F$202,0))),"")</f>
        <v/>
      </c>
      <c r="AD783" t="str">
        <f>IF($AC783="","",IFERROR(_xlfn.SINGLE(INDEX(Exceções!$E$5:$E$202,MATCH($A783&amp;"|"&amp;$F783,Exceções!$F$5:$F$202,0))),""))</f>
        <v/>
      </c>
    </row>
    <row r="784" spans="1:30" ht="15" hidden="1" customHeight="1" x14ac:dyDescent="0.25">
      <c r="A784" s="43">
        <v>11415</v>
      </c>
      <c r="B784" s="29" t="s">
        <v>197</v>
      </c>
      <c r="C784" s="29" t="str">
        <f>IFERROR(INDEX(Cadastro!$C$5:$C$94,$AB784),"NÃO INFORMADO")</f>
        <v>LUB</v>
      </c>
      <c r="D784" s="29" t="str">
        <f>IFERROR(INDEX(Cadastro!$D$5:$D$94,$AB784),"")</f>
        <v>Férias</v>
      </c>
      <c r="E784" s="29" t="str">
        <f>IFERROR(INDEX(Cadastro!$G$5:$G$94,$AB784),"")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$94,$AB784),"")="",IF($L784&gt;0,1,0),IF(IFERROR(INDEX(Cadastro!$F$5:$F$94,$AB784),"")&lt;=IFERROR(INDEX(Parâmetros!$B$39:$B$48,MATCH($E784,Parâmetros!$A$39:$A$48,0)),99),IFERROR(INDEX(Cadastro!$F$5:$F$94,$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$94,$AB784),"")="",0,IF(IFERROR(INDEX(Cadastro!$F$5:$F$94,$AB784),"")&gt;IFERROR(INDEX(Parâmetros!$B$39:$B$48,MATCH($E784,Parâmetros!$A$39:$A$48,0)),99),IFERROR(INDEX(Cadastro!$F$5:$F$94,$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registro"),IF(AND($AB784&lt;&gt;$AB783,IFERROR(INDEX(Cadastro!$F$5:$F$94,$AB784),"")=""),"Indeterminado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IFERROR(MATCH($A784&amp;"|"&amp;TEXT(_xlfn.MAXIFS(Cadastro!$E$5:$E$94,Cadastro!$A$5:$A$94,$A784,Cadastro!$E$5:$E$94,"&lt;="&amp;$F784),"yyyymmdd"),Cadastro!$I$5:$I$94,0),"")</f>
        <v>32</v>
      </c>
      <c r="AC784" t="str">
        <f>IFERROR(_xlfn.SINGLE(INDEX(Exceções!$D$5:$D$202,MATCH($A784&amp;"|"&amp;$F784,Exceções!$F$5:$F$202,0))),"")</f>
        <v/>
      </c>
      <c r="AD784" t="str">
        <f>IF($AC784="","",IFERROR(_xlfn.SINGLE(INDEX(Exceções!$E$5:$E$202,MATCH($A784&amp;"|"&amp;$F784,Exceções!$F$5:$F$202,0))),""))</f>
        <v/>
      </c>
    </row>
    <row r="785" spans="1:30" ht="15" hidden="1" customHeight="1" x14ac:dyDescent="0.25">
      <c r="A785" s="43">
        <v>11415</v>
      </c>
      <c r="B785" s="29" t="s">
        <v>197</v>
      </c>
      <c r="C785" s="29" t="str">
        <f>IFERROR(INDEX(Cadastro!$C$5:$C$94,$AB785),"NÃO INFORMADO")</f>
        <v>LUB</v>
      </c>
      <c r="D785" s="29" t="str">
        <f>IFERROR(INDEX(Cadastro!$D$5:$D$94,$AB785),"")</f>
        <v>Férias</v>
      </c>
      <c r="E785" s="29" t="str">
        <f>IFERROR(INDEX(Cadastro!$G$5:$G$94,$AB785),"")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$94,$AB785),"")="",IF($L785&gt;0,1,0),IF(IFERROR(INDEX(Cadastro!$F$5:$F$94,$AB785),"")&lt;=IFERROR(INDEX(Parâmetros!$B$39:$B$48,MATCH($E785,Parâmetros!$A$39:$A$48,0)),99),IFERROR(INDEX(Cadastro!$F$5:$F$94,$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$94,$AB785),"")="",0,IF(IFERROR(INDEX(Cadastro!$F$5:$F$94,$AB785),"")&gt;IFERROR(INDEX(Parâmetros!$B$39:$B$48,MATCH($E785,Parâmetros!$A$39:$A$48,0)),99),IFERROR(INDEX(Cadastro!$F$5:$F$94,$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registro"),IF(AND($AB785&lt;&gt;$AB784,IFERROR(INDEX(Cadastro!$F$5:$F$94,$AB785),"")=""),"Indeterminado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IFERROR(MATCH($A785&amp;"|"&amp;TEXT(_xlfn.MAXIFS(Cadastro!$E$5:$E$94,Cadastro!$A$5:$A$94,$A785,Cadastro!$E$5:$E$94,"&lt;="&amp;$F785),"yyyymmdd"),Cadastro!$I$5:$I$94,0),"")</f>
        <v>32</v>
      </c>
      <c r="AC785" t="str">
        <f>IFERROR(_xlfn.SINGLE(INDEX(Exceções!$D$5:$D$202,MATCH($A785&amp;"|"&amp;$F785,Exceções!$F$5:$F$202,0))),"")</f>
        <v/>
      </c>
      <c r="AD785" t="str">
        <f>IF($AC785="","",IFERROR(_xlfn.SINGLE(INDEX(Exceções!$E$5:$E$202,MATCH($A785&amp;"|"&amp;$F785,Exceções!$F$5:$F$202,0))),""))</f>
        <v/>
      </c>
    </row>
    <row r="786" spans="1:30" ht="15" hidden="1" customHeight="1" x14ac:dyDescent="0.25">
      <c r="A786" s="43">
        <v>11415</v>
      </c>
      <c r="B786" s="29" t="s">
        <v>197</v>
      </c>
      <c r="C786" s="29" t="str">
        <f>IFERROR(INDEX(Cadastro!$C$5:$C$94,$AB786),"NÃO INFORMADO")</f>
        <v>LUB</v>
      </c>
      <c r="D786" s="29" t="str">
        <f>IFERROR(INDEX(Cadastro!$D$5:$D$94,$AB786),"")</f>
        <v>Férias</v>
      </c>
      <c r="E786" s="29" t="str">
        <f>IFERROR(INDEX(Cadastro!$G$5:$G$94,$AB786),"")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$94,$AB786),"")="",IF($L786&gt;0,1,0),IF(IFERROR(INDEX(Cadastro!$F$5:$F$94,$AB786),"")&lt;=IFERROR(INDEX(Parâmetros!$B$39:$B$48,MATCH($E786,Parâmetros!$A$39:$A$48,0)),99),IFERROR(INDEX(Cadastro!$F$5:$F$94,$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$94,$AB786),"")="",0,IF(IFERROR(INDEX(Cadastro!$F$5:$F$94,$AB786),"")&gt;IFERROR(INDEX(Parâmetros!$B$39:$B$48,MATCH($E786,Parâmetros!$A$39:$A$48,0)),99),IFERROR(INDEX(Cadastro!$F$5:$F$94,$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registro"),IF(AND($AB786&lt;&gt;$AB785,IFERROR(INDEX(Cadastro!$F$5:$F$94,$AB786),"")=""),"Indeterminado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IFERROR(MATCH($A786&amp;"|"&amp;TEXT(_xlfn.MAXIFS(Cadastro!$E$5:$E$94,Cadastro!$A$5:$A$94,$A786,Cadastro!$E$5:$E$94,"&lt;="&amp;$F786),"yyyymmdd"),Cadastro!$I$5:$I$94,0),"")</f>
        <v>32</v>
      </c>
      <c r="AC786" t="str">
        <f>IFERROR(_xlfn.SINGLE(INDEX(Exceções!$D$5:$D$202,MATCH($A786&amp;"|"&amp;$F786,Exceções!$F$5:$F$202,0))),"")</f>
        <v/>
      </c>
      <c r="AD786" t="str">
        <f>IF($AC786="","",IFERROR(_xlfn.SINGLE(INDEX(Exceções!$E$5:$E$202,MATCH($A786&amp;"|"&amp;$F786,Exceções!$F$5:$F$202,0))),""))</f>
        <v/>
      </c>
    </row>
    <row r="787" spans="1:30" ht="15" hidden="1" customHeight="1" x14ac:dyDescent="0.25">
      <c r="A787" s="43">
        <v>11415</v>
      </c>
      <c r="B787" s="29" t="s">
        <v>197</v>
      </c>
      <c r="C787" s="29" t="str">
        <f>IFERROR(INDEX(Cadastro!$C$5:$C$94,$AB787),"NÃO INFORMADO")</f>
        <v>LUB</v>
      </c>
      <c r="D787" s="29" t="str">
        <f>IFERROR(INDEX(Cadastro!$D$5:$D$94,$AB787),"")</f>
        <v>Férias</v>
      </c>
      <c r="E787" s="29" t="str">
        <f>IFERROR(INDEX(Cadastro!$G$5:$G$94,$AB787),"")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$94,$AB787),"")="",IF($L787&gt;0,1,0),IF(IFERROR(INDEX(Cadastro!$F$5:$F$94,$AB787),"")&lt;=IFERROR(INDEX(Parâmetros!$B$39:$B$48,MATCH($E787,Parâmetros!$A$39:$A$48,0)),99),IFERROR(INDEX(Cadastro!$F$5:$F$94,$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$94,$AB787),"")="",0,IF(IFERROR(INDEX(Cadastro!$F$5:$F$94,$AB787),"")&gt;IFERROR(INDEX(Parâmetros!$B$39:$B$48,MATCH($E787,Parâmetros!$A$39:$A$48,0)),99),IFERROR(INDEX(Cadastro!$F$5:$F$94,$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registro"),IF(AND($AB787&lt;&gt;$AB786,IFERROR(INDEX(Cadastro!$F$5:$F$94,$AB787),"")=""),"Indeterminado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IFERROR(MATCH($A787&amp;"|"&amp;TEXT(_xlfn.MAXIFS(Cadastro!$E$5:$E$94,Cadastro!$A$5:$A$94,$A787,Cadastro!$E$5:$E$94,"&lt;="&amp;$F787),"yyyymmdd"),Cadastro!$I$5:$I$94,0),"")</f>
        <v>32</v>
      </c>
      <c r="AC787" t="str">
        <f>IFERROR(_xlfn.SINGLE(INDEX(Exceções!$D$5:$D$202,MATCH($A787&amp;"|"&amp;$F787,Exceções!$F$5:$F$202,0))),"")</f>
        <v/>
      </c>
      <c r="AD787" t="str">
        <f>IF($AC787="","",IFERROR(_xlfn.SINGLE(INDEX(Exceções!$E$5:$E$202,MATCH($A787&amp;"|"&amp;$F787,Exceções!$F$5:$F$202,0))),""))</f>
        <v/>
      </c>
    </row>
    <row r="788" spans="1:30" ht="15" hidden="1" customHeight="1" x14ac:dyDescent="0.25">
      <c r="A788" s="43">
        <v>11415</v>
      </c>
      <c r="B788" s="29" t="s">
        <v>197</v>
      </c>
      <c r="C788" s="29" t="str">
        <f>IFERROR(INDEX(Cadastro!$C$5:$C$94,$AB788),"NÃO INFORMADO")</f>
        <v>LUB</v>
      </c>
      <c r="D788" s="29" t="str">
        <f>IFERROR(INDEX(Cadastro!$D$5:$D$94,$AB788),"")</f>
        <v>6x1</v>
      </c>
      <c r="E788" s="29" t="str">
        <f>IFERROR(INDEX(Cadastro!$G$5:$G$94,$AB788),"")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$94,$AB788),"")="",IF($L788&gt;0,1,0),IF(IFERROR(INDEX(Cadastro!$F$5:$F$94,$AB788),"")&lt;=IFERROR(INDEX(Parâmetros!$B$39:$B$48,MATCH($E788,Parâmetros!$A$39:$A$48,0)),99),IFERROR(INDEX(Cadastro!$F$5:$F$94,$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$94,$AB788),"")="",0,IF(IFERROR(INDEX(Cadastro!$F$5:$F$94,$AB788),"")&gt;IFERROR(INDEX(Parâmetros!$B$39:$B$48,MATCH($E788,Parâmetros!$A$39:$A$48,0)),99),IFERROR(INDEX(Cadastro!$F$5:$F$94,$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registro"),IF(AND($AB788&lt;&gt;$AB787,IFERROR(INDEX(Cadastro!$F$5:$F$94,$AB788),"")=""),"Indeterminado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IFERROR(MATCH($A788&amp;"|"&amp;TEXT(_xlfn.MAXIFS(Cadastro!$E$5:$E$94,Cadastro!$A$5:$A$94,$A788,Cadastro!$E$5:$E$94,"&lt;="&amp;$F788),"yyyymmdd"),Cadastro!$I$5:$I$94,0),"")</f>
        <v>33</v>
      </c>
      <c r="AC788" t="str">
        <f>IFERROR(_xlfn.SINGLE(INDEX(Exceções!$D$5:$D$202,MATCH($A788&amp;"|"&amp;$F788,Exceções!$F$5:$F$202,0))),"")</f>
        <v/>
      </c>
      <c r="AD788" t="str">
        <f>IF($AC788="","",IFERROR(_xlfn.SINGLE(INDEX(Exceções!$E$5:$E$202,MATCH($A788&amp;"|"&amp;$F788,Exceções!$F$5:$F$202,0))),""))</f>
        <v/>
      </c>
    </row>
    <row r="789" spans="1:30" ht="15" hidden="1" customHeight="1" x14ac:dyDescent="0.25">
      <c r="A789" s="43">
        <v>11415</v>
      </c>
      <c r="B789" s="29" t="s">
        <v>197</v>
      </c>
      <c r="C789" s="29" t="str">
        <f>IFERROR(INDEX(Cadastro!$C$5:$C$94,$AB789),"NÃO INFORMADO")</f>
        <v>LUB</v>
      </c>
      <c r="D789" s="29" t="str">
        <f>IFERROR(INDEX(Cadastro!$D$5:$D$94,$AB789),"")</f>
        <v>6x1</v>
      </c>
      <c r="E789" s="29" t="str">
        <f>IFERROR(INDEX(Cadastro!$G$5:$G$94,$AB789),"")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$94,$AB789),"")="",IF($L789&gt;0,1,0),IF(IFERROR(INDEX(Cadastro!$F$5:$F$94,$AB789),"")&lt;=IFERROR(INDEX(Parâmetros!$B$39:$B$48,MATCH($E789,Parâmetros!$A$39:$A$48,0)),99),IFERROR(INDEX(Cadastro!$F$5:$F$94,$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$94,$AB789),"")="",0,IF(IFERROR(INDEX(Cadastro!$F$5:$F$94,$AB789),"")&gt;IFERROR(INDEX(Parâmetros!$B$39:$B$48,MATCH($E789,Parâmetros!$A$39:$A$48,0)),99),IFERROR(INDEX(Cadastro!$F$5:$F$94,$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registro"),IF(AND($AB789&lt;&gt;$AB788,IFERROR(INDEX(Cadastro!$F$5:$F$94,$AB789),"")=""),"Indeterminado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IFERROR(MATCH($A789&amp;"|"&amp;TEXT(_xlfn.MAXIFS(Cadastro!$E$5:$E$94,Cadastro!$A$5:$A$94,$A789,Cadastro!$E$5:$E$94,"&lt;="&amp;$F789),"yyyymmdd"),Cadastro!$I$5:$I$94,0),"")</f>
        <v>33</v>
      </c>
      <c r="AC789" t="str">
        <f>IFERROR(_xlfn.SINGLE(INDEX(Exceções!$D$5:$D$202,MATCH($A789&amp;"|"&amp;$F789,Exceções!$F$5:$F$202,0))),"")</f>
        <v/>
      </c>
      <c r="AD789" t="str">
        <f>IF($AC789="","",IFERROR(_xlfn.SINGLE(INDEX(Exceções!$E$5:$E$202,MATCH($A789&amp;"|"&amp;$F789,Exceções!$F$5:$F$202,0))),""))</f>
        <v/>
      </c>
    </row>
    <row r="790" spans="1:30" ht="15" hidden="1" customHeight="1" x14ac:dyDescent="0.25">
      <c r="A790" s="43">
        <v>11415</v>
      </c>
      <c r="B790" s="29" t="s">
        <v>197</v>
      </c>
      <c r="C790" s="29" t="str">
        <f>IFERROR(INDEX(Cadastro!$C$5:$C$94,$AB790),"NÃO INFORMADO")</f>
        <v>LUB</v>
      </c>
      <c r="D790" s="29" t="str">
        <f>IFERROR(INDEX(Cadastro!$D$5:$D$94,$AB790),"")</f>
        <v>6x1</v>
      </c>
      <c r="E790" s="29" t="str">
        <f>IFERROR(INDEX(Cadastro!$G$5:$G$94,$AB790),"")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$94,$AB790),"")="",IF($L790&gt;0,1,0),IF(IFERROR(INDEX(Cadastro!$F$5:$F$94,$AB790),"")&lt;=IFERROR(INDEX(Parâmetros!$B$39:$B$48,MATCH($E790,Parâmetros!$A$39:$A$48,0)),99),IFERROR(INDEX(Cadastro!$F$5:$F$94,$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$94,$AB790),"")="",0,IF(IFERROR(INDEX(Cadastro!$F$5:$F$94,$AB790),"")&gt;IFERROR(INDEX(Parâmetros!$B$39:$B$48,MATCH($E790,Parâmetros!$A$39:$A$48,0)),99),IFERROR(INDEX(Cadastro!$F$5:$F$94,$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registro"),IF(AND($AB790&lt;&gt;$AB789,IFERROR(INDEX(Cadastro!$F$5:$F$94,$AB790),"")=""),"Indeterminado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IFERROR(MATCH($A790&amp;"|"&amp;TEXT(_xlfn.MAXIFS(Cadastro!$E$5:$E$94,Cadastro!$A$5:$A$94,$A790,Cadastro!$E$5:$E$94,"&lt;="&amp;$F790),"yyyymmdd"),Cadastro!$I$5:$I$94,0),"")</f>
        <v>33</v>
      </c>
      <c r="AC790" t="str">
        <f>IFERROR(_xlfn.SINGLE(INDEX(Exceções!$D$5:$D$202,MATCH($A790&amp;"|"&amp;$F790,Exceções!$F$5:$F$202,0))),"")</f>
        <v/>
      </c>
      <c r="AD790" t="str">
        <f>IF($AC790="","",IFERROR(_xlfn.SINGLE(INDEX(Exceções!$E$5:$E$202,MATCH($A790&amp;"|"&amp;$F790,Exceções!$F$5:$F$202,0))),""))</f>
        <v/>
      </c>
    </row>
    <row r="791" spans="1:30" ht="15" hidden="1" customHeight="1" x14ac:dyDescent="0.25">
      <c r="A791" s="43">
        <v>11415</v>
      </c>
      <c r="B791" s="29" t="s">
        <v>197</v>
      </c>
      <c r="C791" s="29" t="str">
        <f>IFERROR(INDEX(Cadastro!$C$5:$C$94,$AB791),"NÃO INFORMADO")</f>
        <v>LUB</v>
      </c>
      <c r="D791" s="29" t="str">
        <f>IFERROR(INDEX(Cadastro!$D$5:$D$94,$AB791),"")</f>
        <v>6x1</v>
      </c>
      <c r="E791" s="29" t="str">
        <f>IFERROR(INDEX(Cadastro!$G$5:$G$94,$AB791),"")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$94,$AB791),"")="",IF($L791&gt;0,1,0),IF(IFERROR(INDEX(Cadastro!$F$5:$F$94,$AB791),"")&lt;=IFERROR(INDEX(Parâmetros!$B$39:$B$48,MATCH($E791,Parâmetros!$A$39:$A$48,0)),99),IFERROR(INDEX(Cadastro!$F$5:$F$94,$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$94,$AB791),"")="",0,IF(IFERROR(INDEX(Cadastro!$F$5:$F$94,$AB791),"")&gt;IFERROR(INDEX(Parâmetros!$B$39:$B$48,MATCH($E791,Parâmetros!$A$39:$A$48,0)),99),IFERROR(INDEX(Cadastro!$F$5:$F$94,$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registro"),IF(AND($AB791&lt;&gt;$AB790,IFERROR(INDEX(Cadastro!$F$5:$F$94,$AB791),"")=""),"Indeterminado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IFERROR(MATCH($A791&amp;"|"&amp;TEXT(_xlfn.MAXIFS(Cadastro!$E$5:$E$94,Cadastro!$A$5:$A$94,$A791,Cadastro!$E$5:$E$94,"&lt;="&amp;$F791),"yyyymmdd"),Cadastro!$I$5:$I$94,0),"")</f>
        <v>33</v>
      </c>
      <c r="AC791" t="str">
        <f>IFERROR(_xlfn.SINGLE(INDEX(Exceções!$D$5:$D$202,MATCH($A791&amp;"|"&amp;$F791,Exceções!$F$5:$F$202,0))),"")</f>
        <v/>
      </c>
      <c r="AD791" t="str">
        <f>IF($AC791="","",IFERROR(_xlfn.SINGLE(INDEX(Exceções!$E$5:$E$202,MATCH($A791&amp;"|"&amp;$F791,Exceções!$F$5:$F$202,0))),""))</f>
        <v/>
      </c>
    </row>
    <row r="792" spans="1:30" ht="15" hidden="1" customHeight="1" x14ac:dyDescent="0.25">
      <c r="A792" s="43">
        <v>11415</v>
      </c>
      <c r="B792" s="29" t="s">
        <v>197</v>
      </c>
      <c r="C792" s="29" t="str">
        <f>IFERROR(INDEX(Cadastro!$C$5:$C$94,$AB792),"NÃO INFORMADO")</f>
        <v>LUB</v>
      </c>
      <c r="D792" s="29" t="str">
        <f>IFERROR(INDEX(Cadastro!$D$5:$D$94,$AB792),"")</f>
        <v>6x1</v>
      </c>
      <c r="E792" s="29" t="str">
        <f>IFERROR(INDEX(Cadastro!$G$5:$G$94,$AB792),"")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$94,$AB792),"")="",IF($L792&gt;0,1,0),IF(IFERROR(INDEX(Cadastro!$F$5:$F$94,$AB792),"")&lt;=IFERROR(INDEX(Parâmetros!$B$39:$B$48,MATCH($E792,Parâmetros!$A$39:$A$48,0)),99),IFERROR(INDEX(Cadastro!$F$5:$F$94,$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$94,$AB792),"")="",0,IF(IFERROR(INDEX(Cadastro!$F$5:$F$94,$AB792),"")&gt;IFERROR(INDEX(Parâmetros!$B$39:$B$48,MATCH($E792,Parâmetros!$A$39:$A$48,0)),99),IFERROR(INDEX(Cadastro!$F$5:$F$94,$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registro"),IF(AND($AB792&lt;&gt;$AB791,IFERROR(INDEX(Cadastro!$F$5:$F$94,$AB792),"")=""),"Indeterminado (início da série)",IF($X792&gt;0,"Folga","Falta de registro"))))))))</f>
        <v>Folga</v>
      </c>
      <c r="Z792" s="46">
        <f>IF(OR($L792&gt;0,$F792&gt;Parâmetros!$E$14),0,IF($A792&lt;&gt;$A791,1,N($Z791)+1))</f>
        <v>1</v>
      </c>
      <c r="AA792" s="46">
        <f>IF(OR($L792&gt;0,$F792&gt;Parâmetros!$E$14),0,IF(OR($A792&lt;&gt;$A793,$F793&gt;Parâmetros!$E$14),1,N($AA793)+1))</f>
        <v>3</v>
      </c>
      <c r="AB792" s="43">
        <f>IFERROR(MATCH($A792&amp;"|"&amp;TEXT(_xlfn.MAXIFS(Cadastro!$E$5:$E$94,Cadastro!$A$5:$A$94,$A792,Cadastro!$E$5:$E$94,"&lt;="&amp;$F792),"yyyymmdd"),Cadastro!$I$5:$I$94,0),"")</f>
        <v>33</v>
      </c>
      <c r="AC792" t="str">
        <f>IFERROR(_xlfn.SINGLE(INDEX(Exceções!$D$5:$D$202,MATCH($A792&amp;"|"&amp;$F792,Exceções!$F$5:$F$202,0))),"")</f>
        <v/>
      </c>
      <c r="AD792" t="str">
        <f>IF($AC792="","",IFERROR(_xlfn.SINGLE(INDEX(Exceções!$E$5:$E$202,MATCH($A792&amp;"|"&amp;$F792,Exceções!$F$5:$F$202,0))),""))</f>
        <v/>
      </c>
    </row>
    <row r="793" spans="1:30" ht="15" hidden="1" customHeight="1" x14ac:dyDescent="0.25">
      <c r="A793" s="43">
        <v>11415</v>
      </c>
      <c r="B793" s="29" t="s">
        <v>197</v>
      </c>
      <c r="C793" s="29" t="str">
        <f>IFERROR(INDEX(Cadastro!$C$5:$C$94,$AB793),"NÃO INFORMADO")</f>
        <v>LUB</v>
      </c>
      <c r="D793" s="29" t="str">
        <f>IFERROR(INDEX(Cadastro!$D$5:$D$94,$AB793),"")</f>
        <v>6x1</v>
      </c>
      <c r="E793" s="29" t="str">
        <f>IFERROR(INDEX(Cadastro!$G$5:$G$94,$AB793),"")</f>
        <v>6x1</v>
      </c>
      <c r="F793" s="41">
        <v>46251</v>
      </c>
      <c r="G793" s="44" t="str">
        <f t="shared" si="150"/>
        <v>seg</v>
      </c>
      <c r="H793" s="43" t="str">
        <f>IF(COUNTIFS(Dados!$A:$A,$A793,Dados!$S:$S,$F793)=0,"",_xlfn.MINIFS(Dados!$Q:$Q,Dados!$A:$A,$A793,Dados!$S:$S,$F793))</f>
        <v/>
      </c>
      <c r="I793" s="43" t="str">
        <f>IF($H793="","",_xlfn.MAXIFS(Dados!$R:$R,Dados!$A:$A,$A793,Dados!$S:$S,$F793))</f>
        <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0</v>
      </c>
      <c r="M793" s="42">
        <f>IFERROR(INDEX(Parâmetros!$E$6:$E$11,MATCH($K793,Parâmetros!$A$6:$A$11,0)),"")</f>
        <v>8.8000000000000007</v>
      </c>
      <c r="N793" s="45">
        <f t="shared" si="151"/>
        <v>0</v>
      </c>
      <c r="O793" s="45">
        <f>Parâmetros!$E$13</f>
        <v>0.8</v>
      </c>
      <c r="P793" s="44" t="str">
        <f>IF(OR($M793="",$F793&gt;Parâmetros!$E$14),"Não","Sim")</f>
        <v>Sim</v>
      </c>
      <c r="Q793" s="44" t="str">
        <f t="shared" si="152"/>
        <v>Não</v>
      </c>
      <c r="R793" s="44" t="str">
        <f t="shared" si="153"/>
        <v/>
      </c>
      <c r="S793" s="42" t="str">
        <f t="shared" si="154"/>
        <v/>
      </c>
      <c r="T793" s="44" t="str">
        <f>IF($Q793&lt;&gt;"Sim","",IF($N793&gt;Parâmetros!$E$15,"Sim","Não"))</f>
        <v/>
      </c>
      <c r="U793" s="29" t="str">
        <f t="shared" si="155"/>
        <v>Falta de registro</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FALTA DE REGISTRO · dia útil da escala 6x1</v>
      </c>
      <c r="W793" s="46" t="str">
        <f>IF(AND($AC793&lt;&gt;"",$AB793=$AB792,$W792&lt;&gt;""),$W792,IF(OR(OR($D793="6x1",$D793="FF 6x1"),$D793="5x2"),"",IF($AB793&lt;&gt;$AB792,IF(IFERROR(INDEX(Cadastro!$F$5:$F$94,$AB793),"")="",IF($L793&gt;0,1,0),IF(IFERROR(INDEX(Cadastro!$F$5:$F$94,$AB793),"")&lt;=IFERROR(INDEX(Parâmetros!$B$39:$B$48,MATCH($E793,Parâmetros!$A$39:$A$48,0)),99),IFERROR(INDEX(Cadastro!$F$5:$F$94,$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$94,$AB793),"")="",0,IF(IFERROR(INDEX(Cadastro!$F$5:$F$94,$AB793),"")&gt;IFERROR(INDEX(Parâmetros!$B$39:$B$48,MATCH($E793,Parâmetros!$A$39:$A$48,0)),99),IFERROR(INDEX(Cadastro!$F$5:$F$94,$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registro"),IF(AND($AB793&lt;&gt;$AB792,IFERROR(INDEX(Cadastro!$F$5:$F$94,$AB793),"")=""),"Indeterminado (início da série)",IF($X793&gt;0,"Folga","Falta de registro"))))))))</f>
        <v>Falta de registro</v>
      </c>
      <c r="Z793" s="46">
        <f>IF(OR($L793&gt;0,$F793&gt;Parâmetros!$E$14),0,IF($A793&lt;&gt;$A792,1,N($Z792)+1))</f>
        <v>2</v>
      </c>
      <c r="AA793" s="46">
        <f>IF(OR($L793&gt;0,$F793&gt;Parâmetros!$E$14),0,IF(OR($A793&lt;&gt;$A794,$F794&gt;Parâmetros!$E$14),1,N($AA794)+1))</f>
        <v>2</v>
      </c>
      <c r="AB793" s="43">
        <f>IFERROR(MATCH($A793&amp;"|"&amp;TEXT(_xlfn.MAXIFS(Cadastro!$E$5:$E$94,Cadastro!$A$5:$A$94,$A793,Cadastro!$E$5:$E$94,"&lt;="&amp;$F793),"yyyymmdd"),Cadastro!$I$5:$I$94,0),"")</f>
        <v>33</v>
      </c>
      <c r="AC793" t="str">
        <f>IFERROR(_xlfn.SINGLE(INDEX(Exceções!$D$5:$D$202,MATCH($A793&amp;"|"&amp;$F793,Exceções!$F$5:$F$202,0))),"")</f>
        <v/>
      </c>
      <c r="AD793" t="str">
        <f>IF($AC793="","",IFERROR(_xlfn.SINGLE(INDEX(Exceções!$E$5:$E$202,MATCH($A793&amp;"|"&amp;$F793,Exceções!$F$5:$F$202,0))),""))</f>
        <v/>
      </c>
    </row>
    <row r="794" spans="1:30" ht="15" hidden="1" customHeight="1" x14ac:dyDescent="0.25">
      <c r="A794" s="43">
        <v>11415</v>
      </c>
      <c r="B794" s="29" t="s">
        <v>197</v>
      </c>
      <c r="C794" s="29" t="str">
        <f>IFERROR(INDEX(Cadastro!$C$5:$C$94,$AB794),"NÃO INFORMADO")</f>
        <v>LUB</v>
      </c>
      <c r="D794" s="29" t="str">
        <f>IFERROR(INDEX(Cadastro!$D$5:$D$94,$AB794),"")</f>
        <v>6x1</v>
      </c>
      <c r="E794" s="29" t="str">
        <f>IFERROR(INDEX(Cadastro!$G$5:$G$94,$AB794),"")</f>
        <v>6x1</v>
      </c>
      <c r="F794" s="41">
        <v>46252</v>
      </c>
      <c r="G794" s="44" t="str">
        <f t="shared" si="150"/>
        <v>ter</v>
      </c>
      <c r="H794" s="43" t="str">
        <f>IF(COUNTIFS(Dados!$A:$A,$A794,Dados!$S:$S,$F794)=0,"",_xlfn.MINIFS(Dados!$Q:$Q,Dados!$A:$A,$A794,Dados!$S:$S,$F794))</f>
        <v/>
      </c>
      <c r="I794" s="43" t="str">
        <f>IF($H794="","",_xlfn.MAXIFS(Dados!$R:$R,Dados!$A:$A,$A794,Dados!$S:$S,$F794))</f>
        <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0</v>
      </c>
      <c r="M794" s="42">
        <f>IFERROR(INDEX(Parâmetros!$E$6:$E$11,MATCH($K794,Parâmetros!$A$6:$A$11,0)),"")</f>
        <v>8.8000000000000007</v>
      </c>
      <c r="N794" s="45">
        <f t="shared" si="151"/>
        <v>0</v>
      </c>
      <c r="O794" s="45">
        <f>Parâmetros!$E$13</f>
        <v>0.8</v>
      </c>
      <c r="P794" s="44" t="str">
        <f>IF(OR($M794="",$F794&gt;Parâmetros!$E$14),"Não","Sim")</f>
        <v>Sim</v>
      </c>
      <c r="Q794" s="44" t="str">
        <f t="shared" si="152"/>
        <v>Não</v>
      </c>
      <c r="R794" s="44" t="str">
        <f t="shared" si="153"/>
        <v/>
      </c>
      <c r="S794" s="42" t="str">
        <f t="shared" si="154"/>
        <v/>
      </c>
      <c r="T794" s="44" t="str">
        <f>IF($Q794&lt;&gt;"Sim","",IF($N794&gt;Parâmetros!$E$15,"Sim","Não"))</f>
        <v/>
      </c>
      <c r="U794" s="29" t="str">
        <f t="shared" si="155"/>
        <v>Falta de registro</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FALTA DE REGISTRO · dia útil da escala 6x1</v>
      </c>
      <c r="W794" s="46" t="str">
        <f>IF(AND($AC794&lt;&gt;"",$AB794=$AB793,$W793&lt;&gt;""),$W793,IF(OR(OR($D794="6x1",$D794="FF 6x1"),$D794="5x2"),"",IF($AB794&lt;&gt;$AB793,IF(IFERROR(INDEX(Cadastro!$F$5:$F$94,$AB794),"")="",IF($L794&gt;0,1,0),IF(IFERROR(INDEX(Cadastro!$F$5:$F$94,$AB794),"")&lt;=IFERROR(INDEX(Parâmetros!$B$39:$B$48,MATCH($E794,Parâmetros!$A$39:$A$48,0)),99),IFERROR(INDEX(Cadastro!$F$5:$F$94,$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$94,$AB794),"")="",0,IF(IFERROR(INDEX(Cadastro!$F$5:$F$94,$AB794),"")&gt;IFERROR(INDEX(Parâmetros!$B$39:$B$48,MATCH($E794,Parâmetros!$A$39:$A$48,0)),99),IFERROR(INDEX(Cadastro!$F$5:$F$94,$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registro"),IF(AND($AB794&lt;&gt;$AB793,IFERROR(INDEX(Cadastro!$F$5:$F$94,$AB794),"")=""),"Indeterminado (início da série)",IF($X794&gt;0,"Folga","Falta de registro"))))))))</f>
        <v>Falta de registro</v>
      </c>
      <c r="Z794" s="46">
        <f>IF(OR($L794&gt;0,$F794&gt;Parâmetros!$E$14),0,IF($A794&lt;&gt;$A793,1,N($Z793)+1))</f>
        <v>3</v>
      </c>
      <c r="AA794" s="46">
        <f>IF(OR($L794&gt;0,$F794&gt;Parâmetros!$E$14),0,IF(OR($A794&lt;&gt;$A795,$F795&gt;Parâmetros!$E$14),1,N($AA795)+1))</f>
        <v>1</v>
      </c>
      <c r="AB794" s="43">
        <f>IFERROR(MATCH($A794&amp;"|"&amp;TEXT(_xlfn.MAXIFS(Cadastro!$E$5:$E$94,Cadastro!$A$5:$A$94,$A794,Cadastro!$E$5:$E$94,"&lt;="&amp;$F794),"yyyymmdd"),Cadastro!$I$5:$I$94,0),"")</f>
        <v>33</v>
      </c>
      <c r="AC794" t="str">
        <f>IFERROR(_xlfn.SINGLE(INDEX(Exceções!$D$5:$D$202,MATCH($A794&amp;"|"&amp;$F794,Exceções!$F$5:$F$202,0))),"")</f>
        <v/>
      </c>
      <c r="AD794" t="str">
        <f>IF($AC794="","",IFERROR(_xlfn.SINGLE(INDEX(Exceções!$E$5:$E$202,MATCH($A794&amp;"|"&amp;$F794,Exceções!$F$5:$F$202,0))),""))</f>
        <v/>
      </c>
    </row>
    <row r="795" spans="1:30" ht="15" hidden="1" customHeight="1" x14ac:dyDescent="0.25">
      <c r="A795" s="43">
        <v>11415</v>
      </c>
      <c r="B795" s="29" t="s">
        <v>197</v>
      </c>
      <c r="C795" s="29" t="str">
        <f>IFERROR(INDEX(Cadastro!$C$5:$C$94,$AB795),"NÃO INFORMADO")</f>
        <v>LUB</v>
      </c>
      <c r="D795" s="29" t="str">
        <f>IFERROR(INDEX(Cadastro!$D$5:$D$94,$AB795),"")</f>
        <v>6x1</v>
      </c>
      <c r="E795" s="29" t="str">
        <f>IFERROR(INDEX(Cadastro!$G$5:$G$94,$AB795),"")</f>
        <v>6x1</v>
      </c>
      <c r="F795" s="41">
        <v>46253</v>
      </c>
      <c r="G795" s="44" t="str">
        <f t="shared" si="150"/>
        <v>qua</v>
      </c>
      <c r="H795" s="43" t="str">
        <f>IF(COUNTIFS(Dados!$A:$A,$A795,Dados!$S:$S,$F795)=0,"",_xlfn.MINIFS(Dados!$Q:$Q,Dados!$A:$A,$A795,Dados!$S:$S,$F795))</f>
        <v/>
      </c>
      <c r="I795" s="43" t="str">
        <f>IF($H795="","",_xlfn.MAXIFS(Dados!$R:$R,Dados!$A:$A,$A795,Dados!$S:$S,$F795))</f>
        <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0</v>
      </c>
      <c r="M795" s="42">
        <f>IFERROR(INDEX(Parâmetros!$E$6:$E$11,MATCH($K795,Parâmetros!$A$6:$A$11,0)),"")</f>
        <v>8.8000000000000007</v>
      </c>
      <c r="N795" s="45">
        <f t="shared" si="151"/>
        <v>0</v>
      </c>
      <c r="O795" s="45">
        <f>Parâmetros!$E$13</f>
        <v>0.8</v>
      </c>
      <c r="P795" s="44" t="str">
        <f>IF(OR($M795="",$F795&gt;Parâmetros!$E$14),"Não","Sim")</f>
        <v>Não</v>
      </c>
      <c r="Q795" s="44" t="str">
        <f t="shared" si="152"/>
        <v/>
      </c>
      <c r="R795" s="44" t="str">
        <f t="shared" si="153"/>
        <v/>
      </c>
      <c r="S795" s="42" t="str">
        <f t="shared" si="154"/>
        <v/>
      </c>
      <c r="T795" s="44" t="str">
        <f>IF($Q795&lt;&gt;"Sim","",IF($N795&gt;Parâmetros!$E$15,"Sim","Não"))</f>
        <v/>
      </c>
      <c r="U795" s="29" t="str">
        <f t="shared" si="155"/>
        <v>Fora da apuração</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FALTA DE REGISTRO · dia útil da escala 6x1</v>
      </c>
      <c r="W795" s="46" t="str">
        <f>IF(AND($AC795&lt;&gt;"",$AB795=$AB794,$W794&lt;&gt;""),$W794,IF(OR(OR($D795="6x1",$D795="FF 6x1"),$D795="5x2"),"",IF($AB795&lt;&gt;$AB794,IF(IFERROR(INDEX(Cadastro!$F$5:$F$94,$AB795),"")="",IF($L795&gt;0,1,0),IF(IFERROR(INDEX(Cadastro!$F$5:$F$94,$AB795),"")&lt;=IFERROR(INDEX(Parâmetros!$B$39:$B$48,MATCH($E795,Parâmetros!$A$39:$A$48,0)),99),IFERROR(INDEX(Cadastro!$F$5:$F$94,$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$94,$AB795),"")="",0,IF(IFERROR(INDEX(Cadastro!$F$5:$F$94,$AB795),"")&gt;IFERROR(INDEX(Parâmetros!$B$39:$B$48,MATCH($E795,Parâmetros!$A$39:$A$48,0)),99),IFERROR(INDEX(Cadastro!$F$5:$F$94,$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registro"),IF(AND($AB795&lt;&gt;$AB794,IFERROR(INDEX(Cadastro!$F$5:$F$94,$AB795),"")=""),"Indeterminado (início da série)",IF($X795&gt;0,"Folga","Falta de registro"))))))))</f>
        <v>Falta de registro</v>
      </c>
      <c r="Z795" s="46">
        <f>IF(OR($L795&gt;0,$F795&gt;Parâmetros!$E$14),0,IF($A795&lt;&gt;$A794,1,N($Z794)+1))</f>
        <v>0</v>
      </c>
      <c r="AA795" s="46">
        <f>IF(OR($L795&gt;0,$F795&gt;Parâmetros!$E$14),0,IF(OR($A795&lt;&gt;$A796,$F796&gt;Parâmetros!$E$14),1,N($AA796)+1))</f>
        <v>0</v>
      </c>
      <c r="AB795" s="43">
        <f>IFERROR(MATCH($A795&amp;"|"&amp;TEXT(_xlfn.MAXIFS(Cadastro!$E$5:$E$94,Cadastro!$A$5:$A$94,$A795,Cadastro!$E$5:$E$94,"&lt;="&amp;$F795),"yyyymmdd"),Cadastro!$I$5:$I$94,0),"")</f>
        <v>33</v>
      </c>
      <c r="AC795" t="str">
        <f>IFERROR(_xlfn.SINGLE(INDEX(Exceções!$D$5:$D$202,MATCH($A795&amp;"|"&amp;$F795,Exceções!$F$5:$F$202,0))),"")</f>
        <v/>
      </c>
      <c r="AD795" t="str">
        <f>IF($AC795="","",IFERROR(_xlfn.SINGLE(INDEX(Exceções!$E$5:$E$202,MATCH($A795&amp;"|"&amp;$F795,Exceções!$F$5:$F$202,0))),""))</f>
        <v/>
      </c>
    </row>
    <row r="796" spans="1:30" ht="15" hidden="1" customHeight="1" x14ac:dyDescent="0.25">
      <c r="A796" s="43">
        <v>11415</v>
      </c>
      <c r="B796" s="29" t="s">
        <v>197</v>
      </c>
      <c r="C796" s="29" t="str">
        <f>IFERROR(INDEX(Cadastro!$C$5:$C$94,$AB796),"NÃO INFORMADO")</f>
        <v>LUB</v>
      </c>
      <c r="D796" s="29" t="str">
        <f>IFERROR(INDEX(Cadastro!$D$5:$D$94,$AB796),"")</f>
        <v>6x1</v>
      </c>
      <c r="E796" s="29" t="str">
        <f>IFERROR(INDEX(Cadastro!$G$5:$G$94,$AB796),"")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$94,$AB796),"")="",IF($L796&gt;0,1,0),IF(IFERROR(INDEX(Cadastro!$F$5:$F$94,$AB796),"")&lt;=IFERROR(INDEX(Parâmetros!$B$39:$B$48,MATCH($E796,Parâmetros!$A$39:$A$48,0)),99),IFERROR(INDEX(Cadastro!$F$5:$F$94,$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$94,$AB796),"")="",0,IF(IFERROR(INDEX(Cadastro!$F$5:$F$94,$AB796),"")&gt;IFERROR(INDEX(Parâmetros!$B$39:$B$48,MATCH($E796,Parâmetros!$A$39:$A$48,0)),99),IFERROR(INDEX(Cadastro!$F$5:$F$94,$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registro"),IF(AND($AB796&lt;&gt;$AB795,IFERROR(INDEX(Cadastro!$F$5:$F$94,$AB796),"")=""),"Indeterminado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IFERROR(MATCH($A796&amp;"|"&amp;TEXT(_xlfn.MAXIFS(Cadastro!$E$5:$E$94,Cadastro!$A$5:$A$94,$A796,Cadastro!$E$5:$E$94,"&lt;="&amp;$F796),"yyyymmdd"),Cadastro!$I$5:$I$94,0),"")</f>
        <v>33</v>
      </c>
      <c r="AC796" t="str">
        <f>IFERROR(_xlfn.SINGLE(INDEX(Exceções!$D$5:$D$202,MATCH($A796&amp;"|"&amp;$F796,Exceções!$F$5:$F$202,0))),"")</f>
        <v/>
      </c>
      <c r="AD796" t="str">
        <f>IF($AC796="","",IFERROR(_xlfn.SINGLE(INDEX(Exceções!$E$5:$E$202,MATCH($A796&amp;"|"&amp;$F796,Exceções!$F$5:$F$202,0))),""))</f>
        <v/>
      </c>
    </row>
    <row r="797" spans="1:30" ht="15" hidden="1" customHeight="1" x14ac:dyDescent="0.25">
      <c r="A797" s="43">
        <v>11415</v>
      </c>
      <c r="B797" s="29" t="s">
        <v>197</v>
      </c>
      <c r="C797" s="29" t="str">
        <f>IFERROR(INDEX(Cadastro!$C$5:$C$94,$AB797),"NÃO INFORMADO")</f>
        <v>LUB</v>
      </c>
      <c r="D797" s="29" t="str">
        <f>IFERROR(INDEX(Cadastro!$D$5:$D$94,$AB797),"")</f>
        <v>6x1</v>
      </c>
      <c r="E797" s="29" t="str">
        <f>IFERROR(INDEX(Cadastro!$G$5:$G$94,$AB797),"")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$94,$AB797),"")="",IF($L797&gt;0,1,0),IF(IFERROR(INDEX(Cadastro!$F$5:$F$94,$AB797),"")&lt;=IFERROR(INDEX(Parâmetros!$B$39:$B$48,MATCH($E797,Parâmetros!$A$39:$A$48,0)),99),IFERROR(INDEX(Cadastro!$F$5:$F$94,$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$94,$AB797),"")="",0,IF(IFERROR(INDEX(Cadastro!$F$5:$F$94,$AB797),"")&gt;IFERROR(INDEX(Parâmetros!$B$39:$B$48,MATCH($E797,Parâmetros!$A$39:$A$48,0)),99),IFERROR(INDEX(Cadastro!$F$5:$F$94,$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registro"),IF(AND($AB797&lt;&gt;$AB796,IFERROR(INDEX(Cadastro!$F$5:$F$94,$AB797),"")=""),"Indeterminado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IFERROR(MATCH($A797&amp;"|"&amp;TEXT(_xlfn.MAXIFS(Cadastro!$E$5:$E$94,Cadastro!$A$5:$A$94,$A797,Cadastro!$E$5:$E$94,"&lt;="&amp;$F797),"yyyymmdd"),Cadastro!$I$5:$I$94,0),"")</f>
        <v>33</v>
      </c>
      <c r="AC797" t="str">
        <f>IFERROR(_xlfn.SINGLE(INDEX(Exceções!$D$5:$D$202,MATCH($A797&amp;"|"&amp;$F797,Exceções!$F$5:$F$202,0))),"")</f>
        <v/>
      </c>
      <c r="AD797" t="str">
        <f>IF($AC797="","",IFERROR(_xlfn.SINGLE(INDEX(Exceções!$E$5:$E$202,MATCH($A797&amp;"|"&amp;$F797,Exceções!$F$5:$F$202,0))),""))</f>
        <v/>
      </c>
    </row>
    <row r="798" spans="1:30" ht="15" hidden="1" customHeight="1" x14ac:dyDescent="0.25">
      <c r="A798" s="43">
        <v>11415</v>
      </c>
      <c r="B798" s="29" t="s">
        <v>197</v>
      </c>
      <c r="C798" s="29" t="str">
        <f>IFERROR(INDEX(Cadastro!$C$5:$C$94,$AB798),"NÃO INFORMADO")</f>
        <v>LUB</v>
      </c>
      <c r="D798" s="29" t="str">
        <f>IFERROR(INDEX(Cadastro!$D$5:$D$94,$AB798),"")</f>
        <v>6x1</v>
      </c>
      <c r="E798" s="29" t="str">
        <f>IFERROR(INDEX(Cadastro!$G$5:$G$94,$AB798),"")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$94,$AB798),"")="",IF($L798&gt;0,1,0),IF(IFERROR(INDEX(Cadastro!$F$5:$F$94,$AB798),"")&lt;=IFERROR(INDEX(Parâmetros!$B$39:$B$48,MATCH($E798,Parâmetros!$A$39:$A$48,0)),99),IFERROR(INDEX(Cadastro!$F$5:$F$94,$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$94,$AB798),"")="",0,IF(IFERROR(INDEX(Cadastro!$F$5:$F$94,$AB798),"")&gt;IFERROR(INDEX(Parâmetros!$B$39:$B$48,MATCH($E798,Parâmetros!$A$39:$A$48,0)),99),IFERROR(INDEX(Cadastro!$F$5:$F$94,$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registro"),IF(AND($AB798&lt;&gt;$AB797,IFERROR(INDEX(Cadastro!$F$5:$F$94,$AB798),"")=""),"Indeterminado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IFERROR(MATCH($A798&amp;"|"&amp;TEXT(_xlfn.MAXIFS(Cadastro!$E$5:$E$94,Cadastro!$A$5:$A$94,$A798,Cadastro!$E$5:$E$94,"&lt;="&amp;$F798),"yyyymmdd"),Cadastro!$I$5:$I$94,0),"")</f>
        <v>33</v>
      </c>
      <c r="AC798" t="str">
        <f>IFERROR(_xlfn.SINGLE(INDEX(Exceções!$D$5:$D$202,MATCH($A798&amp;"|"&amp;$F798,Exceções!$F$5:$F$202,0))),"")</f>
        <v/>
      </c>
      <c r="AD798" t="str">
        <f>IF($AC798="","",IFERROR(_xlfn.SINGLE(INDEX(Exceções!$E$5:$E$202,MATCH($A798&amp;"|"&amp;$F798,Exceções!$F$5:$F$202,0))),""))</f>
        <v/>
      </c>
    </row>
    <row r="799" spans="1:30" ht="15" hidden="1" customHeight="1" x14ac:dyDescent="0.25">
      <c r="A799" s="43">
        <v>11415</v>
      </c>
      <c r="B799" s="29" t="s">
        <v>197</v>
      </c>
      <c r="C799" s="29" t="str">
        <f>IFERROR(INDEX(Cadastro!$C$5:$C$94,$AB799),"NÃO INFORMADO")</f>
        <v>LUB</v>
      </c>
      <c r="D799" s="29" t="str">
        <f>IFERROR(INDEX(Cadastro!$D$5:$D$94,$AB799),"")</f>
        <v>6x1</v>
      </c>
      <c r="E799" s="29" t="str">
        <f>IFERROR(INDEX(Cadastro!$G$5:$G$94,$AB799),"")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$94,$AB799),"")="",IF($L799&gt;0,1,0),IF(IFERROR(INDEX(Cadastro!$F$5:$F$94,$AB799),"")&lt;=IFERROR(INDEX(Parâmetros!$B$39:$B$48,MATCH($E799,Parâmetros!$A$39:$A$48,0)),99),IFERROR(INDEX(Cadastro!$F$5:$F$94,$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$94,$AB799),"")="",0,IF(IFERROR(INDEX(Cadastro!$F$5:$F$94,$AB799),"")&gt;IFERROR(INDEX(Parâmetros!$B$39:$B$48,MATCH($E799,Parâmetros!$A$39:$A$48,0)),99),IFERROR(INDEX(Cadastro!$F$5:$F$94,$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registro"),IF(AND($AB799&lt;&gt;$AB798,IFERROR(INDEX(Cadastro!$F$5:$F$94,$AB799),"")=""),"Indeterminado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IFERROR(MATCH($A799&amp;"|"&amp;TEXT(_xlfn.MAXIFS(Cadastro!$E$5:$E$94,Cadastro!$A$5:$A$94,$A799,Cadastro!$E$5:$E$94,"&lt;="&amp;$F799),"yyyymmdd"),Cadastro!$I$5:$I$94,0),"")</f>
        <v>33</v>
      </c>
      <c r="AC799" t="str">
        <f>IFERROR(_xlfn.SINGLE(INDEX(Exceções!$D$5:$D$202,MATCH($A799&amp;"|"&amp;$F799,Exceções!$F$5:$F$202,0))),"")</f>
        <v/>
      </c>
      <c r="AD799" t="str">
        <f>IF($AC799="","",IFERROR(_xlfn.SINGLE(INDEX(Exceções!$E$5:$E$202,MATCH($A799&amp;"|"&amp;$F799,Exceções!$F$5:$F$202,0))),""))</f>
        <v/>
      </c>
    </row>
    <row r="800" spans="1:30" ht="15" hidden="1" customHeight="1" x14ac:dyDescent="0.25">
      <c r="A800" s="43">
        <v>11415</v>
      </c>
      <c r="B800" s="29" t="s">
        <v>197</v>
      </c>
      <c r="C800" s="29" t="str">
        <f>IFERROR(INDEX(Cadastro!$C$5:$C$94,$AB800),"NÃO INFORMADO")</f>
        <v>LUB</v>
      </c>
      <c r="D800" s="29" t="str">
        <f>IFERROR(INDEX(Cadastro!$D$5:$D$94,$AB800),"")</f>
        <v>6x1</v>
      </c>
      <c r="E800" s="29" t="str">
        <f>IFERROR(INDEX(Cadastro!$G$5:$G$94,$AB800),"")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$94,$AB800),"")="",IF($L800&gt;0,1,0),IF(IFERROR(INDEX(Cadastro!$F$5:$F$94,$AB800),"")&lt;=IFERROR(INDEX(Parâmetros!$B$39:$B$48,MATCH($E800,Parâmetros!$A$39:$A$48,0)),99),IFERROR(INDEX(Cadastro!$F$5:$F$94,$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$94,$AB800),"")="",0,IF(IFERROR(INDEX(Cadastro!$F$5:$F$94,$AB800),"")&gt;IFERROR(INDEX(Parâmetros!$B$39:$B$48,MATCH($E800,Parâmetros!$A$39:$A$48,0)),99),IFERROR(INDEX(Cadastro!$F$5:$F$94,$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registro"),IF(AND($AB800&lt;&gt;$AB799,IFERROR(INDEX(Cadastro!$F$5:$F$94,$AB800),"")=""),"Indeterminado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IFERROR(MATCH($A800&amp;"|"&amp;TEXT(_xlfn.MAXIFS(Cadastro!$E$5:$E$94,Cadastro!$A$5:$A$94,$A800,Cadastro!$E$5:$E$94,"&lt;="&amp;$F800),"yyyymmdd"),Cadastro!$I$5:$I$94,0),"")</f>
        <v>33</v>
      </c>
      <c r="AC800" t="str">
        <f>IFERROR(_xlfn.SINGLE(INDEX(Exceções!$D$5:$D$202,MATCH($A800&amp;"|"&amp;$F800,Exceções!$F$5:$F$202,0))),"")</f>
        <v/>
      </c>
      <c r="AD800" t="str">
        <f>IF($AC800="","",IFERROR(_xlfn.SINGLE(INDEX(Exceções!$E$5:$E$202,MATCH($A800&amp;"|"&amp;$F800,Exceções!$F$5:$F$202,0))),""))</f>
        <v/>
      </c>
    </row>
    <row r="801" spans="1:30" ht="15" hidden="1" customHeight="1" x14ac:dyDescent="0.25">
      <c r="A801" s="43">
        <v>11415</v>
      </c>
      <c r="B801" s="29" t="s">
        <v>197</v>
      </c>
      <c r="C801" s="29" t="str">
        <f>IFERROR(INDEX(Cadastro!$C$5:$C$94,$AB801),"NÃO INFORMADO")</f>
        <v>LUB</v>
      </c>
      <c r="D801" s="29" t="str">
        <f>IFERROR(INDEX(Cadastro!$D$5:$D$94,$AB801),"")</f>
        <v>6x1</v>
      </c>
      <c r="E801" s="29" t="str">
        <f>IFERROR(INDEX(Cadastro!$G$5:$G$94,$AB801),"")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$94,$AB801),"")="",IF($L801&gt;0,1,0),IF(IFERROR(INDEX(Cadastro!$F$5:$F$94,$AB801),"")&lt;=IFERROR(INDEX(Parâmetros!$B$39:$B$48,MATCH($E801,Parâmetros!$A$39:$A$48,0)),99),IFERROR(INDEX(Cadastro!$F$5:$F$94,$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$94,$AB801),"")="",0,IF(IFERROR(INDEX(Cadastro!$F$5:$F$94,$AB801),"")&gt;IFERROR(INDEX(Parâmetros!$B$39:$B$48,MATCH($E801,Parâmetros!$A$39:$A$48,0)),99),IFERROR(INDEX(Cadastro!$F$5:$F$94,$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registro"),IF(AND($AB801&lt;&gt;$AB800,IFERROR(INDEX(Cadastro!$F$5:$F$94,$AB801),"")=""),"Indeterminado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IFERROR(MATCH($A801&amp;"|"&amp;TEXT(_xlfn.MAXIFS(Cadastro!$E$5:$E$94,Cadastro!$A$5:$A$94,$A801,Cadastro!$E$5:$E$94,"&lt;="&amp;$F801),"yyyymmdd"),Cadastro!$I$5:$I$94,0),"")</f>
        <v>33</v>
      </c>
      <c r="AC801" t="str">
        <f>IFERROR(_xlfn.SINGLE(INDEX(Exceções!$D$5:$D$202,MATCH($A801&amp;"|"&amp;$F801,Exceções!$F$5:$F$202,0))),"")</f>
        <v/>
      </c>
      <c r="AD801" t="str">
        <f>IF($AC801="","",IFERROR(_xlfn.SINGLE(INDEX(Exceções!$E$5:$E$202,MATCH($A801&amp;"|"&amp;$F801,Exceções!$F$5:$F$202,0))),""))</f>
        <v/>
      </c>
    </row>
    <row r="802" spans="1:30" ht="15" hidden="1" customHeight="1" x14ac:dyDescent="0.25">
      <c r="A802" s="43">
        <v>11415</v>
      </c>
      <c r="B802" s="29" t="s">
        <v>197</v>
      </c>
      <c r="C802" s="29" t="str">
        <f>IFERROR(INDEX(Cadastro!$C$5:$C$94,$AB802),"NÃO INFORMADO")</f>
        <v>LUB</v>
      </c>
      <c r="D802" s="29" t="str">
        <f>IFERROR(INDEX(Cadastro!$D$5:$D$94,$AB802),"")</f>
        <v>6x1</v>
      </c>
      <c r="E802" s="29" t="str">
        <f>IFERROR(INDEX(Cadastro!$G$5:$G$94,$AB802),"")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$94,$AB802),"")="",IF($L802&gt;0,1,0),IF(IFERROR(INDEX(Cadastro!$F$5:$F$94,$AB802),"")&lt;=IFERROR(INDEX(Parâmetros!$B$39:$B$48,MATCH($E802,Parâmetros!$A$39:$A$48,0)),99),IFERROR(INDEX(Cadastro!$F$5:$F$94,$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$94,$AB802),"")="",0,IF(IFERROR(INDEX(Cadastro!$F$5:$F$94,$AB802),"")&gt;IFERROR(INDEX(Parâmetros!$B$39:$B$48,MATCH($E802,Parâmetros!$A$39:$A$48,0)),99),IFERROR(INDEX(Cadastro!$F$5:$F$94,$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registro"),IF(AND($AB802&lt;&gt;$AB801,IFERROR(INDEX(Cadastro!$F$5:$F$94,$AB802),"")=""),"Indeterminado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IFERROR(MATCH($A802&amp;"|"&amp;TEXT(_xlfn.MAXIFS(Cadastro!$E$5:$E$94,Cadastro!$A$5:$A$94,$A802,Cadastro!$E$5:$E$94,"&lt;="&amp;$F802),"yyyymmdd"),Cadastro!$I$5:$I$94,0),"")</f>
        <v>33</v>
      </c>
      <c r="AC802" t="str">
        <f>IFERROR(_xlfn.SINGLE(INDEX(Exceções!$D$5:$D$202,MATCH($A802&amp;"|"&amp;$F802,Exceções!$F$5:$F$202,0))),"")</f>
        <v/>
      </c>
      <c r="AD802" t="str">
        <f>IF($AC802="","",IFERROR(_xlfn.SINGLE(INDEX(Exceções!$E$5:$E$202,MATCH($A802&amp;"|"&amp;$F802,Exceções!$F$5:$F$202,0))),""))</f>
        <v/>
      </c>
    </row>
    <row r="803" spans="1:30" ht="15" hidden="1" customHeight="1" x14ac:dyDescent="0.25">
      <c r="A803" s="43">
        <v>11415</v>
      </c>
      <c r="B803" s="29" t="s">
        <v>197</v>
      </c>
      <c r="C803" s="29" t="str">
        <f>IFERROR(INDEX(Cadastro!$C$5:$C$94,$AB803),"NÃO INFORMADO")</f>
        <v>LUB</v>
      </c>
      <c r="D803" s="29" t="str">
        <f>IFERROR(INDEX(Cadastro!$D$5:$D$94,$AB803),"")</f>
        <v>6x1</v>
      </c>
      <c r="E803" s="29" t="str">
        <f>IFERROR(INDEX(Cadastro!$G$5:$G$94,$AB803),"")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$94,$AB803),"")="",IF($L803&gt;0,1,0),IF(IFERROR(INDEX(Cadastro!$F$5:$F$94,$AB803),"")&lt;=IFERROR(INDEX(Parâmetros!$B$39:$B$48,MATCH($E803,Parâmetros!$A$39:$A$48,0)),99),IFERROR(INDEX(Cadastro!$F$5:$F$94,$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$94,$AB803),"")="",0,IF(IFERROR(INDEX(Cadastro!$F$5:$F$94,$AB803),"")&gt;IFERROR(INDEX(Parâmetros!$B$39:$B$48,MATCH($E803,Parâmetros!$A$39:$A$48,0)),99),IFERROR(INDEX(Cadastro!$F$5:$F$94,$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registro"),IF(AND($AB803&lt;&gt;$AB802,IFERROR(INDEX(Cadastro!$F$5:$F$94,$AB803),"")=""),"Indeterminado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IFERROR(MATCH($A803&amp;"|"&amp;TEXT(_xlfn.MAXIFS(Cadastro!$E$5:$E$94,Cadastro!$A$5:$A$94,$A803,Cadastro!$E$5:$E$94,"&lt;="&amp;$F803),"yyyymmdd"),Cadastro!$I$5:$I$94,0),"")</f>
        <v>33</v>
      </c>
      <c r="AC803" t="str">
        <f>IFERROR(_xlfn.SINGLE(INDEX(Exceções!$D$5:$D$202,MATCH($A803&amp;"|"&amp;$F803,Exceções!$F$5:$F$202,0))),"")</f>
        <v/>
      </c>
      <c r="AD803" t="str">
        <f>IF($AC803="","",IFERROR(_xlfn.SINGLE(INDEX(Exceções!$E$5:$E$202,MATCH($A803&amp;"|"&amp;$F803,Exceções!$F$5:$F$202,0))),""))</f>
        <v/>
      </c>
    </row>
    <row r="804" spans="1:30" ht="15" hidden="1" customHeight="1" x14ac:dyDescent="0.25">
      <c r="A804" s="43">
        <v>11415</v>
      </c>
      <c r="B804" s="29" t="s">
        <v>197</v>
      </c>
      <c r="C804" s="29" t="str">
        <f>IFERROR(INDEX(Cadastro!$C$5:$C$94,$AB804),"NÃO INFORMADO")</f>
        <v>LUB</v>
      </c>
      <c r="D804" s="29" t="str">
        <f>IFERROR(INDEX(Cadastro!$D$5:$D$94,$AB804),"")</f>
        <v>6x1</v>
      </c>
      <c r="E804" s="29" t="str">
        <f>IFERROR(INDEX(Cadastro!$G$5:$G$94,$AB804),"")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$94,$AB804),"")="",IF($L804&gt;0,1,0),IF(IFERROR(INDEX(Cadastro!$F$5:$F$94,$AB804),"")&lt;=IFERROR(INDEX(Parâmetros!$B$39:$B$48,MATCH($E804,Parâmetros!$A$39:$A$48,0)),99),IFERROR(INDEX(Cadastro!$F$5:$F$94,$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$94,$AB804),"")="",0,IF(IFERROR(INDEX(Cadastro!$F$5:$F$94,$AB804),"")&gt;IFERROR(INDEX(Parâmetros!$B$39:$B$48,MATCH($E804,Parâmetros!$A$39:$A$48,0)),99),IFERROR(INDEX(Cadastro!$F$5:$F$94,$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registro"),IF(AND($AB804&lt;&gt;$AB803,IFERROR(INDEX(Cadastro!$F$5:$F$94,$AB804),"")=""),"Indeterminado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IFERROR(MATCH($A804&amp;"|"&amp;TEXT(_xlfn.MAXIFS(Cadastro!$E$5:$E$94,Cadastro!$A$5:$A$94,$A804,Cadastro!$E$5:$E$94,"&lt;="&amp;$F804),"yyyymmdd"),Cadastro!$I$5:$I$94,0),"")</f>
        <v>33</v>
      </c>
      <c r="AC804" t="str">
        <f>IFERROR(_xlfn.SINGLE(INDEX(Exceções!$D$5:$D$202,MATCH($A804&amp;"|"&amp;$F804,Exceções!$F$5:$F$202,0))),"")</f>
        <v/>
      </c>
      <c r="AD804" t="str">
        <f>IF($AC804="","",IFERROR(_xlfn.SINGLE(INDEX(Exceções!$E$5:$E$202,MATCH($A804&amp;"|"&amp;$F804,Exceções!$F$5:$F$202,0))),""))</f>
        <v/>
      </c>
    </row>
    <row r="805" spans="1:30" ht="15" hidden="1" customHeight="1" x14ac:dyDescent="0.25">
      <c r="A805" s="43">
        <v>11415</v>
      </c>
      <c r="B805" s="29" t="s">
        <v>197</v>
      </c>
      <c r="C805" s="29" t="str">
        <f>IFERROR(INDEX(Cadastro!$C$5:$C$94,$AB805),"NÃO INFORMADO")</f>
        <v>LUB</v>
      </c>
      <c r="D805" s="29" t="str">
        <f>IFERROR(INDEX(Cadastro!$D$5:$D$94,$AB805),"")</f>
        <v>6x1</v>
      </c>
      <c r="E805" s="29" t="str">
        <f>IFERROR(INDEX(Cadastro!$G$5:$G$94,$AB805),"")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$94,$AB805),"")="",IF($L805&gt;0,1,0),IF(IFERROR(INDEX(Cadastro!$F$5:$F$94,$AB805),"")&lt;=IFERROR(INDEX(Parâmetros!$B$39:$B$48,MATCH($E805,Parâmetros!$A$39:$A$48,0)),99),IFERROR(INDEX(Cadastro!$F$5:$F$94,$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$94,$AB805),"")="",0,IF(IFERROR(INDEX(Cadastro!$F$5:$F$94,$AB805),"")&gt;IFERROR(INDEX(Parâmetros!$B$39:$B$48,MATCH($E805,Parâmetros!$A$39:$A$48,0)),99),IFERROR(INDEX(Cadastro!$F$5:$F$94,$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registro"),IF(AND($AB805&lt;&gt;$AB804,IFERROR(INDEX(Cadastro!$F$5:$F$94,$AB805),"")=""),"Indeterminado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IFERROR(MATCH($A805&amp;"|"&amp;TEXT(_xlfn.MAXIFS(Cadastro!$E$5:$E$94,Cadastro!$A$5:$A$94,$A805,Cadastro!$E$5:$E$94,"&lt;="&amp;$F805),"yyyymmdd"),Cadastro!$I$5:$I$94,0),"")</f>
        <v>33</v>
      </c>
      <c r="AC805" t="str">
        <f>IFERROR(_xlfn.SINGLE(INDEX(Exceções!$D$5:$D$202,MATCH($A805&amp;"|"&amp;$F805,Exceções!$F$5:$F$202,0))),"")</f>
        <v/>
      </c>
      <c r="AD805" t="str">
        <f>IF($AC805="","",IFERROR(_xlfn.SINGLE(INDEX(Exceções!$E$5:$E$202,MATCH($A805&amp;"|"&amp;$F805,Exceções!$F$5:$F$202,0))),""))</f>
        <v/>
      </c>
    </row>
    <row r="806" spans="1:30" ht="15" hidden="1" customHeight="1" x14ac:dyDescent="0.25">
      <c r="A806" s="43">
        <v>11415</v>
      </c>
      <c r="B806" s="29" t="s">
        <v>197</v>
      </c>
      <c r="C806" s="29" t="str">
        <f>IFERROR(INDEX(Cadastro!$C$5:$C$94,$AB806),"NÃO INFORMADO")</f>
        <v>LUB</v>
      </c>
      <c r="D806" s="29" t="str">
        <f>IFERROR(INDEX(Cadastro!$D$5:$D$94,$AB806),"")</f>
        <v>6x1</v>
      </c>
      <c r="E806" s="29" t="str">
        <f>IFERROR(INDEX(Cadastro!$G$5:$G$94,$AB806),"")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$94,$AB806),"")="",IF($L806&gt;0,1,0),IF(IFERROR(INDEX(Cadastro!$F$5:$F$94,$AB806),"")&lt;=IFERROR(INDEX(Parâmetros!$B$39:$B$48,MATCH($E806,Parâmetros!$A$39:$A$48,0)),99),IFERROR(INDEX(Cadastro!$F$5:$F$94,$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$94,$AB806),"")="",0,IF(IFERROR(INDEX(Cadastro!$F$5:$F$94,$AB806),"")&gt;IFERROR(INDEX(Parâmetros!$B$39:$B$48,MATCH($E806,Parâmetros!$A$39:$A$48,0)),99),IFERROR(INDEX(Cadastro!$F$5:$F$94,$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registro"),IF(AND($AB806&lt;&gt;$AB805,IFERROR(INDEX(Cadastro!$F$5:$F$94,$AB806),"")=""),"Indeterminado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IFERROR(MATCH($A806&amp;"|"&amp;TEXT(_xlfn.MAXIFS(Cadastro!$E$5:$E$94,Cadastro!$A$5:$A$94,$A806,Cadastro!$E$5:$E$94,"&lt;="&amp;$F806),"yyyymmdd"),Cadastro!$I$5:$I$94,0),"")</f>
        <v>33</v>
      </c>
      <c r="AC806" t="str">
        <f>IFERROR(_xlfn.SINGLE(INDEX(Exceções!$D$5:$D$202,MATCH($A806&amp;"|"&amp;$F806,Exceções!$F$5:$F$202,0))),"")</f>
        <v/>
      </c>
      <c r="AD806" t="str">
        <f>IF($AC806="","",IFERROR(_xlfn.SINGLE(INDEX(Exceções!$E$5:$E$202,MATCH($A806&amp;"|"&amp;$F806,Exceções!$F$5:$F$202,0))),""))</f>
        <v/>
      </c>
    </row>
    <row r="807" spans="1:30" ht="15" hidden="1" customHeight="1" x14ac:dyDescent="0.25">
      <c r="A807" s="43">
        <v>11415</v>
      </c>
      <c r="B807" s="29" t="s">
        <v>197</v>
      </c>
      <c r="C807" s="29" t="str">
        <f>IFERROR(INDEX(Cadastro!$C$5:$C$94,$AB807),"NÃO INFORMADO")</f>
        <v>LUB</v>
      </c>
      <c r="D807" s="29" t="str">
        <f>IFERROR(INDEX(Cadastro!$D$5:$D$94,$AB807),"")</f>
        <v>6x1</v>
      </c>
      <c r="E807" s="29" t="str">
        <f>IFERROR(INDEX(Cadastro!$G$5:$G$94,$AB807),"")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$94,$AB807),"")="",IF($L807&gt;0,1,0),IF(IFERROR(INDEX(Cadastro!$F$5:$F$94,$AB807),"")&lt;=IFERROR(INDEX(Parâmetros!$B$39:$B$48,MATCH($E807,Parâmetros!$A$39:$A$48,0)),99),IFERROR(INDEX(Cadastro!$F$5:$F$94,$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$94,$AB807),"")="",0,IF(IFERROR(INDEX(Cadastro!$F$5:$F$94,$AB807),"")&gt;IFERROR(INDEX(Parâmetros!$B$39:$B$48,MATCH($E807,Parâmetros!$A$39:$A$48,0)),99),IFERROR(INDEX(Cadastro!$F$5:$F$94,$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registro"),IF(AND($AB807&lt;&gt;$AB806,IFERROR(INDEX(Cadastro!$F$5:$F$94,$AB807),"")=""),"Indeterminado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IFERROR(MATCH($A807&amp;"|"&amp;TEXT(_xlfn.MAXIFS(Cadastro!$E$5:$E$94,Cadastro!$A$5:$A$94,$A807,Cadastro!$E$5:$E$94,"&lt;="&amp;$F807),"yyyymmdd"),Cadastro!$I$5:$I$94,0),"")</f>
        <v>33</v>
      </c>
      <c r="AC807" t="str">
        <f>IFERROR(_xlfn.SINGLE(INDEX(Exceções!$D$5:$D$202,MATCH($A807&amp;"|"&amp;$F807,Exceções!$F$5:$F$202,0))),"")</f>
        <v/>
      </c>
      <c r="AD807" t="str">
        <f>IF($AC807="","",IFERROR(_xlfn.SINGLE(INDEX(Exceções!$E$5:$E$202,MATCH($A807&amp;"|"&amp;$F807,Exceções!$F$5:$F$202,0))),""))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IFERROR(INDEX(Cadastro!$C$5:$C$94,$AB810),"NÃO INFORMADO")</f>
        <v>NÃO INFORMADO</v>
      </c>
      <c r="D810" s="29" t="str">
        <f>IFERROR(INDEX(Cadastro!$D$5:$D$94,$AB810),"")</f>
        <v>Férias</v>
      </c>
      <c r="E810" s="29" t="str">
        <f>IFERROR(INDEX(Cadastro!$G$5:$G$94,$AB810),"")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$94,$AB810),"")="",IF($L810&gt;0,1,0),IF(IFERROR(INDEX(Cadastro!$F$5:$F$94,$AB810),"")&lt;=IFERROR(INDEX(Parâmetros!$B$39:$B$48,MATCH($E810,Parâmetros!$A$39:$A$48,0)),99),IFERROR(INDEX(Cadastro!$F$5:$F$94,$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$94,$AB810),"")="",0,IF(IFERROR(INDEX(Cadastro!$F$5:$F$94,$AB810),"")&gt;IFERROR(INDEX(Parâmetros!$B$39:$B$48,MATCH($E810,Parâmetros!$A$39:$A$48,0)),99),IFERROR(INDEX(Cadastro!$F$5:$F$94,$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registro"),IF(AND($AB810&lt;&gt;$AB809,IFERROR(INDEX(Cadastro!$F$5:$F$94,$AB810),"")=""),"Indeterminado (início da série)",IF($X810&gt;0,"Folga","Falta de registro"))))))))</f>
        <v>Férias (cadastro)</v>
      </c>
      <c r="Z810" s="46">
        <f>IF(OR($L810&gt;0,$F810&gt;Parâmetros!$E$14),0,IF($A810&lt;&gt;$A809,1,N($Z809)+1))</f>
        <v>1</v>
      </c>
      <c r="AA810" s="46">
        <f>IF(OR($L810&gt;0,$F810&gt;Parâmetros!$E$14),0,IF(OR($A810&lt;&gt;$A811,$F811&gt;Parâmetros!$E$14),1,N($AA811)+1))</f>
        <v>16</v>
      </c>
      <c r="AB810" s="43">
        <f>IFERROR(MATCH($A810&amp;"|"&amp;TEXT(_xlfn.MAXIFS(Cadastro!$E$5:$E$94,Cadastro!$A$5:$A$94,$A810,Cadastro!$E$5:$E$94,"&lt;="&amp;$F810),"yyyymmdd"),Cadastro!$I$5:$I$94,0),"")</f>
        <v>34</v>
      </c>
      <c r="AC810" t="str">
        <f>IFERROR(_xlfn.SINGLE(INDEX(Exceções!$D$5:$D$202,MATCH($A810&amp;"|"&amp;$F810,Exceções!$F$5:$F$202,0))),"")</f>
        <v/>
      </c>
      <c r="AD810" t="str">
        <f>IF($AC810="","",IFERROR(_xlfn.SINGLE(INDEX(Exceções!$E$5:$E$202,MATCH($A810&amp;"|"&amp;$F810,Exceções!$F$5:$F$202,0))),""))</f>
        <v/>
      </c>
    </row>
    <row r="811" spans="1:30" ht="15" hidden="1" customHeight="1" x14ac:dyDescent="0.25">
      <c r="A811" s="43">
        <v>12418</v>
      </c>
      <c r="B811" s="29" t="s">
        <v>198</v>
      </c>
      <c r="C811" s="29" t="str">
        <f>IFERROR(INDEX(Cadastro!$C$5:$C$94,$AB811),"NÃO INFORMADO")</f>
        <v>NÃO INFORMADO</v>
      </c>
      <c r="D811" s="29" t="str">
        <f>IFERROR(INDEX(Cadastro!$D$5:$D$94,$AB811),"")</f>
        <v>Férias</v>
      </c>
      <c r="E811" s="29" t="str">
        <f>IFERROR(INDEX(Cadastro!$G$5:$G$94,$AB811),"")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$94,$AB811),"")="",IF($L811&gt;0,1,0),IF(IFERROR(INDEX(Cadastro!$F$5:$F$94,$AB811),"")&lt;=IFERROR(INDEX(Parâmetros!$B$39:$B$48,MATCH($E811,Parâmetros!$A$39:$A$48,0)),99),IFERROR(INDEX(Cadastro!$F$5:$F$94,$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$94,$AB811),"")="",0,IF(IFERROR(INDEX(Cadastro!$F$5:$F$94,$AB811),"")&gt;IFERROR(INDEX(Parâmetros!$B$39:$B$48,MATCH($E811,Parâmetros!$A$39:$A$48,0)),99),IFERROR(INDEX(Cadastro!$F$5:$F$94,$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registro"),IF(AND($AB811&lt;&gt;$AB810,IFERROR(INDEX(Cadastro!$F$5:$F$94,$AB811),"")=""),"Indeterminado (início da série)",IF($X811&gt;0,"Folga","Falta de registro"))))))))</f>
        <v>Férias (cadastro)</v>
      </c>
      <c r="Z811" s="46">
        <f>IF(OR($L811&gt;0,$F811&gt;Parâmetros!$E$14),0,IF($A811&lt;&gt;$A810,1,N($Z810)+1))</f>
        <v>2</v>
      </c>
      <c r="AA811" s="46">
        <f>IF(OR($L811&gt;0,$F811&gt;Parâmetros!$E$14),0,IF(OR($A811&lt;&gt;$A812,$F812&gt;Parâmetros!$E$14),1,N($AA812)+1))</f>
        <v>15</v>
      </c>
      <c r="AB811" s="43">
        <f>IFERROR(MATCH($A811&amp;"|"&amp;TEXT(_xlfn.MAXIFS(Cadastro!$E$5:$E$94,Cadastro!$A$5:$A$94,$A811,Cadastro!$E$5:$E$94,"&lt;="&amp;$F811),"yyyymmdd"),Cadastro!$I$5:$I$94,0),"")</f>
        <v>34</v>
      </c>
      <c r="AC811" t="str">
        <f>IFERROR(_xlfn.SINGLE(INDEX(Exceções!$D$5:$D$202,MATCH($A811&amp;"|"&amp;$F811,Exceções!$F$5:$F$202,0))),"")</f>
        <v/>
      </c>
      <c r="AD811" t="str">
        <f>IF($AC811="","",IFERROR(_xlfn.SINGLE(INDEX(Exceções!$E$5:$E$202,MATCH($A811&amp;"|"&amp;$F811,Exceções!$F$5:$F$202,0))),""))</f>
        <v/>
      </c>
    </row>
    <row r="812" spans="1:30" ht="15" hidden="1" customHeight="1" x14ac:dyDescent="0.25">
      <c r="A812" s="43">
        <v>12418</v>
      </c>
      <c r="B812" s="29" t="s">
        <v>198</v>
      </c>
      <c r="C812" s="29" t="str">
        <f>IFERROR(INDEX(Cadastro!$C$5:$C$94,$AB812),"NÃO INFORMADO")</f>
        <v>NÃO INFORMADO</v>
      </c>
      <c r="D812" s="29" t="str">
        <f>IFERROR(INDEX(Cadastro!$D$5:$D$94,$AB812),"")</f>
        <v>Férias</v>
      </c>
      <c r="E812" s="29" t="str">
        <f>IFERROR(INDEX(Cadastro!$G$5:$G$94,$AB812),"")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$94,$AB812),"")="",IF($L812&gt;0,1,0),IF(IFERROR(INDEX(Cadastro!$F$5:$F$94,$AB812),"")&lt;=IFERROR(INDEX(Parâmetros!$B$39:$B$48,MATCH($E812,Parâmetros!$A$39:$A$48,0)),99),IFERROR(INDEX(Cadastro!$F$5:$F$94,$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$94,$AB812),"")="",0,IF(IFERROR(INDEX(Cadastro!$F$5:$F$94,$AB812),"")&gt;IFERROR(INDEX(Parâmetros!$B$39:$B$48,MATCH($E812,Parâmetros!$A$39:$A$48,0)),99),IFERROR(INDEX(Cadastro!$F$5:$F$94,$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registro"),IF(AND($AB812&lt;&gt;$AB811,IFERROR(INDEX(Cadastro!$F$5:$F$94,$AB812),"")=""),"Indeterminado (início da série)",IF($X812&gt;0,"Folga","Falta de registro"))))))))</f>
        <v>Férias (cadastro)</v>
      </c>
      <c r="Z812" s="46">
        <f>IF(OR($L812&gt;0,$F812&gt;Parâmetros!$E$14),0,IF($A812&lt;&gt;$A811,1,N($Z811)+1))</f>
        <v>3</v>
      </c>
      <c r="AA812" s="46">
        <f>IF(OR($L812&gt;0,$F812&gt;Parâmetros!$E$14),0,IF(OR($A812&lt;&gt;$A813,$F813&gt;Parâmetros!$E$14),1,N($AA813)+1))</f>
        <v>14</v>
      </c>
      <c r="AB812" s="43">
        <f>IFERROR(MATCH($A812&amp;"|"&amp;TEXT(_xlfn.MAXIFS(Cadastro!$E$5:$E$94,Cadastro!$A$5:$A$94,$A812,Cadastro!$E$5:$E$94,"&lt;="&amp;$F812),"yyyymmdd"),Cadastro!$I$5:$I$94,0),"")</f>
        <v>34</v>
      </c>
      <c r="AC812" t="str">
        <f>IFERROR(_xlfn.SINGLE(INDEX(Exceções!$D$5:$D$202,MATCH($A812&amp;"|"&amp;$F812,Exceções!$F$5:$F$202,0))),"")</f>
        <v/>
      </c>
      <c r="AD812" t="str">
        <f>IF($AC812="","",IFERROR(_xlfn.SINGLE(INDEX(Exceções!$E$5:$E$202,MATCH($A812&amp;"|"&amp;$F812,Exceções!$F$5:$F$202,0))),""))</f>
        <v/>
      </c>
    </row>
    <row r="813" spans="1:30" ht="15" hidden="1" customHeight="1" x14ac:dyDescent="0.25">
      <c r="A813" s="43">
        <v>12418</v>
      </c>
      <c r="B813" s="29" t="s">
        <v>198</v>
      </c>
      <c r="C813" s="29" t="str">
        <f>IFERROR(INDEX(Cadastro!$C$5:$C$94,$AB813),"NÃO INFORMADO")</f>
        <v>NÃO INFORMADO</v>
      </c>
      <c r="D813" s="29" t="str">
        <f>IFERROR(INDEX(Cadastro!$D$5:$D$94,$AB813),"")</f>
        <v>Férias</v>
      </c>
      <c r="E813" s="29" t="str">
        <f>IFERROR(INDEX(Cadastro!$G$5:$G$94,$AB813),"")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$94,$AB813),"")="",IF($L813&gt;0,1,0),IF(IFERROR(INDEX(Cadastro!$F$5:$F$94,$AB813),"")&lt;=IFERROR(INDEX(Parâmetros!$B$39:$B$48,MATCH($E813,Parâmetros!$A$39:$A$48,0)),99),IFERROR(INDEX(Cadastro!$F$5:$F$94,$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$94,$AB813),"")="",0,IF(IFERROR(INDEX(Cadastro!$F$5:$F$94,$AB813),"")&gt;IFERROR(INDEX(Parâmetros!$B$39:$B$48,MATCH($E813,Parâmetros!$A$39:$A$48,0)),99),IFERROR(INDEX(Cadastro!$F$5:$F$94,$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registro"),IF(AND($AB813&lt;&gt;$AB812,IFERROR(INDEX(Cadastro!$F$5:$F$94,$AB813),"")=""),"Indeterminado (início da série)",IF($X813&gt;0,"Folga","Falta de registro"))))))))</f>
        <v>Férias (cadastro)</v>
      </c>
      <c r="Z813" s="46">
        <f>IF(OR($L813&gt;0,$F813&gt;Parâmetros!$E$14),0,IF($A813&lt;&gt;$A812,1,N($Z812)+1))</f>
        <v>4</v>
      </c>
      <c r="AA813" s="46">
        <f>IF(OR($L813&gt;0,$F813&gt;Parâmetros!$E$14),0,IF(OR($A813&lt;&gt;$A814,$F814&gt;Parâmetros!$E$14),1,N($AA814)+1))</f>
        <v>13</v>
      </c>
      <c r="AB813" s="43">
        <f>IFERROR(MATCH($A813&amp;"|"&amp;TEXT(_xlfn.MAXIFS(Cadastro!$E$5:$E$94,Cadastro!$A$5:$A$94,$A813,Cadastro!$E$5:$E$94,"&lt;="&amp;$F813),"yyyymmdd"),Cadastro!$I$5:$I$94,0),"")</f>
        <v>34</v>
      </c>
      <c r="AC813" t="str">
        <f>IFERROR(_xlfn.SINGLE(INDEX(Exceções!$D$5:$D$202,MATCH($A813&amp;"|"&amp;$F813,Exceções!$F$5:$F$202,0))),"")</f>
        <v/>
      </c>
      <c r="AD813" t="str">
        <f>IF($AC813="","",IFERROR(_xlfn.SINGLE(INDEX(Exceções!$E$5:$E$202,MATCH($A813&amp;"|"&amp;$F813,Exceções!$F$5:$F$202,0))),""))</f>
        <v/>
      </c>
    </row>
    <row r="814" spans="1:30" ht="15" hidden="1" customHeight="1" x14ac:dyDescent="0.25">
      <c r="A814" s="43">
        <v>12418</v>
      </c>
      <c r="B814" s="29" t="s">
        <v>198</v>
      </c>
      <c r="C814" s="29" t="str">
        <f>IFERROR(INDEX(Cadastro!$C$5:$C$94,$AB814),"NÃO INFORMADO")</f>
        <v>NÃO INFORMADO</v>
      </c>
      <c r="D814" s="29" t="str">
        <f>IFERROR(INDEX(Cadastro!$D$5:$D$94,$AB814),"")</f>
        <v>Férias</v>
      </c>
      <c r="E814" s="29" t="str">
        <f>IFERROR(INDEX(Cadastro!$G$5:$G$94,$AB814),"")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$94,$AB814),"")="",IF($L814&gt;0,1,0),IF(IFERROR(INDEX(Cadastro!$F$5:$F$94,$AB814),"")&lt;=IFERROR(INDEX(Parâmetros!$B$39:$B$48,MATCH($E814,Parâmetros!$A$39:$A$48,0)),99),IFERROR(INDEX(Cadastro!$F$5:$F$94,$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$94,$AB814),"")="",0,IF(IFERROR(INDEX(Cadastro!$F$5:$F$94,$AB814),"")&gt;IFERROR(INDEX(Parâmetros!$B$39:$B$48,MATCH($E814,Parâmetros!$A$39:$A$48,0)),99),IFERROR(INDEX(Cadastro!$F$5:$F$94,$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registro"),IF(AND($AB814&lt;&gt;$AB813,IFERROR(INDEX(Cadastro!$F$5:$F$94,$AB814),"")=""),"Indeterminado (início da série)",IF($X814&gt;0,"Folga","Falta de registro"))))))))</f>
        <v>Férias (cadastro)</v>
      </c>
      <c r="Z814" s="46">
        <f>IF(OR($L814&gt;0,$F814&gt;Parâmetros!$E$14),0,IF($A814&lt;&gt;$A813,1,N($Z813)+1))</f>
        <v>5</v>
      </c>
      <c r="AA814" s="46">
        <f>IF(OR($L814&gt;0,$F814&gt;Parâmetros!$E$14),0,IF(OR($A814&lt;&gt;$A815,$F815&gt;Parâmetros!$E$14),1,N($AA815)+1))</f>
        <v>12</v>
      </c>
      <c r="AB814" s="43">
        <f>IFERROR(MATCH($A814&amp;"|"&amp;TEXT(_xlfn.MAXIFS(Cadastro!$E$5:$E$94,Cadastro!$A$5:$A$94,$A814,Cadastro!$E$5:$E$94,"&lt;="&amp;$F814),"yyyymmdd"),Cadastro!$I$5:$I$94,0),"")</f>
        <v>34</v>
      </c>
      <c r="AC814" t="str">
        <f>IFERROR(_xlfn.SINGLE(INDEX(Exceções!$D$5:$D$202,MATCH($A814&amp;"|"&amp;$F814,Exceções!$F$5:$F$202,0))),"")</f>
        <v/>
      </c>
      <c r="AD814" t="str">
        <f>IF($AC814="","",IFERROR(_xlfn.SINGLE(INDEX(Exceções!$E$5:$E$202,MATCH($A814&amp;"|"&amp;$F814,Exceções!$F$5:$F$202,0))),""))</f>
        <v/>
      </c>
    </row>
    <row r="815" spans="1:30" ht="15" hidden="1" customHeight="1" x14ac:dyDescent="0.25">
      <c r="A815" s="43">
        <v>12418</v>
      </c>
      <c r="B815" s="29" t="s">
        <v>198</v>
      </c>
      <c r="C815" s="29" t="str">
        <f>IFERROR(INDEX(Cadastro!$C$5:$C$94,$AB815),"NÃO INFORMADO")</f>
        <v>NÃO INFORMADO</v>
      </c>
      <c r="D815" s="29" t="str">
        <f>IFERROR(INDEX(Cadastro!$D$5:$D$94,$AB815),"")</f>
        <v>Férias</v>
      </c>
      <c r="E815" s="29" t="str">
        <f>IFERROR(INDEX(Cadastro!$G$5:$G$94,$AB815),"")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$94,$AB815),"")="",IF($L815&gt;0,1,0),IF(IFERROR(INDEX(Cadastro!$F$5:$F$94,$AB815),"")&lt;=IFERROR(INDEX(Parâmetros!$B$39:$B$48,MATCH($E815,Parâmetros!$A$39:$A$48,0)),99),IFERROR(INDEX(Cadastro!$F$5:$F$94,$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$94,$AB815),"")="",0,IF(IFERROR(INDEX(Cadastro!$F$5:$F$94,$AB815),"")&gt;IFERROR(INDEX(Parâmetros!$B$39:$B$48,MATCH($E815,Parâmetros!$A$39:$A$48,0)),99),IFERROR(INDEX(Cadastro!$F$5:$F$94,$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registro"),IF(AND($AB815&lt;&gt;$AB814,IFERROR(INDEX(Cadastro!$F$5:$F$94,$AB815),"")=""),"Indeterminado (início da série)",IF($X815&gt;0,"Folga","Falta de registro"))))))))</f>
        <v>Férias (cadastro)</v>
      </c>
      <c r="Z815" s="46">
        <f>IF(OR($L815&gt;0,$F815&gt;Parâmetros!$E$14),0,IF($A815&lt;&gt;$A814,1,N($Z814)+1))</f>
        <v>6</v>
      </c>
      <c r="AA815" s="46">
        <f>IF(OR($L815&gt;0,$F815&gt;Parâmetros!$E$14),0,IF(OR($A815&lt;&gt;$A816,$F816&gt;Parâmetros!$E$14),1,N($AA816)+1))</f>
        <v>11</v>
      </c>
      <c r="AB815" s="43">
        <f>IFERROR(MATCH($A815&amp;"|"&amp;TEXT(_xlfn.MAXIFS(Cadastro!$E$5:$E$94,Cadastro!$A$5:$A$94,$A815,Cadastro!$E$5:$E$94,"&lt;="&amp;$F815),"yyyymmdd"),Cadastro!$I$5:$I$94,0),"")</f>
        <v>34</v>
      </c>
      <c r="AC815" t="str">
        <f>IFERROR(_xlfn.SINGLE(INDEX(Exceções!$D$5:$D$202,MATCH($A815&amp;"|"&amp;$F815,Exceções!$F$5:$F$202,0))),"")</f>
        <v/>
      </c>
      <c r="AD815" t="str">
        <f>IF($AC815="","",IFERROR(_xlfn.SINGLE(INDEX(Exceções!$E$5:$E$202,MATCH($A815&amp;"|"&amp;$F815,Exceções!$F$5:$F$202,0))),""))</f>
        <v/>
      </c>
    </row>
    <row r="816" spans="1:30" ht="15" hidden="1" customHeight="1" x14ac:dyDescent="0.25">
      <c r="A816" s="43">
        <v>12418</v>
      </c>
      <c r="B816" s="29" t="s">
        <v>198</v>
      </c>
      <c r="C816" s="29" t="str">
        <f>IFERROR(INDEX(Cadastro!$C$5:$C$94,$AB816),"NÃO INFORMADO")</f>
        <v>NÃO INFORMADO</v>
      </c>
      <c r="D816" s="29" t="str">
        <f>IFERROR(INDEX(Cadastro!$D$5:$D$94,$AB816),"")</f>
        <v>Férias</v>
      </c>
      <c r="E816" s="29" t="str">
        <f>IFERROR(INDEX(Cadastro!$G$5:$G$94,$AB816),"")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$94,$AB816),"")="",IF($L816&gt;0,1,0),IF(IFERROR(INDEX(Cadastro!$F$5:$F$94,$AB816),"")&lt;=IFERROR(INDEX(Parâmetros!$B$39:$B$48,MATCH($E816,Parâmetros!$A$39:$A$48,0)),99),IFERROR(INDEX(Cadastro!$F$5:$F$94,$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$94,$AB816),"")="",0,IF(IFERROR(INDEX(Cadastro!$F$5:$F$94,$AB816),"")&gt;IFERROR(INDEX(Parâmetros!$B$39:$B$48,MATCH($E816,Parâmetros!$A$39:$A$48,0)),99),IFERROR(INDEX(Cadastro!$F$5:$F$94,$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registro"),IF(AND($AB816&lt;&gt;$AB815,IFERROR(INDEX(Cadastro!$F$5:$F$94,$AB816),"")=""),"Indeterminado (início da série)",IF($X816&gt;0,"Folga","Falta de registro"))))))))</f>
        <v>Férias (cadastro)</v>
      </c>
      <c r="Z816" s="46">
        <f>IF(OR($L816&gt;0,$F816&gt;Parâmetros!$E$14),0,IF($A816&lt;&gt;$A815,1,N($Z815)+1))</f>
        <v>7</v>
      </c>
      <c r="AA816" s="46">
        <f>IF(OR($L816&gt;0,$F816&gt;Parâmetros!$E$14),0,IF(OR($A816&lt;&gt;$A817,$F817&gt;Parâmetros!$E$14),1,N($AA817)+1))</f>
        <v>10</v>
      </c>
      <c r="AB816" s="43">
        <f>IFERROR(MATCH($A816&amp;"|"&amp;TEXT(_xlfn.MAXIFS(Cadastro!$E$5:$E$94,Cadastro!$A$5:$A$94,$A816,Cadastro!$E$5:$E$94,"&lt;="&amp;$F816),"yyyymmdd"),Cadastro!$I$5:$I$94,0),"")</f>
        <v>34</v>
      </c>
      <c r="AC816" t="str">
        <f>IFERROR(_xlfn.SINGLE(INDEX(Exceções!$D$5:$D$202,MATCH($A816&amp;"|"&amp;$F816,Exceções!$F$5:$F$202,0))),"")</f>
        <v/>
      </c>
      <c r="AD816" t="str">
        <f>IF($AC816="","",IFERROR(_xlfn.SINGLE(INDEX(Exceções!$E$5:$E$202,MATCH($A816&amp;"|"&amp;$F816,Exceções!$F$5:$F$202,0))),""))</f>
        <v/>
      </c>
    </row>
    <row r="817" spans="1:30" ht="15" hidden="1" customHeight="1" x14ac:dyDescent="0.25">
      <c r="A817" s="43">
        <v>12418</v>
      </c>
      <c r="B817" s="29" t="s">
        <v>198</v>
      </c>
      <c r="C817" s="29" t="str">
        <f>IFERROR(INDEX(Cadastro!$C$5:$C$94,$AB817),"NÃO INFORMADO")</f>
        <v>NÃO INFORMADO</v>
      </c>
      <c r="D817" s="29" t="str">
        <f>IFERROR(INDEX(Cadastro!$D$5:$D$94,$AB817),"")</f>
        <v>Férias</v>
      </c>
      <c r="E817" s="29" t="str">
        <f>IFERROR(INDEX(Cadastro!$G$5:$G$94,$AB817),"")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$94,$AB817),"")="",IF($L817&gt;0,1,0),IF(IFERROR(INDEX(Cadastro!$F$5:$F$94,$AB817),"")&lt;=IFERROR(INDEX(Parâmetros!$B$39:$B$48,MATCH($E817,Parâmetros!$A$39:$A$48,0)),99),IFERROR(INDEX(Cadastro!$F$5:$F$94,$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$94,$AB817),"")="",0,IF(IFERROR(INDEX(Cadastro!$F$5:$F$94,$AB817),"")&gt;IFERROR(INDEX(Parâmetros!$B$39:$B$48,MATCH($E817,Parâmetros!$A$39:$A$48,0)),99),IFERROR(INDEX(Cadastro!$F$5:$F$94,$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registro"),IF(AND($AB817&lt;&gt;$AB816,IFERROR(INDEX(Cadastro!$F$5:$F$94,$AB817),"")=""),"Indeterminado (início da série)",IF($X817&gt;0,"Folga","Falta de registro"))))))))</f>
        <v>Férias (cadastro)</v>
      </c>
      <c r="Z817" s="46">
        <f>IF(OR($L817&gt;0,$F817&gt;Parâmetros!$E$14),0,IF($A817&lt;&gt;$A816,1,N($Z816)+1))</f>
        <v>8</v>
      </c>
      <c r="AA817" s="46">
        <f>IF(OR($L817&gt;0,$F817&gt;Parâmetros!$E$14),0,IF(OR($A817&lt;&gt;$A818,$F818&gt;Parâmetros!$E$14),1,N($AA818)+1))</f>
        <v>9</v>
      </c>
      <c r="AB817" s="43">
        <f>IFERROR(MATCH($A817&amp;"|"&amp;TEXT(_xlfn.MAXIFS(Cadastro!$E$5:$E$94,Cadastro!$A$5:$A$94,$A817,Cadastro!$E$5:$E$94,"&lt;="&amp;$F817),"yyyymmdd"),Cadastro!$I$5:$I$94,0),"")</f>
        <v>34</v>
      </c>
      <c r="AC817" t="str">
        <f>IFERROR(_xlfn.SINGLE(INDEX(Exceções!$D$5:$D$202,MATCH($A817&amp;"|"&amp;$F817,Exceções!$F$5:$F$202,0))),"")</f>
        <v/>
      </c>
      <c r="AD817" t="str">
        <f>IF($AC817="","",IFERROR(_xlfn.SINGLE(INDEX(Exceções!$E$5:$E$202,MATCH($A817&amp;"|"&amp;$F817,Exceções!$F$5:$F$202,0))),""))</f>
        <v/>
      </c>
    </row>
    <row r="818" spans="1:30" ht="15" hidden="1" customHeight="1" x14ac:dyDescent="0.25">
      <c r="A818" s="43">
        <v>12418</v>
      </c>
      <c r="B818" s="29" t="s">
        <v>198</v>
      </c>
      <c r="C818" s="29" t="str">
        <f>IFERROR(INDEX(Cadastro!$C$5:$C$94,$AB818),"NÃO INFORMADO")</f>
        <v>NÃO INFORMADO</v>
      </c>
      <c r="D818" s="29" t="str">
        <f>IFERROR(INDEX(Cadastro!$D$5:$D$94,$AB818),"")</f>
        <v>Férias</v>
      </c>
      <c r="E818" s="29" t="str">
        <f>IFERROR(INDEX(Cadastro!$G$5:$G$94,$AB818),"")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$94,$AB818),"")="",IF($L818&gt;0,1,0),IF(IFERROR(INDEX(Cadastro!$F$5:$F$94,$AB818),"")&lt;=IFERROR(INDEX(Parâmetros!$B$39:$B$48,MATCH($E818,Parâmetros!$A$39:$A$48,0)),99),IFERROR(INDEX(Cadastro!$F$5:$F$94,$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$94,$AB818),"")="",0,IF(IFERROR(INDEX(Cadastro!$F$5:$F$94,$AB818),"")&gt;IFERROR(INDEX(Parâmetros!$B$39:$B$48,MATCH($E818,Parâmetros!$A$39:$A$48,0)),99),IFERROR(INDEX(Cadastro!$F$5:$F$94,$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registro"),IF(AND($AB818&lt;&gt;$AB817,IFERROR(INDEX(Cadastro!$F$5:$F$94,$AB818),"")=""),"Indeterminado (início da série)",IF($X818&gt;0,"Folga","Falta de registro"))))))))</f>
        <v>Férias (cadastro)</v>
      </c>
      <c r="Z818" s="46">
        <f>IF(OR($L818&gt;0,$F818&gt;Parâmetros!$E$14),0,IF($A818&lt;&gt;$A817,1,N($Z817)+1))</f>
        <v>9</v>
      </c>
      <c r="AA818" s="46">
        <f>IF(OR($L818&gt;0,$F818&gt;Parâmetros!$E$14),0,IF(OR($A818&lt;&gt;$A819,$F819&gt;Parâmetros!$E$14),1,N($AA819)+1))</f>
        <v>8</v>
      </c>
      <c r="AB818" s="43">
        <f>IFERROR(MATCH($A818&amp;"|"&amp;TEXT(_xlfn.MAXIFS(Cadastro!$E$5:$E$94,Cadastro!$A$5:$A$94,$A818,Cadastro!$E$5:$E$94,"&lt;="&amp;$F818),"yyyymmdd"),Cadastro!$I$5:$I$94,0),"")</f>
        <v>34</v>
      </c>
      <c r="AC818" t="str">
        <f>IFERROR(_xlfn.SINGLE(INDEX(Exceções!$D$5:$D$202,MATCH($A818&amp;"|"&amp;$F818,Exceções!$F$5:$F$202,0))),"")</f>
        <v/>
      </c>
      <c r="AD818" t="str">
        <f>IF($AC818="","",IFERROR(_xlfn.SINGLE(INDEX(Exceções!$E$5:$E$202,MATCH($A818&amp;"|"&amp;$F818,Exceções!$F$5:$F$202,0))),""))</f>
        <v/>
      </c>
    </row>
    <row r="819" spans="1:30" ht="15" hidden="1" customHeight="1" x14ac:dyDescent="0.25">
      <c r="A819" s="43">
        <v>12418</v>
      </c>
      <c r="B819" s="29" t="s">
        <v>198</v>
      </c>
      <c r="C819" s="29" t="str">
        <f>IFERROR(INDEX(Cadastro!$C$5:$C$94,$AB819),"NÃO INFORMADO")</f>
        <v>NÃO INFORMADO</v>
      </c>
      <c r="D819" s="29" t="str">
        <f>IFERROR(INDEX(Cadastro!$D$5:$D$94,$AB819),"")</f>
        <v>Férias</v>
      </c>
      <c r="E819" s="29" t="str">
        <f>IFERROR(INDEX(Cadastro!$G$5:$G$94,$AB819),"")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$94,$AB819),"")="",IF($L819&gt;0,1,0),IF(IFERROR(INDEX(Cadastro!$F$5:$F$94,$AB819),"")&lt;=IFERROR(INDEX(Parâmetros!$B$39:$B$48,MATCH($E819,Parâmetros!$A$39:$A$48,0)),99),IFERROR(INDEX(Cadastro!$F$5:$F$94,$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$94,$AB819),"")="",0,IF(IFERROR(INDEX(Cadastro!$F$5:$F$94,$AB819),"")&gt;IFERROR(INDEX(Parâmetros!$B$39:$B$48,MATCH($E819,Parâmetros!$A$39:$A$48,0)),99),IFERROR(INDEX(Cadastro!$F$5:$F$94,$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registro"),IF(AND($AB819&lt;&gt;$AB818,IFERROR(INDEX(Cadastro!$F$5:$F$94,$AB819),"")=""),"Indeterminado (início da série)",IF($X819&gt;0,"Folga","Falta de registro"))))))))</f>
        <v>Férias (cadastro)</v>
      </c>
      <c r="Z819" s="46">
        <f>IF(OR($L819&gt;0,$F819&gt;Parâmetros!$E$14),0,IF($A819&lt;&gt;$A818,1,N($Z818)+1))</f>
        <v>10</v>
      </c>
      <c r="AA819" s="46">
        <f>IF(OR($L819&gt;0,$F819&gt;Parâmetros!$E$14),0,IF(OR($A819&lt;&gt;$A820,$F820&gt;Parâmetros!$E$14),1,N($AA820)+1))</f>
        <v>7</v>
      </c>
      <c r="AB819" s="43">
        <f>IFERROR(MATCH($A819&amp;"|"&amp;TEXT(_xlfn.MAXIFS(Cadastro!$E$5:$E$94,Cadastro!$A$5:$A$94,$A819,Cadastro!$E$5:$E$94,"&lt;="&amp;$F819),"yyyymmdd"),Cadastro!$I$5:$I$94,0),"")</f>
        <v>34</v>
      </c>
      <c r="AC819" t="str">
        <f>IFERROR(_xlfn.SINGLE(INDEX(Exceções!$D$5:$D$202,MATCH($A819&amp;"|"&amp;$F819,Exceções!$F$5:$F$202,0))),"")</f>
        <v/>
      </c>
      <c r="AD819" t="str">
        <f>IF($AC819="","",IFERROR(_xlfn.SINGLE(INDEX(Exceções!$E$5:$E$202,MATCH($A819&amp;"|"&amp;$F819,Exceções!$F$5:$F$202,0))),""))</f>
        <v/>
      </c>
    </row>
    <row r="820" spans="1:30" ht="15" hidden="1" customHeight="1" x14ac:dyDescent="0.25">
      <c r="A820" s="43">
        <v>12418</v>
      </c>
      <c r="B820" s="29" t="s">
        <v>198</v>
      </c>
      <c r="C820" s="29" t="str">
        <f>IFERROR(INDEX(Cadastro!$C$5:$C$94,$AB820),"NÃO INFORMADO")</f>
        <v>NÃO INFORMADO</v>
      </c>
      <c r="D820" s="29" t="str">
        <f>IFERROR(INDEX(Cadastro!$D$5:$D$94,$AB820),"")</f>
        <v>Férias</v>
      </c>
      <c r="E820" s="29" t="str">
        <f>IFERROR(INDEX(Cadastro!$G$5:$G$94,$AB820),"")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$94,$AB820),"")="",IF($L820&gt;0,1,0),IF(IFERROR(INDEX(Cadastro!$F$5:$F$94,$AB820),"")&lt;=IFERROR(INDEX(Parâmetros!$B$39:$B$48,MATCH($E820,Parâmetros!$A$39:$A$48,0)),99),IFERROR(INDEX(Cadastro!$F$5:$F$94,$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$94,$AB820),"")="",0,IF(IFERROR(INDEX(Cadastro!$F$5:$F$94,$AB820),"")&gt;IFERROR(INDEX(Parâmetros!$B$39:$B$48,MATCH($E820,Parâmetros!$A$39:$A$48,0)),99),IFERROR(INDEX(Cadastro!$F$5:$F$94,$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registro"),IF(AND($AB820&lt;&gt;$AB819,IFERROR(INDEX(Cadastro!$F$5:$F$94,$AB820),"")=""),"Indeterminado (início da série)",IF($X820&gt;0,"Folga","Falta de registro"))))))))</f>
        <v>Férias (cadastro)</v>
      </c>
      <c r="Z820" s="46">
        <f>IF(OR($L820&gt;0,$F820&gt;Parâmetros!$E$14),0,IF($A820&lt;&gt;$A819,1,N($Z819)+1))</f>
        <v>11</v>
      </c>
      <c r="AA820" s="46">
        <f>IF(OR($L820&gt;0,$F820&gt;Parâmetros!$E$14),0,IF(OR($A820&lt;&gt;$A821,$F821&gt;Parâmetros!$E$14),1,N($AA821)+1))</f>
        <v>6</v>
      </c>
      <c r="AB820" s="43">
        <f>IFERROR(MATCH($A820&amp;"|"&amp;TEXT(_xlfn.MAXIFS(Cadastro!$E$5:$E$94,Cadastro!$A$5:$A$94,$A820,Cadastro!$E$5:$E$94,"&lt;="&amp;$F820),"yyyymmdd"),Cadastro!$I$5:$I$94,0),"")</f>
        <v>34</v>
      </c>
      <c r="AC820" t="str">
        <f>IFERROR(_xlfn.SINGLE(INDEX(Exceções!$D$5:$D$202,MATCH($A820&amp;"|"&amp;$F820,Exceções!$F$5:$F$202,0))),"")</f>
        <v/>
      </c>
      <c r="AD820" t="str">
        <f>IF($AC820="","",IFERROR(_xlfn.SINGLE(INDEX(Exceções!$E$5:$E$202,MATCH($A820&amp;"|"&amp;$F820,Exceções!$F$5:$F$202,0))),""))</f>
        <v/>
      </c>
    </row>
    <row r="821" spans="1:30" ht="15" hidden="1" customHeight="1" x14ac:dyDescent="0.25">
      <c r="A821" s="43">
        <v>12418</v>
      </c>
      <c r="B821" s="29" t="s">
        <v>198</v>
      </c>
      <c r="C821" s="29" t="str">
        <f>IFERROR(INDEX(Cadastro!$C$5:$C$94,$AB821),"NÃO INFORMADO")</f>
        <v>NÃO INFORMADO</v>
      </c>
      <c r="D821" s="29" t="str">
        <f>IFERROR(INDEX(Cadastro!$D$5:$D$94,$AB821),"")</f>
        <v>Férias</v>
      </c>
      <c r="E821" s="29" t="str">
        <f>IFERROR(INDEX(Cadastro!$G$5:$G$94,$AB821),"")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$94,$AB821),"")="",IF($L821&gt;0,1,0),IF(IFERROR(INDEX(Cadastro!$F$5:$F$94,$AB821),"")&lt;=IFERROR(INDEX(Parâmetros!$B$39:$B$48,MATCH($E821,Parâmetros!$A$39:$A$48,0)),99),IFERROR(INDEX(Cadastro!$F$5:$F$94,$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$94,$AB821),"")="",0,IF(IFERROR(INDEX(Cadastro!$F$5:$F$94,$AB821),"")&gt;IFERROR(INDEX(Parâmetros!$B$39:$B$48,MATCH($E821,Parâmetros!$A$39:$A$48,0)),99),IFERROR(INDEX(Cadastro!$F$5:$F$94,$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registro"),IF(AND($AB821&lt;&gt;$AB820,IFERROR(INDEX(Cadastro!$F$5:$F$94,$AB821),"")=""),"Indeterminado (início da série)",IF($X821&gt;0,"Folga","Falta de registro"))))))))</f>
        <v>Férias (cadastro)</v>
      </c>
      <c r="Z821" s="46">
        <f>IF(OR($L821&gt;0,$F821&gt;Parâmetros!$E$14),0,IF($A821&lt;&gt;$A820,1,N($Z820)+1))</f>
        <v>12</v>
      </c>
      <c r="AA821" s="46">
        <f>IF(OR($L821&gt;0,$F821&gt;Parâmetros!$E$14),0,IF(OR($A821&lt;&gt;$A822,$F822&gt;Parâmetros!$E$14),1,N($AA822)+1))</f>
        <v>5</v>
      </c>
      <c r="AB821" s="43">
        <f>IFERROR(MATCH($A821&amp;"|"&amp;TEXT(_xlfn.MAXIFS(Cadastro!$E$5:$E$94,Cadastro!$A$5:$A$94,$A821,Cadastro!$E$5:$E$94,"&lt;="&amp;$F821),"yyyymmdd"),Cadastro!$I$5:$I$94,0),"")</f>
        <v>34</v>
      </c>
      <c r="AC821" t="str">
        <f>IFERROR(_xlfn.SINGLE(INDEX(Exceções!$D$5:$D$202,MATCH($A821&amp;"|"&amp;$F821,Exceções!$F$5:$F$202,0))),"")</f>
        <v/>
      </c>
      <c r="AD821" t="str">
        <f>IF($AC821="","",IFERROR(_xlfn.SINGLE(INDEX(Exceções!$E$5:$E$202,MATCH($A821&amp;"|"&amp;$F821,Exceções!$F$5:$F$202,0))),""))</f>
        <v/>
      </c>
    </row>
    <row r="822" spans="1:30" ht="15" hidden="1" customHeight="1" x14ac:dyDescent="0.25">
      <c r="A822" s="43">
        <v>12418</v>
      </c>
      <c r="B822" s="29" t="s">
        <v>198</v>
      </c>
      <c r="C822" s="29" t="str">
        <f>IFERROR(INDEX(Cadastro!$C$5:$C$94,$AB822),"NÃO INFORMADO")</f>
        <v>NÃO INFORMADO</v>
      </c>
      <c r="D822" s="29" t="str">
        <f>IFERROR(INDEX(Cadastro!$D$5:$D$94,$AB822),"")</f>
        <v>Férias</v>
      </c>
      <c r="E822" s="29" t="str">
        <f>IFERROR(INDEX(Cadastro!$G$5:$G$94,$AB822),"")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$94,$AB822),"")="",IF($L822&gt;0,1,0),IF(IFERROR(INDEX(Cadastro!$F$5:$F$94,$AB822),"")&lt;=IFERROR(INDEX(Parâmetros!$B$39:$B$48,MATCH($E822,Parâmetros!$A$39:$A$48,0)),99),IFERROR(INDEX(Cadastro!$F$5:$F$94,$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$94,$AB822),"")="",0,IF(IFERROR(INDEX(Cadastro!$F$5:$F$94,$AB822),"")&gt;IFERROR(INDEX(Parâmetros!$B$39:$B$48,MATCH($E822,Parâmetros!$A$39:$A$48,0)),99),IFERROR(INDEX(Cadastro!$F$5:$F$94,$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registro"),IF(AND($AB822&lt;&gt;$AB821,IFERROR(INDEX(Cadastro!$F$5:$F$94,$AB822),"")=""),"Indeterminado (início da série)",IF($X822&gt;0,"Folga","Falta de registro"))))))))</f>
        <v>Férias (cadastro)</v>
      </c>
      <c r="Z822" s="46">
        <f>IF(OR($L822&gt;0,$F822&gt;Parâmetros!$E$14),0,IF($A822&lt;&gt;$A821,1,N($Z821)+1))</f>
        <v>13</v>
      </c>
      <c r="AA822" s="46">
        <f>IF(OR($L822&gt;0,$F822&gt;Parâmetros!$E$14),0,IF(OR($A822&lt;&gt;$A823,$F823&gt;Parâmetros!$E$14),1,N($AA823)+1))</f>
        <v>4</v>
      </c>
      <c r="AB822" s="43">
        <f>IFERROR(MATCH($A822&amp;"|"&amp;TEXT(_xlfn.MAXIFS(Cadastro!$E$5:$E$94,Cadastro!$A$5:$A$94,$A822,Cadastro!$E$5:$E$94,"&lt;="&amp;$F822),"yyyymmdd"),Cadastro!$I$5:$I$94,0),"")</f>
        <v>34</v>
      </c>
      <c r="AC822" t="str">
        <f>IFERROR(_xlfn.SINGLE(INDEX(Exceções!$D$5:$D$202,MATCH($A822&amp;"|"&amp;$F822,Exceções!$F$5:$F$202,0))),"")</f>
        <v/>
      </c>
      <c r="AD822" t="str">
        <f>IF($AC822="","",IFERROR(_xlfn.SINGLE(INDEX(Exceções!$E$5:$E$202,MATCH($A822&amp;"|"&amp;$F822,Exceções!$F$5:$F$202,0))),""))</f>
        <v/>
      </c>
    </row>
    <row r="823" spans="1:30" ht="15" hidden="1" customHeight="1" x14ac:dyDescent="0.25">
      <c r="A823" s="43">
        <v>12418</v>
      </c>
      <c r="B823" s="29" t="s">
        <v>198</v>
      </c>
      <c r="C823" s="29" t="str">
        <f>IFERROR(INDEX(Cadastro!$C$5:$C$94,$AB823),"NÃO INFORMADO")</f>
        <v>NÃO INFORMADO</v>
      </c>
      <c r="D823" s="29" t="str">
        <f>IFERROR(INDEX(Cadastro!$D$5:$D$94,$AB823),"")</f>
        <v>Férias</v>
      </c>
      <c r="E823" s="29" t="str">
        <f>IFERROR(INDEX(Cadastro!$G$5:$G$94,$AB823),"")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$94,$AB823),"")="",IF($L823&gt;0,1,0),IF(IFERROR(INDEX(Cadastro!$F$5:$F$94,$AB823),"")&lt;=IFERROR(INDEX(Parâmetros!$B$39:$B$48,MATCH($E823,Parâmetros!$A$39:$A$48,0)),99),IFERROR(INDEX(Cadastro!$F$5:$F$94,$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$94,$AB823),"")="",0,IF(IFERROR(INDEX(Cadastro!$F$5:$F$94,$AB823),"")&gt;IFERROR(INDEX(Parâmetros!$B$39:$B$48,MATCH($E823,Parâmetros!$A$39:$A$48,0)),99),IFERROR(INDEX(Cadastro!$F$5:$F$94,$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registro"),IF(AND($AB823&lt;&gt;$AB822,IFERROR(INDEX(Cadastro!$F$5:$F$94,$AB823),"")=""),"Indeterminado (início da série)",IF($X823&gt;0,"Folga","Falta de registro"))))))))</f>
        <v>Férias (cadastro)</v>
      </c>
      <c r="Z823" s="46">
        <f>IF(OR($L823&gt;0,$F823&gt;Parâmetros!$E$14),0,IF($A823&lt;&gt;$A822,1,N($Z822)+1))</f>
        <v>14</v>
      </c>
      <c r="AA823" s="46">
        <f>IF(OR($L823&gt;0,$F823&gt;Parâmetros!$E$14),0,IF(OR($A823&lt;&gt;$A824,$F824&gt;Parâmetros!$E$14),1,N($AA824)+1))</f>
        <v>3</v>
      </c>
      <c r="AB823" s="43">
        <f>IFERROR(MATCH($A823&amp;"|"&amp;TEXT(_xlfn.MAXIFS(Cadastro!$E$5:$E$94,Cadastro!$A$5:$A$94,$A823,Cadastro!$E$5:$E$94,"&lt;="&amp;$F823),"yyyymmdd"),Cadastro!$I$5:$I$94,0),"")</f>
        <v>34</v>
      </c>
      <c r="AC823" t="str">
        <f>IFERROR(_xlfn.SINGLE(INDEX(Exceções!$D$5:$D$202,MATCH($A823&amp;"|"&amp;$F823,Exceções!$F$5:$F$202,0))),"")</f>
        <v/>
      </c>
      <c r="AD823" t="str">
        <f>IF($AC823="","",IFERROR(_xlfn.SINGLE(INDEX(Exceções!$E$5:$E$202,MATCH($A823&amp;"|"&amp;$F823,Exceções!$F$5:$F$202,0))),""))</f>
        <v/>
      </c>
    </row>
    <row r="824" spans="1:30" ht="15" hidden="1" customHeight="1" x14ac:dyDescent="0.25">
      <c r="A824" s="43">
        <v>12418</v>
      </c>
      <c r="B824" s="29" t="s">
        <v>198</v>
      </c>
      <c r="C824" s="29" t="str">
        <f>IFERROR(INDEX(Cadastro!$C$5:$C$94,$AB824),"NÃO INFORMADO")</f>
        <v>NÃO INFORMADO</v>
      </c>
      <c r="D824" s="29" t="str">
        <f>IFERROR(INDEX(Cadastro!$D$5:$D$94,$AB824),"")</f>
        <v>Férias</v>
      </c>
      <c r="E824" s="29" t="str">
        <f>IFERROR(INDEX(Cadastro!$G$5:$G$94,$AB824),"")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$94,$AB824),"")="",IF($L824&gt;0,1,0),IF(IFERROR(INDEX(Cadastro!$F$5:$F$94,$AB824),"")&lt;=IFERROR(INDEX(Parâmetros!$B$39:$B$48,MATCH($E824,Parâmetros!$A$39:$A$48,0)),99),IFERROR(INDEX(Cadastro!$F$5:$F$94,$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$94,$AB824),"")="",0,IF(IFERROR(INDEX(Cadastro!$F$5:$F$94,$AB824),"")&gt;IFERROR(INDEX(Parâmetros!$B$39:$B$48,MATCH($E824,Parâmetros!$A$39:$A$48,0)),99),IFERROR(INDEX(Cadastro!$F$5:$F$94,$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registro"),IF(AND($AB824&lt;&gt;$AB823,IFERROR(INDEX(Cadastro!$F$5:$F$94,$AB824),"")=""),"Indeterminado (início da série)",IF($X824&gt;0,"Folga","Falta de registro"))))))))</f>
        <v>Férias (cadastro)</v>
      </c>
      <c r="Z824" s="46">
        <f>IF(OR($L824&gt;0,$F824&gt;Parâmetros!$E$14),0,IF($A824&lt;&gt;$A823,1,N($Z823)+1))</f>
        <v>15</v>
      </c>
      <c r="AA824" s="46">
        <f>IF(OR($L824&gt;0,$F824&gt;Parâmetros!$E$14),0,IF(OR($A824&lt;&gt;$A825,$F825&gt;Parâmetros!$E$14),1,N($AA825)+1))</f>
        <v>2</v>
      </c>
      <c r="AB824" s="43">
        <f>IFERROR(MATCH($A824&amp;"|"&amp;TEXT(_xlfn.MAXIFS(Cadastro!$E$5:$E$94,Cadastro!$A$5:$A$94,$A824,Cadastro!$E$5:$E$94,"&lt;="&amp;$F824),"yyyymmdd"),Cadastro!$I$5:$I$94,0),"")</f>
        <v>34</v>
      </c>
      <c r="AC824" t="str">
        <f>IFERROR(_xlfn.SINGLE(INDEX(Exceções!$D$5:$D$202,MATCH($A824&amp;"|"&amp;$F824,Exceções!$F$5:$F$202,0))),"")</f>
        <v/>
      </c>
      <c r="AD824" t="str">
        <f>IF($AC824="","",IFERROR(_xlfn.SINGLE(INDEX(Exceções!$E$5:$E$202,MATCH($A824&amp;"|"&amp;$F824,Exceções!$F$5:$F$202,0))),""))</f>
        <v/>
      </c>
    </row>
    <row r="825" spans="1:30" ht="15" hidden="1" customHeight="1" x14ac:dyDescent="0.25">
      <c r="A825" s="43">
        <v>12418</v>
      </c>
      <c r="B825" s="29" t="s">
        <v>198</v>
      </c>
      <c r="C825" s="29" t="str">
        <f>IFERROR(INDEX(Cadastro!$C$5:$C$94,$AB825),"NÃO INFORMADO")</f>
        <v>NÃO INFORMADO</v>
      </c>
      <c r="D825" s="29" t="str">
        <f>IFERROR(INDEX(Cadastro!$D$5:$D$94,$AB825),"")</f>
        <v>Férias</v>
      </c>
      <c r="E825" s="29" t="str">
        <f>IFERROR(INDEX(Cadastro!$G$5:$G$94,$AB825),"")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$94,$AB825),"")="",IF($L825&gt;0,1,0),IF(IFERROR(INDEX(Cadastro!$F$5:$F$94,$AB825),"")&lt;=IFERROR(INDEX(Parâmetros!$B$39:$B$48,MATCH($E825,Parâmetros!$A$39:$A$48,0)),99),IFERROR(INDEX(Cadastro!$F$5:$F$94,$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$94,$AB825),"")="",0,IF(IFERROR(INDEX(Cadastro!$F$5:$F$94,$AB825),"")&gt;IFERROR(INDEX(Parâmetros!$B$39:$B$48,MATCH($E825,Parâmetros!$A$39:$A$48,0)),99),IFERROR(INDEX(Cadastro!$F$5:$F$94,$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registro"),IF(AND($AB825&lt;&gt;$AB824,IFERROR(INDEX(Cadastro!$F$5:$F$94,$AB825),"")=""),"Indeterminado (início da série)",IF($X825&gt;0,"Folga","Falta de registro"))))))))</f>
        <v>Férias (cadastro)</v>
      </c>
      <c r="Z825" s="46">
        <f>IF(OR($L825&gt;0,$F825&gt;Parâmetros!$E$14),0,IF($A825&lt;&gt;$A824,1,N($Z824)+1))</f>
        <v>16</v>
      </c>
      <c r="AA825" s="46">
        <f>IF(OR($L825&gt;0,$F825&gt;Parâmetros!$E$14),0,IF(OR($A825&lt;&gt;$A826,$F826&gt;Parâmetros!$E$14),1,N($AA826)+1))</f>
        <v>1</v>
      </c>
      <c r="AB825" s="43">
        <f>IFERROR(MATCH($A825&amp;"|"&amp;TEXT(_xlfn.MAXIFS(Cadastro!$E$5:$E$94,Cadastro!$A$5:$A$94,$A825,Cadastro!$E$5:$E$94,"&lt;="&amp;$F825),"yyyymmdd"),Cadastro!$I$5:$I$94,0),"")</f>
        <v>34</v>
      </c>
      <c r="AC825" t="str">
        <f>IFERROR(_xlfn.SINGLE(INDEX(Exceções!$D$5:$D$202,MATCH($A825&amp;"|"&amp;$F825,Exceções!$F$5:$F$202,0))),"")</f>
        <v/>
      </c>
      <c r="AD825" t="str">
        <f>IF($AC825="","",IFERROR(_xlfn.SINGLE(INDEX(Exceções!$E$5:$E$202,MATCH($A825&amp;"|"&amp;$F825,Exceções!$F$5:$F$202,0))),""))</f>
        <v/>
      </c>
    </row>
    <row r="826" spans="1:30" ht="15" hidden="1" customHeight="1" x14ac:dyDescent="0.25">
      <c r="A826" s="43">
        <v>12418</v>
      </c>
      <c r="B826" s="29" t="s">
        <v>198</v>
      </c>
      <c r="C826" s="29" t="str">
        <f>IFERROR(INDEX(Cadastro!$C$5:$C$94,$AB826),"NÃO INFORMADO")</f>
        <v>NÃO INFORMADO</v>
      </c>
      <c r="D826" s="29" t="str">
        <f>IFERROR(INDEX(Cadastro!$D$5:$D$94,$AB826),"")</f>
        <v>Férias</v>
      </c>
      <c r="E826" s="29" t="str">
        <f>IFERROR(INDEX(Cadastro!$G$5:$G$94,$AB826),"")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$94,$AB826),"")="",IF($L826&gt;0,1,0),IF(IFERROR(INDEX(Cadastro!$F$5:$F$94,$AB826),"")&lt;=IFERROR(INDEX(Parâmetros!$B$39:$B$48,MATCH($E826,Parâmetros!$A$39:$A$48,0)),99),IFERROR(INDEX(Cadastro!$F$5:$F$94,$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$94,$AB826),"")="",0,IF(IFERROR(INDEX(Cadastro!$F$5:$F$94,$AB826),"")&gt;IFERROR(INDEX(Parâmetros!$B$39:$B$48,MATCH($E826,Parâmetros!$A$39:$A$48,0)),99),IFERROR(INDEX(Cadastro!$F$5:$F$94,$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registro"),IF(AND($AB826&lt;&gt;$AB825,IFERROR(INDEX(Cadastro!$F$5:$F$94,$AB826),"")=""),"Indeterminado (início da série)",IF($X826&gt;0,"Folga","Falta de registro"))))))))</f>
        <v>Férias (cadastro)</v>
      </c>
      <c r="Z826" s="46">
        <f>IF(OR($L826&gt;0,$F826&gt;Parâmetros!$E$14),0,IF($A826&lt;&gt;$A825,1,N($Z825)+1))</f>
        <v>0</v>
      </c>
      <c r="AA826" s="46">
        <f>IF(OR($L826&gt;0,$F826&gt;Parâmetros!$E$14),0,IF(OR($A826&lt;&gt;$A827,$F827&gt;Parâmetros!$E$14),1,N($AA827)+1))</f>
        <v>0</v>
      </c>
      <c r="AB826" s="43">
        <f>IFERROR(MATCH($A826&amp;"|"&amp;TEXT(_xlfn.MAXIFS(Cadastro!$E$5:$E$94,Cadastro!$A$5:$A$94,$A826,Cadastro!$E$5:$E$94,"&lt;="&amp;$F826),"yyyymmdd"),Cadastro!$I$5:$I$94,0),"")</f>
        <v>34</v>
      </c>
      <c r="AC826" t="str">
        <f>IFERROR(_xlfn.SINGLE(INDEX(Exceções!$D$5:$D$202,MATCH($A826&amp;"|"&amp;$F826,Exceções!$F$5:$F$202,0))),"")</f>
        <v/>
      </c>
      <c r="AD826" t="str">
        <f>IF($AC826="","",IFERROR(_xlfn.SINGLE(INDEX(Exceções!$E$5:$E$202,MATCH($A826&amp;"|"&amp;$F826,Exceções!$F$5:$F$202,0))),""))</f>
        <v/>
      </c>
    </row>
    <row r="827" spans="1:30" ht="15" hidden="1" customHeight="1" x14ac:dyDescent="0.25">
      <c r="A827" s="43">
        <v>12418</v>
      </c>
      <c r="B827" s="29" t="s">
        <v>198</v>
      </c>
      <c r="C827" s="29" t="str">
        <f>IFERROR(INDEX(Cadastro!$C$5:$C$94,$AB827),"NÃO INFORMADO")</f>
        <v>NÃO INFORMADO</v>
      </c>
      <c r="D827" s="29" t="str">
        <f>IFERROR(INDEX(Cadastro!$D$5:$D$94,$AB827),"")</f>
        <v>Férias</v>
      </c>
      <c r="E827" s="29" t="str">
        <f>IFERROR(INDEX(Cadastro!$G$5:$G$94,$AB827),"")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$94,$AB827),"")="",IF($L827&gt;0,1,0),IF(IFERROR(INDEX(Cadastro!$F$5:$F$94,$AB827),"")&lt;=IFERROR(INDEX(Parâmetros!$B$39:$B$48,MATCH($E827,Parâmetros!$A$39:$A$48,0)),99),IFERROR(INDEX(Cadastro!$F$5:$F$94,$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$94,$AB827),"")="",0,IF(IFERROR(INDEX(Cadastro!$F$5:$F$94,$AB827),"")&gt;IFERROR(INDEX(Parâmetros!$B$39:$B$48,MATCH($E827,Parâmetros!$A$39:$A$48,0)),99),IFERROR(INDEX(Cadastro!$F$5:$F$94,$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registro"),IF(AND($AB827&lt;&gt;$AB826,IFERROR(INDEX(Cadastro!$F$5:$F$94,$AB827),"")=""),"Indeterminado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IFERROR(MATCH($A827&amp;"|"&amp;TEXT(_xlfn.MAXIFS(Cadastro!$E$5:$E$94,Cadastro!$A$5:$A$94,$A827,Cadastro!$E$5:$E$94,"&lt;="&amp;$F827),"yyyymmdd"),Cadastro!$I$5:$I$94,0),"")</f>
        <v>34</v>
      </c>
      <c r="AC827" t="str">
        <f>IFERROR(_xlfn.SINGLE(INDEX(Exceções!$D$5:$D$202,MATCH($A827&amp;"|"&amp;$F827,Exceções!$F$5:$F$202,0))),"")</f>
        <v/>
      </c>
      <c r="AD827" t="str">
        <f>IF($AC827="","",IFERROR(_xlfn.SINGLE(INDEX(Exceções!$E$5:$E$202,MATCH($A827&amp;"|"&amp;$F827,Exceções!$F$5:$F$202,0))),""))</f>
        <v/>
      </c>
    </row>
    <row r="828" spans="1:30" ht="15" hidden="1" customHeight="1" x14ac:dyDescent="0.25">
      <c r="A828" s="43">
        <v>12418</v>
      </c>
      <c r="B828" s="29" t="s">
        <v>198</v>
      </c>
      <c r="C828" s="29" t="str">
        <f>IFERROR(INDEX(Cadastro!$C$5:$C$94,$AB828),"NÃO INFORMADO")</f>
        <v>NÃO INFORMADO</v>
      </c>
      <c r="D828" s="29" t="str">
        <f>IFERROR(INDEX(Cadastro!$D$5:$D$94,$AB828),"")</f>
        <v>Férias</v>
      </c>
      <c r="E828" s="29" t="str">
        <f>IFERROR(INDEX(Cadastro!$G$5:$G$94,$AB828),"")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$94,$AB828),"")="",IF($L828&gt;0,1,0),IF(IFERROR(INDEX(Cadastro!$F$5:$F$94,$AB828),"")&lt;=IFERROR(INDEX(Parâmetros!$B$39:$B$48,MATCH($E828,Parâmetros!$A$39:$A$48,0)),99),IFERROR(INDEX(Cadastro!$F$5:$F$94,$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$94,$AB828),"")="",0,IF(IFERROR(INDEX(Cadastro!$F$5:$F$94,$AB828),"")&gt;IFERROR(INDEX(Parâmetros!$B$39:$B$48,MATCH($E828,Parâmetros!$A$39:$A$48,0)),99),IFERROR(INDEX(Cadastro!$F$5:$F$94,$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registro"),IF(AND($AB828&lt;&gt;$AB827,IFERROR(INDEX(Cadastro!$F$5:$F$94,$AB828),"")=""),"Indeterminado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IFERROR(MATCH($A828&amp;"|"&amp;TEXT(_xlfn.MAXIFS(Cadastro!$E$5:$E$94,Cadastro!$A$5:$A$94,$A828,Cadastro!$E$5:$E$94,"&lt;="&amp;$F828),"yyyymmdd"),Cadastro!$I$5:$I$94,0),"")</f>
        <v>34</v>
      </c>
      <c r="AC828" t="str">
        <f>IFERROR(_xlfn.SINGLE(INDEX(Exceções!$D$5:$D$202,MATCH($A828&amp;"|"&amp;$F828,Exceções!$F$5:$F$202,0))),"")</f>
        <v/>
      </c>
      <c r="AD828" t="str">
        <f>IF($AC828="","",IFERROR(_xlfn.SINGLE(INDEX(Exceções!$E$5:$E$202,MATCH($A828&amp;"|"&amp;$F828,Exceções!$F$5:$F$202,0))),""))</f>
        <v/>
      </c>
    </row>
    <row r="829" spans="1:30" ht="15" hidden="1" customHeight="1" x14ac:dyDescent="0.25">
      <c r="A829" s="43">
        <v>12418</v>
      </c>
      <c r="B829" s="29" t="s">
        <v>198</v>
      </c>
      <c r="C829" s="29" t="str">
        <f>IFERROR(INDEX(Cadastro!$C$5:$C$94,$AB829),"NÃO INFORMADO")</f>
        <v>NÃO INFORMADO</v>
      </c>
      <c r="D829" s="29" t="str">
        <f>IFERROR(INDEX(Cadastro!$D$5:$D$94,$AB829),"")</f>
        <v>Férias</v>
      </c>
      <c r="E829" s="29" t="str">
        <f>IFERROR(INDEX(Cadastro!$G$5:$G$94,$AB829),"")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$94,$AB829),"")="",IF($L829&gt;0,1,0),IF(IFERROR(INDEX(Cadastro!$F$5:$F$94,$AB829),"")&lt;=IFERROR(INDEX(Parâmetros!$B$39:$B$48,MATCH($E829,Parâmetros!$A$39:$A$48,0)),99),IFERROR(INDEX(Cadastro!$F$5:$F$94,$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$94,$AB829),"")="",0,IF(IFERROR(INDEX(Cadastro!$F$5:$F$94,$AB829),"")&gt;IFERROR(INDEX(Parâmetros!$B$39:$B$48,MATCH($E829,Parâmetros!$A$39:$A$48,0)),99),IFERROR(INDEX(Cadastro!$F$5:$F$94,$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registro"),IF(AND($AB829&lt;&gt;$AB828,IFERROR(INDEX(Cadastro!$F$5:$F$94,$AB829),"")=""),"Indeterminado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IFERROR(MATCH($A829&amp;"|"&amp;TEXT(_xlfn.MAXIFS(Cadastro!$E$5:$E$94,Cadastro!$A$5:$A$94,$A829,Cadastro!$E$5:$E$94,"&lt;="&amp;$F829),"yyyymmdd"),Cadastro!$I$5:$I$94,0),"")</f>
        <v>34</v>
      </c>
      <c r="AC829" t="str">
        <f>IFERROR(_xlfn.SINGLE(INDEX(Exceções!$D$5:$D$202,MATCH($A829&amp;"|"&amp;$F829,Exceções!$F$5:$F$202,0))),"")</f>
        <v/>
      </c>
      <c r="AD829" t="str">
        <f>IF($AC829="","",IFERROR(_xlfn.SINGLE(INDEX(Exceções!$E$5:$E$202,MATCH($A829&amp;"|"&amp;$F829,Exceções!$F$5:$F$202,0))),""))</f>
        <v/>
      </c>
    </row>
    <row r="830" spans="1:30" ht="15" hidden="1" customHeight="1" x14ac:dyDescent="0.25">
      <c r="A830" s="43">
        <v>12418</v>
      </c>
      <c r="B830" s="29" t="s">
        <v>198</v>
      </c>
      <c r="C830" s="29" t="str">
        <f>IFERROR(INDEX(Cadastro!$C$5:$C$94,$AB830),"NÃO INFORMADO")</f>
        <v>NÃO INFORMADO</v>
      </c>
      <c r="D830" s="29" t="str">
        <f>IFERROR(INDEX(Cadastro!$D$5:$D$94,$AB830),"")</f>
        <v>Férias</v>
      </c>
      <c r="E830" s="29" t="str">
        <f>IFERROR(INDEX(Cadastro!$G$5:$G$94,$AB830),"")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$94,$AB830),"")="",IF($L830&gt;0,1,0),IF(IFERROR(INDEX(Cadastro!$F$5:$F$94,$AB830),"")&lt;=IFERROR(INDEX(Parâmetros!$B$39:$B$48,MATCH($E830,Parâmetros!$A$39:$A$48,0)),99),IFERROR(INDEX(Cadastro!$F$5:$F$94,$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$94,$AB830),"")="",0,IF(IFERROR(INDEX(Cadastro!$F$5:$F$94,$AB830),"")&gt;IFERROR(INDEX(Parâmetros!$B$39:$B$48,MATCH($E830,Parâmetros!$A$39:$A$48,0)),99),IFERROR(INDEX(Cadastro!$F$5:$F$94,$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registro"),IF(AND($AB830&lt;&gt;$AB829,IFERROR(INDEX(Cadastro!$F$5:$F$94,$AB830),"")=""),"Indeterminado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IFERROR(MATCH($A830&amp;"|"&amp;TEXT(_xlfn.MAXIFS(Cadastro!$E$5:$E$94,Cadastro!$A$5:$A$94,$A830,Cadastro!$E$5:$E$94,"&lt;="&amp;$F830),"yyyymmdd"),Cadastro!$I$5:$I$94,0),"")</f>
        <v>34</v>
      </c>
      <c r="AC830" t="str">
        <f>IFERROR(_xlfn.SINGLE(INDEX(Exceções!$D$5:$D$202,MATCH($A830&amp;"|"&amp;$F830,Exceções!$F$5:$F$202,0))),"")</f>
        <v/>
      </c>
      <c r="AD830" t="str">
        <f>IF($AC830="","",IFERROR(_xlfn.SINGLE(INDEX(Exceções!$E$5:$E$202,MATCH($A830&amp;"|"&amp;$F830,Exceções!$F$5:$F$202,0))),""))</f>
        <v/>
      </c>
    </row>
    <row r="831" spans="1:30" ht="15" hidden="1" customHeight="1" x14ac:dyDescent="0.25">
      <c r="A831" s="43">
        <v>12418</v>
      </c>
      <c r="B831" s="29" t="s">
        <v>198</v>
      </c>
      <c r="C831" s="29" t="str">
        <f>IFERROR(INDEX(Cadastro!$C$5:$C$94,$AB831),"NÃO INFORMADO")</f>
        <v>NÃO INFORMADO</v>
      </c>
      <c r="D831" s="29" t="str">
        <f>IFERROR(INDEX(Cadastro!$D$5:$D$94,$AB831),"")</f>
        <v>Férias</v>
      </c>
      <c r="E831" s="29" t="str">
        <f>IFERROR(INDEX(Cadastro!$G$5:$G$94,$AB831),"")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$94,$AB831),"")="",IF($L831&gt;0,1,0),IF(IFERROR(INDEX(Cadastro!$F$5:$F$94,$AB831),"")&lt;=IFERROR(INDEX(Parâmetros!$B$39:$B$48,MATCH($E831,Parâmetros!$A$39:$A$48,0)),99),IFERROR(INDEX(Cadastro!$F$5:$F$94,$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$94,$AB831),"")="",0,IF(IFERROR(INDEX(Cadastro!$F$5:$F$94,$AB831),"")&gt;IFERROR(INDEX(Parâmetros!$B$39:$B$48,MATCH($E831,Parâmetros!$A$39:$A$48,0)),99),IFERROR(INDEX(Cadastro!$F$5:$F$94,$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registro"),IF(AND($AB831&lt;&gt;$AB830,IFERROR(INDEX(Cadastro!$F$5:$F$94,$AB831),"")=""),"Indeterminado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IFERROR(MATCH($A831&amp;"|"&amp;TEXT(_xlfn.MAXIFS(Cadastro!$E$5:$E$94,Cadastro!$A$5:$A$94,$A831,Cadastro!$E$5:$E$94,"&lt;="&amp;$F831),"yyyymmdd"),Cadastro!$I$5:$I$94,0),"")</f>
        <v>34</v>
      </c>
      <c r="AC831" t="str">
        <f>IFERROR(_xlfn.SINGLE(INDEX(Exceções!$D$5:$D$202,MATCH($A831&amp;"|"&amp;$F831,Exceções!$F$5:$F$202,0))),"")</f>
        <v/>
      </c>
      <c r="AD831" t="str">
        <f>IF($AC831="","",IFERROR(_xlfn.SINGLE(INDEX(Exceções!$E$5:$E$202,MATCH($A831&amp;"|"&amp;$F831,Exceções!$F$5:$F$202,0))),""))</f>
        <v/>
      </c>
    </row>
    <row r="832" spans="1:30" ht="15" hidden="1" customHeight="1" x14ac:dyDescent="0.25">
      <c r="A832" s="43">
        <v>12418</v>
      </c>
      <c r="B832" s="29" t="s">
        <v>198</v>
      </c>
      <c r="C832" s="29" t="str">
        <f>IFERROR(INDEX(Cadastro!$C$5:$C$94,$AB832),"NÃO INFORMADO")</f>
        <v>NÃO INFORMADO</v>
      </c>
      <c r="D832" s="29" t="str">
        <f>IFERROR(INDEX(Cadastro!$D$5:$D$94,$AB832),"")</f>
        <v>Férias</v>
      </c>
      <c r="E832" s="29" t="str">
        <f>IFERROR(INDEX(Cadastro!$G$5:$G$94,$AB832),"")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$94,$AB832),"")="",IF($L832&gt;0,1,0),IF(IFERROR(INDEX(Cadastro!$F$5:$F$94,$AB832),"")&lt;=IFERROR(INDEX(Parâmetros!$B$39:$B$48,MATCH($E832,Parâmetros!$A$39:$A$48,0)),99),IFERROR(INDEX(Cadastro!$F$5:$F$94,$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$94,$AB832),"")="",0,IF(IFERROR(INDEX(Cadastro!$F$5:$F$94,$AB832),"")&gt;IFERROR(INDEX(Parâmetros!$B$39:$B$48,MATCH($E832,Parâmetros!$A$39:$A$48,0)),99),IFERROR(INDEX(Cadastro!$F$5:$F$94,$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registro"),IF(AND($AB832&lt;&gt;$AB831,IFERROR(INDEX(Cadastro!$F$5:$F$94,$AB832),"")=""),"Indeterminado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IFERROR(MATCH($A832&amp;"|"&amp;TEXT(_xlfn.MAXIFS(Cadastro!$E$5:$E$94,Cadastro!$A$5:$A$94,$A832,Cadastro!$E$5:$E$94,"&lt;="&amp;$F832),"yyyymmdd"),Cadastro!$I$5:$I$94,0),"")</f>
        <v>34</v>
      </c>
      <c r="AC832" t="str">
        <f>IFERROR(_xlfn.SINGLE(INDEX(Exceções!$D$5:$D$202,MATCH($A832&amp;"|"&amp;$F832,Exceções!$F$5:$F$202,0))),"")</f>
        <v/>
      </c>
      <c r="AD832" t="str">
        <f>IF($AC832="","",IFERROR(_xlfn.SINGLE(INDEX(Exceções!$E$5:$E$202,MATCH($A832&amp;"|"&amp;$F832,Exceções!$F$5:$F$202,0))),""))</f>
        <v/>
      </c>
    </row>
    <row r="833" spans="1:30" ht="15" hidden="1" customHeight="1" x14ac:dyDescent="0.25">
      <c r="A833" s="43">
        <v>12418</v>
      </c>
      <c r="B833" s="29" t="s">
        <v>198</v>
      </c>
      <c r="C833" s="29" t="str">
        <f>IFERROR(INDEX(Cadastro!$C$5:$C$94,$AB833),"NÃO INFORMADO")</f>
        <v>NÃO INFORMADO</v>
      </c>
      <c r="D833" s="29" t="str">
        <f>IFERROR(INDEX(Cadastro!$D$5:$D$94,$AB833),"")</f>
        <v>Férias</v>
      </c>
      <c r="E833" s="29" t="str">
        <f>IFERROR(INDEX(Cadastro!$G$5:$G$94,$AB833),"")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$94,$AB833),"")="",IF($L833&gt;0,1,0),IF(IFERROR(INDEX(Cadastro!$F$5:$F$94,$AB833),"")&lt;=IFERROR(INDEX(Parâmetros!$B$39:$B$48,MATCH($E833,Parâmetros!$A$39:$A$48,0)),99),IFERROR(INDEX(Cadastro!$F$5:$F$94,$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$94,$AB833),"")="",0,IF(IFERROR(INDEX(Cadastro!$F$5:$F$94,$AB833),"")&gt;IFERROR(INDEX(Parâmetros!$B$39:$B$48,MATCH($E833,Parâmetros!$A$39:$A$48,0)),99),IFERROR(INDEX(Cadastro!$F$5:$F$94,$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registro"),IF(AND($AB833&lt;&gt;$AB832,IFERROR(INDEX(Cadastro!$F$5:$F$94,$AB833),"")=""),"Indeterminado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IFERROR(MATCH($A833&amp;"|"&amp;TEXT(_xlfn.MAXIFS(Cadastro!$E$5:$E$94,Cadastro!$A$5:$A$94,$A833,Cadastro!$E$5:$E$94,"&lt;="&amp;$F833),"yyyymmdd"),Cadastro!$I$5:$I$94,0),"")</f>
        <v>34</v>
      </c>
      <c r="AC833" t="str">
        <f>IFERROR(_xlfn.SINGLE(INDEX(Exceções!$D$5:$D$202,MATCH($A833&amp;"|"&amp;$F833,Exceções!$F$5:$F$202,0))),"")</f>
        <v/>
      </c>
      <c r="AD833" t="str">
        <f>IF($AC833="","",IFERROR(_xlfn.SINGLE(INDEX(Exceções!$E$5:$E$202,MATCH($A833&amp;"|"&amp;$F833,Exceções!$F$5:$F$202,0))),""))</f>
        <v/>
      </c>
    </row>
    <row r="834" spans="1:30" ht="15" hidden="1" customHeight="1" x14ac:dyDescent="0.25">
      <c r="A834" s="43">
        <v>12418</v>
      </c>
      <c r="B834" s="29" t="s">
        <v>198</v>
      </c>
      <c r="C834" s="29" t="str">
        <f>IFERROR(INDEX(Cadastro!$C$5:$C$94,$AB834),"NÃO INFORMADO")</f>
        <v>NÃO INFORMADO</v>
      </c>
      <c r="D834" s="29" t="str">
        <f>IFERROR(INDEX(Cadastro!$D$5:$D$94,$AB834),"")</f>
        <v>Férias</v>
      </c>
      <c r="E834" s="29" t="str">
        <f>IFERROR(INDEX(Cadastro!$G$5:$G$94,$AB834),"")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$94,$AB834),"")="",IF($L834&gt;0,1,0),IF(IFERROR(INDEX(Cadastro!$F$5:$F$94,$AB834),"")&lt;=IFERROR(INDEX(Parâmetros!$B$39:$B$48,MATCH($E834,Parâmetros!$A$39:$A$48,0)),99),IFERROR(INDEX(Cadastro!$F$5:$F$94,$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$94,$AB834),"")="",0,IF(IFERROR(INDEX(Cadastro!$F$5:$F$94,$AB834),"")&gt;IFERROR(INDEX(Parâmetros!$B$39:$B$48,MATCH($E834,Parâmetros!$A$39:$A$48,0)),99),IFERROR(INDEX(Cadastro!$F$5:$F$94,$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registro"),IF(AND($AB834&lt;&gt;$AB833,IFERROR(INDEX(Cadastro!$F$5:$F$94,$AB834),"")=""),"Indeterminado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IFERROR(MATCH($A834&amp;"|"&amp;TEXT(_xlfn.MAXIFS(Cadastro!$E$5:$E$94,Cadastro!$A$5:$A$94,$A834,Cadastro!$E$5:$E$94,"&lt;="&amp;$F834),"yyyymmdd"),Cadastro!$I$5:$I$94,0),"")</f>
        <v>34</v>
      </c>
      <c r="AC834" t="str">
        <f>IFERROR(_xlfn.SINGLE(INDEX(Exceções!$D$5:$D$202,MATCH($A834&amp;"|"&amp;$F834,Exceções!$F$5:$F$202,0))),"")</f>
        <v/>
      </c>
      <c r="AD834" t="str">
        <f>IF($AC834="","",IFERROR(_xlfn.SINGLE(INDEX(Exceções!$E$5:$E$202,MATCH($A834&amp;"|"&amp;$F834,Exceções!$F$5:$F$202,0))),""))</f>
        <v/>
      </c>
    </row>
    <row r="835" spans="1:30" ht="15" hidden="1" customHeight="1" x14ac:dyDescent="0.25">
      <c r="A835" s="43">
        <v>12418</v>
      </c>
      <c r="B835" s="29" t="s">
        <v>198</v>
      </c>
      <c r="C835" s="29" t="str">
        <f>IFERROR(INDEX(Cadastro!$C$5:$C$94,$AB835),"NÃO INFORMADO")</f>
        <v>NÃO INFORMADO</v>
      </c>
      <c r="D835" s="29" t="str">
        <f>IFERROR(INDEX(Cadastro!$D$5:$D$94,$AB835),"")</f>
        <v>Férias</v>
      </c>
      <c r="E835" s="29" t="str">
        <f>IFERROR(INDEX(Cadastro!$G$5:$G$94,$AB835),"")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$94,$AB835),"")="",IF($L835&gt;0,1,0),IF(IFERROR(INDEX(Cadastro!$F$5:$F$94,$AB835),"")&lt;=IFERROR(INDEX(Parâmetros!$B$39:$B$48,MATCH($E835,Parâmetros!$A$39:$A$48,0)),99),IFERROR(INDEX(Cadastro!$F$5:$F$94,$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$94,$AB835),"")="",0,IF(IFERROR(INDEX(Cadastro!$F$5:$F$94,$AB835),"")&gt;IFERROR(INDEX(Parâmetros!$B$39:$B$48,MATCH($E835,Parâmetros!$A$39:$A$48,0)),99),IFERROR(INDEX(Cadastro!$F$5:$F$94,$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registro"),IF(AND($AB835&lt;&gt;$AB834,IFERROR(INDEX(Cadastro!$F$5:$F$94,$AB835),"")=""),"Indeterminado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IFERROR(MATCH($A835&amp;"|"&amp;TEXT(_xlfn.MAXIFS(Cadastro!$E$5:$E$94,Cadastro!$A$5:$A$94,$A835,Cadastro!$E$5:$E$94,"&lt;="&amp;$F835),"yyyymmdd"),Cadastro!$I$5:$I$94,0),"")</f>
        <v>34</v>
      </c>
      <c r="AC835" t="str">
        <f>IFERROR(_xlfn.SINGLE(INDEX(Exceções!$D$5:$D$202,MATCH($A835&amp;"|"&amp;$F835,Exceções!$F$5:$F$202,0))),"")</f>
        <v/>
      </c>
      <c r="AD835" t="str">
        <f>IF($AC835="","",IFERROR(_xlfn.SINGLE(INDEX(Exceções!$E$5:$E$202,MATCH($A835&amp;"|"&amp;$F835,Exceções!$F$5:$F$202,0))),""))</f>
        <v/>
      </c>
    </row>
    <row r="836" spans="1:30" ht="15" hidden="1" customHeight="1" x14ac:dyDescent="0.25">
      <c r="A836" s="43">
        <v>12418</v>
      </c>
      <c r="B836" s="29" t="s">
        <v>198</v>
      </c>
      <c r="C836" s="29" t="str">
        <f>IFERROR(INDEX(Cadastro!$C$5:$C$94,$AB836),"NÃO INFORMADO")</f>
        <v>NÃO INFORMADO</v>
      </c>
      <c r="D836" s="29" t="str">
        <f>IFERROR(INDEX(Cadastro!$D$5:$D$94,$AB836),"")</f>
        <v>Férias</v>
      </c>
      <c r="E836" s="29" t="str">
        <f>IFERROR(INDEX(Cadastro!$G$5:$G$94,$AB836),"")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$94,$AB836),"")="",IF($L836&gt;0,1,0),IF(IFERROR(INDEX(Cadastro!$F$5:$F$94,$AB836),"")&lt;=IFERROR(INDEX(Parâmetros!$B$39:$B$48,MATCH($E836,Parâmetros!$A$39:$A$48,0)),99),IFERROR(INDEX(Cadastro!$F$5:$F$94,$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$94,$AB836),"")="",0,IF(IFERROR(INDEX(Cadastro!$F$5:$F$94,$AB836),"")&gt;IFERROR(INDEX(Parâmetros!$B$39:$B$48,MATCH($E836,Parâmetros!$A$39:$A$48,0)),99),IFERROR(INDEX(Cadastro!$F$5:$F$94,$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registro"),IF(AND($AB836&lt;&gt;$AB835,IFERROR(INDEX(Cadastro!$F$5:$F$94,$AB836),"")=""),"Indeterminado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IFERROR(MATCH($A836&amp;"|"&amp;TEXT(_xlfn.MAXIFS(Cadastro!$E$5:$E$94,Cadastro!$A$5:$A$94,$A836,Cadastro!$E$5:$E$94,"&lt;="&amp;$F836),"yyyymmdd"),Cadastro!$I$5:$I$94,0),"")</f>
        <v>34</v>
      </c>
      <c r="AC836" t="str">
        <f>IFERROR(_xlfn.SINGLE(INDEX(Exceções!$D$5:$D$202,MATCH($A836&amp;"|"&amp;$F836,Exceções!$F$5:$F$202,0))),"")</f>
        <v/>
      </c>
      <c r="AD836" t="str">
        <f>IF($AC836="","",IFERROR(_xlfn.SINGLE(INDEX(Exceções!$E$5:$E$202,MATCH($A836&amp;"|"&amp;$F836,Exceções!$F$5:$F$202,0))),""))</f>
        <v/>
      </c>
    </row>
    <row r="837" spans="1:30" ht="15" hidden="1" customHeight="1" x14ac:dyDescent="0.25">
      <c r="A837" s="43">
        <v>12418</v>
      </c>
      <c r="B837" s="29" t="s">
        <v>198</v>
      </c>
      <c r="C837" s="29" t="str">
        <f>IFERROR(INDEX(Cadastro!$C$5:$C$94,$AB837),"NÃO INFORMADO")</f>
        <v>NÃO INFORMADO</v>
      </c>
      <c r="D837" s="29" t="str">
        <f>IFERROR(INDEX(Cadastro!$D$5:$D$94,$AB837),"")</f>
        <v>Férias</v>
      </c>
      <c r="E837" s="29" t="str">
        <f>IFERROR(INDEX(Cadastro!$G$5:$G$94,$AB837),"")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$94,$AB837),"")="",IF($L837&gt;0,1,0),IF(IFERROR(INDEX(Cadastro!$F$5:$F$94,$AB837),"")&lt;=IFERROR(INDEX(Parâmetros!$B$39:$B$48,MATCH($E837,Parâmetros!$A$39:$A$48,0)),99),IFERROR(INDEX(Cadastro!$F$5:$F$94,$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$94,$AB837),"")="",0,IF(IFERROR(INDEX(Cadastro!$F$5:$F$94,$AB837),"")&gt;IFERROR(INDEX(Parâmetros!$B$39:$B$48,MATCH($E837,Parâmetros!$A$39:$A$48,0)),99),IFERROR(INDEX(Cadastro!$F$5:$F$94,$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registro"),IF(AND($AB837&lt;&gt;$AB836,IFERROR(INDEX(Cadastro!$F$5:$F$94,$AB837),"")=""),"Indeterminado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IFERROR(MATCH($A837&amp;"|"&amp;TEXT(_xlfn.MAXIFS(Cadastro!$E$5:$E$94,Cadastro!$A$5:$A$94,$A837,Cadastro!$E$5:$E$94,"&lt;="&amp;$F837),"yyyymmdd"),Cadastro!$I$5:$I$94,0),"")</f>
        <v>34</v>
      </c>
      <c r="AC837" t="str">
        <f>IFERROR(_xlfn.SINGLE(INDEX(Exceções!$D$5:$D$202,MATCH($A837&amp;"|"&amp;$F837,Exceções!$F$5:$F$202,0))),"")</f>
        <v/>
      </c>
      <c r="AD837" t="str">
        <f>IF($AC837="","",IFERROR(_xlfn.SINGLE(INDEX(Exceções!$E$5:$E$202,MATCH($A837&amp;"|"&amp;$F837,Exceções!$F$5:$F$202,0))),""))</f>
        <v/>
      </c>
    </row>
    <row r="838" spans="1:30" ht="15" hidden="1" customHeight="1" x14ac:dyDescent="0.25">
      <c r="A838" s="43">
        <v>12418</v>
      </c>
      <c r="B838" s="29" t="s">
        <v>198</v>
      </c>
      <c r="C838" s="29" t="str">
        <f>IFERROR(INDEX(Cadastro!$C$5:$C$94,$AB838),"NÃO INFORMADO")</f>
        <v>NÃO INFORMADO</v>
      </c>
      <c r="D838" s="29" t="str">
        <f>IFERROR(INDEX(Cadastro!$D$5:$D$94,$AB838),"")</f>
        <v>Férias</v>
      </c>
      <c r="E838" s="29" t="str">
        <f>IFERROR(INDEX(Cadastro!$G$5:$G$94,$AB838),"")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$94,$AB838),"")="",IF($L838&gt;0,1,0),IF(IFERROR(INDEX(Cadastro!$F$5:$F$94,$AB838),"")&lt;=IFERROR(INDEX(Parâmetros!$B$39:$B$48,MATCH($E838,Parâmetros!$A$39:$A$48,0)),99),IFERROR(INDEX(Cadastro!$F$5:$F$94,$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$94,$AB838),"")="",0,IF(IFERROR(INDEX(Cadastro!$F$5:$F$94,$AB838),"")&gt;IFERROR(INDEX(Parâmetros!$B$39:$B$48,MATCH($E838,Parâmetros!$A$39:$A$48,0)),99),IFERROR(INDEX(Cadastro!$F$5:$F$94,$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registro"),IF(AND($AB838&lt;&gt;$AB837,IFERROR(INDEX(Cadastro!$F$5:$F$94,$AB838),"")=""),"Indeterminado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IFERROR(MATCH($A838&amp;"|"&amp;TEXT(_xlfn.MAXIFS(Cadastro!$E$5:$E$94,Cadastro!$A$5:$A$94,$A838,Cadastro!$E$5:$E$94,"&lt;="&amp;$F838),"yyyymmdd"),Cadastro!$I$5:$I$94,0),"")</f>
        <v>34</v>
      </c>
      <c r="AC838" t="str">
        <f>IFERROR(_xlfn.SINGLE(INDEX(Exceções!$D$5:$D$202,MATCH($A838&amp;"|"&amp;$F838,Exceções!$F$5:$F$202,0))),"")</f>
        <v/>
      </c>
      <c r="AD838" t="str">
        <f>IF($AC838="","",IFERROR(_xlfn.SINGLE(INDEX(Exceções!$E$5:$E$202,MATCH($A838&amp;"|"&amp;$F838,Exceções!$F$5:$F$202,0))),""))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IFERROR(INDEX(Cadastro!$C$5:$C$94,$AB841),"NÃO INFORMADO")</f>
        <v>CAL</v>
      </c>
      <c r="D841" s="29" t="str">
        <f>IFERROR(INDEX(Cadastro!$D$5:$D$94,$AB841),"")</f>
        <v>6x1</v>
      </c>
      <c r="E841" s="29" t="str">
        <f>IFERROR(INDEX(Cadastro!$G$5:$G$94,$AB841),"")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$94,$AB841),"")="",IF($L841&gt;0,1,0),IF(IFERROR(INDEX(Cadastro!$F$5:$F$94,$AB841),"")&lt;=IFERROR(INDEX(Parâmetros!$B$39:$B$48,MATCH($E841,Parâmetros!$A$39:$A$48,0)),99),IFERROR(INDEX(Cadastro!$F$5:$F$94,$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$94,$AB841),"")="",0,IF(IFERROR(INDEX(Cadastro!$F$5:$F$94,$AB841),"")&gt;IFERROR(INDEX(Parâmetros!$B$39:$B$48,MATCH($E841,Parâmetros!$A$39:$A$48,0)),99),IFERROR(INDEX(Cadastro!$F$5:$F$94,$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registro"),IF(AND($AB841&lt;&gt;$AB840,IFERROR(INDEX(Cadastro!$F$5:$F$94,$AB841),"")=""),"Indeterminado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IFERROR(MATCH($A841&amp;"|"&amp;TEXT(_xlfn.MAXIFS(Cadastro!$E$5:$E$94,Cadastro!$A$5:$A$94,$A841,Cadastro!$E$5:$E$94,"&lt;="&amp;$F841),"yyyymmdd"),Cadastro!$I$5:$I$94,0),"")</f>
        <v>35</v>
      </c>
      <c r="AC841" t="str">
        <f>IFERROR(_xlfn.SINGLE(INDEX(Exceções!$D$5:$D$202,MATCH($A841&amp;"|"&amp;$F841,Exceções!$F$5:$F$202,0))),"")</f>
        <v>Atestado</v>
      </c>
      <c r="AD841" t="str">
        <f>IF($AC841="","",IFERROR(_xlfn.SINGLE(INDEX(Exceções!$E$5:$E$202,MATCH($A841&amp;"|"&amp;$F841,Exceções!$F$5:$F$202,0))),""))</f>
        <v>Atestado para consulta medica</v>
      </c>
    </row>
    <row r="842" spans="1:30" ht="15" hidden="1" customHeight="1" x14ac:dyDescent="0.25">
      <c r="A842" s="43">
        <v>52397</v>
      </c>
      <c r="B842" s="29" t="s">
        <v>199</v>
      </c>
      <c r="C842" s="29" t="str">
        <f>IFERROR(INDEX(Cadastro!$C$5:$C$94,$AB842),"NÃO INFORMADO")</f>
        <v>CAL</v>
      </c>
      <c r="D842" s="29" t="str">
        <f>IFERROR(INDEX(Cadastro!$D$5:$D$94,$AB842),"")</f>
        <v>6x1</v>
      </c>
      <c r="E842" s="29" t="str">
        <f>IFERROR(INDEX(Cadastro!$G$5:$G$94,$AB842),"")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$94,$AB842),"")="",IF($L842&gt;0,1,0),IF(IFERROR(INDEX(Cadastro!$F$5:$F$94,$AB842),"")&lt;=IFERROR(INDEX(Parâmetros!$B$39:$B$48,MATCH($E842,Parâmetros!$A$39:$A$48,0)),99),IFERROR(INDEX(Cadastro!$F$5:$F$94,$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$94,$AB842),"")="",0,IF(IFERROR(INDEX(Cadastro!$F$5:$F$94,$AB842),"")&gt;IFERROR(INDEX(Parâmetros!$B$39:$B$48,MATCH($E842,Parâmetros!$A$39:$A$48,0)),99),IFERROR(INDEX(Cadastro!$F$5:$F$94,$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registro"),IF(AND($AB842&lt;&gt;$AB841,IFERROR(INDEX(Cadastro!$F$5:$F$94,$AB842),"")=""),"Indeterminado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IFERROR(MATCH($A842&amp;"|"&amp;TEXT(_xlfn.MAXIFS(Cadastro!$E$5:$E$94,Cadastro!$A$5:$A$94,$A842,Cadastro!$E$5:$E$94,"&lt;="&amp;$F842),"yyyymmdd"),Cadastro!$I$5:$I$94,0),"")</f>
        <v>35</v>
      </c>
      <c r="AC842" t="str">
        <f>IFERROR(_xlfn.SINGLE(INDEX(Exceções!$D$5:$D$202,MATCH($A842&amp;"|"&amp;$F842,Exceções!$F$5:$F$202,0))),"")</f>
        <v/>
      </c>
      <c r="AD842" t="str">
        <f>IF($AC842="","",IFERROR(_xlfn.SINGLE(INDEX(Exceções!$E$5:$E$202,MATCH($A842&amp;"|"&amp;$F842,Exceções!$F$5:$F$202,0))),""))</f>
        <v/>
      </c>
    </row>
    <row r="843" spans="1:30" ht="15" hidden="1" customHeight="1" x14ac:dyDescent="0.25">
      <c r="A843" s="43">
        <v>52397</v>
      </c>
      <c r="B843" s="29" t="s">
        <v>199</v>
      </c>
      <c r="C843" s="29" t="str">
        <f>IFERROR(INDEX(Cadastro!$C$5:$C$94,$AB843),"NÃO INFORMADO")</f>
        <v>CAL</v>
      </c>
      <c r="D843" s="29" t="str">
        <f>IFERROR(INDEX(Cadastro!$D$5:$D$94,$AB843),"")</f>
        <v>6x1</v>
      </c>
      <c r="E843" s="29" t="str">
        <f>IFERROR(INDEX(Cadastro!$G$5:$G$94,$AB843),"")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$94,$AB843),"")="",IF($L843&gt;0,1,0),IF(IFERROR(INDEX(Cadastro!$F$5:$F$94,$AB843),"")&lt;=IFERROR(INDEX(Parâmetros!$B$39:$B$48,MATCH($E843,Parâmetros!$A$39:$A$48,0)),99),IFERROR(INDEX(Cadastro!$F$5:$F$94,$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$94,$AB843),"")="",0,IF(IFERROR(INDEX(Cadastro!$F$5:$F$94,$AB843),"")&gt;IFERROR(INDEX(Parâmetros!$B$39:$B$48,MATCH($E843,Parâmetros!$A$39:$A$48,0)),99),IFERROR(INDEX(Cadastro!$F$5:$F$94,$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registro"),IF(AND($AB843&lt;&gt;$AB842,IFERROR(INDEX(Cadastro!$F$5:$F$94,$AB843),"")=""),"Indeterminado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IFERROR(MATCH($A843&amp;"|"&amp;TEXT(_xlfn.MAXIFS(Cadastro!$E$5:$E$94,Cadastro!$A$5:$A$94,$A843,Cadastro!$E$5:$E$94,"&lt;="&amp;$F843),"yyyymmdd"),Cadastro!$I$5:$I$94,0),"")</f>
        <v>35</v>
      </c>
      <c r="AC843" t="str">
        <f>IFERROR(_xlfn.SINGLE(INDEX(Exceções!$D$5:$D$202,MATCH($A843&amp;"|"&amp;$F843,Exceções!$F$5:$F$202,0))),"")</f>
        <v/>
      </c>
      <c r="AD843" t="str">
        <f>IF($AC843="","",IFERROR(_xlfn.SINGLE(INDEX(Exceções!$E$5:$E$202,MATCH($A843&amp;"|"&amp;$F843,Exceções!$F$5:$F$202,0))),""))</f>
        <v/>
      </c>
    </row>
    <row r="844" spans="1:30" ht="15" hidden="1" customHeight="1" x14ac:dyDescent="0.25">
      <c r="A844" s="43">
        <v>52397</v>
      </c>
      <c r="B844" s="29" t="s">
        <v>199</v>
      </c>
      <c r="C844" s="29" t="str">
        <f>IFERROR(INDEX(Cadastro!$C$5:$C$94,$AB844),"NÃO INFORMADO")</f>
        <v>CAL</v>
      </c>
      <c r="D844" s="29" t="str">
        <f>IFERROR(INDEX(Cadastro!$D$5:$D$94,$AB844),"")</f>
        <v>6x1</v>
      </c>
      <c r="E844" s="29" t="str">
        <f>IFERROR(INDEX(Cadastro!$G$5:$G$94,$AB844),"")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$94,$AB844),"")="",IF($L844&gt;0,1,0),IF(IFERROR(INDEX(Cadastro!$F$5:$F$94,$AB844),"")&lt;=IFERROR(INDEX(Parâmetros!$B$39:$B$48,MATCH($E844,Parâmetros!$A$39:$A$48,0)),99),IFERROR(INDEX(Cadastro!$F$5:$F$94,$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$94,$AB844),"")="",0,IF(IFERROR(INDEX(Cadastro!$F$5:$F$94,$AB844),"")&gt;IFERROR(INDEX(Parâmetros!$B$39:$B$48,MATCH($E844,Parâmetros!$A$39:$A$48,0)),99),IFERROR(INDEX(Cadastro!$F$5:$F$94,$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registro"),IF(AND($AB844&lt;&gt;$AB843,IFERROR(INDEX(Cadastro!$F$5:$F$94,$AB844),"")=""),"Indeterminado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IFERROR(MATCH($A844&amp;"|"&amp;TEXT(_xlfn.MAXIFS(Cadastro!$E$5:$E$94,Cadastro!$A$5:$A$94,$A844,Cadastro!$E$5:$E$94,"&lt;="&amp;$F844),"yyyymmdd"),Cadastro!$I$5:$I$94,0),"")</f>
        <v>35</v>
      </c>
      <c r="AC844" t="str">
        <f>IFERROR(_xlfn.SINGLE(INDEX(Exceções!$D$5:$D$202,MATCH($A844&amp;"|"&amp;$F844,Exceções!$F$5:$F$202,0))),"")</f>
        <v/>
      </c>
      <c r="AD844" t="str">
        <f>IF($AC844="","",IFERROR(_xlfn.SINGLE(INDEX(Exceções!$E$5:$E$202,MATCH($A844&amp;"|"&amp;$F844,Exceções!$F$5:$F$202,0))),""))</f>
        <v/>
      </c>
    </row>
    <row r="845" spans="1:30" ht="15" hidden="1" customHeight="1" x14ac:dyDescent="0.25">
      <c r="A845" s="43">
        <v>52397</v>
      </c>
      <c r="B845" s="29" t="s">
        <v>199</v>
      </c>
      <c r="C845" s="29" t="str">
        <f>IFERROR(INDEX(Cadastro!$C$5:$C$94,$AB845),"NÃO INFORMADO")</f>
        <v>CAL</v>
      </c>
      <c r="D845" s="29" t="str">
        <f>IFERROR(INDEX(Cadastro!$D$5:$D$94,$AB845),"")</f>
        <v>6x1</v>
      </c>
      <c r="E845" s="29" t="str">
        <f>IFERROR(INDEX(Cadastro!$G$5:$G$94,$AB845),"")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$94,$AB845),"")="",IF($L845&gt;0,1,0),IF(IFERROR(INDEX(Cadastro!$F$5:$F$94,$AB845),"")&lt;=IFERROR(INDEX(Parâmetros!$B$39:$B$48,MATCH($E845,Parâmetros!$A$39:$A$48,0)),99),IFERROR(INDEX(Cadastro!$F$5:$F$94,$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$94,$AB845),"")="",0,IF(IFERROR(INDEX(Cadastro!$F$5:$F$94,$AB845),"")&gt;IFERROR(INDEX(Parâmetros!$B$39:$B$48,MATCH($E845,Parâmetros!$A$39:$A$48,0)),99),IFERROR(INDEX(Cadastro!$F$5:$F$94,$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registro"),IF(AND($AB845&lt;&gt;$AB844,IFERROR(INDEX(Cadastro!$F$5:$F$94,$AB845),"")=""),"Indeterminado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IFERROR(MATCH($A845&amp;"|"&amp;TEXT(_xlfn.MAXIFS(Cadastro!$E$5:$E$94,Cadastro!$A$5:$A$94,$A845,Cadastro!$E$5:$E$94,"&lt;="&amp;$F845),"yyyymmdd"),Cadastro!$I$5:$I$94,0),"")</f>
        <v>35</v>
      </c>
      <c r="AC845" t="str">
        <f>IFERROR(_xlfn.SINGLE(INDEX(Exceções!$D$5:$D$202,MATCH($A845&amp;"|"&amp;$F845,Exceções!$F$5:$F$202,0))),"")</f>
        <v/>
      </c>
      <c r="AD845" t="str">
        <f>IF($AC845="","",IFERROR(_xlfn.SINGLE(INDEX(Exceções!$E$5:$E$202,MATCH($A845&amp;"|"&amp;$F845,Exceções!$F$5:$F$202,0))),""))</f>
        <v/>
      </c>
    </row>
    <row r="846" spans="1:30" ht="15" hidden="1" customHeight="1" x14ac:dyDescent="0.25">
      <c r="A846" s="43">
        <v>52397</v>
      </c>
      <c r="B846" s="29" t="s">
        <v>199</v>
      </c>
      <c r="C846" s="29" t="str">
        <f>IFERROR(INDEX(Cadastro!$C$5:$C$94,$AB846),"NÃO INFORMADO")</f>
        <v>CAL</v>
      </c>
      <c r="D846" s="29" t="str">
        <f>IFERROR(INDEX(Cadastro!$D$5:$D$94,$AB846),"")</f>
        <v>6x1</v>
      </c>
      <c r="E846" s="29" t="str">
        <f>IFERROR(INDEX(Cadastro!$G$5:$G$94,$AB846),"")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$94,$AB846),"")="",IF($L846&gt;0,1,0),IF(IFERROR(INDEX(Cadastro!$F$5:$F$94,$AB846),"")&lt;=IFERROR(INDEX(Parâmetros!$B$39:$B$48,MATCH($E846,Parâmetros!$A$39:$A$48,0)),99),IFERROR(INDEX(Cadastro!$F$5:$F$94,$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$94,$AB846),"")="",0,IF(IFERROR(INDEX(Cadastro!$F$5:$F$94,$AB846),"")&gt;IFERROR(INDEX(Parâmetros!$B$39:$B$48,MATCH($E846,Parâmetros!$A$39:$A$48,0)),99),IFERROR(INDEX(Cadastro!$F$5:$F$94,$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registro"),IF(AND($AB846&lt;&gt;$AB845,IFERROR(INDEX(Cadastro!$F$5:$F$94,$AB846),"")=""),"Indeterminado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IFERROR(MATCH($A846&amp;"|"&amp;TEXT(_xlfn.MAXIFS(Cadastro!$E$5:$E$94,Cadastro!$A$5:$A$94,$A846,Cadastro!$E$5:$E$94,"&lt;="&amp;$F846),"yyyymmdd"),Cadastro!$I$5:$I$94,0),"")</f>
        <v>35</v>
      </c>
      <c r="AC846" t="str">
        <f>IFERROR(_xlfn.SINGLE(INDEX(Exceções!$D$5:$D$202,MATCH($A846&amp;"|"&amp;$F846,Exceções!$F$5:$F$202,0))),"")</f>
        <v/>
      </c>
      <c r="AD846" t="str">
        <f>IF($AC846="","",IFERROR(_xlfn.SINGLE(INDEX(Exceções!$E$5:$E$202,MATCH($A846&amp;"|"&amp;$F846,Exceções!$F$5:$F$202,0))),""))</f>
        <v/>
      </c>
    </row>
    <row r="847" spans="1:30" ht="15" hidden="1" customHeight="1" x14ac:dyDescent="0.25">
      <c r="A847" s="43">
        <v>52397</v>
      </c>
      <c r="B847" s="29" t="s">
        <v>199</v>
      </c>
      <c r="C847" s="29" t="str">
        <f>IFERROR(INDEX(Cadastro!$C$5:$C$94,$AB847),"NÃO INFORMADO")</f>
        <v>CAL</v>
      </c>
      <c r="D847" s="29" t="str">
        <f>IFERROR(INDEX(Cadastro!$D$5:$D$94,$AB847),"")</f>
        <v>6x1</v>
      </c>
      <c r="E847" s="29" t="str">
        <f>IFERROR(INDEX(Cadastro!$G$5:$G$94,$AB847),"")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$94,$AB847),"")="",IF($L847&gt;0,1,0),IF(IFERROR(INDEX(Cadastro!$F$5:$F$94,$AB847),"")&lt;=IFERROR(INDEX(Parâmetros!$B$39:$B$48,MATCH($E847,Parâmetros!$A$39:$A$48,0)),99),IFERROR(INDEX(Cadastro!$F$5:$F$94,$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$94,$AB847),"")="",0,IF(IFERROR(INDEX(Cadastro!$F$5:$F$94,$AB847),"")&gt;IFERROR(INDEX(Parâmetros!$B$39:$B$48,MATCH($E847,Parâmetros!$A$39:$A$48,0)),99),IFERROR(INDEX(Cadastro!$F$5:$F$94,$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registro"),IF(AND($AB847&lt;&gt;$AB846,IFERROR(INDEX(Cadastro!$F$5:$F$94,$AB847),"")=""),"Indeterminado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IFERROR(MATCH($A847&amp;"|"&amp;TEXT(_xlfn.MAXIFS(Cadastro!$E$5:$E$94,Cadastro!$A$5:$A$94,$A847,Cadastro!$E$5:$E$94,"&lt;="&amp;$F847),"yyyymmdd"),Cadastro!$I$5:$I$94,0),"")</f>
        <v>35</v>
      </c>
      <c r="AC847" t="str">
        <f>IFERROR(_xlfn.SINGLE(INDEX(Exceções!$D$5:$D$202,MATCH($A847&amp;"|"&amp;$F847,Exceções!$F$5:$F$202,0))),"")</f>
        <v/>
      </c>
      <c r="AD847" t="str">
        <f>IF($AC847="","",IFERROR(_xlfn.SINGLE(INDEX(Exceções!$E$5:$E$202,MATCH($A847&amp;"|"&amp;$F847,Exceções!$F$5:$F$202,0))),""))</f>
        <v/>
      </c>
    </row>
    <row r="848" spans="1:30" ht="15" hidden="1" customHeight="1" x14ac:dyDescent="0.25">
      <c r="A848" s="43">
        <v>52397</v>
      </c>
      <c r="B848" s="29" t="s">
        <v>199</v>
      </c>
      <c r="C848" s="29" t="str">
        <f>IFERROR(INDEX(Cadastro!$C$5:$C$94,$AB848),"NÃO INFORMADO")</f>
        <v>CAL</v>
      </c>
      <c r="D848" s="29" t="str">
        <f>IFERROR(INDEX(Cadastro!$D$5:$D$94,$AB848),"")</f>
        <v>6x1</v>
      </c>
      <c r="E848" s="29" t="str">
        <f>IFERROR(INDEX(Cadastro!$G$5:$G$94,$AB848),"")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$94,$AB848),"")="",IF($L848&gt;0,1,0),IF(IFERROR(INDEX(Cadastro!$F$5:$F$94,$AB848),"")&lt;=IFERROR(INDEX(Parâmetros!$B$39:$B$48,MATCH($E848,Parâmetros!$A$39:$A$48,0)),99),IFERROR(INDEX(Cadastro!$F$5:$F$94,$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$94,$AB848),"")="",0,IF(IFERROR(INDEX(Cadastro!$F$5:$F$94,$AB848),"")&gt;IFERROR(INDEX(Parâmetros!$B$39:$B$48,MATCH($E848,Parâmetros!$A$39:$A$48,0)),99),IFERROR(INDEX(Cadastro!$F$5:$F$94,$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registro"),IF(AND($AB848&lt;&gt;$AB847,IFERROR(INDEX(Cadastro!$F$5:$F$94,$AB848),"")=""),"Indeterminado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IFERROR(MATCH($A848&amp;"|"&amp;TEXT(_xlfn.MAXIFS(Cadastro!$E$5:$E$94,Cadastro!$A$5:$A$94,$A848,Cadastro!$E$5:$E$94,"&lt;="&amp;$F848),"yyyymmdd"),Cadastro!$I$5:$I$94,0),"")</f>
        <v>35</v>
      </c>
      <c r="AC848" t="str">
        <f>IFERROR(_xlfn.SINGLE(INDEX(Exceções!$D$5:$D$202,MATCH($A848&amp;"|"&amp;$F848,Exceções!$F$5:$F$202,0))),"")</f>
        <v/>
      </c>
      <c r="AD848" t="str">
        <f>IF($AC848="","",IFERROR(_xlfn.SINGLE(INDEX(Exceções!$E$5:$E$202,MATCH($A848&amp;"|"&amp;$F848,Exceções!$F$5:$F$202,0))),""))</f>
        <v/>
      </c>
    </row>
    <row r="849" spans="1:30" ht="15" hidden="1" customHeight="1" x14ac:dyDescent="0.25">
      <c r="A849" s="43">
        <v>52397</v>
      </c>
      <c r="B849" s="29" t="s">
        <v>199</v>
      </c>
      <c r="C849" s="29" t="str">
        <f>IFERROR(INDEX(Cadastro!$C$5:$C$94,$AB849),"NÃO INFORMADO")</f>
        <v>CAL</v>
      </c>
      <c r="D849" s="29" t="str">
        <f>IFERROR(INDEX(Cadastro!$D$5:$D$94,$AB849),"")</f>
        <v>6x1</v>
      </c>
      <c r="E849" s="29" t="str">
        <f>IFERROR(INDEX(Cadastro!$G$5:$G$94,$AB849),"")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$94,$AB849),"")="",IF($L849&gt;0,1,0),IF(IFERROR(INDEX(Cadastro!$F$5:$F$94,$AB849),"")&lt;=IFERROR(INDEX(Parâmetros!$B$39:$B$48,MATCH($E849,Parâmetros!$A$39:$A$48,0)),99),IFERROR(INDEX(Cadastro!$F$5:$F$94,$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$94,$AB849),"")="",0,IF(IFERROR(INDEX(Cadastro!$F$5:$F$94,$AB849),"")&gt;IFERROR(INDEX(Parâmetros!$B$39:$B$48,MATCH($E849,Parâmetros!$A$39:$A$48,0)),99),IFERROR(INDEX(Cadastro!$F$5:$F$94,$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registro"),IF(AND($AB849&lt;&gt;$AB848,IFERROR(INDEX(Cadastro!$F$5:$F$94,$AB849),"")=""),"Indeterminado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IFERROR(MATCH($A849&amp;"|"&amp;TEXT(_xlfn.MAXIFS(Cadastro!$E$5:$E$94,Cadastro!$A$5:$A$94,$A849,Cadastro!$E$5:$E$94,"&lt;="&amp;$F849),"yyyymmdd"),Cadastro!$I$5:$I$94,0),"")</f>
        <v>35</v>
      </c>
      <c r="AC849" t="str">
        <f>IFERROR(_xlfn.SINGLE(INDEX(Exceções!$D$5:$D$202,MATCH($A849&amp;"|"&amp;$F849,Exceções!$F$5:$F$202,0))),"")</f>
        <v/>
      </c>
      <c r="AD849" t="str">
        <f>IF($AC849="","",IFERROR(_xlfn.SINGLE(INDEX(Exceções!$E$5:$E$202,MATCH($A849&amp;"|"&amp;$F849,Exceções!$F$5:$F$202,0))),""))</f>
        <v/>
      </c>
    </row>
    <row r="850" spans="1:30" ht="15" hidden="1" customHeight="1" x14ac:dyDescent="0.25">
      <c r="A850" s="43">
        <v>52397</v>
      </c>
      <c r="B850" s="29" t="s">
        <v>199</v>
      </c>
      <c r="C850" s="29" t="str">
        <f>IFERROR(INDEX(Cadastro!$C$5:$C$94,$AB850),"NÃO INFORMADO")</f>
        <v>CAL</v>
      </c>
      <c r="D850" s="29" t="str">
        <f>IFERROR(INDEX(Cadastro!$D$5:$D$94,$AB850),"")</f>
        <v>6x1</v>
      </c>
      <c r="E850" s="29" t="str">
        <f>IFERROR(INDEX(Cadastro!$G$5:$G$94,$AB850),"")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$94,$AB850),"")="",IF($L850&gt;0,1,0),IF(IFERROR(INDEX(Cadastro!$F$5:$F$94,$AB850),"")&lt;=IFERROR(INDEX(Parâmetros!$B$39:$B$48,MATCH($E850,Parâmetros!$A$39:$A$48,0)),99),IFERROR(INDEX(Cadastro!$F$5:$F$94,$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$94,$AB850),"")="",0,IF(IFERROR(INDEX(Cadastro!$F$5:$F$94,$AB850),"")&gt;IFERROR(INDEX(Parâmetros!$B$39:$B$48,MATCH($E850,Parâmetros!$A$39:$A$48,0)),99),IFERROR(INDEX(Cadastro!$F$5:$F$94,$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registro"),IF(AND($AB850&lt;&gt;$AB849,IFERROR(INDEX(Cadastro!$F$5:$F$94,$AB850),"")=""),"Indeterminado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IFERROR(MATCH($A850&amp;"|"&amp;TEXT(_xlfn.MAXIFS(Cadastro!$E$5:$E$94,Cadastro!$A$5:$A$94,$A850,Cadastro!$E$5:$E$94,"&lt;="&amp;$F850),"yyyymmdd"),Cadastro!$I$5:$I$94,0),"")</f>
        <v>35</v>
      </c>
      <c r="AC850" t="str">
        <f>IFERROR(_xlfn.SINGLE(INDEX(Exceções!$D$5:$D$202,MATCH($A850&amp;"|"&amp;$F850,Exceções!$F$5:$F$202,0))),"")</f>
        <v/>
      </c>
      <c r="AD850" t="str">
        <f>IF($AC850="","",IFERROR(_xlfn.SINGLE(INDEX(Exceções!$E$5:$E$202,MATCH($A850&amp;"|"&amp;$F850,Exceções!$F$5:$F$202,0))),""))</f>
        <v/>
      </c>
    </row>
    <row r="851" spans="1:30" ht="15" hidden="1" customHeight="1" x14ac:dyDescent="0.25">
      <c r="A851" s="43">
        <v>52397</v>
      </c>
      <c r="B851" s="29" t="s">
        <v>199</v>
      </c>
      <c r="C851" s="29" t="str">
        <f>IFERROR(INDEX(Cadastro!$C$5:$C$94,$AB851),"NÃO INFORMADO")</f>
        <v>CAL</v>
      </c>
      <c r="D851" s="29" t="str">
        <f>IFERROR(INDEX(Cadastro!$D$5:$D$94,$AB851),"")</f>
        <v>6x1</v>
      </c>
      <c r="E851" s="29" t="str">
        <f>IFERROR(INDEX(Cadastro!$G$5:$G$94,$AB851),"")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$94,$AB851),"")="",IF($L851&gt;0,1,0),IF(IFERROR(INDEX(Cadastro!$F$5:$F$94,$AB851),"")&lt;=IFERROR(INDEX(Parâmetros!$B$39:$B$48,MATCH($E851,Parâmetros!$A$39:$A$48,0)),99),IFERROR(INDEX(Cadastro!$F$5:$F$94,$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$94,$AB851),"")="",0,IF(IFERROR(INDEX(Cadastro!$F$5:$F$94,$AB851),"")&gt;IFERROR(INDEX(Parâmetros!$B$39:$B$48,MATCH($E851,Parâmetros!$A$39:$A$48,0)),99),IFERROR(INDEX(Cadastro!$F$5:$F$94,$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registro"),IF(AND($AB851&lt;&gt;$AB850,IFERROR(INDEX(Cadastro!$F$5:$F$94,$AB851),"")=""),"Indeterminado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IFERROR(MATCH($A851&amp;"|"&amp;TEXT(_xlfn.MAXIFS(Cadastro!$E$5:$E$94,Cadastro!$A$5:$A$94,$A851,Cadastro!$E$5:$E$94,"&lt;="&amp;$F851),"yyyymmdd"),Cadastro!$I$5:$I$94,0),"")</f>
        <v>35</v>
      </c>
      <c r="AC851" t="str">
        <f>IFERROR(_xlfn.SINGLE(INDEX(Exceções!$D$5:$D$202,MATCH($A851&amp;"|"&amp;$F851,Exceções!$F$5:$F$202,0))),"")</f>
        <v/>
      </c>
      <c r="AD851" t="str">
        <f>IF($AC851="","",IFERROR(_xlfn.SINGLE(INDEX(Exceções!$E$5:$E$202,MATCH($A851&amp;"|"&amp;$F851,Exceções!$F$5:$F$202,0))),""))</f>
        <v/>
      </c>
    </row>
    <row r="852" spans="1:30" ht="15" hidden="1" customHeight="1" x14ac:dyDescent="0.25">
      <c r="A852" s="43">
        <v>52397</v>
      </c>
      <c r="B852" s="29" t="s">
        <v>199</v>
      </c>
      <c r="C852" s="29" t="str">
        <f>IFERROR(INDEX(Cadastro!$C$5:$C$94,$AB852),"NÃO INFORMADO")</f>
        <v>CAL</v>
      </c>
      <c r="D852" s="29" t="str">
        <f>IFERROR(INDEX(Cadastro!$D$5:$D$94,$AB852),"")</f>
        <v>6x1</v>
      </c>
      <c r="E852" s="29" t="str">
        <f>IFERROR(INDEX(Cadastro!$G$5:$G$94,$AB852),"")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$94,$AB852),"")="",IF($L852&gt;0,1,0),IF(IFERROR(INDEX(Cadastro!$F$5:$F$94,$AB852),"")&lt;=IFERROR(INDEX(Parâmetros!$B$39:$B$48,MATCH($E852,Parâmetros!$A$39:$A$48,0)),99),IFERROR(INDEX(Cadastro!$F$5:$F$94,$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$94,$AB852),"")="",0,IF(IFERROR(INDEX(Cadastro!$F$5:$F$94,$AB852),"")&gt;IFERROR(INDEX(Parâmetros!$B$39:$B$48,MATCH($E852,Parâmetros!$A$39:$A$48,0)),99),IFERROR(INDEX(Cadastro!$F$5:$F$94,$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registro"),IF(AND($AB852&lt;&gt;$AB851,IFERROR(INDEX(Cadastro!$F$5:$F$94,$AB852),"")=""),"Indeterminado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IFERROR(MATCH($A852&amp;"|"&amp;TEXT(_xlfn.MAXIFS(Cadastro!$E$5:$E$94,Cadastro!$A$5:$A$94,$A852,Cadastro!$E$5:$E$94,"&lt;="&amp;$F852),"yyyymmdd"),Cadastro!$I$5:$I$94,0),"")</f>
        <v>35</v>
      </c>
      <c r="AC852" t="str">
        <f>IFERROR(_xlfn.SINGLE(INDEX(Exceções!$D$5:$D$202,MATCH($A852&amp;"|"&amp;$F852,Exceções!$F$5:$F$202,0))),"")</f>
        <v/>
      </c>
      <c r="AD852" t="str">
        <f>IF($AC852="","",IFERROR(_xlfn.SINGLE(INDEX(Exceções!$E$5:$E$202,MATCH($A852&amp;"|"&amp;$F852,Exceções!$F$5:$F$202,0))),""))</f>
        <v/>
      </c>
    </row>
    <row r="853" spans="1:30" ht="15" hidden="1" customHeight="1" x14ac:dyDescent="0.25">
      <c r="A853" s="43">
        <v>52397</v>
      </c>
      <c r="B853" s="29" t="s">
        <v>199</v>
      </c>
      <c r="C853" s="29" t="str">
        <f>IFERROR(INDEX(Cadastro!$C$5:$C$94,$AB853),"NÃO INFORMADO")</f>
        <v>CAL</v>
      </c>
      <c r="D853" s="29" t="str">
        <f>IFERROR(INDEX(Cadastro!$D$5:$D$94,$AB853),"")</f>
        <v>6x1</v>
      </c>
      <c r="E853" s="29" t="str">
        <f>IFERROR(INDEX(Cadastro!$G$5:$G$94,$AB853),"")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$94,$AB853),"")="",IF($L853&gt;0,1,0),IF(IFERROR(INDEX(Cadastro!$F$5:$F$94,$AB853),"")&lt;=IFERROR(INDEX(Parâmetros!$B$39:$B$48,MATCH($E853,Parâmetros!$A$39:$A$48,0)),99),IFERROR(INDEX(Cadastro!$F$5:$F$94,$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$94,$AB853),"")="",0,IF(IFERROR(INDEX(Cadastro!$F$5:$F$94,$AB853),"")&gt;IFERROR(INDEX(Parâmetros!$B$39:$B$48,MATCH($E853,Parâmetros!$A$39:$A$48,0)),99),IFERROR(INDEX(Cadastro!$F$5:$F$94,$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registro"),IF(AND($AB853&lt;&gt;$AB852,IFERROR(INDEX(Cadastro!$F$5:$F$94,$AB853),"")=""),"Indeterminado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IFERROR(MATCH($A853&amp;"|"&amp;TEXT(_xlfn.MAXIFS(Cadastro!$E$5:$E$94,Cadastro!$A$5:$A$94,$A853,Cadastro!$E$5:$E$94,"&lt;="&amp;$F853),"yyyymmdd"),Cadastro!$I$5:$I$94,0),"")</f>
        <v>35</v>
      </c>
      <c r="AC853" t="str">
        <f>IFERROR(_xlfn.SINGLE(INDEX(Exceções!$D$5:$D$202,MATCH($A853&amp;"|"&amp;$F853,Exceções!$F$5:$F$202,0))),"")</f>
        <v/>
      </c>
      <c r="AD853" t="str">
        <f>IF($AC853="","",IFERROR(_xlfn.SINGLE(INDEX(Exceções!$E$5:$E$202,MATCH($A853&amp;"|"&amp;$F853,Exceções!$F$5:$F$202,0))),""))</f>
        <v/>
      </c>
    </row>
    <row r="854" spans="1:30" ht="15" hidden="1" customHeight="1" x14ac:dyDescent="0.25">
      <c r="A854" s="43">
        <v>52397</v>
      </c>
      <c r="B854" s="29" t="s">
        <v>199</v>
      </c>
      <c r="C854" s="29" t="str">
        <f>IFERROR(INDEX(Cadastro!$C$5:$C$94,$AB854),"NÃO INFORMADO")</f>
        <v>CAL</v>
      </c>
      <c r="D854" s="29" t="str">
        <f>IFERROR(INDEX(Cadastro!$D$5:$D$94,$AB854),"")</f>
        <v>6x1</v>
      </c>
      <c r="E854" s="29" t="str">
        <f>IFERROR(INDEX(Cadastro!$G$5:$G$94,$AB854),"")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$94,$AB854),"")="",IF($L854&gt;0,1,0),IF(IFERROR(INDEX(Cadastro!$F$5:$F$94,$AB854),"")&lt;=IFERROR(INDEX(Parâmetros!$B$39:$B$48,MATCH($E854,Parâmetros!$A$39:$A$48,0)),99),IFERROR(INDEX(Cadastro!$F$5:$F$94,$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$94,$AB854),"")="",0,IF(IFERROR(INDEX(Cadastro!$F$5:$F$94,$AB854),"")&gt;IFERROR(INDEX(Parâmetros!$B$39:$B$48,MATCH($E854,Parâmetros!$A$39:$A$48,0)),99),IFERROR(INDEX(Cadastro!$F$5:$F$94,$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registro"),IF(AND($AB854&lt;&gt;$AB853,IFERROR(INDEX(Cadastro!$F$5:$F$94,$AB854),"")=""),"Indeterminado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IFERROR(MATCH($A854&amp;"|"&amp;TEXT(_xlfn.MAXIFS(Cadastro!$E$5:$E$94,Cadastro!$A$5:$A$94,$A854,Cadastro!$E$5:$E$94,"&lt;="&amp;$F854),"yyyymmdd"),Cadastro!$I$5:$I$94,0),"")</f>
        <v>35</v>
      </c>
      <c r="AC854" t="str">
        <f>IFERROR(_xlfn.SINGLE(INDEX(Exceções!$D$5:$D$202,MATCH($A854&amp;"|"&amp;$F854,Exceções!$F$5:$F$202,0))),"")</f>
        <v/>
      </c>
      <c r="AD854" t="str">
        <f>IF($AC854="","",IFERROR(_xlfn.SINGLE(INDEX(Exceções!$E$5:$E$202,MATCH($A854&amp;"|"&amp;$F854,Exceções!$F$5:$F$202,0))),""))</f>
        <v/>
      </c>
    </row>
    <row r="855" spans="1:30" ht="15" hidden="1" customHeight="1" x14ac:dyDescent="0.25">
      <c r="A855" s="43">
        <v>52397</v>
      </c>
      <c r="B855" s="29" t="s">
        <v>199</v>
      </c>
      <c r="C855" s="29" t="str">
        <f>IFERROR(INDEX(Cadastro!$C$5:$C$94,$AB855),"NÃO INFORMADO")</f>
        <v>CAL</v>
      </c>
      <c r="D855" s="29" t="str">
        <f>IFERROR(INDEX(Cadastro!$D$5:$D$94,$AB855),"")</f>
        <v>6x1</v>
      </c>
      <c r="E855" s="29" t="str">
        <f>IFERROR(INDEX(Cadastro!$G$5:$G$94,$AB855),"")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$94,$AB855),"")="",IF($L855&gt;0,1,0),IF(IFERROR(INDEX(Cadastro!$F$5:$F$94,$AB855),"")&lt;=IFERROR(INDEX(Parâmetros!$B$39:$B$48,MATCH($E855,Parâmetros!$A$39:$A$48,0)),99),IFERROR(INDEX(Cadastro!$F$5:$F$94,$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$94,$AB855),"")="",0,IF(IFERROR(INDEX(Cadastro!$F$5:$F$94,$AB855),"")&gt;IFERROR(INDEX(Parâmetros!$B$39:$B$48,MATCH($E855,Parâmetros!$A$39:$A$48,0)),99),IFERROR(INDEX(Cadastro!$F$5:$F$94,$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registro"),IF(AND($AB855&lt;&gt;$AB854,IFERROR(INDEX(Cadastro!$F$5:$F$94,$AB855),"")=""),"Indeterminado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IFERROR(MATCH($A855&amp;"|"&amp;TEXT(_xlfn.MAXIFS(Cadastro!$E$5:$E$94,Cadastro!$A$5:$A$94,$A855,Cadastro!$E$5:$E$94,"&lt;="&amp;$F855),"yyyymmdd"),Cadastro!$I$5:$I$94,0),"")</f>
        <v>35</v>
      </c>
      <c r="AC855" t="str">
        <f>IFERROR(_xlfn.SINGLE(INDEX(Exceções!$D$5:$D$202,MATCH($A855&amp;"|"&amp;$F855,Exceções!$F$5:$F$202,0))),"")</f>
        <v/>
      </c>
      <c r="AD855" t="str">
        <f>IF($AC855="","",IFERROR(_xlfn.SINGLE(INDEX(Exceções!$E$5:$E$202,MATCH($A855&amp;"|"&amp;$F855,Exceções!$F$5:$F$202,0))),""))</f>
        <v/>
      </c>
    </row>
    <row r="856" spans="1:30" ht="15" hidden="1" customHeight="1" x14ac:dyDescent="0.25">
      <c r="A856" s="43">
        <v>52397</v>
      </c>
      <c r="B856" s="29" t="s">
        <v>199</v>
      </c>
      <c r="C856" s="29" t="str">
        <f>IFERROR(INDEX(Cadastro!$C$5:$C$94,$AB856),"NÃO INFORMADO")</f>
        <v>CAL</v>
      </c>
      <c r="D856" s="29" t="str">
        <f>IFERROR(INDEX(Cadastro!$D$5:$D$94,$AB856),"")</f>
        <v>6x1</v>
      </c>
      <c r="E856" s="29" t="str">
        <f>IFERROR(INDEX(Cadastro!$G$5:$G$94,$AB856),"")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$94,$AB856),"")="",IF($L856&gt;0,1,0),IF(IFERROR(INDEX(Cadastro!$F$5:$F$94,$AB856),"")&lt;=IFERROR(INDEX(Parâmetros!$B$39:$B$48,MATCH($E856,Parâmetros!$A$39:$A$48,0)),99),IFERROR(INDEX(Cadastro!$F$5:$F$94,$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$94,$AB856),"")="",0,IF(IFERROR(INDEX(Cadastro!$F$5:$F$94,$AB856),"")&gt;IFERROR(INDEX(Parâmetros!$B$39:$B$48,MATCH($E856,Parâmetros!$A$39:$A$48,0)),99),IFERROR(INDEX(Cadastro!$F$5:$F$94,$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registro"),IF(AND($AB856&lt;&gt;$AB855,IFERROR(INDEX(Cadastro!$F$5:$F$94,$AB856),"")=""),"Indeterminado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IFERROR(MATCH($A856&amp;"|"&amp;TEXT(_xlfn.MAXIFS(Cadastro!$E$5:$E$94,Cadastro!$A$5:$A$94,$A856,Cadastro!$E$5:$E$94,"&lt;="&amp;$F856),"yyyymmdd"),Cadastro!$I$5:$I$94,0),"")</f>
        <v>35</v>
      </c>
      <c r="AC856" t="str">
        <f>IFERROR(_xlfn.SINGLE(INDEX(Exceções!$D$5:$D$202,MATCH($A856&amp;"|"&amp;$F856,Exceções!$F$5:$F$202,0))),"")</f>
        <v/>
      </c>
      <c r="AD856" t="str">
        <f>IF($AC856="","",IFERROR(_xlfn.SINGLE(INDEX(Exceções!$E$5:$E$202,MATCH($A856&amp;"|"&amp;$F856,Exceções!$F$5:$F$202,0))),""))</f>
        <v/>
      </c>
    </row>
    <row r="857" spans="1:30" ht="15" hidden="1" customHeight="1" x14ac:dyDescent="0.25">
      <c r="A857" s="43">
        <v>52397</v>
      </c>
      <c r="B857" s="29" t="s">
        <v>199</v>
      </c>
      <c r="C857" s="29" t="str">
        <f>IFERROR(INDEX(Cadastro!$C$5:$C$94,$AB857),"NÃO INFORMADO")</f>
        <v>CAL</v>
      </c>
      <c r="D857" s="29" t="str">
        <f>IFERROR(INDEX(Cadastro!$D$5:$D$94,$AB857),"")</f>
        <v>6x1</v>
      </c>
      <c r="E857" s="29" t="str">
        <f>IFERROR(INDEX(Cadastro!$G$5:$G$94,$AB857),"")</f>
        <v>6x1</v>
      </c>
      <c r="F857" s="41">
        <v>46253</v>
      </c>
      <c r="G857" s="44" t="str">
        <f t="shared" si="162"/>
        <v>qua</v>
      </c>
      <c r="H857" s="43" t="str">
        <f>IF(COUNTIFS(Dados!$A:$A,$A857,Dados!$S:$S,$F857)=0,"",_xlfn.MINIFS(Dados!$Q:$Q,Dados!$A:$A,$A857,Dados!$S:$S,$F857))</f>
        <v/>
      </c>
      <c r="I857" s="43" t="str">
        <f>IF($H857="","",_xlfn.MAXIFS(Dados!$R:$R,Dados!$A:$A,$A857,Dados!$S:$S,$F857))</f>
        <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0</v>
      </c>
      <c r="M857" s="42">
        <f>IFERROR(INDEX(Parâmetros!$E$6:$E$11,MATCH($K857,Parâmetros!$A$6:$A$11,0)),"")</f>
        <v>8.8000000000000007</v>
      </c>
      <c r="N857" s="45">
        <f t="shared" si="163"/>
        <v>0</v>
      </c>
      <c r="O857" s="45">
        <f>Parâmetros!$E$13</f>
        <v>0.8</v>
      </c>
      <c r="P857" s="44" t="str">
        <f>IF(OR($M857="",$F857&gt;Parâmetros!$E$14),"Não","Sim")</f>
        <v>Não</v>
      </c>
      <c r="Q857" s="44" t="str">
        <f t="shared" si="164"/>
        <v/>
      </c>
      <c r="R857" s="44" t="str">
        <f t="shared" si="165"/>
        <v/>
      </c>
      <c r="S857" s="42" t="str">
        <f t="shared" si="166"/>
        <v/>
      </c>
      <c r="T857" s="44" t="str">
        <f>IF($Q857&lt;&gt;"Sim","",IF($N857&gt;Parâmetros!$E$15,"Sim","Não"))</f>
        <v/>
      </c>
      <c r="U857" s="29" t="str">
        <f t="shared" si="167"/>
        <v>Fora da apuração</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FALTA DE REGISTRO · dia útil da escala 6x1</v>
      </c>
      <c r="W857" s="46" t="str">
        <f>IF(AND($AC857&lt;&gt;"",$AB857=$AB856,$W856&lt;&gt;""),$W856,IF(OR(OR($D857="6x1",$D857="FF 6x1"),$D857="5x2"),"",IF($AB857&lt;&gt;$AB856,IF(IFERROR(INDEX(Cadastro!$F$5:$F$94,$AB857),"")="",IF($L857&gt;0,1,0),IF(IFERROR(INDEX(Cadastro!$F$5:$F$94,$AB857),"")&lt;=IFERROR(INDEX(Parâmetros!$B$39:$B$48,MATCH($E857,Parâmetros!$A$39:$A$48,0)),99),IFERROR(INDEX(Cadastro!$F$5:$F$94,$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$94,$AB857),"")="",0,IF(IFERROR(INDEX(Cadastro!$F$5:$F$94,$AB857),"")&gt;IFERROR(INDEX(Parâmetros!$B$39:$B$48,MATCH($E857,Parâmetros!$A$39:$A$48,0)),99),IFERROR(INDEX(Cadastro!$F$5:$F$94,$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registro"),IF(AND($AB857&lt;&gt;$AB856,IFERROR(INDEX(Cadastro!$F$5:$F$94,$AB857),"")=""),"Indeterminado (início da série)",IF($X857&gt;0,"Folga","Falta de registro"))))))))</f>
        <v>Falta de registro</v>
      </c>
      <c r="Z857" s="46">
        <f>IF(OR($L857&gt;0,$F857&gt;Parâmetros!$E$14),0,IF($A857&lt;&gt;$A856,1,N($Z856)+1))</f>
        <v>0</v>
      </c>
      <c r="AA857" s="46">
        <f>IF(OR($L857&gt;0,$F857&gt;Parâmetros!$E$14),0,IF(OR($A857&lt;&gt;$A858,$F858&gt;Parâmetros!$E$14),1,N($AA858)+1))</f>
        <v>0</v>
      </c>
      <c r="AB857" s="43">
        <f>IFERROR(MATCH($A857&amp;"|"&amp;TEXT(_xlfn.MAXIFS(Cadastro!$E$5:$E$94,Cadastro!$A$5:$A$94,$A857,Cadastro!$E$5:$E$94,"&lt;="&amp;$F857),"yyyymmdd"),Cadastro!$I$5:$I$94,0),"")</f>
        <v>35</v>
      </c>
      <c r="AC857" t="str">
        <f>IFERROR(_xlfn.SINGLE(INDEX(Exceções!$D$5:$D$202,MATCH($A857&amp;"|"&amp;$F857,Exceções!$F$5:$F$202,0))),"")</f>
        <v/>
      </c>
      <c r="AD857" t="str">
        <f>IF($AC857="","",IFERROR(_xlfn.SINGLE(INDEX(Exceções!$E$5:$E$202,MATCH($A857&amp;"|"&amp;$F857,Exceções!$F$5:$F$202,0))),""))</f>
        <v/>
      </c>
    </row>
    <row r="858" spans="1:30" ht="15" hidden="1" customHeight="1" x14ac:dyDescent="0.25">
      <c r="A858" s="43">
        <v>52397</v>
      </c>
      <c r="B858" s="29" t="s">
        <v>199</v>
      </c>
      <c r="C858" s="29" t="str">
        <f>IFERROR(INDEX(Cadastro!$C$5:$C$94,$AB858),"NÃO INFORMADO")</f>
        <v>CAL</v>
      </c>
      <c r="D858" s="29" t="str">
        <f>IFERROR(INDEX(Cadastro!$D$5:$D$94,$AB858),"")</f>
        <v>6x1</v>
      </c>
      <c r="E858" s="29" t="str">
        <f>IFERROR(INDEX(Cadastro!$G$5:$G$94,$AB858),"")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$94,$AB858),"")="",IF($L858&gt;0,1,0),IF(IFERROR(INDEX(Cadastro!$F$5:$F$94,$AB858),"")&lt;=IFERROR(INDEX(Parâmetros!$B$39:$B$48,MATCH($E858,Parâmetros!$A$39:$A$48,0)),99),IFERROR(INDEX(Cadastro!$F$5:$F$94,$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$94,$AB858),"")="",0,IF(IFERROR(INDEX(Cadastro!$F$5:$F$94,$AB858),"")&gt;IFERROR(INDEX(Parâmetros!$B$39:$B$48,MATCH($E858,Parâmetros!$A$39:$A$48,0)),99),IFERROR(INDEX(Cadastro!$F$5:$F$94,$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registro"),IF(AND($AB858&lt;&gt;$AB857,IFERROR(INDEX(Cadastro!$F$5:$F$94,$AB858),"")=""),"Indeterminado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IFERROR(MATCH($A858&amp;"|"&amp;TEXT(_xlfn.MAXIFS(Cadastro!$E$5:$E$94,Cadastro!$A$5:$A$94,$A858,Cadastro!$E$5:$E$94,"&lt;="&amp;$F858),"yyyymmdd"),Cadastro!$I$5:$I$94,0),"")</f>
        <v>35</v>
      </c>
      <c r="AC858" t="str">
        <f>IFERROR(_xlfn.SINGLE(INDEX(Exceções!$D$5:$D$202,MATCH($A858&amp;"|"&amp;$F858,Exceções!$F$5:$F$202,0))),"")</f>
        <v/>
      </c>
      <c r="AD858" t="str">
        <f>IF($AC858="","",IFERROR(_xlfn.SINGLE(INDEX(Exceções!$E$5:$E$202,MATCH($A858&amp;"|"&amp;$F858,Exceções!$F$5:$F$202,0))),""))</f>
        <v/>
      </c>
    </row>
    <row r="859" spans="1:30" ht="15" hidden="1" customHeight="1" x14ac:dyDescent="0.25">
      <c r="A859" s="43">
        <v>52397</v>
      </c>
      <c r="B859" s="29" t="s">
        <v>199</v>
      </c>
      <c r="C859" s="29" t="str">
        <f>IFERROR(INDEX(Cadastro!$C$5:$C$94,$AB859),"NÃO INFORMADO")</f>
        <v>CAL</v>
      </c>
      <c r="D859" s="29" t="str">
        <f>IFERROR(INDEX(Cadastro!$D$5:$D$94,$AB859),"")</f>
        <v>6x1</v>
      </c>
      <c r="E859" s="29" t="str">
        <f>IFERROR(INDEX(Cadastro!$G$5:$G$94,$AB859),"")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$94,$AB859),"")="",IF($L859&gt;0,1,0),IF(IFERROR(INDEX(Cadastro!$F$5:$F$94,$AB859),"")&lt;=IFERROR(INDEX(Parâmetros!$B$39:$B$48,MATCH($E859,Parâmetros!$A$39:$A$48,0)),99),IFERROR(INDEX(Cadastro!$F$5:$F$94,$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$94,$AB859),"")="",0,IF(IFERROR(INDEX(Cadastro!$F$5:$F$94,$AB859),"")&gt;IFERROR(INDEX(Parâmetros!$B$39:$B$48,MATCH($E859,Parâmetros!$A$39:$A$48,0)),99),IFERROR(INDEX(Cadastro!$F$5:$F$94,$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registro"),IF(AND($AB859&lt;&gt;$AB858,IFERROR(INDEX(Cadastro!$F$5:$F$94,$AB859),"")=""),"Indeterminado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IFERROR(MATCH($A859&amp;"|"&amp;TEXT(_xlfn.MAXIFS(Cadastro!$E$5:$E$94,Cadastro!$A$5:$A$94,$A859,Cadastro!$E$5:$E$94,"&lt;="&amp;$F859),"yyyymmdd"),Cadastro!$I$5:$I$94,0),"")</f>
        <v>35</v>
      </c>
      <c r="AC859" t="str">
        <f>IFERROR(_xlfn.SINGLE(INDEX(Exceções!$D$5:$D$202,MATCH($A859&amp;"|"&amp;$F859,Exceções!$F$5:$F$202,0))),"")</f>
        <v/>
      </c>
      <c r="AD859" t="str">
        <f>IF($AC859="","",IFERROR(_xlfn.SINGLE(INDEX(Exceções!$E$5:$E$202,MATCH($A859&amp;"|"&amp;$F859,Exceções!$F$5:$F$202,0))),""))</f>
        <v/>
      </c>
    </row>
    <row r="860" spans="1:30" ht="15" hidden="1" customHeight="1" x14ac:dyDescent="0.25">
      <c r="A860" s="43">
        <v>52397</v>
      </c>
      <c r="B860" s="29" t="s">
        <v>199</v>
      </c>
      <c r="C860" s="29" t="str">
        <f>IFERROR(INDEX(Cadastro!$C$5:$C$94,$AB860),"NÃO INFORMADO")</f>
        <v>CAL</v>
      </c>
      <c r="D860" s="29" t="str">
        <f>IFERROR(INDEX(Cadastro!$D$5:$D$94,$AB860),"")</f>
        <v>6x1</v>
      </c>
      <c r="E860" s="29" t="str">
        <f>IFERROR(INDEX(Cadastro!$G$5:$G$94,$AB860),"")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$94,$AB860),"")="",IF($L860&gt;0,1,0),IF(IFERROR(INDEX(Cadastro!$F$5:$F$94,$AB860),"")&lt;=IFERROR(INDEX(Parâmetros!$B$39:$B$48,MATCH($E860,Parâmetros!$A$39:$A$48,0)),99),IFERROR(INDEX(Cadastro!$F$5:$F$94,$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$94,$AB860),"")="",0,IF(IFERROR(INDEX(Cadastro!$F$5:$F$94,$AB860),"")&gt;IFERROR(INDEX(Parâmetros!$B$39:$B$48,MATCH($E860,Parâmetros!$A$39:$A$48,0)),99),IFERROR(INDEX(Cadastro!$F$5:$F$94,$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registro"),IF(AND($AB860&lt;&gt;$AB859,IFERROR(INDEX(Cadastro!$F$5:$F$94,$AB860),"")=""),"Indeterminado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IFERROR(MATCH($A860&amp;"|"&amp;TEXT(_xlfn.MAXIFS(Cadastro!$E$5:$E$94,Cadastro!$A$5:$A$94,$A860,Cadastro!$E$5:$E$94,"&lt;="&amp;$F860),"yyyymmdd"),Cadastro!$I$5:$I$94,0),"")</f>
        <v>35</v>
      </c>
      <c r="AC860" t="str">
        <f>IFERROR(_xlfn.SINGLE(INDEX(Exceções!$D$5:$D$202,MATCH($A860&amp;"|"&amp;$F860,Exceções!$F$5:$F$202,0))),"")</f>
        <v/>
      </c>
      <c r="AD860" t="str">
        <f>IF($AC860="","",IFERROR(_xlfn.SINGLE(INDEX(Exceções!$E$5:$E$202,MATCH($A860&amp;"|"&amp;$F860,Exceções!$F$5:$F$202,0))),""))</f>
        <v/>
      </c>
    </row>
    <row r="861" spans="1:30" ht="15" hidden="1" customHeight="1" x14ac:dyDescent="0.25">
      <c r="A861" s="43">
        <v>52397</v>
      </c>
      <c r="B861" s="29" t="s">
        <v>199</v>
      </c>
      <c r="C861" s="29" t="str">
        <f>IFERROR(INDEX(Cadastro!$C$5:$C$94,$AB861),"NÃO INFORMADO")</f>
        <v>CAL</v>
      </c>
      <c r="D861" s="29" t="str">
        <f>IFERROR(INDEX(Cadastro!$D$5:$D$94,$AB861),"")</f>
        <v>6x1</v>
      </c>
      <c r="E861" s="29" t="str">
        <f>IFERROR(INDEX(Cadastro!$G$5:$G$94,$AB861),"")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$94,$AB861),"")="",IF($L861&gt;0,1,0),IF(IFERROR(INDEX(Cadastro!$F$5:$F$94,$AB861),"")&lt;=IFERROR(INDEX(Parâmetros!$B$39:$B$48,MATCH($E861,Parâmetros!$A$39:$A$48,0)),99),IFERROR(INDEX(Cadastro!$F$5:$F$94,$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$94,$AB861),"")="",0,IF(IFERROR(INDEX(Cadastro!$F$5:$F$94,$AB861),"")&gt;IFERROR(INDEX(Parâmetros!$B$39:$B$48,MATCH($E861,Parâmetros!$A$39:$A$48,0)),99),IFERROR(INDEX(Cadastro!$F$5:$F$94,$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registro"),IF(AND($AB861&lt;&gt;$AB860,IFERROR(INDEX(Cadastro!$F$5:$F$94,$AB861),"")=""),"Indeterminado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IFERROR(MATCH($A861&amp;"|"&amp;TEXT(_xlfn.MAXIFS(Cadastro!$E$5:$E$94,Cadastro!$A$5:$A$94,$A861,Cadastro!$E$5:$E$94,"&lt;="&amp;$F861),"yyyymmdd"),Cadastro!$I$5:$I$94,0),"")</f>
        <v>35</v>
      </c>
      <c r="AC861" t="str">
        <f>IFERROR(_xlfn.SINGLE(INDEX(Exceções!$D$5:$D$202,MATCH($A861&amp;"|"&amp;$F861,Exceções!$F$5:$F$202,0))),"")</f>
        <v/>
      </c>
      <c r="AD861" t="str">
        <f>IF($AC861="","",IFERROR(_xlfn.SINGLE(INDEX(Exceções!$E$5:$E$202,MATCH($A861&amp;"|"&amp;$F861,Exceções!$F$5:$F$202,0))),""))</f>
        <v/>
      </c>
    </row>
    <row r="862" spans="1:30" ht="15" hidden="1" customHeight="1" x14ac:dyDescent="0.25">
      <c r="A862" s="43">
        <v>52397</v>
      </c>
      <c r="B862" s="29" t="s">
        <v>199</v>
      </c>
      <c r="C862" s="29" t="str">
        <f>IFERROR(INDEX(Cadastro!$C$5:$C$94,$AB862),"NÃO INFORMADO")</f>
        <v>CAL</v>
      </c>
      <c r="D862" s="29" t="str">
        <f>IFERROR(INDEX(Cadastro!$D$5:$D$94,$AB862),"")</f>
        <v>6x1</v>
      </c>
      <c r="E862" s="29" t="str">
        <f>IFERROR(INDEX(Cadastro!$G$5:$G$94,$AB862),"")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$94,$AB862),"")="",IF($L862&gt;0,1,0),IF(IFERROR(INDEX(Cadastro!$F$5:$F$94,$AB862),"")&lt;=IFERROR(INDEX(Parâmetros!$B$39:$B$48,MATCH($E862,Parâmetros!$A$39:$A$48,0)),99),IFERROR(INDEX(Cadastro!$F$5:$F$94,$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$94,$AB862),"")="",0,IF(IFERROR(INDEX(Cadastro!$F$5:$F$94,$AB862),"")&gt;IFERROR(INDEX(Parâmetros!$B$39:$B$48,MATCH($E862,Parâmetros!$A$39:$A$48,0)),99),IFERROR(INDEX(Cadastro!$F$5:$F$94,$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registro"),IF(AND($AB862&lt;&gt;$AB861,IFERROR(INDEX(Cadastro!$F$5:$F$94,$AB862),"")=""),"Indeterminado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IFERROR(MATCH($A862&amp;"|"&amp;TEXT(_xlfn.MAXIFS(Cadastro!$E$5:$E$94,Cadastro!$A$5:$A$94,$A862,Cadastro!$E$5:$E$94,"&lt;="&amp;$F862),"yyyymmdd"),Cadastro!$I$5:$I$94,0),"")</f>
        <v>35</v>
      </c>
      <c r="AC862" t="str">
        <f>IFERROR(_xlfn.SINGLE(INDEX(Exceções!$D$5:$D$202,MATCH($A862&amp;"|"&amp;$F862,Exceções!$F$5:$F$202,0))),"")</f>
        <v/>
      </c>
      <c r="AD862" t="str">
        <f>IF($AC862="","",IFERROR(_xlfn.SINGLE(INDEX(Exceções!$E$5:$E$202,MATCH($A862&amp;"|"&amp;$F862,Exceções!$F$5:$F$202,0))),""))</f>
        <v/>
      </c>
    </row>
    <row r="863" spans="1:30" ht="15" hidden="1" customHeight="1" x14ac:dyDescent="0.25">
      <c r="A863" s="43">
        <v>52397</v>
      </c>
      <c r="B863" s="29" t="s">
        <v>199</v>
      </c>
      <c r="C863" s="29" t="str">
        <f>IFERROR(INDEX(Cadastro!$C$5:$C$94,$AB863),"NÃO INFORMADO")</f>
        <v>CAL</v>
      </c>
      <c r="D863" s="29" t="str">
        <f>IFERROR(INDEX(Cadastro!$D$5:$D$94,$AB863),"")</f>
        <v>6x1</v>
      </c>
      <c r="E863" s="29" t="str">
        <f>IFERROR(INDEX(Cadastro!$G$5:$G$94,$AB863),"")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$94,$AB863),"")="",IF($L863&gt;0,1,0),IF(IFERROR(INDEX(Cadastro!$F$5:$F$94,$AB863),"")&lt;=IFERROR(INDEX(Parâmetros!$B$39:$B$48,MATCH($E863,Parâmetros!$A$39:$A$48,0)),99),IFERROR(INDEX(Cadastro!$F$5:$F$94,$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$94,$AB863),"")="",0,IF(IFERROR(INDEX(Cadastro!$F$5:$F$94,$AB863),"")&gt;IFERROR(INDEX(Parâmetros!$B$39:$B$48,MATCH($E863,Parâmetros!$A$39:$A$48,0)),99),IFERROR(INDEX(Cadastro!$F$5:$F$94,$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registro"),IF(AND($AB863&lt;&gt;$AB862,IFERROR(INDEX(Cadastro!$F$5:$F$94,$AB863),"")=""),"Indeterminado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IFERROR(MATCH($A863&amp;"|"&amp;TEXT(_xlfn.MAXIFS(Cadastro!$E$5:$E$94,Cadastro!$A$5:$A$94,$A863,Cadastro!$E$5:$E$94,"&lt;="&amp;$F863),"yyyymmdd"),Cadastro!$I$5:$I$94,0),"")</f>
        <v>35</v>
      </c>
      <c r="AC863" t="str">
        <f>IFERROR(_xlfn.SINGLE(INDEX(Exceções!$D$5:$D$202,MATCH($A863&amp;"|"&amp;$F863,Exceções!$F$5:$F$202,0))),"")</f>
        <v/>
      </c>
      <c r="AD863" t="str">
        <f>IF($AC863="","",IFERROR(_xlfn.SINGLE(INDEX(Exceções!$E$5:$E$202,MATCH($A863&amp;"|"&amp;$F863,Exceções!$F$5:$F$202,0))),""))</f>
        <v/>
      </c>
    </row>
    <row r="864" spans="1:30" ht="15" hidden="1" customHeight="1" x14ac:dyDescent="0.25">
      <c r="A864" s="43">
        <v>52397</v>
      </c>
      <c r="B864" s="29" t="s">
        <v>199</v>
      </c>
      <c r="C864" s="29" t="str">
        <f>IFERROR(INDEX(Cadastro!$C$5:$C$94,$AB864),"NÃO INFORMADO")</f>
        <v>CAL</v>
      </c>
      <c r="D864" s="29" t="str">
        <f>IFERROR(INDEX(Cadastro!$D$5:$D$94,$AB864),"")</f>
        <v>6x1</v>
      </c>
      <c r="E864" s="29" t="str">
        <f>IFERROR(INDEX(Cadastro!$G$5:$G$94,$AB864),"")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$94,$AB864),"")="",IF($L864&gt;0,1,0),IF(IFERROR(INDEX(Cadastro!$F$5:$F$94,$AB864),"")&lt;=IFERROR(INDEX(Parâmetros!$B$39:$B$48,MATCH($E864,Parâmetros!$A$39:$A$48,0)),99),IFERROR(INDEX(Cadastro!$F$5:$F$94,$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$94,$AB864),"")="",0,IF(IFERROR(INDEX(Cadastro!$F$5:$F$94,$AB864),"")&gt;IFERROR(INDEX(Parâmetros!$B$39:$B$48,MATCH($E864,Parâmetros!$A$39:$A$48,0)),99),IFERROR(INDEX(Cadastro!$F$5:$F$94,$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registro"),IF(AND($AB864&lt;&gt;$AB863,IFERROR(INDEX(Cadastro!$F$5:$F$94,$AB864),"")=""),"Indeterminado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IFERROR(MATCH($A864&amp;"|"&amp;TEXT(_xlfn.MAXIFS(Cadastro!$E$5:$E$94,Cadastro!$A$5:$A$94,$A864,Cadastro!$E$5:$E$94,"&lt;="&amp;$F864),"yyyymmdd"),Cadastro!$I$5:$I$94,0),"")</f>
        <v>35</v>
      </c>
      <c r="AC864" t="str">
        <f>IFERROR(_xlfn.SINGLE(INDEX(Exceções!$D$5:$D$202,MATCH($A864&amp;"|"&amp;$F864,Exceções!$F$5:$F$202,0))),"")</f>
        <v/>
      </c>
      <c r="AD864" t="str">
        <f>IF($AC864="","",IFERROR(_xlfn.SINGLE(INDEX(Exceções!$E$5:$E$202,MATCH($A864&amp;"|"&amp;$F864,Exceções!$F$5:$F$202,0))),""))</f>
        <v/>
      </c>
    </row>
    <row r="865" spans="1:30" ht="15" hidden="1" customHeight="1" x14ac:dyDescent="0.25">
      <c r="A865" s="43">
        <v>52397</v>
      </c>
      <c r="B865" s="29" t="s">
        <v>199</v>
      </c>
      <c r="C865" s="29" t="str">
        <f>IFERROR(INDEX(Cadastro!$C$5:$C$94,$AB865),"NÃO INFORMADO")</f>
        <v>CAL</v>
      </c>
      <c r="D865" s="29" t="str">
        <f>IFERROR(INDEX(Cadastro!$D$5:$D$94,$AB865),"")</f>
        <v>6x1</v>
      </c>
      <c r="E865" s="29" t="str">
        <f>IFERROR(INDEX(Cadastro!$G$5:$G$94,$AB865),"")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$94,$AB865),"")="",IF($L865&gt;0,1,0),IF(IFERROR(INDEX(Cadastro!$F$5:$F$94,$AB865),"")&lt;=IFERROR(INDEX(Parâmetros!$B$39:$B$48,MATCH($E865,Parâmetros!$A$39:$A$48,0)),99),IFERROR(INDEX(Cadastro!$F$5:$F$94,$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$94,$AB865),"")="",0,IF(IFERROR(INDEX(Cadastro!$F$5:$F$94,$AB865),"")&gt;IFERROR(INDEX(Parâmetros!$B$39:$B$48,MATCH($E865,Parâmetros!$A$39:$A$48,0)),99),IFERROR(INDEX(Cadastro!$F$5:$F$94,$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registro"),IF(AND($AB865&lt;&gt;$AB864,IFERROR(INDEX(Cadastro!$F$5:$F$94,$AB865),"")=""),"Indeterminado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IFERROR(MATCH($A865&amp;"|"&amp;TEXT(_xlfn.MAXIFS(Cadastro!$E$5:$E$94,Cadastro!$A$5:$A$94,$A865,Cadastro!$E$5:$E$94,"&lt;="&amp;$F865),"yyyymmdd"),Cadastro!$I$5:$I$94,0),"")</f>
        <v>35</v>
      </c>
      <c r="AC865" t="str">
        <f>IFERROR(_xlfn.SINGLE(INDEX(Exceções!$D$5:$D$202,MATCH($A865&amp;"|"&amp;$F865,Exceções!$F$5:$F$202,0))),"")</f>
        <v/>
      </c>
      <c r="AD865" t="str">
        <f>IF($AC865="","",IFERROR(_xlfn.SINGLE(INDEX(Exceções!$E$5:$E$202,MATCH($A865&amp;"|"&amp;$F865,Exceções!$F$5:$F$202,0))),""))</f>
        <v/>
      </c>
    </row>
    <row r="866" spans="1:30" ht="15" hidden="1" customHeight="1" x14ac:dyDescent="0.25">
      <c r="A866" s="43">
        <v>52397</v>
      </c>
      <c r="B866" s="29" t="s">
        <v>199</v>
      </c>
      <c r="C866" s="29" t="str">
        <f>IFERROR(INDEX(Cadastro!$C$5:$C$94,$AB866),"NÃO INFORMADO")</f>
        <v>CAL</v>
      </c>
      <c r="D866" s="29" t="str">
        <f>IFERROR(INDEX(Cadastro!$D$5:$D$94,$AB866),"")</f>
        <v>6x1</v>
      </c>
      <c r="E866" s="29" t="str">
        <f>IFERROR(INDEX(Cadastro!$G$5:$G$94,$AB866),"")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$94,$AB866),"")="",IF($L866&gt;0,1,0),IF(IFERROR(INDEX(Cadastro!$F$5:$F$94,$AB866),"")&lt;=IFERROR(INDEX(Parâmetros!$B$39:$B$48,MATCH($E866,Parâmetros!$A$39:$A$48,0)),99),IFERROR(INDEX(Cadastro!$F$5:$F$94,$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$94,$AB866),"")="",0,IF(IFERROR(INDEX(Cadastro!$F$5:$F$94,$AB866),"")&gt;IFERROR(INDEX(Parâmetros!$B$39:$B$48,MATCH($E866,Parâmetros!$A$39:$A$48,0)),99),IFERROR(INDEX(Cadastro!$F$5:$F$94,$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registro"),IF(AND($AB866&lt;&gt;$AB865,IFERROR(INDEX(Cadastro!$F$5:$F$94,$AB866),"")=""),"Indeterminado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IFERROR(MATCH($A866&amp;"|"&amp;TEXT(_xlfn.MAXIFS(Cadastro!$E$5:$E$94,Cadastro!$A$5:$A$94,$A866,Cadastro!$E$5:$E$94,"&lt;="&amp;$F866),"yyyymmdd"),Cadastro!$I$5:$I$94,0),"")</f>
        <v>35</v>
      </c>
      <c r="AC866" t="str">
        <f>IFERROR(_xlfn.SINGLE(INDEX(Exceções!$D$5:$D$202,MATCH($A866&amp;"|"&amp;$F866,Exceções!$F$5:$F$202,0))),"")</f>
        <v/>
      </c>
      <c r="AD866" t="str">
        <f>IF($AC866="","",IFERROR(_xlfn.SINGLE(INDEX(Exceções!$E$5:$E$202,MATCH($A866&amp;"|"&amp;$F866,Exceções!$F$5:$F$202,0))),""))</f>
        <v/>
      </c>
    </row>
    <row r="867" spans="1:30" ht="15" hidden="1" customHeight="1" x14ac:dyDescent="0.25">
      <c r="A867" s="43">
        <v>52397</v>
      </c>
      <c r="B867" s="29" t="s">
        <v>199</v>
      </c>
      <c r="C867" s="29" t="str">
        <f>IFERROR(INDEX(Cadastro!$C$5:$C$94,$AB867),"NÃO INFORMADO")</f>
        <v>CAL</v>
      </c>
      <c r="D867" s="29" t="str">
        <f>IFERROR(INDEX(Cadastro!$D$5:$D$94,$AB867),"")</f>
        <v>6x1</v>
      </c>
      <c r="E867" s="29" t="str">
        <f>IFERROR(INDEX(Cadastro!$G$5:$G$94,$AB867),"")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$94,$AB867),"")="",IF($L867&gt;0,1,0),IF(IFERROR(INDEX(Cadastro!$F$5:$F$94,$AB867),"")&lt;=IFERROR(INDEX(Parâmetros!$B$39:$B$48,MATCH($E867,Parâmetros!$A$39:$A$48,0)),99),IFERROR(INDEX(Cadastro!$F$5:$F$94,$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$94,$AB867),"")="",0,IF(IFERROR(INDEX(Cadastro!$F$5:$F$94,$AB867),"")&gt;IFERROR(INDEX(Parâmetros!$B$39:$B$48,MATCH($E867,Parâmetros!$A$39:$A$48,0)),99),IFERROR(INDEX(Cadastro!$F$5:$F$94,$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registro"),IF(AND($AB867&lt;&gt;$AB866,IFERROR(INDEX(Cadastro!$F$5:$F$94,$AB867),"")=""),"Indeterminado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IFERROR(MATCH($A867&amp;"|"&amp;TEXT(_xlfn.MAXIFS(Cadastro!$E$5:$E$94,Cadastro!$A$5:$A$94,$A867,Cadastro!$E$5:$E$94,"&lt;="&amp;$F867),"yyyymmdd"),Cadastro!$I$5:$I$94,0),"")</f>
        <v>35</v>
      </c>
      <c r="AC867" t="str">
        <f>IFERROR(_xlfn.SINGLE(INDEX(Exceções!$D$5:$D$202,MATCH($A867&amp;"|"&amp;$F867,Exceções!$F$5:$F$202,0))),"")</f>
        <v/>
      </c>
      <c r="AD867" t="str">
        <f>IF($AC867="","",IFERROR(_xlfn.SINGLE(INDEX(Exceções!$E$5:$E$202,MATCH($A867&amp;"|"&amp;$F867,Exceções!$F$5:$F$202,0))),""))</f>
        <v/>
      </c>
    </row>
    <row r="868" spans="1:30" ht="15" hidden="1" customHeight="1" x14ac:dyDescent="0.25">
      <c r="A868" s="43">
        <v>52397</v>
      </c>
      <c r="B868" s="29" t="s">
        <v>199</v>
      </c>
      <c r="C868" s="29" t="str">
        <f>IFERROR(INDEX(Cadastro!$C$5:$C$94,$AB868),"NÃO INFORMADO")</f>
        <v>CAL</v>
      </c>
      <c r="D868" s="29" t="str">
        <f>IFERROR(INDEX(Cadastro!$D$5:$D$94,$AB868),"")</f>
        <v>6x1</v>
      </c>
      <c r="E868" s="29" t="str">
        <f>IFERROR(INDEX(Cadastro!$G$5:$G$94,$AB868),"")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$94,$AB868),"")="",IF($L868&gt;0,1,0),IF(IFERROR(INDEX(Cadastro!$F$5:$F$94,$AB868),"")&lt;=IFERROR(INDEX(Parâmetros!$B$39:$B$48,MATCH($E868,Parâmetros!$A$39:$A$48,0)),99),IFERROR(INDEX(Cadastro!$F$5:$F$94,$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$94,$AB868),"")="",0,IF(IFERROR(INDEX(Cadastro!$F$5:$F$94,$AB868),"")&gt;IFERROR(INDEX(Parâmetros!$B$39:$B$48,MATCH($E868,Parâmetros!$A$39:$A$48,0)),99),IFERROR(INDEX(Cadastro!$F$5:$F$94,$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registro"),IF(AND($AB868&lt;&gt;$AB867,IFERROR(INDEX(Cadastro!$F$5:$F$94,$AB868),"")=""),"Indeterminado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IFERROR(MATCH($A868&amp;"|"&amp;TEXT(_xlfn.MAXIFS(Cadastro!$E$5:$E$94,Cadastro!$A$5:$A$94,$A868,Cadastro!$E$5:$E$94,"&lt;="&amp;$F868),"yyyymmdd"),Cadastro!$I$5:$I$94,0),"")</f>
        <v>35</v>
      </c>
      <c r="AC868" t="str">
        <f>IFERROR(_xlfn.SINGLE(INDEX(Exceções!$D$5:$D$202,MATCH($A868&amp;"|"&amp;$F868,Exceções!$F$5:$F$202,0))),"")</f>
        <v/>
      </c>
      <c r="AD868" t="str">
        <f>IF($AC868="","",IFERROR(_xlfn.SINGLE(INDEX(Exceções!$E$5:$E$202,MATCH($A868&amp;"|"&amp;$F868,Exceções!$F$5:$F$202,0))),""))</f>
        <v/>
      </c>
    </row>
    <row r="869" spans="1:30" ht="15" hidden="1" customHeight="1" x14ac:dyDescent="0.25">
      <c r="A869" s="43">
        <v>52397</v>
      </c>
      <c r="B869" s="29" t="s">
        <v>199</v>
      </c>
      <c r="C869" s="29" t="str">
        <f>IFERROR(INDEX(Cadastro!$C$5:$C$94,$AB869),"NÃO INFORMADO")</f>
        <v>CAL</v>
      </c>
      <c r="D869" s="29" t="str">
        <f>IFERROR(INDEX(Cadastro!$D$5:$D$94,$AB869),"")</f>
        <v>6x1</v>
      </c>
      <c r="E869" s="29" t="str">
        <f>IFERROR(INDEX(Cadastro!$G$5:$G$94,$AB869),"")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$94,$AB869),"")="",IF($L869&gt;0,1,0),IF(IFERROR(INDEX(Cadastro!$F$5:$F$94,$AB869),"")&lt;=IFERROR(INDEX(Parâmetros!$B$39:$B$48,MATCH($E869,Parâmetros!$A$39:$A$48,0)),99),IFERROR(INDEX(Cadastro!$F$5:$F$94,$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$94,$AB869),"")="",0,IF(IFERROR(INDEX(Cadastro!$F$5:$F$94,$AB869),"")&gt;IFERROR(INDEX(Parâmetros!$B$39:$B$48,MATCH($E869,Parâmetros!$A$39:$A$48,0)),99),IFERROR(INDEX(Cadastro!$F$5:$F$94,$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registro"),IF(AND($AB869&lt;&gt;$AB868,IFERROR(INDEX(Cadastro!$F$5:$F$94,$AB869),"")=""),"Indeterminado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IFERROR(MATCH($A869&amp;"|"&amp;TEXT(_xlfn.MAXIFS(Cadastro!$E$5:$E$94,Cadastro!$A$5:$A$94,$A869,Cadastro!$E$5:$E$94,"&lt;="&amp;$F869),"yyyymmdd"),Cadastro!$I$5:$I$94,0),"")</f>
        <v>35</v>
      </c>
      <c r="AC869" t="str">
        <f>IFERROR(_xlfn.SINGLE(INDEX(Exceções!$D$5:$D$202,MATCH($A869&amp;"|"&amp;$F869,Exceções!$F$5:$F$202,0))),"")</f>
        <v/>
      </c>
      <c r="AD869" t="str">
        <f>IF($AC869="","",IFERROR(_xlfn.SINGLE(INDEX(Exceções!$E$5:$E$202,MATCH($A869&amp;"|"&amp;$F869,Exceções!$F$5:$F$202,0))),""))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IFERROR(INDEX(Cadastro!$C$5:$C$94,$AB872),"NÃO INFORMADO")</f>
        <v>MEC</v>
      </c>
      <c r="D872" s="29" t="str">
        <f>IFERROR(INDEX(Cadastro!$D$5:$D$94,$AB872),"")</f>
        <v>C</v>
      </c>
      <c r="E872" s="29" t="str">
        <f>IFERROR(INDEX(Cadastro!$G$5:$G$94,$AB872),"")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$94,$AB872),"")="",IF($L872&gt;0,1,0),IF(IFERROR(INDEX(Cadastro!$F$5:$F$94,$AB872),"")&lt;=IFERROR(INDEX(Parâmetros!$B$39:$B$48,MATCH($E872,Parâmetros!$A$39:$A$48,0)),99),IFERROR(INDEX(Cadastro!$F$5:$F$94,$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$94,$AB872),"")="",0,IF(IFERROR(INDEX(Cadastro!$F$5:$F$94,$AB872),"")&gt;IFERROR(INDEX(Parâmetros!$B$39:$B$48,MATCH($E872,Parâmetros!$A$39:$A$48,0)),99),IFERROR(INDEX(Cadastro!$F$5:$F$94,$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registro"),IF(AND($AB872&lt;&gt;$AB871,IFERROR(INDEX(Cadastro!$F$5:$F$94,$AB872),"")=""),"Indeterminado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IFERROR(MATCH($A872&amp;"|"&amp;TEXT(_xlfn.MAXIFS(Cadastro!$E$5:$E$94,Cadastro!$A$5:$A$94,$A872,Cadastro!$E$5:$E$94,"&lt;="&amp;$F872),"yyyymmdd"),Cadastro!$I$5:$I$94,0),"")</f>
        <v>36</v>
      </c>
      <c r="AC872" t="str">
        <f>IFERROR(_xlfn.SINGLE(INDEX(Exceções!$D$5:$D$202,MATCH($A872&amp;"|"&amp;$F872,Exceções!$F$5:$F$202,0))),"")</f>
        <v/>
      </c>
      <c r="AD872" t="str">
        <f>IF($AC872="","",IFERROR(_xlfn.SINGLE(INDEX(Exceções!$E$5:$E$202,MATCH($A872&amp;"|"&amp;$F872,Exceções!$F$5:$F$202,0))),""))</f>
        <v/>
      </c>
    </row>
    <row r="873" spans="1:30" ht="15" hidden="1" customHeight="1" x14ac:dyDescent="0.25">
      <c r="A873" s="43">
        <v>55618</v>
      </c>
      <c r="B873" s="29" t="s">
        <v>200</v>
      </c>
      <c r="C873" s="29" t="str">
        <f>IFERROR(INDEX(Cadastro!$C$5:$C$94,$AB873),"NÃO INFORMADO")</f>
        <v>MEC</v>
      </c>
      <c r="D873" s="29" t="str">
        <f>IFERROR(INDEX(Cadastro!$D$5:$D$94,$AB873),"")</f>
        <v>C</v>
      </c>
      <c r="E873" s="29" t="str">
        <f>IFERROR(INDEX(Cadastro!$G$5:$G$94,$AB873),"")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$94,$AB873),"")="",IF($L873&gt;0,1,0),IF(IFERROR(INDEX(Cadastro!$F$5:$F$94,$AB873),"")&lt;=IFERROR(INDEX(Parâmetros!$B$39:$B$48,MATCH($E873,Parâmetros!$A$39:$A$48,0)),99),IFERROR(INDEX(Cadastro!$F$5:$F$94,$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$94,$AB873),"")="",0,IF(IFERROR(INDEX(Cadastro!$F$5:$F$94,$AB873),"")&gt;IFERROR(INDEX(Parâmetros!$B$39:$B$48,MATCH($E873,Parâmetros!$A$39:$A$48,0)),99),IFERROR(INDEX(Cadastro!$F$5:$F$94,$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registro"),IF(AND($AB873&lt;&gt;$AB872,IFERROR(INDEX(Cadastro!$F$5:$F$94,$AB873),"")=""),"Indeterminado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IFERROR(MATCH($A873&amp;"|"&amp;TEXT(_xlfn.MAXIFS(Cadastro!$E$5:$E$94,Cadastro!$A$5:$A$94,$A873,Cadastro!$E$5:$E$94,"&lt;="&amp;$F873),"yyyymmdd"),Cadastro!$I$5:$I$94,0),"")</f>
        <v>36</v>
      </c>
      <c r="AC873" t="str">
        <f>IFERROR(_xlfn.SINGLE(INDEX(Exceções!$D$5:$D$202,MATCH($A873&amp;"|"&amp;$F873,Exceções!$F$5:$F$202,0))),"")</f>
        <v/>
      </c>
      <c r="AD873" t="str">
        <f>IF($AC873="","",IFERROR(_xlfn.SINGLE(INDEX(Exceções!$E$5:$E$202,MATCH($A873&amp;"|"&amp;$F873,Exceções!$F$5:$F$202,0))),""))</f>
        <v/>
      </c>
    </row>
    <row r="874" spans="1:30" ht="15" hidden="1" customHeight="1" x14ac:dyDescent="0.25">
      <c r="A874" s="43">
        <v>55618</v>
      </c>
      <c r="B874" s="29" t="s">
        <v>200</v>
      </c>
      <c r="C874" s="29" t="str">
        <f>IFERROR(INDEX(Cadastro!$C$5:$C$94,$AB874),"NÃO INFORMADO")</f>
        <v>MEC</v>
      </c>
      <c r="D874" s="29" t="str">
        <f>IFERROR(INDEX(Cadastro!$D$5:$D$94,$AB874),"")</f>
        <v>C</v>
      </c>
      <c r="E874" s="29" t="str">
        <f>IFERROR(INDEX(Cadastro!$G$5:$G$94,$AB874),"")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$94,$AB874),"")="",IF($L874&gt;0,1,0),IF(IFERROR(INDEX(Cadastro!$F$5:$F$94,$AB874),"")&lt;=IFERROR(INDEX(Parâmetros!$B$39:$B$48,MATCH($E874,Parâmetros!$A$39:$A$48,0)),99),IFERROR(INDEX(Cadastro!$F$5:$F$94,$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$94,$AB874),"")="",0,IF(IFERROR(INDEX(Cadastro!$F$5:$F$94,$AB874),"")&gt;IFERROR(INDEX(Parâmetros!$B$39:$B$48,MATCH($E874,Parâmetros!$A$39:$A$48,0)),99),IFERROR(INDEX(Cadastro!$F$5:$F$94,$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registro"),IF(AND($AB874&lt;&gt;$AB873,IFERROR(INDEX(Cadastro!$F$5:$F$94,$AB874),"")=""),"Indeterminado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IFERROR(MATCH($A874&amp;"|"&amp;TEXT(_xlfn.MAXIFS(Cadastro!$E$5:$E$94,Cadastro!$A$5:$A$94,$A874,Cadastro!$E$5:$E$94,"&lt;="&amp;$F874),"yyyymmdd"),Cadastro!$I$5:$I$94,0),"")</f>
        <v>36</v>
      </c>
      <c r="AC874" t="str">
        <f>IFERROR(_xlfn.SINGLE(INDEX(Exceções!$D$5:$D$202,MATCH($A874&amp;"|"&amp;$F874,Exceções!$F$5:$F$202,0))),"")</f>
        <v/>
      </c>
      <c r="AD874" t="str">
        <f>IF($AC874="","",IFERROR(_xlfn.SINGLE(INDEX(Exceções!$E$5:$E$202,MATCH($A874&amp;"|"&amp;$F874,Exceções!$F$5:$F$202,0))),""))</f>
        <v/>
      </c>
    </row>
    <row r="875" spans="1:30" ht="15" hidden="1" customHeight="1" x14ac:dyDescent="0.25">
      <c r="A875" s="43">
        <v>55618</v>
      </c>
      <c r="B875" s="29" t="s">
        <v>200</v>
      </c>
      <c r="C875" s="29" t="str">
        <f>IFERROR(INDEX(Cadastro!$C$5:$C$94,$AB875),"NÃO INFORMADO")</f>
        <v>MEC</v>
      </c>
      <c r="D875" s="29" t="str">
        <f>IFERROR(INDEX(Cadastro!$D$5:$D$94,$AB875),"")</f>
        <v>C</v>
      </c>
      <c r="E875" s="29" t="str">
        <f>IFERROR(INDEX(Cadastro!$G$5:$G$94,$AB875),"")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$94,$AB875),"")="",IF($L875&gt;0,1,0),IF(IFERROR(INDEX(Cadastro!$F$5:$F$94,$AB875),"")&lt;=IFERROR(INDEX(Parâmetros!$B$39:$B$48,MATCH($E875,Parâmetros!$A$39:$A$48,0)),99),IFERROR(INDEX(Cadastro!$F$5:$F$94,$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$94,$AB875),"")="",0,IF(IFERROR(INDEX(Cadastro!$F$5:$F$94,$AB875),"")&gt;IFERROR(INDEX(Parâmetros!$B$39:$B$48,MATCH($E875,Parâmetros!$A$39:$A$48,0)),99),IFERROR(INDEX(Cadastro!$F$5:$F$94,$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registro"),IF(AND($AB875&lt;&gt;$AB874,IFERROR(INDEX(Cadastro!$F$5:$F$94,$AB875),"")=""),"Indeterminado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IFERROR(MATCH($A875&amp;"|"&amp;TEXT(_xlfn.MAXIFS(Cadastro!$E$5:$E$94,Cadastro!$A$5:$A$94,$A875,Cadastro!$E$5:$E$94,"&lt;="&amp;$F875),"yyyymmdd"),Cadastro!$I$5:$I$94,0),"")</f>
        <v>36</v>
      </c>
      <c r="AC875" t="str">
        <f>IFERROR(_xlfn.SINGLE(INDEX(Exceções!$D$5:$D$202,MATCH($A875&amp;"|"&amp;$F875,Exceções!$F$5:$F$202,0))),"")</f>
        <v/>
      </c>
      <c r="AD875" t="str">
        <f>IF($AC875="","",IFERROR(_xlfn.SINGLE(INDEX(Exceções!$E$5:$E$202,MATCH($A875&amp;"|"&amp;$F875,Exceções!$F$5:$F$202,0))),""))</f>
        <v/>
      </c>
    </row>
    <row r="876" spans="1:30" ht="15" hidden="1" customHeight="1" x14ac:dyDescent="0.25">
      <c r="A876" s="43">
        <v>55618</v>
      </c>
      <c r="B876" s="29" t="s">
        <v>200</v>
      </c>
      <c r="C876" s="29" t="str">
        <f>IFERROR(INDEX(Cadastro!$C$5:$C$94,$AB876),"NÃO INFORMADO")</f>
        <v>MEC</v>
      </c>
      <c r="D876" s="29" t="str">
        <f>IFERROR(INDEX(Cadastro!$D$5:$D$94,$AB876),"")</f>
        <v>C</v>
      </c>
      <c r="E876" s="29" t="str">
        <f>IFERROR(INDEX(Cadastro!$G$5:$G$94,$AB876),"")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$94,$AB876),"")="",IF($L876&gt;0,1,0),IF(IFERROR(INDEX(Cadastro!$F$5:$F$94,$AB876),"")&lt;=IFERROR(INDEX(Parâmetros!$B$39:$B$48,MATCH($E876,Parâmetros!$A$39:$A$48,0)),99),IFERROR(INDEX(Cadastro!$F$5:$F$94,$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$94,$AB876),"")="",0,IF(IFERROR(INDEX(Cadastro!$F$5:$F$94,$AB876),"")&gt;IFERROR(INDEX(Parâmetros!$B$39:$B$48,MATCH($E876,Parâmetros!$A$39:$A$48,0)),99),IFERROR(INDEX(Cadastro!$F$5:$F$94,$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registro"),IF(AND($AB876&lt;&gt;$AB875,IFERROR(INDEX(Cadastro!$F$5:$F$94,$AB876),"")=""),"Indeterminado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IFERROR(MATCH($A876&amp;"|"&amp;TEXT(_xlfn.MAXIFS(Cadastro!$E$5:$E$94,Cadastro!$A$5:$A$94,$A876,Cadastro!$E$5:$E$94,"&lt;="&amp;$F876),"yyyymmdd"),Cadastro!$I$5:$I$94,0),"")</f>
        <v>36</v>
      </c>
      <c r="AC876" t="str">
        <f>IFERROR(_xlfn.SINGLE(INDEX(Exceções!$D$5:$D$202,MATCH($A876&amp;"|"&amp;$F876,Exceções!$F$5:$F$202,0))),"")</f>
        <v/>
      </c>
      <c r="AD876" t="str">
        <f>IF($AC876="","",IFERROR(_xlfn.SINGLE(INDEX(Exceções!$E$5:$E$202,MATCH($A876&amp;"|"&amp;$F876,Exceções!$F$5:$F$202,0))),""))</f>
        <v/>
      </c>
    </row>
    <row r="877" spans="1:30" ht="15" hidden="1" customHeight="1" x14ac:dyDescent="0.25">
      <c r="A877" s="43">
        <v>55618</v>
      </c>
      <c r="B877" s="29" t="s">
        <v>200</v>
      </c>
      <c r="C877" s="29" t="str">
        <f>IFERROR(INDEX(Cadastro!$C$5:$C$94,$AB877),"NÃO INFORMADO")</f>
        <v>MEC</v>
      </c>
      <c r="D877" s="29" t="str">
        <f>IFERROR(INDEX(Cadastro!$D$5:$D$94,$AB877),"")</f>
        <v>C</v>
      </c>
      <c r="E877" s="29" t="str">
        <f>IFERROR(INDEX(Cadastro!$G$5:$G$94,$AB877),"")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$94,$AB877),"")="",IF($L877&gt;0,1,0),IF(IFERROR(INDEX(Cadastro!$F$5:$F$94,$AB877),"")&lt;=IFERROR(INDEX(Parâmetros!$B$39:$B$48,MATCH($E877,Parâmetros!$A$39:$A$48,0)),99),IFERROR(INDEX(Cadastro!$F$5:$F$94,$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$94,$AB877),"")="",0,IF(IFERROR(INDEX(Cadastro!$F$5:$F$94,$AB877),"")&gt;IFERROR(INDEX(Parâmetros!$B$39:$B$48,MATCH($E877,Parâmetros!$A$39:$A$48,0)),99),IFERROR(INDEX(Cadastro!$F$5:$F$94,$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registro"),IF(AND($AB877&lt;&gt;$AB876,IFERROR(INDEX(Cadastro!$F$5:$F$94,$AB877),"")=""),"Indeterminado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IFERROR(MATCH($A877&amp;"|"&amp;TEXT(_xlfn.MAXIFS(Cadastro!$E$5:$E$94,Cadastro!$A$5:$A$94,$A877,Cadastro!$E$5:$E$94,"&lt;="&amp;$F877),"yyyymmdd"),Cadastro!$I$5:$I$94,0),"")</f>
        <v>36</v>
      </c>
      <c r="AC877" t="str">
        <f>IFERROR(_xlfn.SINGLE(INDEX(Exceções!$D$5:$D$202,MATCH($A877&amp;"|"&amp;$F877,Exceções!$F$5:$F$202,0))),"")</f>
        <v/>
      </c>
      <c r="AD877" t="str">
        <f>IF($AC877="","",IFERROR(_xlfn.SINGLE(INDEX(Exceções!$E$5:$E$202,MATCH($A877&amp;"|"&amp;$F877,Exceções!$F$5:$F$202,0))),""))</f>
        <v/>
      </c>
    </row>
    <row r="878" spans="1:30" ht="15" hidden="1" customHeight="1" x14ac:dyDescent="0.25">
      <c r="A878" s="43">
        <v>55618</v>
      </c>
      <c r="B878" s="29" t="s">
        <v>200</v>
      </c>
      <c r="C878" s="29" t="str">
        <f>IFERROR(INDEX(Cadastro!$C$5:$C$94,$AB878),"NÃO INFORMADO")</f>
        <v>MEC</v>
      </c>
      <c r="D878" s="29" t="str">
        <f>IFERROR(INDEX(Cadastro!$D$5:$D$94,$AB878),"")</f>
        <v>C</v>
      </c>
      <c r="E878" s="29" t="str">
        <f>IFERROR(INDEX(Cadastro!$G$5:$G$94,$AB878),"")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$94,$AB878),"")="",IF($L878&gt;0,1,0),IF(IFERROR(INDEX(Cadastro!$F$5:$F$94,$AB878),"")&lt;=IFERROR(INDEX(Parâmetros!$B$39:$B$48,MATCH($E878,Parâmetros!$A$39:$A$48,0)),99),IFERROR(INDEX(Cadastro!$F$5:$F$94,$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$94,$AB878),"")="",0,IF(IFERROR(INDEX(Cadastro!$F$5:$F$94,$AB878),"")&gt;IFERROR(INDEX(Parâmetros!$B$39:$B$48,MATCH($E878,Parâmetros!$A$39:$A$48,0)),99),IFERROR(INDEX(Cadastro!$F$5:$F$94,$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registro"),IF(AND($AB878&lt;&gt;$AB877,IFERROR(INDEX(Cadastro!$F$5:$F$94,$AB878),"")=""),"Indeterminado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IFERROR(MATCH($A878&amp;"|"&amp;TEXT(_xlfn.MAXIFS(Cadastro!$E$5:$E$94,Cadastro!$A$5:$A$94,$A878,Cadastro!$E$5:$E$94,"&lt;="&amp;$F878),"yyyymmdd"),Cadastro!$I$5:$I$94,0),"")</f>
        <v>36</v>
      </c>
      <c r="AC878" t="str">
        <f>IFERROR(_xlfn.SINGLE(INDEX(Exceções!$D$5:$D$202,MATCH($A878&amp;"|"&amp;$F878,Exceções!$F$5:$F$202,0))),"")</f>
        <v/>
      </c>
      <c r="AD878" t="str">
        <f>IF($AC878="","",IFERROR(_xlfn.SINGLE(INDEX(Exceções!$E$5:$E$202,MATCH($A878&amp;"|"&amp;$F878,Exceções!$F$5:$F$202,0))),""))</f>
        <v/>
      </c>
    </row>
    <row r="879" spans="1:30" ht="15" hidden="1" customHeight="1" x14ac:dyDescent="0.25">
      <c r="A879" s="43">
        <v>55618</v>
      </c>
      <c r="B879" s="29" t="s">
        <v>200</v>
      </c>
      <c r="C879" s="29" t="str">
        <f>IFERROR(INDEX(Cadastro!$C$5:$C$94,$AB879),"NÃO INFORMADO")</f>
        <v>MEC</v>
      </c>
      <c r="D879" s="29" t="str">
        <f>IFERROR(INDEX(Cadastro!$D$5:$D$94,$AB879),"")</f>
        <v>C</v>
      </c>
      <c r="E879" s="29" t="str">
        <f>IFERROR(INDEX(Cadastro!$G$5:$G$94,$AB879),"")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$94,$AB879),"")="",IF($L879&gt;0,1,0),IF(IFERROR(INDEX(Cadastro!$F$5:$F$94,$AB879),"")&lt;=IFERROR(INDEX(Parâmetros!$B$39:$B$48,MATCH($E879,Parâmetros!$A$39:$A$48,0)),99),IFERROR(INDEX(Cadastro!$F$5:$F$94,$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$94,$AB879),"")="",0,IF(IFERROR(INDEX(Cadastro!$F$5:$F$94,$AB879),"")&gt;IFERROR(INDEX(Parâmetros!$B$39:$B$48,MATCH($E879,Parâmetros!$A$39:$A$48,0)),99),IFERROR(INDEX(Cadastro!$F$5:$F$94,$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registro"),IF(AND($AB879&lt;&gt;$AB878,IFERROR(INDEX(Cadastro!$F$5:$F$94,$AB879),"")=""),"Indeterminado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IFERROR(MATCH($A879&amp;"|"&amp;TEXT(_xlfn.MAXIFS(Cadastro!$E$5:$E$94,Cadastro!$A$5:$A$94,$A879,Cadastro!$E$5:$E$94,"&lt;="&amp;$F879),"yyyymmdd"),Cadastro!$I$5:$I$94,0),"")</f>
        <v>36</v>
      </c>
      <c r="AC879" t="str">
        <f>IFERROR(_xlfn.SINGLE(INDEX(Exceções!$D$5:$D$202,MATCH($A879&amp;"|"&amp;$F879,Exceções!$F$5:$F$202,0))),"")</f>
        <v/>
      </c>
      <c r="AD879" t="str">
        <f>IF($AC879="","",IFERROR(_xlfn.SINGLE(INDEX(Exceções!$E$5:$E$202,MATCH($A879&amp;"|"&amp;$F879,Exceções!$F$5:$F$202,0))),""))</f>
        <v/>
      </c>
    </row>
    <row r="880" spans="1:30" ht="15" hidden="1" customHeight="1" x14ac:dyDescent="0.25">
      <c r="A880" s="43">
        <v>55618</v>
      </c>
      <c r="B880" s="29" t="s">
        <v>200</v>
      </c>
      <c r="C880" s="29" t="str">
        <f>IFERROR(INDEX(Cadastro!$C$5:$C$94,$AB880),"NÃO INFORMADO")</f>
        <v>MEC</v>
      </c>
      <c r="D880" s="29" t="str">
        <f>IFERROR(INDEX(Cadastro!$D$5:$D$94,$AB880),"")</f>
        <v>C</v>
      </c>
      <c r="E880" s="29" t="str">
        <f>IFERROR(INDEX(Cadastro!$G$5:$G$94,$AB880),"")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$94,$AB880),"")="",IF($L880&gt;0,1,0),IF(IFERROR(INDEX(Cadastro!$F$5:$F$94,$AB880),"")&lt;=IFERROR(INDEX(Parâmetros!$B$39:$B$48,MATCH($E880,Parâmetros!$A$39:$A$48,0)),99),IFERROR(INDEX(Cadastro!$F$5:$F$94,$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$94,$AB880),"")="",0,IF(IFERROR(INDEX(Cadastro!$F$5:$F$94,$AB880),"")&gt;IFERROR(INDEX(Parâmetros!$B$39:$B$48,MATCH($E880,Parâmetros!$A$39:$A$48,0)),99),IFERROR(INDEX(Cadastro!$F$5:$F$94,$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registro"),IF(AND($AB880&lt;&gt;$AB879,IFERROR(INDEX(Cadastro!$F$5:$F$94,$AB880),"")=""),"Indeterminado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IFERROR(MATCH($A880&amp;"|"&amp;TEXT(_xlfn.MAXIFS(Cadastro!$E$5:$E$94,Cadastro!$A$5:$A$94,$A880,Cadastro!$E$5:$E$94,"&lt;="&amp;$F880),"yyyymmdd"),Cadastro!$I$5:$I$94,0),"")</f>
        <v>36</v>
      </c>
      <c r="AC880" t="str">
        <f>IFERROR(_xlfn.SINGLE(INDEX(Exceções!$D$5:$D$202,MATCH($A880&amp;"|"&amp;$F880,Exceções!$F$5:$F$202,0))),"")</f>
        <v/>
      </c>
      <c r="AD880" t="str">
        <f>IF($AC880="","",IFERROR(_xlfn.SINGLE(INDEX(Exceções!$E$5:$E$202,MATCH($A880&amp;"|"&amp;$F880,Exceções!$F$5:$F$202,0))),""))</f>
        <v/>
      </c>
    </row>
    <row r="881" spans="1:30" ht="15" hidden="1" customHeight="1" x14ac:dyDescent="0.25">
      <c r="A881" s="43">
        <v>55618</v>
      </c>
      <c r="B881" s="29" t="s">
        <v>200</v>
      </c>
      <c r="C881" s="29" t="str">
        <f>IFERROR(INDEX(Cadastro!$C$5:$C$94,$AB881),"NÃO INFORMADO")</f>
        <v>MEC</v>
      </c>
      <c r="D881" s="29" t="str">
        <f>IFERROR(INDEX(Cadastro!$D$5:$D$94,$AB881),"")</f>
        <v>C</v>
      </c>
      <c r="E881" s="29" t="str">
        <f>IFERROR(INDEX(Cadastro!$G$5:$G$94,$AB881),"")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$94,$AB881),"")="",IF($L881&gt;0,1,0),IF(IFERROR(INDEX(Cadastro!$F$5:$F$94,$AB881),"")&lt;=IFERROR(INDEX(Parâmetros!$B$39:$B$48,MATCH($E881,Parâmetros!$A$39:$A$48,0)),99),IFERROR(INDEX(Cadastro!$F$5:$F$94,$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$94,$AB881),"")="",0,IF(IFERROR(INDEX(Cadastro!$F$5:$F$94,$AB881),"")&gt;IFERROR(INDEX(Parâmetros!$B$39:$B$48,MATCH($E881,Parâmetros!$A$39:$A$48,0)),99),IFERROR(INDEX(Cadastro!$F$5:$F$94,$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registro"),IF(AND($AB881&lt;&gt;$AB880,IFERROR(INDEX(Cadastro!$F$5:$F$94,$AB881),"")=""),"Indeterminado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IFERROR(MATCH($A881&amp;"|"&amp;TEXT(_xlfn.MAXIFS(Cadastro!$E$5:$E$94,Cadastro!$A$5:$A$94,$A881,Cadastro!$E$5:$E$94,"&lt;="&amp;$F881),"yyyymmdd"),Cadastro!$I$5:$I$94,0),"")</f>
        <v>36</v>
      </c>
      <c r="AC881" t="str">
        <f>IFERROR(_xlfn.SINGLE(INDEX(Exceções!$D$5:$D$202,MATCH($A881&amp;"|"&amp;$F881,Exceções!$F$5:$F$202,0))),"")</f>
        <v/>
      </c>
      <c r="AD881" t="str">
        <f>IF($AC881="","",IFERROR(_xlfn.SINGLE(INDEX(Exceções!$E$5:$E$202,MATCH($A881&amp;"|"&amp;$F881,Exceções!$F$5:$F$202,0))),""))</f>
        <v/>
      </c>
    </row>
    <row r="882" spans="1:30" ht="15" hidden="1" customHeight="1" x14ac:dyDescent="0.25">
      <c r="A882" s="43">
        <v>55618</v>
      </c>
      <c r="B882" s="29" t="s">
        <v>200</v>
      </c>
      <c r="C882" s="29" t="str">
        <f>IFERROR(INDEX(Cadastro!$C$5:$C$94,$AB882),"NÃO INFORMADO")</f>
        <v>MEC</v>
      </c>
      <c r="D882" s="29" t="str">
        <f>IFERROR(INDEX(Cadastro!$D$5:$D$94,$AB882),"")</f>
        <v>C</v>
      </c>
      <c r="E882" s="29" t="str">
        <f>IFERROR(INDEX(Cadastro!$G$5:$G$94,$AB882),"")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$94,$AB882),"")="",IF($L882&gt;0,1,0),IF(IFERROR(INDEX(Cadastro!$F$5:$F$94,$AB882),"")&lt;=IFERROR(INDEX(Parâmetros!$B$39:$B$48,MATCH($E882,Parâmetros!$A$39:$A$48,0)),99),IFERROR(INDEX(Cadastro!$F$5:$F$94,$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$94,$AB882),"")="",0,IF(IFERROR(INDEX(Cadastro!$F$5:$F$94,$AB882),"")&gt;IFERROR(INDEX(Parâmetros!$B$39:$B$48,MATCH($E882,Parâmetros!$A$39:$A$48,0)),99),IFERROR(INDEX(Cadastro!$F$5:$F$94,$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registro"),IF(AND($AB882&lt;&gt;$AB881,IFERROR(INDEX(Cadastro!$F$5:$F$94,$AB882),"")=""),"Indeterminado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IFERROR(MATCH($A882&amp;"|"&amp;TEXT(_xlfn.MAXIFS(Cadastro!$E$5:$E$94,Cadastro!$A$5:$A$94,$A882,Cadastro!$E$5:$E$94,"&lt;="&amp;$F882),"yyyymmdd"),Cadastro!$I$5:$I$94,0),"")</f>
        <v>36</v>
      </c>
      <c r="AC882" t="str">
        <f>IFERROR(_xlfn.SINGLE(INDEX(Exceções!$D$5:$D$202,MATCH($A882&amp;"|"&amp;$F882,Exceções!$F$5:$F$202,0))),"")</f>
        <v/>
      </c>
      <c r="AD882" t="str">
        <f>IF($AC882="","",IFERROR(_xlfn.SINGLE(INDEX(Exceções!$E$5:$E$202,MATCH($A882&amp;"|"&amp;$F882,Exceções!$F$5:$F$202,0))),""))</f>
        <v/>
      </c>
    </row>
    <row r="883" spans="1:30" ht="15" hidden="1" customHeight="1" x14ac:dyDescent="0.25">
      <c r="A883" s="43">
        <v>55618</v>
      </c>
      <c r="B883" s="29" t="s">
        <v>200</v>
      </c>
      <c r="C883" s="29" t="str">
        <f>IFERROR(INDEX(Cadastro!$C$5:$C$94,$AB883),"NÃO INFORMADO")</f>
        <v>MEC</v>
      </c>
      <c r="D883" s="29" t="str">
        <f>IFERROR(INDEX(Cadastro!$D$5:$D$94,$AB883),"")</f>
        <v>C</v>
      </c>
      <c r="E883" s="29" t="str">
        <f>IFERROR(INDEX(Cadastro!$G$5:$G$94,$AB883),"")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$94,$AB883),"")="",IF($L883&gt;0,1,0),IF(IFERROR(INDEX(Cadastro!$F$5:$F$94,$AB883),"")&lt;=IFERROR(INDEX(Parâmetros!$B$39:$B$48,MATCH($E883,Parâmetros!$A$39:$A$48,0)),99),IFERROR(INDEX(Cadastro!$F$5:$F$94,$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$94,$AB883),"")="",0,IF(IFERROR(INDEX(Cadastro!$F$5:$F$94,$AB883),"")&gt;IFERROR(INDEX(Parâmetros!$B$39:$B$48,MATCH($E883,Parâmetros!$A$39:$A$48,0)),99),IFERROR(INDEX(Cadastro!$F$5:$F$94,$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registro"),IF(AND($AB883&lt;&gt;$AB882,IFERROR(INDEX(Cadastro!$F$5:$F$94,$AB883),"")=""),"Indeterminado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IFERROR(MATCH($A883&amp;"|"&amp;TEXT(_xlfn.MAXIFS(Cadastro!$E$5:$E$94,Cadastro!$A$5:$A$94,$A883,Cadastro!$E$5:$E$94,"&lt;="&amp;$F883),"yyyymmdd"),Cadastro!$I$5:$I$94,0),"")</f>
        <v>36</v>
      </c>
      <c r="AC883" t="str">
        <f>IFERROR(_xlfn.SINGLE(INDEX(Exceções!$D$5:$D$202,MATCH($A883&amp;"|"&amp;$F883,Exceções!$F$5:$F$202,0))),"")</f>
        <v>Folga</v>
      </c>
      <c r="AD883" t="str">
        <f>IF($AC883="","",IFERROR(_xlfn.SINGLE(INDEX(Exceções!$E$5:$E$202,MATCH($A883&amp;"|"&amp;$F883,Exceções!$F$5:$F$202,0))),""))</f>
        <v>O funcionario foi dispensado para consulta medica de rotina</v>
      </c>
    </row>
    <row r="884" spans="1:30" ht="15" hidden="1" customHeight="1" x14ac:dyDescent="0.25">
      <c r="A884" s="43">
        <v>55618</v>
      </c>
      <c r="B884" s="29" t="s">
        <v>200</v>
      </c>
      <c r="C884" s="29" t="str">
        <f>IFERROR(INDEX(Cadastro!$C$5:$C$94,$AB884),"NÃO INFORMADO")</f>
        <v>MEC</v>
      </c>
      <c r="D884" s="29" t="str">
        <f>IFERROR(INDEX(Cadastro!$D$5:$D$94,$AB884),"")</f>
        <v>C</v>
      </c>
      <c r="E884" s="29" t="str">
        <f>IFERROR(INDEX(Cadastro!$G$5:$G$94,$AB884),"")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$94,$AB884),"")="",IF($L884&gt;0,1,0),IF(IFERROR(INDEX(Cadastro!$F$5:$F$94,$AB884),"")&lt;=IFERROR(INDEX(Parâmetros!$B$39:$B$48,MATCH($E884,Parâmetros!$A$39:$A$48,0)),99),IFERROR(INDEX(Cadastro!$F$5:$F$94,$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$94,$AB884),"")="",0,IF(IFERROR(INDEX(Cadastro!$F$5:$F$94,$AB884),"")&gt;IFERROR(INDEX(Parâmetros!$B$39:$B$48,MATCH($E884,Parâmetros!$A$39:$A$48,0)),99),IFERROR(INDEX(Cadastro!$F$5:$F$94,$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registro"),IF(AND($AB884&lt;&gt;$AB883,IFERROR(INDEX(Cadastro!$F$5:$F$94,$AB884),"")=""),"Indeterminado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IFERROR(MATCH($A884&amp;"|"&amp;TEXT(_xlfn.MAXIFS(Cadastro!$E$5:$E$94,Cadastro!$A$5:$A$94,$A884,Cadastro!$E$5:$E$94,"&lt;="&amp;$F884),"yyyymmdd"),Cadastro!$I$5:$I$94,0),"")</f>
        <v>36</v>
      </c>
      <c r="AC884" t="str">
        <f>IFERROR(_xlfn.SINGLE(INDEX(Exceções!$D$5:$D$202,MATCH($A884&amp;"|"&amp;$F884,Exceções!$F$5:$F$202,0))),"")</f>
        <v/>
      </c>
      <c r="AD884" t="str">
        <f>IF($AC884="","",IFERROR(_xlfn.SINGLE(INDEX(Exceções!$E$5:$E$202,MATCH($A884&amp;"|"&amp;$F884,Exceções!$F$5:$F$202,0))),""))</f>
        <v/>
      </c>
    </row>
    <row r="885" spans="1:30" ht="15" hidden="1" customHeight="1" x14ac:dyDescent="0.25">
      <c r="A885" s="43">
        <v>55618</v>
      </c>
      <c r="B885" s="29" t="s">
        <v>200</v>
      </c>
      <c r="C885" s="29" t="str">
        <f>IFERROR(INDEX(Cadastro!$C$5:$C$94,$AB885),"NÃO INFORMADO")</f>
        <v>MEC</v>
      </c>
      <c r="D885" s="29" t="str">
        <f>IFERROR(INDEX(Cadastro!$D$5:$D$94,$AB885),"")</f>
        <v>C</v>
      </c>
      <c r="E885" s="29" t="str">
        <f>IFERROR(INDEX(Cadastro!$G$5:$G$94,$AB885),"")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$94,$AB885),"")="",IF($L885&gt;0,1,0),IF(IFERROR(INDEX(Cadastro!$F$5:$F$94,$AB885),"")&lt;=IFERROR(INDEX(Parâmetros!$B$39:$B$48,MATCH($E885,Parâmetros!$A$39:$A$48,0)),99),IFERROR(INDEX(Cadastro!$F$5:$F$94,$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$94,$AB885),"")="",0,IF(IFERROR(INDEX(Cadastro!$F$5:$F$94,$AB885),"")&gt;IFERROR(INDEX(Parâmetros!$B$39:$B$48,MATCH($E885,Parâmetros!$A$39:$A$48,0)),99),IFERROR(INDEX(Cadastro!$F$5:$F$94,$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registro"),IF(AND($AB885&lt;&gt;$AB884,IFERROR(INDEX(Cadastro!$F$5:$F$94,$AB885),"")=""),"Indeterminado (início da série)",IF($X885&gt;0,"Folga","Falta de registro"))))))))</f>
        <v>Atestado</v>
      </c>
      <c r="Z885" s="46">
        <f>IF(OR($L885&gt;0,$F885&gt;Parâmetros!$E$14),0,IF($A885&lt;&gt;$A884,1,N($Z884)+1))</f>
        <v>1</v>
      </c>
      <c r="AA885" s="46">
        <f>IF(OR($L885&gt;0,$F885&gt;Parâmetros!$E$14),0,IF(OR($A885&lt;&gt;$A886,$F886&gt;Parâmetros!$E$14),1,N($AA886)+1))</f>
        <v>3</v>
      </c>
      <c r="AB885" s="43">
        <f>IFERROR(MATCH($A885&amp;"|"&amp;TEXT(_xlfn.MAXIFS(Cadastro!$E$5:$E$94,Cadastro!$A$5:$A$94,$A885,Cadastro!$E$5:$E$94,"&lt;="&amp;$F885),"yyyymmdd"),Cadastro!$I$5:$I$94,0),"")</f>
        <v>36</v>
      </c>
      <c r="AC885" t="str">
        <f>IFERROR(_xlfn.SINGLE(INDEX(Exceções!$D$5:$D$202,MATCH($A885&amp;"|"&amp;$F885,Exceções!$F$5:$F$202,0))),"")</f>
        <v>Atestado</v>
      </c>
      <c r="AD885" t="str">
        <f>IF($AC885="","",IFERROR(_xlfn.SINGLE(INDEX(Exceções!$E$5:$E$202,MATCH($A885&amp;"|"&amp;$F885,Exceções!$F$5:$F$202,0))),""))</f>
        <v>Atestado medico</v>
      </c>
    </row>
    <row r="886" spans="1:30" ht="15" hidden="1" customHeight="1" x14ac:dyDescent="0.25">
      <c r="A886" s="43">
        <v>55618</v>
      </c>
      <c r="B886" s="29" t="s">
        <v>200</v>
      </c>
      <c r="C886" s="29" t="str">
        <f>IFERROR(INDEX(Cadastro!$C$5:$C$94,$AB886),"NÃO INFORMADO")</f>
        <v>MEC</v>
      </c>
      <c r="D886" s="29" t="str">
        <f>IFERROR(INDEX(Cadastro!$D$5:$D$94,$AB886),"")</f>
        <v>C</v>
      </c>
      <c r="E886" s="29" t="str">
        <f>IFERROR(INDEX(Cadastro!$G$5:$G$94,$AB886),"")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$94,$AB886),"")="",IF($L886&gt;0,1,0),IF(IFERROR(INDEX(Cadastro!$F$5:$F$94,$AB886),"")&lt;=IFERROR(INDEX(Parâmetros!$B$39:$B$48,MATCH($E886,Parâmetros!$A$39:$A$48,0)),99),IFERROR(INDEX(Cadastro!$F$5:$F$94,$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$94,$AB886),"")="",0,IF(IFERROR(INDEX(Cadastro!$F$5:$F$94,$AB886),"")&gt;IFERROR(INDEX(Parâmetros!$B$39:$B$48,MATCH($E886,Parâmetros!$A$39:$A$48,0)),99),IFERROR(INDEX(Cadastro!$F$5:$F$94,$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registro"),IF(AND($AB886&lt;&gt;$AB885,IFERROR(INDEX(Cadastro!$F$5:$F$94,$AB886),"")=""),"Indeterminado (início da série)",IF($X886&gt;0,"Folga","Falta de registro"))))))))</f>
        <v>Falta de registro</v>
      </c>
      <c r="Z886" s="46">
        <f>IF(OR($L886&gt;0,$F886&gt;Parâmetros!$E$14),0,IF($A886&lt;&gt;$A885,1,N($Z885)+1))</f>
        <v>2</v>
      </c>
      <c r="AA886" s="46">
        <f>IF(OR($L886&gt;0,$F886&gt;Parâmetros!$E$14),0,IF(OR($A886&lt;&gt;$A887,$F887&gt;Parâmetros!$E$14),1,N($AA887)+1))</f>
        <v>2</v>
      </c>
      <c r="AB886" s="43">
        <f>IFERROR(MATCH($A886&amp;"|"&amp;TEXT(_xlfn.MAXIFS(Cadastro!$E$5:$E$94,Cadastro!$A$5:$A$94,$A886,Cadastro!$E$5:$E$94,"&lt;="&amp;$F886),"yyyymmdd"),Cadastro!$I$5:$I$94,0),"")</f>
        <v>36</v>
      </c>
      <c r="AC886" t="str">
        <f>IFERROR(_xlfn.SINGLE(INDEX(Exceções!$D$5:$D$202,MATCH($A886&amp;"|"&amp;$F886,Exceções!$F$5:$F$202,0))),"")</f>
        <v/>
      </c>
      <c r="AD886" t="str">
        <f>IF($AC886="","",IFERROR(_xlfn.SINGLE(INDEX(Exceções!$E$5:$E$202,MATCH($A886&amp;"|"&amp;$F886,Exceções!$F$5:$F$202,0))),""))</f>
        <v/>
      </c>
    </row>
    <row r="887" spans="1:30" ht="15" hidden="1" customHeight="1" x14ac:dyDescent="0.25">
      <c r="A887" s="43">
        <v>55618</v>
      </c>
      <c r="B887" s="29" t="s">
        <v>200</v>
      </c>
      <c r="C887" s="29" t="str">
        <f>IFERROR(INDEX(Cadastro!$C$5:$C$94,$AB887),"NÃO INFORMADO")</f>
        <v>MEC</v>
      </c>
      <c r="D887" s="29" t="str">
        <f>IFERROR(INDEX(Cadastro!$D$5:$D$94,$AB887),"")</f>
        <v>C</v>
      </c>
      <c r="E887" s="29" t="str">
        <f>IFERROR(INDEX(Cadastro!$G$5:$G$94,$AB887),"")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$94,$AB887),"")="",IF($L887&gt;0,1,0),IF(IFERROR(INDEX(Cadastro!$F$5:$F$94,$AB887),"")&lt;=IFERROR(INDEX(Parâmetros!$B$39:$B$48,MATCH($E887,Parâmetros!$A$39:$A$48,0)),99),IFERROR(INDEX(Cadastro!$F$5:$F$94,$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$94,$AB887),"")="",0,IF(IFERROR(INDEX(Cadastro!$F$5:$F$94,$AB887),"")&gt;IFERROR(INDEX(Parâmetros!$B$39:$B$48,MATCH($E887,Parâmetros!$A$39:$A$48,0)),99),IFERROR(INDEX(Cadastro!$F$5:$F$94,$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registro"),IF(AND($AB887&lt;&gt;$AB886,IFERROR(INDEX(Cadastro!$F$5:$F$94,$AB887),"")=""),"Indeterminado (início da série)",IF($X887&gt;0,"Folga","Falta de registro"))))))))</f>
        <v>Falta de registro</v>
      </c>
      <c r="Z887" s="46">
        <f>IF(OR($L887&gt;0,$F887&gt;Parâmetros!$E$14),0,IF($A887&lt;&gt;$A886,1,N($Z886)+1))</f>
        <v>3</v>
      </c>
      <c r="AA887" s="46">
        <f>IF(OR($L887&gt;0,$F887&gt;Parâmetros!$E$14),0,IF(OR($A887&lt;&gt;$A888,$F888&gt;Parâmetros!$E$14),1,N($AA888)+1))</f>
        <v>1</v>
      </c>
      <c r="AB887" s="43">
        <f>IFERROR(MATCH($A887&amp;"|"&amp;TEXT(_xlfn.MAXIFS(Cadastro!$E$5:$E$94,Cadastro!$A$5:$A$94,$A887,Cadastro!$E$5:$E$94,"&lt;="&amp;$F887),"yyyymmdd"),Cadastro!$I$5:$I$94,0),"")</f>
        <v>36</v>
      </c>
      <c r="AC887" t="str">
        <f>IFERROR(_xlfn.SINGLE(INDEX(Exceções!$D$5:$D$202,MATCH($A887&amp;"|"&amp;$F887,Exceções!$F$5:$F$202,0))),"")</f>
        <v/>
      </c>
      <c r="AD887" t="str">
        <f>IF($AC887="","",IFERROR(_xlfn.SINGLE(INDEX(Exceções!$E$5:$E$202,MATCH($A887&amp;"|"&amp;$F887,Exceções!$F$5:$F$202,0))),""))</f>
        <v/>
      </c>
    </row>
    <row r="888" spans="1:30" ht="15" hidden="1" customHeight="1" x14ac:dyDescent="0.25">
      <c r="A888" s="43">
        <v>55618</v>
      </c>
      <c r="B888" s="29" t="s">
        <v>200</v>
      </c>
      <c r="C888" s="29" t="str">
        <f>IFERROR(INDEX(Cadastro!$C$5:$C$94,$AB888),"NÃO INFORMADO")</f>
        <v>MEC</v>
      </c>
      <c r="D888" s="29" t="str">
        <f>IFERROR(INDEX(Cadastro!$D$5:$D$94,$AB888),"")</f>
        <v>C</v>
      </c>
      <c r="E888" s="29" t="str">
        <f>IFERROR(INDEX(Cadastro!$G$5:$G$94,$AB888),"")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Não</v>
      </c>
      <c r="Q888" s="44" t="str">
        <f t="shared" si="170"/>
        <v/>
      </c>
      <c r="R888" s="44" t="str">
        <f t="shared" si="171"/>
        <v/>
      </c>
      <c r="S888" s="42" t="str">
        <f t="shared" si="172"/>
        <v/>
      </c>
      <c r="T888" s="44" t="str">
        <f>IF($Q888&lt;&gt;"Sim","",IF($N888&gt;Parâmetros!$E$15,"Sim","Não"))</f>
        <v/>
      </c>
      <c r="U888" s="29" t="str">
        <f t="shared" si="173"/>
        <v>Fora da apuração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$94,$AB888),"")="",IF($L888&gt;0,1,0),IF(IFERROR(INDEX(Cadastro!$F$5:$F$94,$AB888),"")&lt;=IFERROR(INDEX(Parâmetros!$B$39:$B$48,MATCH($E888,Parâmetros!$A$39:$A$48,0)),99),IFERROR(INDEX(Cadastro!$F$5:$F$94,$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$94,$AB888),"")="",0,IF(IFERROR(INDEX(Cadastro!$F$5:$F$94,$AB888),"")&gt;IFERROR(INDEX(Parâmetros!$B$39:$B$48,MATCH($E888,Parâmetros!$A$39:$A$48,0)),99),IFERROR(INDEX(Cadastro!$F$5:$F$94,$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registro"),IF(AND($AB888&lt;&gt;$AB887,IFERROR(INDEX(Cadastro!$F$5:$F$94,$AB888),"")=""),"Indeterminado (início da série)",IF($X888&gt;0,"Folga","Falta de registro"))))))))</f>
        <v>Falta de registro</v>
      </c>
      <c r="Z888" s="46">
        <f>IF(OR($L888&gt;0,$F888&gt;Parâmetros!$E$14),0,IF($A888&lt;&gt;$A887,1,N($Z887)+1))</f>
        <v>0</v>
      </c>
      <c r="AA888" s="46">
        <f>IF(OR($L888&gt;0,$F888&gt;Parâmetros!$E$14),0,IF(OR($A888&lt;&gt;$A889,$F889&gt;Parâmetros!$E$14),1,N($AA889)+1))</f>
        <v>0</v>
      </c>
      <c r="AB888" s="43">
        <f>IFERROR(MATCH($A888&amp;"|"&amp;TEXT(_xlfn.MAXIFS(Cadastro!$E$5:$E$94,Cadastro!$A$5:$A$94,$A888,Cadastro!$E$5:$E$94,"&lt;="&amp;$F888),"yyyymmdd"),Cadastro!$I$5:$I$94,0),"")</f>
        <v>36</v>
      </c>
      <c r="AC888" t="str">
        <f>IFERROR(_xlfn.SINGLE(INDEX(Exceções!$D$5:$D$202,MATCH($A888&amp;"|"&amp;$F888,Exceções!$F$5:$F$202,0))),"")</f>
        <v/>
      </c>
      <c r="AD888" t="str">
        <f>IF($AC888="","",IFERROR(_xlfn.SINGLE(INDEX(Exceções!$E$5:$E$202,MATCH($A888&amp;"|"&amp;$F888,Exceções!$F$5:$F$202,0))),""))</f>
        <v/>
      </c>
    </row>
    <row r="889" spans="1:30" ht="15" hidden="1" customHeight="1" x14ac:dyDescent="0.25">
      <c r="A889" s="43">
        <v>55618</v>
      </c>
      <c r="B889" s="29" t="s">
        <v>200</v>
      </c>
      <c r="C889" s="29" t="str">
        <f>IFERROR(INDEX(Cadastro!$C$5:$C$94,$AB889),"NÃO INFORMADO")</f>
        <v>MEC</v>
      </c>
      <c r="D889" s="29" t="str">
        <f>IFERROR(INDEX(Cadastro!$D$5:$D$94,$AB889),"")</f>
        <v>C</v>
      </c>
      <c r="E889" s="29" t="str">
        <f>IFERROR(INDEX(Cadastro!$G$5:$G$94,$AB889),"")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$94,$AB889),"")="",IF($L889&gt;0,1,0),IF(IFERROR(INDEX(Cadastro!$F$5:$F$94,$AB889),"")&lt;=IFERROR(INDEX(Parâmetros!$B$39:$B$48,MATCH($E889,Parâmetros!$A$39:$A$48,0)),99),IFERROR(INDEX(Cadastro!$F$5:$F$94,$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$94,$AB889),"")="",0,IF(IFERROR(INDEX(Cadastro!$F$5:$F$94,$AB889),"")&gt;IFERROR(INDEX(Parâmetros!$B$39:$B$48,MATCH($E889,Parâmetros!$A$39:$A$48,0)),99),IFERROR(INDEX(Cadastro!$F$5:$F$94,$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registro"),IF(AND($AB889&lt;&gt;$AB888,IFERROR(INDEX(Cadastro!$F$5:$F$94,$AB889),"")=""),"Indeterminado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IFERROR(MATCH($A889&amp;"|"&amp;TEXT(_xlfn.MAXIFS(Cadastro!$E$5:$E$94,Cadastro!$A$5:$A$94,$A889,Cadastro!$E$5:$E$94,"&lt;="&amp;$F889),"yyyymmdd"),Cadastro!$I$5:$I$94,0),"")</f>
        <v>36</v>
      </c>
      <c r="AC889" t="str">
        <f>IFERROR(_xlfn.SINGLE(INDEX(Exceções!$D$5:$D$202,MATCH($A889&amp;"|"&amp;$F889,Exceções!$F$5:$F$202,0))),"")</f>
        <v/>
      </c>
      <c r="AD889" t="str">
        <f>IF($AC889="","",IFERROR(_xlfn.SINGLE(INDEX(Exceções!$E$5:$E$202,MATCH($A889&amp;"|"&amp;$F889,Exceções!$F$5:$F$202,0))),""))</f>
        <v/>
      </c>
    </row>
    <row r="890" spans="1:30" ht="15" hidden="1" customHeight="1" x14ac:dyDescent="0.25">
      <c r="A890" s="43">
        <v>55618</v>
      </c>
      <c r="B890" s="29" t="s">
        <v>200</v>
      </c>
      <c r="C890" s="29" t="str">
        <f>IFERROR(INDEX(Cadastro!$C$5:$C$94,$AB890),"NÃO INFORMADO")</f>
        <v>MEC</v>
      </c>
      <c r="D890" s="29" t="str">
        <f>IFERROR(INDEX(Cadastro!$D$5:$D$94,$AB890),"")</f>
        <v>C</v>
      </c>
      <c r="E890" s="29" t="str">
        <f>IFERROR(INDEX(Cadastro!$G$5:$G$94,$AB890),"")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$94,$AB890),"")="",IF($L890&gt;0,1,0),IF(IFERROR(INDEX(Cadastro!$F$5:$F$94,$AB890),"")&lt;=IFERROR(INDEX(Parâmetros!$B$39:$B$48,MATCH($E890,Parâmetros!$A$39:$A$48,0)),99),IFERROR(INDEX(Cadastro!$F$5:$F$94,$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$94,$AB890),"")="",0,IF(IFERROR(INDEX(Cadastro!$F$5:$F$94,$AB890),"")&gt;IFERROR(INDEX(Parâmetros!$B$39:$B$48,MATCH($E890,Parâmetros!$A$39:$A$48,0)),99),IFERROR(INDEX(Cadastro!$F$5:$F$94,$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registro"),IF(AND($AB890&lt;&gt;$AB889,IFERROR(INDEX(Cadastro!$F$5:$F$94,$AB890),"")=""),"Indeterminado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IFERROR(MATCH($A890&amp;"|"&amp;TEXT(_xlfn.MAXIFS(Cadastro!$E$5:$E$94,Cadastro!$A$5:$A$94,$A890,Cadastro!$E$5:$E$94,"&lt;="&amp;$F890),"yyyymmdd"),Cadastro!$I$5:$I$94,0),"")</f>
        <v>36</v>
      </c>
      <c r="AC890" t="str">
        <f>IFERROR(_xlfn.SINGLE(INDEX(Exceções!$D$5:$D$202,MATCH($A890&amp;"|"&amp;$F890,Exceções!$F$5:$F$202,0))),"")</f>
        <v/>
      </c>
      <c r="AD890" t="str">
        <f>IF($AC890="","",IFERROR(_xlfn.SINGLE(INDEX(Exceções!$E$5:$E$202,MATCH($A890&amp;"|"&amp;$F890,Exceções!$F$5:$F$202,0))),""))</f>
        <v/>
      </c>
    </row>
    <row r="891" spans="1:30" ht="15" hidden="1" customHeight="1" x14ac:dyDescent="0.25">
      <c r="A891" s="43">
        <v>55618</v>
      </c>
      <c r="B891" s="29" t="s">
        <v>200</v>
      </c>
      <c r="C891" s="29" t="str">
        <f>IFERROR(INDEX(Cadastro!$C$5:$C$94,$AB891),"NÃO INFORMADO")</f>
        <v>MEC</v>
      </c>
      <c r="D891" s="29" t="str">
        <f>IFERROR(INDEX(Cadastro!$D$5:$D$94,$AB891),"")</f>
        <v>C</v>
      </c>
      <c r="E891" s="29" t="str">
        <f>IFERROR(INDEX(Cadastro!$G$5:$G$94,$AB891),"")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$94,$AB891),"")="",IF($L891&gt;0,1,0),IF(IFERROR(INDEX(Cadastro!$F$5:$F$94,$AB891),"")&lt;=IFERROR(INDEX(Parâmetros!$B$39:$B$48,MATCH($E891,Parâmetros!$A$39:$A$48,0)),99),IFERROR(INDEX(Cadastro!$F$5:$F$94,$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$94,$AB891),"")="",0,IF(IFERROR(INDEX(Cadastro!$F$5:$F$94,$AB891),"")&gt;IFERROR(INDEX(Parâmetros!$B$39:$B$48,MATCH($E891,Parâmetros!$A$39:$A$48,0)),99),IFERROR(INDEX(Cadastro!$F$5:$F$94,$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registro"),IF(AND($AB891&lt;&gt;$AB890,IFERROR(INDEX(Cadastro!$F$5:$F$94,$AB891),"")=""),"Indeterminado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IFERROR(MATCH($A891&amp;"|"&amp;TEXT(_xlfn.MAXIFS(Cadastro!$E$5:$E$94,Cadastro!$A$5:$A$94,$A891,Cadastro!$E$5:$E$94,"&lt;="&amp;$F891),"yyyymmdd"),Cadastro!$I$5:$I$94,0),"")</f>
        <v>36</v>
      </c>
      <c r="AC891" t="str">
        <f>IFERROR(_xlfn.SINGLE(INDEX(Exceções!$D$5:$D$202,MATCH($A891&amp;"|"&amp;$F891,Exceções!$F$5:$F$202,0))),"")</f>
        <v/>
      </c>
      <c r="AD891" t="str">
        <f>IF($AC891="","",IFERROR(_xlfn.SINGLE(INDEX(Exceções!$E$5:$E$202,MATCH($A891&amp;"|"&amp;$F891,Exceções!$F$5:$F$202,0))),""))</f>
        <v/>
      </c>
    </row>
    <row r="892" spans="1:30" ht="15" hidden="1" customHeight="1" x14ac:dyDescent="0.25">
      <c r="A892" s="43">
        <v>55618</v>
      </c>
      <c r="B892" s="29" t="s">
        <v>200</v>
      </c>
      <c r="C892" s="29" t="str">
        <f>IFERROR(INDEX(Cadastro!$C$5:$C$94,$AB892),"NÃO INFORMADO")</f>
        <v>MEC</v>
      </c>
      <c r="D892" s="29" t="str">
        <f>IFERROR(INDEX(Cadastro!$D$5:$D$94,$AB892),"")</f>
        <v>C</v>
      </c>
      <c r="E892" s="29" t="str">
        <f>IFERROR(INDEX(Cadastro!$G$5:$G$94,$AB892),"")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$94,$AB892),"")="",IF($L892&gt;0,1,0),IF(IFERROR(INDEX(Cadastro!$F$5:$F$94,$AB892),"")&lt;=IFERROR(INDEX(Parâmetros!$B$39:$B$48,MATCH($E892,Parâmetros!$A$39:$A$48,0)),99),IFERROR(INDEX(Cadastro!$F$5:$F$94,$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$94,$AB892),"")="",0,IF(IFERROR(INDEX(Cadastro!$F$5:$F$94,$AB892),"")&gt;IFERROR(INDEX(Parâmetros!$B$39:$B$48,MATCH($E892,Parâmetros!$A$39:$A$48,0)),99),IFERROR(INDEX(Cadastro!$F$5:$F$94,$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registro"),IF(AND($AB892&lt;&gt;$AB891,IFERROR(INDEX(Cadastro!$F$5:$F$94,$AB892),"")=""),"Indeterminado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IFERROR(MATCH($A892&amp;"|"&amp;TEXT(_xlfn.MAXIFS(Cadastro!$E$5:$E$94,Cadastro!$A$5:$A$94,$A892,Cadastro!$E$5:$E$94,"&lt;="&amp;$F892),"yyyymmdd"),Cadastro!$I$5:$I$94,0),"")</f>
        <v>36</v>
      </c>
      <c r="AC892" t="str">
        <f>IFERROR(_xlfn.SINGLE(INDEX(Exceções!$D$5:$D$202,MATCH($A892&amp;"|"&amp;$F892,Exceções!$F$5:$F$202,0))),"")</f>
        <v/>
      </c>
      <c r="AD892" t="str">
        <f>IF($AC892="","",IFERROR(_xlfn.SINGLE(INDEX(Exceções!$E$5:$E$202,MATCH($A892&amp;"|"&amp;$F892,Exceções!$F$5:$F$202,0))),""))</f>
        <v/>
      </c>
    </row>
    <row r="893" spans="1:30" ht="15" hidden="1" customHeight="1" x14ac:dyDescent="0.25">
      <c r="A893" s="43">
        <v>55618</v>
      </c>
      <c r="B893" s="29" t="s">
        <v>200</v>
      </c>
      <c r="C893" s="29" t="str">
        <f>IFERROR(INDEX(Cadastro!$C$5:$C$94,$AB893),"NÃO INFORMADO")</f>
        <v>MEC</v>
      </c>
      <c r="D893" s="29" t="str">
        <f>IFERROR(INDEX(Cadastro!$D$5:$D$94,$AB893),"")</f>
        <v>C</v>
      </c>
      <c r="E893" s="29" t="str">
        <f>IFERROR(INDEX(Cadastro!$G$5:$G$94,$AB893),"")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$94,$AB893),"")="",IF($L893&gt;0,1,0),IF(IFERROR(INDEX(Cadastro!$F$5:$F$94,$AB893),"")&lt;=IFERROR(INDEX(Parâmetros!$B$39:$B$48,MATCH($E893,Parâmetros!$A$39:$A$48,0)),99),IFERROR(INDEX(Cadastro!$F$5:$F$94,$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$94,$AB893),"")="",0,IF(IFERROR(INDEX(Cadastro!$F$5:$F$94,$AB893),"")&gt;IFERROR(INDEX(Parâmetros!$B$39:$B$48,MATCH($E893,Parâmetros!$A$39:$A$48,0)),99),IFERROR(INDEX(Cadastro!$F$5:$F$94,$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registro"),IF(AND($AB893&lt;&gt;$AB892,IFERROR(INDEX(Cadastro!$F$5:$F$94,$AB893),"")=""),"Indeterminado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IFERROR(MATCH($A893&amp;"|"&amp;TEXT(_xlfn.MAXIFS(Cadastro!$E$5:$E$94,Cadastro!$A$5:$A$94,$A893,Cadastro!$E$5:$E$94,"&lt;="&amp;$F893),"yyyymmdd"),Cadastro!$I$5:$I$94,0),"")</f>
        <v>36</v>
      </c>
      <c r="AC893" t="str">
        <f>IFERROR(_xlfn.SINGLE(INDEX(Exceções!$D$5:$D$202,MATCH($A893&amp;"|"&amp;$F893,Exceções!$F$5:$F$202,0))),"")</f>
        <v/>
      </c>
      <c r="AD893" t="str">
        <f>IF($AC893="","",IFERROR(_xlfn.SINGLE(INDEX(Exceções!$E$5:$E$202,MATCH($A893&amp;"|"&amp;$F893,Exceções!$F$5:$F$202,0))),""))</f>
        <v/>
      </c>
    </row>
    <row r="894" spans="1:30" ht="15" hidden="1" customHeight="1" x14ac:dyDescent="0.25">
      <c r="A894" s="43">
        <v>55618</v>
      </c>
      <c r="B894" s="29" t="s">
        <v>200</v>
      </c>
      <c r="C894" s="29" t="str">
        <f>IFERROR(INDEX(Cadastro!$C$5:$C$94,$AB894),"NÃO INFORMADO")</f>
        <v>MEC</v>
      </c>
      <c r="D894" s="29" t="str">
        <f>IFERROR(INDEX(Cadastro!$D$5:$D$94,$AB894),"")</f>
        <v>C</v>
      </c>
      <c r="E894" s="29" t="str">
        <f>IFERROR(INDEX(Cadastro!$G$5:$G$94,$AB894),"")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$94,$AB894),"")="",IF($L894&gt;0,1,0),IF(IFERROR(INDEX(Cadastro!$F$5:$F$94,$AB894),"")&lt;=IFERROR(INDEX(Parâmetros!$B$39:$B$48,MATCH($E894,Parâmetros!$A$39:$A$48,0)),99),IFERROR(INDEX(Cadastro!$F$5:$F$94,$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$94,$AB894),"")="",0,IF(IFERROR(INDEX(Cadastro!$F$5:$F$94,$AB894),"")&gt;IFERROR(INDEX(Parâmetros!$B$39:$B$48,MATCH($E894,Parâmetros!$A$39:$A$48,0)),99),IFERROR(INDEX(Cadastro!$F$5:$F$94,$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registro"),IF(AND($AB894&lt;&gt;$AB893,IFERROR(INDEX(Cadastro!$F$5:$F$94,$AB894),"")=""),"Indeterminado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IFERROR(MATCH($A894&amp;"|"&amp;TEXT(_xlfn.MAXIFS(Cadastro!$E$5:$E$94,Cadastro!$A$5:$A$94,$A894,Cadastro!$E$5:$E$94,"&lt;="&amp;$F894),"yyyymmdd"),Cadastro!$I$5:$I$94,0),"")</f>
        <v>36</v>
      </c>
      <c r="AC894" t="str">
        <f>IFERROR(_xlfn.SINGLE(INDEX(Exceções!$D$5:$D$202,MATCH($A894&amp;"|"&amp;$F894,Exceções!$F$5:$F$202,0))),"")</f>
        <v/>
      </c>
      <c r="AD894" t="str">
        <f>IF($AC894="","",IFERROR(_xlfn.SINGLE(INDEX(Exceções!$E$5:$E$202,MATCH($A894&amp;"|"&amp;$F894,Exceções!$F$5:$F$202,0))),""))</f>
        <v/>
      </c>
    </row>
    <row r="895" spans="1:30" ht="15" hidden="1" customHeight="1" x14ac:dyDescent="0.25">
      <c r="A895" s="43">
        <v>55618</v>
      </c>
      <c r="B895" s="29" t="s">
        <v>200</v>
      </c>
      <c r="C895" s="29" t="str">
        <f>IFERROR(INDEX(Cadastro!$C$5:$C$94,$AB895),"NÃO INFORMADO")</f>
        <v>MEC</v>
      </c>
      <c r="D895" s="29" t="str">
        <f>IFERROR(INDEX(Cadastro!$D$5:$D$94,$AB895),"")</f>
        <v>C</v>
      </c>
      <c r="E895" s="29" t="str">
        <f>IFERROR(INDEX(Cadastro!$G$5:$G$94,$AB895),"")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$94,$AB895),"")="",IF($L895&gt;0,1,0),IF(IFERROR(INDEX(Cadastro!$F$5:$F$94,$AB895),"")&lt;=IFERROR(INDEX(Parâmetros!$B$39:$B$48,MATCH($E895,Parâmetros!$A$39:$A$48,0)),99),IFERROR(INDEX(Cadastro!$F$5:$F$94,$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$94,$AB895),"")="",0,IF(IFERROR(INDEX(Cadastro!$F$5:$F$94,$AB895),"")&gt;IFERROR(INDEX(Parâmetros!$B$39:$B$48,MATCH($E895,Parâmetros!$A$39:$A$48,0)),99),IFERROR(INDEX(Cadastro!$F$5:$F$94,$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registro"),IF(AND($AB895&lt;&gt;$AB894,IFERROR(INDEX(Cadastro!$F$5:$F$94,$AB895),"")=""),"Indeterminado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IFERROR(MATCH($A895&amp;"|"&amp;TEXT(_xlfn.MAXIFS(Cadastro!$E$5:$E$94,Cadastro!$A$5:$A$94,$A895,Cadastro!$E$5:$E$94,"&lt;="&amp;$F895),"yyyymmdd"),Cadastro!$I$5:$I$94,0),"")</f>
        <v>36</v>
      </c>
      <c r="AC895" t="str">
        <f>IFERROR(_xlfn.SINGLE(INDEX(Exceções!$D$5:$D$202,MATCH($A895&amp;"|"&amp;$F895,Exceções!$F$5:$F$202,0))),"")</f>
        <v/>
      </c>
      <c r="AD895" t="str">
        <f>IF($AC895="","",IFERROR(_xlfn.SINGLE(INDEX(Exceções!$E$5:$E$202,MATCH($A895&amp;"|"&amp;$F895,Exceções!$F$5:$F$202,0))),""))</f>
        <v/>
      </c>
    </row>
    <row r="896" spans="1:30" ht="15" hidden="1" customHeight="1" x14ac:dyDescent="0.25">
      <c r="A896" s="43">
        <v>55618</v>
      </c>
      <c r="B896" s="29" t="s">
        <v>200</v>
      </c>
      <c r="C896" s="29" t="str">
        <f>IFERROR(INDEX(Cadastro!$C$5:$C$94,$AB896),"NÃO INFORMADO")</f>
        <v>MEC</v>
      </c>
      <c r="D896" s="29" t="str">
        <f>IFERROR(INDEX(Cadastro!$D$5:$D$94,$AB896),"")</f>
        <v>C</v>
      </c>
      <c r="E896" s="29" t="str">
        <f>IFERROR(INDEX(Cadastro!$G$5:$G$94,$AB896),"")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$94,$AB896),"")="",IF($L896&gt;0,1,0),IF(IFERROR(INDEX(Cadastro!$F$5:$F$94,$AB896),"")&lt;=IFERROR(INDEX(Parâmetros!$B$39:$B$48,MATCH($E896,Parâmetros!$A$39:$A$48,0)),99),IFERROR(INDEX(Cadastro!$F$5:$F$94,$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$94,$AB896),"")="",0,IF(IFERROR(INDEX(Cadastro!$F$5:$F$94,$AB896),"")&gt;IFERROR(INDEX(Parâmetros!$B$39:$B$48,MATCH($E896,Parâmetros!$A$39:$A$48,0)),99),IFERROR(INDEX(Cadastro!$F$5:$F$94,$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registro"),IF(AND($AB896&lt;&gt;$AB895,IFERROR(INDEX(Cadastro!$F$5:$F$94,$AB896),"")=""),"Indeterminado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IFERROR(MATCH($A896&amp;"|"&amp;TEXT(_xlfn.MAXIFS(Cadastro!$E$5:$E$94,Cadastro!$A$5:$A$94,$A896,Cadastro!$E$5:$E$94,"&lt;="&amp;$F896),"yyyymmdd"),Cadastro!$I$5:$I$94,0),"")</f>
        <v>36</v>
      </c>
      <c r="AC896" t="str">
        <f>IFERROR(_xlfn.SINGLE(INDEX(Exceções!$D$5:$D$202,MATCH($A896&amp;"|"&amp;$F896,Exceções!$F$5:$F$202,0))),"")</f>
        <v/>
      </c>
      <c r="AD896" t="str">
        <f>IF($AC896="","",IFERROR(_xlfn.SINGLE(INDEX(Exceções!$E$5:$E$202,MATCH($A896&amp;"|"&amp;$F896,Exceções!$F$5:$F$202,0))),""))</f>
        <v/>
      </c>
    </row>
    <row r="897" spans="1:30" ht="15" hidden="1" customHeight="1" x14ac:dyDescent="0.25">
      <c r="A897" s="43">
        <v>55618</v>
      </c>
      <c r="B897" s="29" t="s">
        <v>200</v>
      </c>
      <c r="C897" s="29" t="str">
        <f>IFERROR(INDEX(Cadastro!$C$5:$C$94,$AB897),"NÃO INFORMADO")</f>
        <v>MEC</v>
      </c>
      <c r="D897" s="29" t="str">
        <f>IFERROR(INDEX(Cadastro!$D$5:$D$94,$AB897),"")</f>
        <v>C</v>
      </c>
      <c r="E897" s="29" t="str">
        <f>IFERROR(INDEX(Cadastro!$G$5:$G$94,$AB897),"")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$94,$AB897),"")="",IF($L897&gt;0,1,0),IF(IFERROR(INDEX(Cadastro!$F$5:$F$94,$AB897),"")&lt;=IFERROR(INDEX(Parâmetros!$B$39:$B$48,MATCH($E897,Parâmetros!$A$39:$A$48,0)),99),IFERROR(INDEX(Cadastro!$F$5:$F$94,$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$94,$AB897),"")="",0,IF(IFERROR(INDEX(Cadastro!$F$5:$F$94,$AB897),"")&gt;IFERROR(INDEX(Parâmetros!$B$39:$B$48,MATCH($E897,Parâmetros!$A$39:$A$48,0)),99),IFERROR(INDEX(Cadastro!$F$5:$F$94,$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registro"),IF(AND($AB897&lt;&gt;$AB896,IFERROR(INDEX(Cadastro!$F$5:$F$94,$AB897),"")=""),"Indeterminado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IFERROR(MATCH($A897&amp;"|"&amp;TEXT(_xlfn.MAXIFS(Cadastro!$E$5:$E$94,Cadastro!$A$5:$A$94,$A897,Cadastro!$E$5:$E$94,"&lt;="&amp;$F897),"yyyymmdd"),Cadastro!$I$5:$I$94,0),"")</f>
        <v>36</v>
      </c>
      <c r="AC897" t="str">
        <f>IFERROR(_xlfn.SINGLE(INDEX(Exceções!$D$5:$D$202,MATCH($A897&amp;"|"&amp;$F897,Exceções!$F$5:$F$202,0))),"")</f>
        <v/>
      </c>
      <c r="AD897" t="str">
        <f>IF($AC897="","",IFERROR(_xlfn.SINGLE(INDEX(Exceções!$E$5:$E$202,MATCH($A897&amp;"|"&amp;$F897,Exceções!$F$5:$F$202,0))),""))</f>
        <v/>
      </c>
    </row>
    <row r="898" spans="1:30" ht="15" hidden="1" customHeight="1" x14ac:dyDescent="0.25">
      <c r="A898" s="43">
        <v>55618</v>
      </c>
      <c r="B898" s="29" t="s">
        <v>200</v>
      </c>
      <c r="C898" s="29" t="str">
        <f>IFERROR(INDEX(Cadastro!$C$5:$C$94,$AB898),"NÃO INFORMADO")</f>
        <v>MEC</v>
      </c>
      <c r="D898" s="29" t="str">
        <f>IFERROR(INDEX(Cadastro!$D$5:$D$94,$AB898),"")</f>
        <v>C</v>
      </c>
      <c r="E898" s="29" t="str">
        <f>IFERROR(INDEX(Cadastro!$G$5:$G$94,$AB898),"")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$94,$AB898),"")="",IF($L898&gt;0,1,0),IF(IFERROR(INDEX(Cadastro!$F$5:$F$94,$AB898),"")&lt;=IFERROR(INDEX(Parâmetros!$B$39:$B$48,MATCH($E898,Parâmetros!$A$39:$A$48,0)),99),IFERROR(INDEX(Cadastro!$F$5:$F$94,$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$94,$AB898),"")="",0,IF(IFERROR(INDEX(Cadastro!$F$5:$F$94,$AB898),"")&gt;IFERROR(INDEX(Parâmetros!$B$39:$B$48,MATCH($E898,Parâmetros!$A$39:$A$48,0)),99),IFERROR(INDEX(Cadastro!$F$5:$F$94,$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registro"),IF(AND($AB898&lt;&gt;$AB897,IFERROR(INDEX(Cadastro!$F$5:$F$94,$AB898),"")=""),"Indeterminado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IFERROR(MATCH($A898&amp;"|"&amp;TEXT(_xlfn.MAXIFS(Cadastro!$E$5:$E$94,Cadastro!$A$5:$A$94,$A898,Cadastro!$E$5:$E$94,"&lt;="&amp;$F898),"yyyymmdd"),Cadastro!$I$5:$I$94,0),"")</f>
        <v>36</v>
      </c>
      <c r="AC898" t="str">
        <f>IFERROR(_xlfn.SINGLE(INDEX(Exceções!$D$5:$D$202,MATCH($A898&amp;"|"&amp;$F898,Exceções!$F$5:$F$202,0))),"")</f>
        <v/>
      </c>
      <c r="AD898" t="str">
        <f>IF($AC898="","",IFERROR(_xlfn.SINGLE(INDEX(Exceções!$E$5:$E$202,MATCH($A898&amp;"|"&amp;$F898,Exceções!$F$5:$F$202,0))),""))</f>
        <v/>
      </c>
    </row>
    <row r="899" spans="1:30" ht="15" hidden="1" customHeight="1" x14ac:dyDescent="0.25">
      <c r="A899" s="43">
        <v>55618</v>
      </c>
      <c r="B899" s="29" t="s">
        <v>200</v>
      </c>
      <c r="C899" s="29" t="str">
        <f>IFERROR(INDEX(Cadastro!$C$5:$C$94,$AB899),"NÃO INFORMADO")</f>
        <v>MEC</v>
      </c>
      <c r="D899" s="29" t="str">
        <f>IFERROR(INDEX(Cadastro!$D$5:$D$94,$AB899),"")</f>
        <v>C</v>
      </c>
      <c r="E899" s="29" t="str">
        <f>IFERROR(INDEX(Cadastro!$G$5:$G$94,$AB899),"")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$94,$AB899),"")="",IF($L899&gt;0,1,0),IF(IFERROR(INDEX(Cadastro!$F$5:$F$94,$AB899),"")&lt;=IFERROR(INDEX(Parâmetros!$B$39:$B$48,MATCH($E899,Parâmetros!$A$39:$A$48,0)),99),IFERROR(INDEX(Cadastro!$F$5:$F$94,$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$94,$AB899),"")="",0,IF(IFERROR(INDEX(Cadastro!$F$5:$F$94,$AB899),"")&gt;IFERROR(INDEX(Parâmetros!$B$39:$B$48,MATCH($E899,Parâmetros!$A$39:$A$48,0)),99),IFERROR(INDEX(Cadastro!$F$5:$F$94,$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registro"),IF(AND($AB899&lt;&gt;$AB898,IFERROR(INDEX(Cadastro!$F$5:$F$94,$AB899),"")=""),"Indeterminado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IFERROR(MATCH($A899&amp;"|"&amp;TEXT(_xlfn.MAXIFS(Cadastro!$E$5:$E$94,Cadastro!$A$5:$A$94,$A899,Cadastro!$E$5:$E$94,"&lt;="&amp;$F899),"yyyymmdd"),Cadastro!$I$5:$I$94,0),"")</f>
        <v>36</v>
      </c>
      <c r="AC899" t="str">
        <f>IFERROR(_xlfn.SINGLE(INDEX(Exceções!$D$5:$D$202,MATCH($A899&amp;"|"&amp;$F899,Exceções!$F$5:$F$202,0))),"")</f>
        <v/>
      </c>
      <c r="AD899" t="str">
        <f>IF($AC899="","",IFERROR(_xlfn.SINGLE(INDEX(Exceções!$E$5:$E$202,MATCH($A899&amp;"|"&amp;$F899,Exceções!$F$5:$F$202,0))),""))</f>
        <v/>
      </c>
    </row>
    <row r="900" spans="1:30" ht="15" hidden="1" customHeight="1" x14ac:dyDescent="0.25">
      <c r="A900" s="43">
        <v>55618</v>
      </c>
      <c r="B900" s="29" t="s">
        <v>200</v>
      </c>
      <c r="C900" s="29" t="str">
        <f>IFERROR(INDEX(Cadastro!$C$5:$C$94,$AB900),"NÃO INFORMADO")</f>
        <v>MEC</v>
      </c>
      <c r="D900" s="29" t="str">
        <f>IFERROR(INDEX(Cadastro!$D$5:$D$94,$AB900),"")</f>
        <v>C</v>
      </c>
      <c r="E900" s="29" t="str">
        <f>IFERROR(INDEX(Cadastro!$G$5:$G$94,$AB900),"")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$94,$AB900),"")="",IF($L900&gt;0,1,0),IF(IFERROR(INDEX(Cadastro!$F$5:$F$94,$AB900),"")&lt;=IFERROR(INDEX(Parâmetros!$B$39:$B$48,MATCH($E900,Parâmetros!$A$39:$A$48,0)),99),IFERROR(INDEX(Cadastro!$F$5:$F$94,$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$94,$AB900),"")="",0,IF(IFERROR(INDEX(Cadastro!$F$5:$F$94,$AB900),"")&gt;IFERROR(INDEX(Parâmetros!$B$39:$B$48,MATCH($E900,Parâmetros!$A$39:$A$48,0)),99),IFERROR(INDEX(Cadastro!$F$5:$F$94,$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registro"),IF(AND($AB900&lt;&gt;$AB899,IFERROR(INDEX(Cadastro!$F$5:$F$94,$AB900),"")=""),"Indeterminado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IFERROR(MATCH($A900&amp;"|"&amp;TEXT(_xlfn.MAXIFS(Cadastro!$E$5:$E$94,Cadastro!$A$5:$A$94,$A900,Cadastro!$E$5:$E$94,"&lt;="&amp;$F900),"yyyymmdd"),Cadastro!$I$5:$I$94,0),"")</f>
        <v>36</v>
      </c>
      <c r="AC900" t="str">
        <f>IFERROR(_xlfn.SINGLE(INDEX(Exceções!$D$5:$D$202,MATCH($A900&amp;"|"&amp;$F900,Exceções!$F$5:$F$202,0))),"")</f>
        <v/>
      </c>
      <c r="AD900" t="str">
        <f>IF($AC900="","",IFERROR(_xlfn.SINGLE(INDEX(Exceções!$E$5:$E$202,MATCH($A900&amp;"|"&amp;$F900,Exceções!$F$5:$F$202,0))),""))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IFERROR(INDEX(Cadastro!$C$5:$C$94,$AB903),"NÃO INFORMADO")</f>
        <v>PED</v>
      </c>
      <c r="D903" s="29" t="str">
        <f>IFERROR(INDEX(Cadastro!$D$5:$D$94,$AB903),"")</f>
        <v>6x1</v>
      </c>
      <c r="E903" s="29" t="str">
        <f>IFERROR(INDEX(Cadastro!$G$5:$G$94,$AB903),"")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$94,$AB903),"")="",IF($L903&gt;0,1,0),IF(IFERROR(INDEX(Cadastro!$F$5:$F$94,$AB903),"")&lt;=IFERROR(INDEX(Parâmetros!$B$39:$B$48,MATCH($E903,Parâmetros!$A$39:$A$48,0)),99),IFERROR(INDEX(Cadastro!$F$5:$F$94,$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$94,$AB903),"")="",0,IF(IFERROR(INDEX(Cadastro!$F$5:$F$94,$AB903),"")&gt;IFERROR(INDEX(Parâmetros!$B$39:$B$48,MATCH($E903,Parâmetros!$A$39:$A$48,0)),99),IFERROR(INDEX(Cadastro!$F$5:$F$94,$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registro"),IF(AND($AB903&lt;&gt;$AB902,IFERROR(INDEX(Cadastro!$F$5:$F$94,$AB903),"")=""),"Indeterminado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IFERROR(MATCH($A903&amp;"|"&amp;TEXT(_xlfn.MAXIFS(Cadastro!$E$5:$E$94,Cadastro!$A$5:$A$94,$A903,Cadastro!$E$5:$E$94,"&lt;="&amp;$F903),"yyyymmdd"),Cadastro!$I$5:$I$94,0),"")</f>
        <v>37</v>
      </c>
      <c r="AC903" t="str">
        <f>IFERROR(_xlfn.SINGLE(INDEX(Exceções!$D$5:$D$202,MATCH($A903&amp;"|"&amp;$F903,Exceções!$F$5:$F$202,0))),"")</f>
        <v/>
      </c>
      <c r="AD903" t="str">
        <f>IF($AC903="","",IFERROR(_xlfn.SINGLE(INDEX(Exceções!$E$5:$E$202,MATCH($A903&amp;"|"&amp;$F903,Exceções!$F$5:$F$202,0))),""))</f>
        <v/>
      </c>
    </row>
    <row r="904" spans="1:30" ht="15" hidden="1" customHeight="1" x14ac:dyDescent="0.25">
      <c r="A904" s="43">
        <v>11918</v>
      </c>
      <c r="B904" s="29" t="s">
        <v>201</v>
      </c>
      <c r="C904" s="29" t="str">
        <f>IFERROR(INDEX(Cadastro!$C$5:$C$94,$AB904),"NÃO INFORMADO")</f>
        <v>PED</v>
      </c>
      <c r="D904" s="29" t="str">
        <f>IFERROR(INDEX(Cadastro!$D$5:$D$94,$AB904),"")</f>
        <v>6x1</v>
      </c>
      <c r="E904" s="29" t="str">
        <f>IFERROR(INDEX(Cadastro!$G$5:$G$94,$AB904),"")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$94,$AB904),"")="",IF($L904&gt;0,1,0),IF(IFERROR(INDEX(Cadastro!$F$5:$F$94,$AB904),"")&lt;=IFERROR(INDEX(Parâmetros!$B$39:$B$48,MATCH($E904,Parâmetros!$A$39:$A$48,0)),99),IFERROR(INDEX(Cadastro!$F$5:$F$94,$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$94,$AB904),"")="",0,IF(IFERROR(INDEX(Cadastro!$F$5:$F$94,$AB904),"")&gt;IFERROR(INDEX(Parâmetros!$B$39:$B$48,MATCH($E904,Parâmetros!$A$39:$A$48,0)),99),IFERROR(INDEX(Cadastro!$F$5:$F$94,$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registro"),IF(AND($AB904&lt;&gt;$AB903,IFERROR(INDEX(Cadastro!$F$5:$F$94,$AB904),"")=""),"Indeterminado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IFERROR(MATCH($A904&amp;"|"&amp;TEXT(_xlfn.MAXIFS(Cadastro!$E$5:$E$94,Cadastro!$A$5:$A$94,$A904,Cadastro!$E$5:$E$94,"&lt;="&amp;$F904),"yyyymmdd"),Cadastro!$I$5:$I$94,0),"")</f>
        <v>37</v>
      </c>
      <c r="AC904" t="str">
        <f>IFERROR(_xlfn.SINGLE(INDEX(Exceções!$D$5:$D$202,MATCH($A904&amp;"|"&amp;$F904,Exceções!$F$5:$F$202,0))),"")</f>
        <v/>
      </c>
      <c r="AD904" t="str">
        <f>IF($AC904="","",IFERROR(_xlfn.SINGLE(INDEX(Exceções!$E$5:$E$202,MATCH($A904&amp;"|"&amp;$F904,Exceções!$F$5:$F$202,0))),""))</f>
        <v/>
      </c>
    </row>
    <row r="905" spans="1:30" ht="15" hidden="1" customHeight="1" x14ac:dyDescent="0.25">
      <c r="A905" s="43">
        <v>11918</v>
      </c>
      <c r="B905" s="29" t="s">
        <v>201</v>
      </c>
      <c r="C905" s="29" t="str">
        <f>IFERROR(INDEX(Cadastro!$C$5:$C$94,$AB905),"NÃO INFORMADO")</f>
        <v>PED</v>
      </c>
      <c r="D905" s="29" t="str">
        <f>IFERROR(INDEX(Cadastro!$D$5:$D$94,$AB905),"")</f>
        <v>6x1</v>
      </c>
      <c r="E905" s="29" t="str">
        <f>IFERROR(INDEX(Cadastro!$G$5:$G$94,$AB905),"")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$94,$AB905),"")="",IF($L905&gt;0,1,0),IF(IFERROR(INDEX(Cadastro!$F$5:$F$94,$AB905),"")&lt;=IFERROR(INDEX(Parâmetros!$B$39:$B$48,MATCH($E905,Parâmetros!$A$39:$A$48,0)),99),IFERROR(INDEX(Cadastro!$F$5:$F$94,$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$94,$AB905),"")="",0,IF(IFERROR(INDEX(Cadastro!$F$5:$F$94,$AB905),"")&gt;IFERROR(INDEX(Parâmetros!$B$39:$B$48,MATCH($E905,Parâmetros!$A$39:$A$48,0)),99),IFERROR(INDEX(Cadastro!$F$5:$F$94,$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registro"),IF(AND($AB905&lt;&gt;$AB904,IFERROR(INDEX(Cadastro!$F$5:$F$94,$AB905),"")=""),"Indeterminado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IFERROR(MATCH($A905&amp;"|"&amp;TEXT(_xlfn.MAXIFS(Cadastro!$E$5:$E$94,Cadastro!$A$5:$A$94,$A905,Cadastro!$E$5:$E$94,"&lt;="&amp;$F905),"yyyymmdd"),Cadastro!$I$5:$I$94,0),"")</f>
        <v>37</v>
      </c>
      <c r="AC905" t="str">
        <f>IFERROR(_xlfn.SINGLE(INDEX(Exceções!$D$5:$D$202,MATCH($A905&amp;"|"&amp;$F905,Exceções!$F$5:$F$202,0))),"")</f>
        <v/>
      </c>
      <c r="AD905" t="str">
        <f>IF($AC905="","",IFERROR(_xlfn.SINGLE(INDEX(Exceções!$E$5:$E$202,MATCH($A905&amp;"|"&amp;$F905,Exceções!$F$5:$F$202,0))),""))</f>
        <v/>
      </c>
    </row>
    <row r="906" spans="1:30" ht="15" hidden="1" customHeight="1" x14ac:dyDescent="0.25">
      <c r="A906" s="43">
        <v>11918</v>
      </c>
      <c r="B906" s="29" t="s">
        <v>201</v>
      </c>
      <c r="C906" s="29" t="str">
        <f>IFERROR(INDEX(Cadastro!$C$5:$C$94,$AB906),"NÃO INFORMADO")</f>
        <v>PED</v>
      </c>
      <c r="D906" s="29" t="str">
        <f>IFERROR(INDEX(Cadastro!$D$5:$D$94,$AB906),"")</f>
        <v>6x1</v>
      </c>
      <c r="E906" s="29" t="str">
        <f>IFERROR(INDEX(Cadastro!$G$5:$G$94,$AB906),"")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$94,$AB906),"")="",IF($L906&gt;0,1,0),IF(IFERROR(INDEX(Cadastro!$F$5:$F$94,$AB906),"")&lt;=IFERROR(INDEX(Parâmetros!$B$39:$B$48,MATCH($E906,Parâmetros!$A$39:$A$48,0)),99),IFERROR(INDEX(Cadastro!$F$5:$F$94,$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$94,$AB906),"")="",0,IF(IFERROR(INDEX(Cadastro!$F$5:$F$94,$AB906),"")&gt;IFERROR(INDEX(Parâmetros!$B$39:$B$48,MATCH($E906,Parâmetros!$A$39:$A$48,0)),99),IFERROR(INDEX(Cadastro!$F$5:$F$94,$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registro"),IF(AND($AB906&lt;&gt;$AB905,IFERROR(INDEX(Cadastro!$F$5:$F$94,$AB906),"")=""),"Indeterminado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IFERROR(MATCH($A906&amp;"|"&amp;TEXT(_xlfn.MAXIFS(Cadastro!$E$5:$E$94,Cadastro!$A$5:$A$94,$A906,Cadastro!$E$5:$E$94,"&lt;="&amp;$F906),"yyyymmdd"),Cadastro!$I$5:$I$94,0),"")</f>
        <v>37</v>
      </c>
      <c r="AC906" t="str">
        <f>IFERROR(_xlfn.SINGLE(INDEX(Exceções!$D$5:$D$202,MATCH($A906&amp;"|"&amp;$F906,Exceções!$F$5:$F$202,0))),"")</f>
        <v/>
      </c>
      <c r="AD906" t="str">
        <f>IF($AC906="","",IFERROR(_xlfn.SINGLE(INDEX(Exceções!$E$5:$E$202,MATCH($A906&amp;"|"&amp;$F906,Exceções!$F$5:$F$202,0))),""))</f>
        <v/>
      </c>
    </row>
    <row r="907" spans="1:30" ht="15" hidden="1" customHeight="1" x14ac:dyDescent="0.25">
      <c r="A907" s="43">
        <v>11918</v>
      </c>
      <c r="B907" s="29" t="s">
        <v>201</v>
      </c>
      <c r="C907" s="29" t="str">
        <f>IFERROR(INDEX(Cadastro!$C$5:$C$94,$AB907),"NÃO INFORMADO")</f>
        <v>PED</v>
      </c>
      <c r="D907" s="29" t="str">
        <f>IFERROR(INDEX(Cadastro!$D$5:$D$94,$AB907),"")</f>
        <v>6x1</v>
      </c>
      <c r="E907" s="29" t="str">
        <f>IFERROR(INDEX(Cadastro!$G$5:$G$94,$AB907),"")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$94,$AB907),"")="",IF($L907&gt;0,1,0),IF(IFERROR(INDEX(Cadastro!$F$5:$F$94,$AB907),"")&lt;=IFERROR(INDEX(Parâmetros!$B$39:$B$48,MATCH($E907,Parâmetros!$A$39:$A$48,0)),99),IFERROR(INDEX(Cadastro!$F$5:$F$94,$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$94,$AB907),"")="",0,IF(IFERROR(INDEX(Cadastro!$F$5:$F$94,$AB907),"")&gt;IFERROR(INDEX(Parâmetros!$B$39:$B$48,MATCH($E907,Parâmetros!$A$39:$A$48,0)),99),IFERROR(INDEX(Cadastro!$F$5:$F$94,$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registro"),IF(AND($AB907&lt;&gt;$AB906,IFERROR(INDEX(Cadastro!$F$5:$F$94,$AB907),"")=""),"Indeterminado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IFERROR(MATCH($A907&amp;"|"&amp;TEXT(_xlfn.MAXIFS(Cadastro!$E$5:$E$94,Cadastro!$A$5:$A$94,$A907,Cadastro!$E$5:$E$94,"&lt;="&amp;$F907),"yyyymmdd"),Cadastro!$I$5:$I$94,0),"")</f>
        <v>37</v>
      </c>
      <c r="AC907" t="str">
        <f>IFERROR(_xlfn.SINGLE(INDEX(Exceções!$D$5:$D$202,MATCH($A907&amp;"|"&amp;$F907,Exceções!$F$5:$F$202,0))),"")</f>
        <v/>
      </c>
      <c r="AD907" t="str">
        <f>IF($AC907="","",IFERROR(_xlfn.SINGLE(INDEX(Exceções!$E$5:$E$202,MATCH($A907&amp;"|"&amp;$F907,Exceções!$F$5:$F$202,0))),""))</f>
        <v/>
      </c>
    </row>
    <row r="908" spans="1:30" ht="15" hidden="1" customHeight="1" x14ac:dyDescent="0.25">
      <c r="A908" s="43">
        <v>11918</v>
      </c>
      <c r="B908" s="29" t="s">
        <v>201</v>
      </c>
      <c r="C908" s="29" t="str">
        <f>IFERROR(INDEX(Cadastro!$C$5:$C$94,$AB908),"NÃO INFORMADO")</f>
        <v>PED</v>
      </c>
      <c r="D908" s="29" t="str">
        <f>IFERROR(INDEX(Cadastro!$D$5:$D$94,$AB908),"")</f>
        <v>6x1</v>
      </c>
      <c r="E908" s="29" t="str">
        <f>IFERROR(INDEX(Cadastro!$G$5:$G$94,$AB908),"")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$94,$AB908),"")="",IF($L908&gt;0,1,0),IF(IFERROR(INDEX(Cadastro!$F$5:$F$94,$AB908),"")&lt;=IFERROR(INDEX(Parâmetros!$B$39:$B$48,MATCH($E908,Parâmetros!$A$39:$A$48,0)),99),IFERROR(INDEX(Cadastro!$F$5:$F$94,$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$94,$AB908),"")="",0,IF(IFERROR(INDEX(Cadastro!$F$5:$F$94,$AB908),"")&gt;IFERROR(INDEX(Parâmetros!$B$39:$B$48,MATCH($E908,Parâmetros!$A$39:$A$48,0)),99),IFERROR(INDEX(Cadastro!$F$5:$F$94,$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registro"),IF(AND($AB908&lt;&gt;$AB907,IFERROR(INDEX(Cadastro!$F$5:$F$94,$AB908),"")=""),"Indeterminado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IFERROR(MATCH($A908&amp;"|"&amp;TEXT(_xlfn.MAXIFS(Cadastro!$E$5:$E$94,Cadastro!$A$5:$A$94,$A908,Cadastro!$E$5:$E$94,"&lt;="&amp;$F908),"yyyymmdd"),Cadastro!$I$5:$I$94,0),"")</f>
        <v>37</v>
      </c>
      <c r="AC908" t="str">
        <f>IFERROR(_xlfn.SINGLE(INDEX(Exceções!$D$5:$D$202,MATCH($A908&amp;"|"&amp;$F908,Exceções!$F$5:$F$202,0))),"")</f>
        <v/>
      </c>
      <c r="AD908" t="str">
        <f>IF($AC908="","",IFERROR(_xlfn.SINGLE(INDEX(Exceções!$E$5:$E$202,MATCH($A908&amp;"|"&amp;$F908,Exceções!$F$5:$F$202,0))),""))</f>
        <v/>
      </c>
    </row>
    <row r="909" spans="1:30" ht="15" hidden="1" customHeight="1" x14ac:dyDescent="0.25">
      <c r="A909" s="43">
        <v>11918</v>
      </c>
      <c r="B909" s="29" t="s">
        <v>201</v>
      </c>
      <c r="C909" s="29" t="str">
        <f>IFERROR(INDEX(Cadastro!$C$5:$C$94,$AB909),"NÃO INFORMADO")</f>
        <v>PED</v>
      </c>
      <c r="D909" s="29" t="str">
        <f>IFERROR(INDEX(Cadastro!$D$5:$D$94,$AB909),"")</f>
        <v>6x1</v>
      </c>
      <c r="E909" s="29" t="str">
        <f>IFERROR(INDEX(Cadastro!$G$5:$G$94,$AB909),"")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$94,$AB909),"")="",IF($L909&gt;0,1,0),IF(IFERROR(INDEX(Cadastro!$F$5:$F$94,$AB909),"")&lt;=IFERROR(INDEX(Parâmetros!$B$39:$B$48,MATCH($E909,Parâmetros!$A$39:$A$48,0)),99),IFERROR(INDEX(Cadastro!$F$5:$F$94,$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$94,$AB909),"")="",0,IF(IFERROR(INDEX(Cadastro!$F$5:$F$94,$AB909),"")&gt;IFERROR(INDEX(Parâmetros!$B$39:$B$48,MATCH($E909,Parâmetros!$A$39:$A$48,0)),99),IFERROR(INDEX(Cadastro!$F$5:$F$94,$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registro"),IF(AND($AB909&lt;&gt;$AB908,IFERROR(INDEX(Cadastro!$F$5:$F$94,$AB909),"")=""),"Indeterminado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IFERROR(MATCH($A909&amp;"|"&amp;TEXT(_xlfn.MAXIFS(Cadastro!$E$5:$E$94,Cadastro!$A$5:$A$94,$A909,Cadastro!$E$5:$E$94,"&lt;="&amp;$F909),"yyyymmdd"),Cadastro!$I$5:$I$94,0),"")</f>
        <v>37</v>
      </c>
      <c r="AC909" t="str">
        <f>IFERROR(_xlfn.SINGLE(INDEX(Exceções!$D$5:$D$202,MATCH($A909&amp;"|"&amp;$F909,Exceções!$F$5:$F$202,0))),"")</f>
        <v/>
      </c>
      <c r="AD909" t="str">
        <f>IF($AC909="","",IFERROR(_xlfn.SINGLE(INDEX(Exceções!$E$5:$E$202,MATCH($A909&amp;"|"&amp;$F909,Exceções!$F$5:$F$202,0))),""))</f>
        <v/>
      </c>
    </row>
    <row r="910" spans="1:30" ht="15" hidden="1" customHeight="1" x14ac:dyDescent="0.25">
      <c r="A910" s="43">
        <v>11918</v>
      </c>
      <c r="B910" s="29" t="s">
        <v>201</v>
      </c>
      <c r="C910" s="29" t="str">
        <f>IFERROR(INDEX(Cadastro!$C$5:$C$94,$AB910),"NÃO INFORMADO")</f>
        <v>PED</v>
      </c>
      <c r="D910" s="29" t="str">
        <f>IFERROR(INDEX(Cadastro!$D$5:$D$94,$AB910),"")</f>
        <v>6x1</v>
      </c>
      <c r="E910" s="29" t="str">
        <f>IFERROR(INDEX(Cadastro!$G$5:$G$94,$AB910),"")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$94,$AB910),"")="",IF($L910&gt;0,1,0),IF(IFERROR(INDEX(Cadastro!$F$5:$F$94,$AB910),"")&lt;=IFERROR(INDEX(Parâmetros!$B$39:$B$48,MATCH($E910,Parâmetros!$A$39:$A$48,0)),99),IFERROR(INDEX(Cadastro!$F$5:$F$94,$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$94,$AB910),"")="",0,IF(IFERROR(INDEX(Cadastro!$F$5:$F$94,$AB910),"")&gt;IFERROR(INDEX(Parâmetros!$B$39:$B$48,MATCH($E910,Parâmetros!$A$39:$A$48,0)),99),IFERROR(INDEX(Cadastro!$F$5:$F$94,$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registro"),IF(AND($AB910&lt;&gt;$AB909,IFERROR(INDEX(Cadastro!$F$5:$F$94,$AB910),"")=""),"Indeterminado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IFERROR(MATCH($A910&amp;"|"&amp;TEXT(_xlfn.MAXIFS(Cadastro!$E$5:$E$94,Cadastro!$A$5:$A$94,$A910,Cadastro!$E$5:$E$94,"&lt;="&amp;$F910),"yyyymmdd"),Cadastro!$I$5:$I$94,0),"")</f>
        <v>37</v>
      </c>
      <c r="AC910" t="str">
        <f>IFERROR(_xlfn.SINGLE(INDEX(Exceções!$D$5:$D$202,MATCH($A910&amp;"|"&amp;$F910,Exceções!$F$5:$F$202,0))),"")</f>
        <v/>
      </c>
      <c r="AD910" t="str">
        <f>IF($AC910="","",IFERROR(_xlfn.SINGLE(INDEX(Exceções!$E$5:$E$202,MATCH($A910&amp;"|"&amp;$F910,Exceções!$F$5:$F$202,0))),""))</f>
        <v/>
      </c>
    </row>
    <row r="911" spans="1:30" ht="15" hidden="1" customHeight="1" x14ac:dyDescent="0.25">
      <c r="A911" s="43">
        <v>11918</v>
      </c>
      <c r="B911" s="29" t="s">
        <v>201</v>
      </c>
      <c r="C911" s="29" t="str">
        <f>IFERROR(INDEX(Cadastro!$C$5:$C$94,$AB911),"NÃO INFORMADO")</f>
        <v>PED</v>
      </c>
      <c r="D911" s="29" t="str">
        <f>IFERROR(INDEX(Cadastro!$D$5:$D$94,$AB911),"")</f>
        <v>6x1</v>
      </c>
      <c r="E911" s="29" t="str">
        <f>IFERROR(INDEX(Cadastro!$G$5:$G$94,$AB911),"")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$94,$AB911),"")="",IF($L911&gt;0,1,0),IF(IFERROR(INDEX(Cadastro!$F$5:$F$94,$AB911),"")&lt;=IFERROR(INDEX(Parâmetros!$B$39:$B$48,MATCH($E911,Parâmetros!$A$39:$A$48,0)),99),IFERROR(INDEX(Cadastro!$F$5:$F$94,$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$94,$AB911),"")="",0,IF(IFERROR(INDEX(Cadastro!$F$5:$F$94,$AB911),"")&gt;IFERROR(INDEX(Parâmetros!$B$39:$B$48,MATCH($E911,Parâmetros!$A$39:$A$48,0)),99),IFERROR(INDEX(Cadastro!$F$5:$F$94,$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registro"),IF(AND($AB911&lt;&gt;$AB910,IFERROR(INDEX(Cadastro!$F$5:$F$94,$AB911),"")=""),"Indeterminado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IFERROR(MATCH($A911&amp;"|"&amp;TEXT(_xlfn.MAXIFS(Cadastro!$E$5:$E$94,Cadastro!$A$5:$A$94,$A911,Cadastro!$E$5:$E$94,"&lt;="&amp;$F911),"yyyymmdd"),Cadastro!$I$5:$I$94,0),"")</f>
        <v>37</v>
      </c>
      <c r="AC911" t="str">
        <f>IFERROR(_xlfn.SINGLE(INDEX(Exceções!$D$5:$D$202,MATCH($A911&amp;"|"&amp;$F911,Exceções!$F$5:$F$202,0))),"")</f>
        <v/>
      </c>
      <c r="AD911" t="str">
        <f>IF($AC911="","",IFERROR(_xlfn.SINGLE(INDEX(Exceções!$E$5:$E$202,MATCH($A911&amp;"|"&amp;$F911,Exceções!$F$5:$F$202,0))),""))</f>
        <v/>
      </c>
    </row>
    <row r="912" spans="1:30" ht="15" hidden="1" customHeight="1" x14ac:dyDescent="0.25">
      <c r="A912" s="43">
        <v>11918</v>
      </c>
      <c r="B912" s="29" t="s">
        <v>201</v>
      </c>
      <c r="C912" s="29" t="str">
        <f>IFERROR(INDEX(Cadastro!$C$5:$C$94,$AB912),"NÃO INFORMADO")</f>
        <v>PED</v>
      </c>
      <c r="D912" s="29" t="str">
        <f>IFERROR(INDEX(Cadastro!$D$5:$D$94,$AB912),"")</f>
        <v>6x1</v>
      </c>
      <c r="E912" s="29" t="str">
        <f>IFERROR(INDEX(Cadastro!$G$5:$G$94,$AB912),"")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$94,$AB912),"")="",IF($L912&gt;0,1,0),IF(IFERROR(INDEX(Cadastro!$F$5:$F$94,$AB912),"")&lt;=IFERROR(INDEX(Parâmetros!$B$39:$B$48,MATCH($E912,Parâmetros!$A$39:$A$48,0)),99),IFERROR(INDEX(Cadastro!$F$5:$F$94,$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$94,$AB912),"")="",0,IF(IFERROR(INDEX(Cadastro!$F$5:$F$94,$AB912),"")&gt;IFERROR(INDEX(Parâmetros!$B$39:$B$48,MATCH($E912,Parâmetros!$A$39:$A$48,0)),99),IFERROR(INDEX(Cadastro!$F$5:$F$94,$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registro"),IF(AND($AB912&lt;&gt;$AB911,IFERROR(INDEX(Cadastro!$F$5:$F$94,$AB912),"")=""),"Indeterminado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IFERROR(MATCH($A912&amp;"|"&amp;TEXT(_xlfn.MAXIFS(Cadastro!$E$5:$E$94,Cadastro!$A$5:$A$94,$A912,Cadastro!$E$5:$E$94,"&lt;="&amp;$F912),"yyyymmdd"),Cadastro!$I$5:$I$94,0),"")</f>
        <v>37</v>
      </c>
      <c r="AC912" t="str">
        <f>IFERROR(_xlfn.SINGLE(INDEX(Exceções!$D$5:$D$202,MATCH($A912&amp;"|"&amp;$F912,Exceções!$F$5:$F$202,0))),"")</f>
        <v/>
      </c>
      <c r="AD912" t="str">
        <f>IF($AC912="","",IFERROR(_xlfn.SINGLE(INDEX(Exceções!$E$5:$E$202,MATCH($A912&amp;"|"&amp;$F912,Exceções!$F$5:$F$202,0))),""))</f>
        <v/>
      </c>
    </row>
    <row r="913" spans="1:30" ht="15" hidden="1" customHeight="1" x14ac:dyDescent="0.25">
      <c r="A913" s="43">
        <v>11918</v>
      </c>
      <c r="B913" s="29" t="s">
        <v>201</v>
      </c>
      <c r="C913" s="29" t="str">
        <f>IFERROR(INDEX(Cadastro!$C$5:$C$94,$AB913),"NÃO INFORMADO")</f>
        <v>PED</v>
      </c>
      <c r="D913" s="29" t="str">
        <f>IFERROR(INDEX(Cadastro!$D$5:$D$94,$AB913),"")</f>
        <v>6x1</v>
      </c>
      <c r="E913" s="29" t="str">
        <f>IFERROR(INDEX(Cadastro!$G$5:$G$94,$AB913),"")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$94,$AB913),"")="",IF($L913&gt;0,1,0),IF(IFERROR(INDEX(Cadastro!$F$5:$F$94,$AB913),"")&lt;=IFERROR(INDEX(Parâmetros!$B$39:$B$48,MATCH($E913,Parâmetros!$A$39:$A$48,0)),99),IFERROR(INDEX(Cadastro!$F$5:$F$94,$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$94,$AB913),"")="",0,IF(IFERROR(INDEX(Cadastro!$F$5:$F$94,$AB913),"")&gt;IFERROR(INDEX(Parâmetros!$B$39:$B$48,MATCH($E913,Parâmetros!$A$39:$A$48,0)),99),IFERROR(INDEX(Cadastro!$F$5:$F$94,$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registro"),IF(AND($AB913&lt;&gt;$AB912,IFERROR(INDEX(Cadastro!$F$5:$F$94,$AB913),"")=""),"Indeterminado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IFERROR(MATCH($A913&amp;"|"&amp;TEXT(_xlfn.MAXIFS(Cadastro!$E$5:$E$94,Cadastro!$A$5:$A$94,$A913,Cadastro!$E$5:$E$94,"&lt;="&amp;$F913),"yyyymmdd"),Cadastro!$I$5:$I$94,0),"")</f>
        <v>37</v>
      </c>
      <c r="AC913" t="str">
        <f>IFERROR(_xlfn.SINGLE(INDEX(Exceções!$D$5:$D$202,MATCH($A913&amp;"|"&amp;$F913,Exceções!$F$5:$F$202,0))),"")</f>
        <v/>
      </c>
      <c r="AD913" t="str">
        <f>IF($AC913="","",IFERROR(_xlfn.SINGLE(INDEX(Exceções!$E$5:$E$202,MATCH($A913&amp;"|"&amp;$F913,Exceções!$F$5:$F$202,0))),""))</f>
        <v/>
      </c>
    </row>
    <row r="914" spans="1:30" ht="15" hidden="1" customHeight="1" x14ac:dyDescent="0.25">
      <c r="A914" s="43">
        <v>11918</v>
      </c>
      <c r="B914" s="29" t="s">
        <v>201</v>
      </c>
      <c r="C914" s="29" t="str">
        <f>IFERROR(INDEX(Cadastro!$C$5:$C$94,$AB914),"NÃO INFORMADO")</f>
        <v>PED</v>
      </c>
      <c r="D914" s="29" t="str">
        <f>IFERROR(INDEX(Cadastro!$D$5:$D$94,$AB914),"")</f>
        <v>6x1</v>
      </c>
      <c r="E914" s="29" t="str">
        <f>IFERROR(INDEX(Cadastro!$G$5:$G$94,$AB914),"")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$94,$AB914),"")="",IF($L914&gt;0,1,0),IF(IFERROR(INDEX(Cadastro!$F$5:$F$94,$AB914),"")&lt;=IFERROR(INDEX(Parâmetros!$B$39:$B$48,MATCH($E914,Parâmetros!$A$39:$A$48,0)),99),IFERROR(INDEX(Cadastro!$F$5:$F$94,$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$94,$AB914),"")="",0,IF(IFERROR(INDEX(Cadastro!$F$5:$F$94,$AB914),"")&gt;IFERROR(INDEX(Parâmetros!$B$39:$B$48,MATCH($E914,Parâmetros!$A$39:$A$48,0)),99),IFERROR(INDEX(Cadastro!$F$5:$F$94,$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registro"),IF(AND($AB914&lt;&gt;$AB913,IFERROR(INDEX(Cadastro!$F$5:$F$94,$AB914),"")=""),"Indeterminado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IFERROR(MATCH($A914&amp;"|"&amp;TEXT(_xlfn.MAXIFS(Cadastro!$E$5:$E$94,Cadastro!$A$5:$A$94,$A914,Cadastro!$E$5:$E$94,"&lt;="&amp;$F914),"yyyymmdd"),Cadastro!$I$5:$I$94,0),"")</f>
        <v>37</v>
      </c>
      <c r="AC914" t="str">
        <f>IFERROR(_xlfn.SINGLE(INDEX(Exceções!$D$5:$D$202,MATCH($A914&amp;"|"&amp;$F914,Exceções!$F$5:$F$202,0))),"")</f>
        <v/>
      </c>
      <c r="AD914" t="str">
        <f>IF($AC914="","",IFERROR(_xlfn.SINGLE(INDEX(Exceções!$E$5:$E$202,MATCH($A914&amp;"|"&amp;$F914,Exceções!$F$5:$F$202,0))),""))</f>
        <v/>
      </c>
    </row>
    <row r="915" spans="1:30" ht="15" hidden="1" customHeight="1" x14ac:dyDescent="0.25">
      <c r="A915" s="43">
        <v>11918</v>
      </c>
      <c r="B915" s="29" t="s">
        <v>201</v>
      </c>
      <c r="C915" s="29" t="str">
        <f>IFERROR(INDEX(Cadastro!$C$5:$C$94,$AB915),"NÃO INFORMADO")</f>
        <v>PED</v>
      </c>
      <c r="D915" s="29" t="str">
        <f>IFERROR(INDEX(Cadastro!$D$5:$D$94,$AB915),"")</f>
        <v>6x1</v>
      </c>
      <c r="E915" s="29" t="str">
        <f>IFERROR(INDEX(Cadastro!$G$5:$G$94,$AB915),"")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$94,$AB915),"")="",IF($L915&gt;0,1,0),IF(IFERROR(INDEX(Cadastro!$F$5:$F$94,$AB915),"")&lt;=IFERROR(INDEX(Parâmetros!$B$39:$B$48,MATCH($E915,Parâmetros!$A$39:$A$48,0)),99),IFERROR(INDEX(Cadastro!$F$5:$F$94,$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$94,$AB915),"")="",0,IF(IFERROR(INDEX(Cadastro!$F$5:$F$94,$AB915),"")&gt;IFERROR(INDEX(Parâmetros!$B$39:$B$48,MATCH($E915,Parâmetros!$A$39:$A$48,0)),99),IFERROR(INDEX(Cadastro!$F$5:$F$94,$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registro"),IF(AND($AB915&lt;&gt;$AB914,IFERROR(INDEX(Cadastro!$F$5:$F$94,$AB915),"")=""),"Indeterminado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IFERROR(MATCH($A915&amp;"|"&amp;TEXT(_xlfn.MAXIFS(Cadastro!$E$5:$E$94,Cadastro!$A$5:$A$94,$A915,Cadastro!$E$5:$E$94,"&lt;="&amp;$F915),"yyyymmdd"),Cadastro!$I$5:$I$94,0),"")</f>
        <v>37</v>
      </c>
      <c r="AC915" t="str">
        <f>IFERROR(_xlfn.SINGLE(INDEX(Exceções!$D$5:$D$202,MATCH($A915&amp;"|"&amp;$F915,Exceções!$F$5:$F$202,0))),"")</f>
        <v/>
      </c>
      <c r="AD915" t="str">
        <f>IF($AC915="","",IFERROR(_xlfn.SINGLE(INDEX(Exceções!$E$5:$E$202,MATCH($A915&amp;"|"&amp;$F915,Exceções!$F$5:$F$202,0))),""))</f>
        <v/>
      </c>
    </row>
    <row r="916" spans="1:30" ht="15" hidden="1" customHeight="1" x14ac:dyDescent="0.25">
      <c r="A916" s="43">
        <v>11918</v>
      </c>
      <c r="B916" s="29" t="s">
        <v>201</v>
      </c>
      <c r="C916" s="29" t="str">
        <f>IFERROR(INDEX(Cadastro!$C$5:$C$94,$AB916),"NÃO INFORMADO")</f>
        <v>PED</v>
      </c>
      <c r="D916" s="29" t="str">
        <f>IFERROR(INDEX(Cadastro!$D$5:$D$94,$AB916),"")</f>
        <v>6x1</v>
      </c>
      <c r="E916" s="29" t="str">
        <f>IFERROR(INDEX(Cadastro!$G$5:$G$94,$AB916),"")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$94,$AB916),"")="",IF($L916&gt;0,1,0),IF(IFERROR(INDEX(Cadastro!$F$5:$F$94,$AB916),"")&lt;=IFERROR(INDEX(Parâmetros!$B$39:$B$48,MATCH($E916,Parâmetros!$A$39:$A$48,0)),99),IFERROR(INDEX(Cadastro!$F$5:$F$94,$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$94,$AB916),"")="",0,IF(IFERROR(INDEX(Cadastro!$F$5:$F$94,$AB916),"")&gt;IFERROR(INDEX(Parâmetros!$B$39:$B$48,MATCH($E916,Parâmetros!$A$39:$A$48,0)),99),IFERROR(INDEX(Cadastro!$F$5:$F$94,$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registro"),IF(AND($AB916&lt;&gt;$AB915,IFERROR(INDEX(Cadastro!$F$5:$F$94,$AB916),"")=""),"Indeterminado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IFERROR(MATCH($A916&amp;"|"&amp;TEXT(_xlfn.MAXIFS(Cadastro!$E$5:$E$94,Cadastro!$A$5:$A$94,$A916,Cadastro!$E$5:$E$94,"&lt;="&amp;$F916),"yyyymmdd"),Cadastro!$I$5:$I$94,0),"")</f>
        <v>37</v>
      </c>
      <c r="AC916" t="str">
        <f>IFERROR(_xlfn.SINGLE(INDEX(Exceções!$D$5:$D$202,MATCH($A916&amp;"|"&amp;$F916,Exceções!$F$5:$F$202,0))),"")</f>
        <v/>
      </c>
      <c r="AD916" t="str">
        <f>IF($AC916="","",IFERROR(_xlfn.SINGLE(INDEX(Exceções!$E$5:$E$202,MATCH($A916&amp;"|"&amp;$F916,Exceções!$F$5:$F$202,0))),""))</f>
        <v/>
      </c>
    </row>
    <row r="917" spans="1:30" ht="15" hidden="1" customHeight="1" x14ac:dyDescent="0.25">
      <c r="A917" s="43">
        <v>11918</v>
      </c>
      <c r="B917" s="29" t="s">
        <v>201</v>
      </c>
      <c r="C917" s="29" t="str">
        <f>IFERROR(INDEX(Cadastro!$C$5:$C$94,$AB917),"NÃO INFORMADO")</f>
        <v>PED</v>
      </c>
      <c r="D917" s="29" t="str">
        <f>IFERROR(INDEX(Cadastro!$D$5:$D$94,$AB917),"")</f>
        <v>6x1</v>
      </c>
      <c r="E917" s="29" t="str">
        <f>IFERROR(INDEX(Cadastro!$G$5:$G$94,$AB917),"")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$94,$AB917),"")="",IF($L917&gt;0,1,0),IF(IFERROR(INDEX(Cadastro!$F$5:$F$94,$AB917),"")&lt;=IFERROR(INDEX(Parâmetros!$B$39:$B$48,MATCH($E917,Parâmetros!$A$39:$A$48,0)),99),IFERROR(INDEX(Cadastro!$F$5:$F$94,$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$94,$AB917),"")="",0,IF(IFERROR(INDEX(Cadastro!$F$5:$F$94,$AB917),"")&gt;IFERROR(INDEX(Parâmetros!$B$39:$B$48,MATCH($E917,Parâmetros!$A$39:$A$48,0)),99),IFERROR(INDEX(Cadastro!$F$5:$F$94,$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registro"),IF(AND($AB917&lt;&gt;$AB916,IFERROR(INDEX(Cadastro!$F$5:$F$94,$AB917),"")=""),"Indeterminado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IFERROR(MATCH($A917&amp;"|"&amp;TEXT(_xlfn.MAXIFS(Cadastro!$E$5:$E$94,Cadastro!$A$5:$A$94,$A917,Cadastro!$E$5:$E$94,"&lt;="&amp;$F917),"yyyymmdd"),Cadastro!$I$5:$I$94,0),"")</f>
        <v>37</v>
      </c>
      <c r="AC917" t="str">
        <f>IFERROR(_xlfn.SINGLE(INDEX(Exceções!$D$5:$D$202,MATCH($A917&amp;"|"&amp;$F917,Exceções!$F$5:$F$202,0))),"")</f>
        <v/>
      </c>
      <c r="AD917" t="str">
        <f>IF($AC917="","",IFERROR(_xlfn.SINGLE(INDEX(Exceções!$E$5:$E$202,MATCH($A917&amp;"|"&amp;$F917,Exceções!$F$5:$F$202,0))),""))</f>
        <v/>
      </c>
    </row>
    <row r="918" spans="1:30" ht="15" hidden="1" customHeight="1" x14ac:dyDescent="0.25">
      <c r="A918" s="43">
        <v>11918</v>
      </c>
      <c r="B918" s="29" t="s">
        <v>201</v>
      </c>
      <c r="C918" s="29" t="str">
        <f>IFERROR(INDEX(Cadastro!$C$5:$C$94,$AB918),"NÃO INFORMADO")</f>
        <v>PED</v>
      </c>
      <c r="D918" s="29" t="str">
        <f>IFERROR(INDEX(Cadastro!$D$5:$D$94,$AB918),"")</f>
        <v>6x1</v>
      </c>
      <c r="E918" s="29" t="str">
        <f>IFERROR(INDEX(Cadastro!$G$5:$G$94,$AB918),"")</f>
        <v>6x1</v>
      </c>
      <c r="F918" s="41">
        <v>46252</v>
      </c>
      <c r="G918" s="44" t="str">
        <f t="shared" si="174"/>
        <v>ter</v>
      </c>
      <c r="H918" s="43" t="str">
        <f>IF(COUNTIFS(Dados!$A:$A,$A918,Dados!$S:$S,$F918)=0,"",_xlfn.MINIFS(Dados!$Q:$Q,Dados!$A:$A,$A918,Dados!$S:$S,$F918))</f>
        <v/>
      </c>
      <c r="I918" s="43" t="str">
        <f>IF($H918="","",_xlfn.MAXIFS(Dados!$R:$R,Dados!$A:$A,$A918,Dados!$S:$S,$F918))</f>
        <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0</v>
      </c>
      <c r="M918" s="42">
        <f>IFERROR(INDEX(Parâmetros!$E$6:$E$11,MATCH($K918,Parâmetros!$A$6:$A$11,0)),"")</f>
        <v>8.8000000000000007</v>
      </c>
      <c r="N918" s="45">
        <f t="shared" si="175"/>
        <v>0</v>
      </c>
      <c r="O918" s="45">
        <f>Parâmetros!$E$13</f>
        <v>0.8</v>
      </c>
      <c r="P918" s="44" t="str">
        <f>IF(OR($M918="",$F918&gt;Parâmetros!$E$14),"Não","Sim")</f>
        <v>Sim</v>
      </c>
      <c r="Q918" s="44" t="str">
        <f t="shared" si="176"/>
        <v>Não</v>
      </c>
      <c r="R918" s="44" t="str">
        <f t="shared" si="177"/>
        <v/>
      </c>
      <c r="S918" s="42" t="str">
        <f t="shared" si="178"/>
        <v/>
      </c>
      <c r="T918" s="44" t="str">
        <f>IF($Q918&lt;&gt;"Sim","",IF($N918&gt;Parâmetros!$E$15,"Sim","Não"))</f>
        <v/>
      </c>
      <c r="U918" s="29" t="str">
        <f t="shared" si="179"/>
        <v>Falta de registro</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FALTA DE REGISTRO · dia útil da escala 6x1</v>
      </c>
      <c r="W918" s="46" t="str">
        <f>IF(AND($AC918&lt;&gt;"",$AB918=$AB917,$W917&lt;&gt;""),$W917,IF(OR(OR($D918="6x1",$D918="FF 6x1"),$D918="5x2"),"",IF($AB918&lt;&gt;$AB917,IF(IFERROR(INDEX(Cadastro!$F$5:$F$94,$AB918),"")="",IF($L918&gt;0,1,0),IF(IFERROR(INDEX(Cadastro!$F$5:$F$94,$AB918),"")&lt;=IFERROR(INDEX(Parâmetros!$B$39:$B$48,MATCH($E918,Parâmetros!$A$39:$A$48,0)),99),IFERROR(INDEX(Cadastro!$F$5:$F$94,$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$94,$AB918),"")="",0,IF(IFERROR(INDEX(Cadastro!$F$5:$F$94,$AB918),"")&gt;IFERROR(INDEX(Parâmetros!$B$39:$B$48,MATCH($E918,Parâmetros!$A$39:$A$48,0)),99),IFERROR(INDEX(Cadastro!$F$5:$F$94,$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registro"),IF(AND($AB918&lt;&gt;$AB917,IFERROR(INDEX(Cadastro!$F$5:$F$94,$AB918),"")=""),"Indeterminado (início da série)",IF($X918&gt;0,"Folga","Falta de registro"))))))))</f>
        <v>Falta de registro</v>
      </c>
      <c r="Z918" s="46">
        <f>IF(OR($L918&gt;0,$F918&gt;Parâmetros!$E$14),0,IF($A918&lt;&gt;$A917,1,N($Z917)+1))</f>
        <v>1</v>
      </c>
      <c r="AA918" s="46">
        <f>IF(OR($L918&gt;0,$F918&gt;Parâmetros!$E$14),0,IF(OR($A918&lt;&gt;$A919,$F919&gt;Parâmetros!$E$14),1,N($AA919)+1))</f>
        <v>1</v>
      </c>
      <c r="AB918" s="43">
        <f>IFERROR(MATCH($A918&amp;"|"&amp;TEXT(_xlfn.MAXIFS(Cadastro!$E$5:$E$94,Cadastro!$A$5:$A$94,$A918,Cadastro!$E$5:$E$94,"&lt;="&amp;$F918),"yyyymmdd"),Cadastro!$I$5:$I$94,0),"")</f>
        <v>37</v>
      </c>
      <c r="AC918" t="str">
        <f>IFERROR(_xlfn.SINGLE(INDEX(Exceções!$D$5:$D$202,MATCH($A918&amp;"|"&amp;$F918,Exceções!$F$5:$F$202,0))),"")</f>
        <v/>
      </c>
      <c r="AD918" t="str">
        <f>IF($AC918="","",IFERROR(_xlfn.SINGLE(INDEX(Exceções!$E$5:$E$202,MATCH($A918&amp;"|"&amp;$F918,Exceções!$F$5:$F$202,0))),""))</f>
        <v/>
      </c>
    </row>
    <row r="919" spans="1:30" ht="15" hidden="1" customHeight="1" x14ac:dyDescent="0.25">
      <c r="A919" s="43">
        <v>11918</v>
      </c>
      <c r="B919" s="29" t="s">
        <v>201</v>
      </c>
      <c r="C919" s="29" t="str">
        <f>IFERROR(INDEX(Cadastro!$C$5:$C$94,$AB919),"NÃO INFORMADO")</f>
        <v>PED</v>
      </c>
      <c r="D919" s="29" t="str">
        <f>IFERROR(INDEX(Cadastro!$D$5:$D$94,$AB919),"")</f>
        <v>6x1</v>
      </c>
      <c r="E919" s="29" t="str">
        <f>IFERROR(INDEX(Cadastro!$G$5:$G$94,$AB919),"")</f>
        <v>6x1</v>
      </c>
      <c r="F919" s="41">
        <v>46253</v>
      </c>
      <c r="G919" s="44" t="str">
        <f t="shared" si="174"/>
        <v>qua</v>
      </c>
      <c r="H919" s="43" t="str">
        <f>IF(COUNTIFS(Dados!$A:$A,$A919,Dados!$S:$S,$F919)=0,"",_xlfn.MINIFS(Dados!$Q:$Q,Dados!$A:$A,$A919,Dados!$S:$S,$F919))</f>
        <v/>
      </c>
      <c r="I919" s="43" t="str">
        <f>IF($H919="","",_xlfn.MAXIFS(Dados!$R:$R,Dados!$A:$A,$A919,Dados!$S:$S,$F919))</f>
        <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0</v>
      </c>
      <c r="M919" s="42">
        <f>IFERROR(INDEX(Parâmetros!$E$6:$E$11,MATCH($K919,Parâmetros!$A$6:$A$11,0)),"")</f>
        <v>8.8000000000000007</v>
      </c>
      <c r="N919" s="45">
        <f t="shared" si="175"/>
        <v>0</v>
      </c>
      <c r="O919" s="45">
        <f>Parâmetros!$E$13</f>
        <v>0.8</v>
      </c>
      <c r="P919" s="44" t="str">
        <f>IF(OR($M919="",$F919&gt;Parâmetros!$E$14),"Não","Sim")</f>
        <v>Não</v>
      </c>
      <c r="Q919" s="44" t="str">
        <f t="shared" si="176"/>
        <v/>
      </c>
      <c r="R919" s="44" t="str">
        <f t="shared" si="177"/>
        <v/>
      </c>
      <c r="S919" s="42" t="str">
        <f t="shared" si="178"/>
        <v/>
      </c>
      <c r="T919" s="44" t="str">
        <f>IF($Q919&lt;&gt;"Sim","",IF($N919&gt;Parâmetros!$E$15,"Sim","Não"))</f>
        <v/>
      </c>
      <c r="U919" s="29" t="str">
        <f t="shared" si="179"/>
        <v>Fora da apuração</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FALTA DE REGISTRO · dia útil da escala 6x1</v>
      </c>
      <c r="W919" s="46" t="str">
        <f>IF(AND($AC919&lt;&gt;"",$AB919=$AB918,$W918&lt;&gt;""),$W918,IF(OR(OR($D919="6x1",$D919="FF 6x1"),$D919="5x2"),"",IF($AB919&lt;&gt;$AB918,IF(IFERROR(INDEX(Cadastro!$F$5:$F$94,$AB919),"")="",IF($L919&gt;0,1,0),IF(IFERROR(INDEX(Cadastro!$F$5:$F$94,$AB919),"")&lt;=IFERROR(INDEX(Parâmetros!$B$39:$B$48,MATCH($E919,Parâmetros!$A$39:$A$48,0)),99),IFERROR(INDEX(Cadastro!$F$5:$F$94,$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$94,$AB919),"")="",0,IF(IFERROR(INDEX(Cadastro!$F$5:$F$94,$AB919),"")&gt;IFERROR(INDEX(Parâmetros!$B$39:$B$48,MATCH($E919,Parâmetros!$A$39:$A$48,0)),99),IFERROR(INDEX(Cadastro!$F$5:$F$94,$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registro"),IF(AND($AB919&lt;&gt;$AB918,IFERROR(INDEX(Cadastro!$F$5:$F$94,$AB919),"")=""),"Indeterminado (início da série)",IF($X919&gt;0,"Folga","Falta de registro"))))))))</f>
        <v>Falta de registro</v>
      </c>
      <c r="Z919" s="46">
        <f>IF(OR($L919&gt;0,$F919&gt;Parâmetros!$E$14),0,IF($A919&lt;&gt;$A918,1,N($Z918)+1))</f>
        <v>0</v>
      </c>
      <c r="AA919" s="46">
        <f>IF(OR($L919&gt;0,$F919&gt;Parâmetros!$E$14),0,IF(OR($A919&lt;&gt;$A920,$F920&gt;Parâmetros!$E$14),1,N($AA920)+1))</f>
        <v>0</v>
      </c>
      <c r="AB919" s="43">
        <f>IFERROR(MATCH($A919&amp;"|"&amp;TEXT(_xlfn.MAXIFS(Cadastro!$E$5:$E$94,Cadastro!$A$5:$A$94,$A919,Cadastro!$E$5:$E$94,"&lt;="&amp;$F919),"yyyymmdd"),Cadastro!$I$5:$I$94,0),"")</f>
        <v>37</v>
      </c>
      <c r="AC919" t="str">
        <f>IFERROR(_xlfn.SINGLE(INDEX(Exceções!$D$5:$D$202,MATCH($A919&amp;"|"&amp;$F919,Exceções!$F$5:$F$202,0))),"")</f>
        <v/>
      </c>
      <c r="AD919" t="str">
        <f>IF($AC919="","",IFERROR(_xlfn.SINGLE(INDEX(Exceções!$E$5:$E$202,MATCH($A919&amp;"|"&amp;$F919,Exceções!$F$5:$F$202,0))),""))</f>
        <v/>
      </c>
    </row>
    <row r="920" spans="1:30" ht="15" hidden="1" customHeight="1" x14ac:dyDescent="0.25">
      <c r="A920" s="43">
        <v>11918</v>
      </c>
      <c r="B920" s="29" t="s">
        <v>201</v>
      </c>
      <c r="C920" s="29" t="str">
        <f>IFERROR(INDEX(Cadastro!$C$5:$C$94,$AB920),"NÃO INFORMADO")</f>
        <v>PED</v>
      </c>
      <c r="D920" s="29" t="str">
        <f>IFERROR(INDEX(Cadastro!$D$5:$D$94,$AB920),"")</f>
        <v>6x1</v>
      </c>
      <c r="E920" s="29" t="str">
        <f>IFERROR(INDEX(Cadastro!$G$5:$G$94,$AB920),"")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$94,$AB920),"")="",IF($L920&gt;0,1,0),IF(IFERROR(INDEX(Cadastro!$F$5:$F$94,$AB920),"")&lt;=IFERROR(INDEX(Parâmetros!$B$39:$B$48,MATCH($E920,Parâmetros!$A$39:$A$48,0)),99),IFERROR(INDEX(Cadastro!$F$5:$F$94,$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$94,$AB920),"")="",0,IF(IFERROR(INDEX(Cadastro!$F$5:$F$94,$AB920),"")&gt;IFERROR(INDEX(Parâmetros!$B$39:$B$48,MATCH($E920,Parâmetros!$A$39:$A$48,0)),99),IFERROR(INDEX(Cadastro!$F$5:$F$94,$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registro"),IF(AND($AB920&lt;&gt;$AB919,IFERROR(INDEX(Cadastro!$F$5:$F$94,$AB920),"")=""),"Indeterminado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IFERROR(MATCH($A920&amp;"|"&amp;TEXT(_xlfn.MAXIFS(Cadastro!$E$5:$E$94,Cadastro!$A$5:$A$94,$A920,Cadastro!$E$5:$E$94,"&lt;="&amp;$F920),"yyyymmdd"),Cadastro!$I$5:$I$94,0),"")</f>
        <v>37</v>
      </c>
      <c r="AC920" t="str">
        <f>IFERROR(_xlfn.SINGLE(INDEX(Exceções!$D$5:$D$202,MATCH($A920&amp;"|"&amp;$F920,Exceções!$F$5:$F$202,0))),"")</f>
        <v/>
      </c>
      <c r="AD920" t="str">
        <f>IF($AC920="","",IFERROR(_xlfn.SINGLE(INDEX(Exceções!$E$5:$E$202,MATCH($A920&amp;"|"&amp;$F920,Exceções!$F$5:$F$202,0))),""))</f>
        <v/>
      </c>
    </row>
    <row r="921" spans="1:30" ht="15" hidden="1" customHeight="1" x14ac:dyDescent="0.25">
      <c r="A921" s="43">
        <v>11918</v>
      </c>
      <c r="B921" s="29" t="s">
        <v>201</v>
      </c>
      <c r="C921" s="29" t="str">
        <f>IFERROR(INDEX(Cadastro!$C$5:$C$94,$AB921),"NÃO INFORMADO")</f>
        <v>PED</v>
      </c>
      <c r="D921" s="29" t="str">
        <f>IFERROR(INDEX(Cadastro!$D$5:$D$94,$AB921),"")</f>
        <v>6x1</v>
      </c>
      <c r="E921" s="29" t="str">
        <f>IFERROR(INDEX(Cadastro!$G$5:$G$94,$AB921),"")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$94,$AB921),"")="",IF($L921&gt;0,1,0),IF(IFERROR(INDEX(Cadastro!$F$5:$F$94,$AB921),"")&lt;=IFERROR(INDEX(Parâmetros!$B$39:$B$48,MATCH($E921,Parâmetros!$A$39:$A$48,0)),99),IFERROR(INDEX(Cadastro!$F$5:$F$94,$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$94,$AB921),"")="",0,IF(IFERROR(INDEX(Cadastro!$F$5:$F$94,$AB921),"")&gt;IFERROR(INDEX(Parâmetros!$B$39:$B$48,MATCH($E921,Parâmetros!$A$39:$A$48,0)),99),IFERROR(INDEX(Cadastro!$F$5:$F$94,$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registro"),IF(AND($AB921&lt;&gt;$AB920,IFERROR(INDEX(Cadastro!$F$5:$F$94,$AB921),"")=""),"Indeterminado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IFERROR(MATCH($A921&amp;"|"&amp;TEXT(_xlfn.MAXIFS(Cadastro!$E$5:$E$94,Cadastro!$A$5:$A$94,$A921,Cadastro!$E$5:$E$94,"&lt;="&amp;$F921),"yyyymmdd"),Cadastro!$I$5:$I$94,0),"")</f>
        <v>37</v>
      </c>
      <c r="AC921" t="str">
        <f>IFERROR(_xlfn.SINGLE(INDEX(Exceções!$D$5:$D$202,MATCH($A921&amp;"|"&amp;$F921,Exceções!$F$5:$F$202,0))),"")</f>
        <v/>
      </c>
      <c r="AD921" t="str">
        <f>IF($AC921="","",IFERROR(_xlfn.SINGLE(INDEX(Exceções!$E$5:$E$202,MATCH($A921&amp;"|"&amp;$F921,Exceções!$F$5:$F$202,0))),""))</f>
        <v/>
      </c>
    </row>
    <row r="922" spans="1:30" ht="15" hidden="1" customHeight="1" x14ac:dyDescent="0.25">
      <c r="A922" s="43">
        <v>11918</v>
      </c>
      <c r="B922" s="29" t="s">
        <v>201</v>
      </c>
      <c r="C922" s="29" t="str">
        <f>IFERROR(INDEX(Cadastro!$C$5:$C$94,$AB922),"NÃO INFORMADO")</f>
        <v>PED</v>
      </c>
      <c r="D922" s="29" t="str">
        <f>IFERROR(INDEX(Cadastro!$D$5:$D$94,$AB922),"")</f>
        <v>6x1</v>
      </c>
      <c r="E922" s="29" t="str">
        <f>IFERROR(INDEX(Cadastro!$G$5:$G$94,$AB922),"")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$94,$AB922),"")="",IF($L922&gt;0,1,0),IF(IFERROR(INDEX(Cadastro!$F$5:$F$94,$AB922),"")&lt;=IFERROR(INDEX(Parâmetros!$B$39:$B$48,MATCH($E922,Parâmetros!$A$39:$A$48,0)),99),IFERROR(INDEX(Cadastro!$F$5:$F$94,$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$94,$AB922),"")="",0,IF(IFERROR(INDEX(Cadastro!$F$5:$F$94,$AB922),"")&gt;IFERROR(INDEX(Parâmetros!$B$39:$B$48,MATCH($E922,Parâmetros!$A$39:$A$48,0)),99),IFERROR(INDEX(Cadastro!$F$5:$F$94,$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registro"),IF(AND($AB922&lt;&gt;$AB921,IFERROR(INDEX(Cadastro!$F$5:$F$94,$AB922),"")=""),"Indeterminado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IFERROR(MATCH($A922&amp;"|"&amp;TEXT(_xlfn.MAXIFS(Cadastro!$E$5:$E$94,Cadastro!$A$5:$A$94,$A922,Cadastro!$E$5:$E$94,"&lt;="&amp;$F922),"yyyymmdd"),Cadastro!$I$5:$I$94,0),"")</f>
        <v>37</v>
      </c>
      <c r="AC922" t="str">
        <f>IFERROR(_xlfn.SINGLE(INDEX(Exceções!$D$5:$D$202,MATCH($A922&amp;"|"&amp;$F922,Exceções!$F$5:$F$202,0))),"")</f>
        <v/>
      </c>
      <c r="AD922" t="str">
        <f>IF($AC922="","",IFERROR(_xlfn.SINGLE(INDEX(Exceções!$E$5:$E$202,MATCH($A922&amp;"|"&amp;$F922,Exceções!$F$5:$F$202,0))),""))</f>
        <v/>
      </c>
    </row>
    <row r="923" spans="1:30" ht="15" hidden="1" customHeight="1" x14ac:dyDescent="0.25">
      <c r="A923" s="43">
        <v>11918</v>
      </c>
      <c r="B923" s="29" t="s">
        <v>201</v>
      </c>
      <c r="C923" s="29" t="str">
        <f>IFERROR(INDEX(Cadastro!$C$5:$C$94,$AB923),"NÃO INFORMADO")</f>
        <v>PED</v>
      </c>
      <c r="D923" s="29" t="str">
        <f>IFERROR(INDEX(Cadastro!$D$5:$D$94,$AB923),"")</f>
        <v>6x1</v>
      </c>
      <c r="E923" s="29" t="str">
        <f>IFERROR(INDEX(Cadastro!$G$5:$G$94,$AB923),"")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$94,$AB923),"")="",IF($L923&gt;0,1,0),IF(IFERROR(INDEX(Cadastro!$F$5:$F$94,$AB923),"")&lt;=IFERROR(INDEX(Parâmetros!$B$39:$B$48,MATCH($E923,Parâmetros!$A$39:$A$48,0)),99),IFERROR(INDEX(Cadastro!$F$5:$F$94,$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$94,$AB923),"")="",0,IF(IFERROR(INDEX(Cadastro!$F$5:$F$94,$AB923),"")&gt;IFERROR(INDEX(Parâmetros!$B$39:$B$48,MATCH($E923,Parâmetros!$A$39:$A$48,0)),99),IFERROR(INDEX(Cadastro!$F$5:$F$94,$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registro"),IF(AND($AB923&lt;&gt;$AB922,IFERROR(INDEX(Cadastro!$F$5:$F$94,$AB923),"")=""),"Indeterminado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IFERROR(MATCH($A923&amp;"|"&amp;TEXT(_xlfn.MAXIFS(Cadastro!$E$5:$E$94,Cadastro!$A$5:$A$94,$A923,Cadastro!$E$5:$E$94,"&lt;="&amp;$F923),"yyyymmdd"),Cadastro!$I$5:$I$94,0),"")</f>
        <v>37</v>
      </c>
      <c r="AC923" t="str">
        <f>IFERROR(_xlfn.SINGLE(INDEX(Exceções!$D$5:$D$202,MATCH($A923&amp;"|"&amp;$F923,Exceções!$F$5:$F$202,0))),"")</f>
        <v/>
      </c>
      <c r="AD923" t="str">
        <f>IF($AC923="","",IFERROR(_xlfn.SINGLE(INDEX(Exceções!$E$5:$E$202,MATCH($A923&amp;"|"&amp;$F923,Exceções!$F$5:$F$202,0))),""))</f>
        <v/>
      </c>
    </row>
    <row r="924" spans="1:30" ht="15" hidden="1" customHeight="1" x14ac:dyDescent="0.25">
      <c r="A924" s="43">
        <v>11918</v>
      </c>
      <c r="B924" s="29" t="s">
        <v>201</v>
      </c>
      <c r="C924" s="29" t="str">
        <f>IFERROR(INDEX(Cadastro!$C$5:$C$94,$AB924),"NÃO INFORMADO")</f>
        <v>PED</v>
      </c>
      <c r="D924" s="29" t="str">
        <f>IFERROR(INDEX(Cadastro!$D$5:$D$94,$AB924),"")</f>
        <v>6x1</v>
      </c>
      <c r="E924" s="29" t="str">
        <f>IFERROR(INDEX(Cadastro!$G$5:$G$94,$AB924),"")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$94,$AB924),"")="",IF($L924&gt;0,1,0),IF(IFERROR(INDEX(Cadastro!$F$5:$F$94,$AB924),"")&lt;=IFERROR(INDEX(Parâmetros!$B$39:$B$48,MATCH($E924,Parâmetros!$A$39:$A$48,0)),99),IFERROR(INDEX(Cadastro!$F$5:$F$94,$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$94,$AB924),"")="",0,IF(IFERROR(INDEX(Cadastro!$F$5:$F$94,$AB924),"")&gt;IFERROR(INDEX(Parâmetros!$B$39:$B$48,MATCH($E924,Parâmetros!$A$39:$A$48,0)),99),IFERROR(INDEX(Cadastro!$F$5:$F$94,$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registro"),IF(AND($AB924&lt;&gt;$AB923,IFERROR(INDEX(Cadastro!$F$5:$F$94,$AB924),"")=""),"Indeterminado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IFERROR(MATCH($A924&amp;"|"&amp;TEXT(_xlfn.MAXIFS(Cadastro!$E$5:$E$94,Cadastro!$A$5:$A$94,$A924,Cadastro!$E$5:$E$94,"&lt;="&amp;$F924),"yyyymmdd"),Cadastro!$I$5:$I$94,0),"")</f>
        <v>37</v>
      </c>
      <c r="AC924" t="str">
        <f>IFERROR(_xlfn.SINGLE(INDEX(Exceções!$D$5:$D$202,MATCH($A924&amp;"|"&amp;$F924,Exceções!$F$5:$F$202,0))),"")</f>
        <v/>
      </c>
      <c r="AD924" t="str">
        <f>IF($AC924="","",IFERROR(_xlfn.SINGLE(INDEX(Exceções!$E$5:$E$202,MATCH($A924&amp;"|"&amp;$F924,Exceções!$F$5:$F$202,0))),""))</f>
        <v/>
      </c>
    </row>
    <row r="925" spans="1:30" ht="15" hidden="1" customHeight="1" x14ac:dyDescent="0.25">
      <c r="A925" s="43">
        <v>11918</v>
      </c>
      <c r="B925" s="29" t="s">
        <v>201</v>
      </c>
      <c r="C925" s="29" t="str">
        <f>IFERROR(INDEX(Cadastro!$C$5:$C$94,$AB925),"NÃO INFORMADO")</f>
        <v>PED</v>
      </c>
      <c r="D925" s="29" t="str">
        <f>IFERROR(INDEX(Cadastro!$D$5:$D$94,$AB925),"")</f>
        <v>6x1</v>
      </c>
      <c r="E925" s="29" t="str">
        <f>IFERROR(INDEX(Cadastro!$G$5:$G$94,$AB925),"")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$94,$AB925),"")="",IF($L925&gt;0,1,0),IF(IFERROR(INDEX(Cadastro!$F$5:$F$94,$AB925),"")&lt;=IFERROR(INDEX(Parâmetros!$B$39:$B$48,MATCH($E925,Parâmetros!$A$39:$A$48,0)),99),IFERROR(INDEX(Cadastro!$F$5:$F$94,$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$94,$AB925),"")="",0,IF(IFERROR(INDEX(Cadastro!$F$5:$F$94,$AB925),"")&gt;IFERROR(INDEX(Parâmetros!$B$39:$B$48,MATCH($E925,Parâmetros!$A$39:$A$48,0)),99),IFERROR(INDEX(Cadastro!$F$5:$F$94,$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registro"),IF(AND($AB925&lt;&gt;$AB924,IFERROR(INDEX(Cadastro!$F$5:$F$94,$AB925),"")=""),"Indeterminado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IFERROR(MATCH($A925&amp;"|"&amp;TEXT(_xlfn.MAXIFS(Cadastro!$E$5:$E$94,Cadastro!$A$5:$A$94,$A925,Cadastro!$E$5:$E$94,"&lt;="&amp;$F925),"yyyymmdd"),Cadastro!$I$5:$I$94,0),"")</f>
        <v>37</v>
      </c>
      <c r="AC925" t="str">
        <f>IFERROR(_xlfn.SINGLE(INDEX(Exceções!$D$5:$D$202,MATCH($A925&amp;"|"&amp;$F925,Exceções!$F$5:$F$202,0))),"")</f>
        <v/>
      </c>
      <c r="AD925" t="str">
        <f>IF($AC925="","",IFERROR(_xlfn.SINGLE(INDEX(Exceções!$E$5:$E$202,MATCH($A925&amp;"|"&amp;$F925,Exceções!$F$5:$F$202,0))),""))</f>
        <v/>
      </c>
    </row>
    <row r="926" spans="1:30" ht="15" hidden="1" customHeight="1" x14ac:dyDescent="0.25">
      <c r="A926" s="43">
        <v>11918</v>
      </c>
      <c r="B926" s="29" t="s">
        <v>201</v>
      </c>
      <c r="C926" s="29" t="str">
        <f>IFERROR(INDEX(Cadastro!$C$5:$C$94,$AB926),"NÃO INFORMADO")</f>
        <v>PED</v>
      </c>
      <c r="D926" s="29" t="str">
        <f>IFERROR(INDEX(Cadastro!$D$5:$D$94,$AB926),"")</f>
        <v>6x1</v>
      </c>
      <c r="E926" s="29" t="str">
        <f>IFERROR(INDEX(Cadastro!$G$5:$G$94,$AB926),"")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$94,$AB926),"")="",IF($L926&gt;0,1,0),IF(IFERROR(INDEX(Cadastro!$F$5:$F$94,$AB926),"")&lt;=IFERROR(INDEX(Parâmetros!$B$39:$B$48,MATCH($E926,Parâmetros!$A$39:$A$48,0)),99),IFERROR(INDEX(Cadastro!$F$5:$F$94,$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$94,$AB926),"")="",0,IF(IFERROR(INDEX(Cadastro!$F$5:$F$94,$AB926),"")&gt;IFERROR(INDEX(Parâmetros!$B$39:$B$48,MATCH($E926,Parâmetros!$A$39:$A$48,0)),99),IFERROR(INDEX(Cadastro!$F$5:$F$94,$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registro"),IF(AND($AB926&lt;&gt;$AB925,IFERROR(INDEX(Cadastro!$F$5:$F$94,$AB926),"")=""),"Indeterminado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IFERROR(MATCH($A926&amp;"|"&amp;TEXT(_xlfn.MAXIFS(Cadastro!$E$5:$E$94,Cadastro!$A$5:$A$94,$A926,Cadastro!$E$5:$E$94,"&lt;="&amp;$F926),"yyyymmdd"),Cadastro!$I$5:$I$94,0),"")</f>
        <v>37</v>
      </c>
      <c r="AC926" t="str">
        <f>IFERROR(_xlfn.SINGLE(INDEX(Exceções!$D$5:$D$202,MATCH($A926&amp;"|"&amp;$F926,Exceções!$F$5:$F$202,0))),"")</f>
        <v/>
      </c>
      <c r="AD926" t="str">
        <f>IF($AC926="","",IFERROR(_xlfn.SINGLE(INDEX(Exceções!$E$5:$E$202,MATCH($A926&amp;"|"&amp;$F926,Exceções!$F$5:$F$202,0))),""))</f>
        <v/>
      </c>
    </row>
    <row r="927" spans="1:30" ht="15" hidden="1" customHeight="1" x14ac:dyDescent="0.25">
      <c r="A927" s="43">
        <v>11918</v>
      </c>
      <c r="B927" s="29" t="s">
        <v>201</v>
      </c>
      <c r="C927" s="29" t="str">
        <f>IFERROR(INDEX(Cadastro!$C$5:$C$94,$AB927),"NÃO INFORMADO")</f>
        <v>PED</v>
      </c>
      <c r="D927" s="29" t="str">
        <f>IFERROR(INDEX(Cadastro!$D$5:$D$94,$AB927),"")</f>
        <v>6x1</v>
      </c>
      <c r="E927" s="29" t="str">
        <f>IFERROR(INDEX(Cadastro!$G$5:$G$94,$AB927),"")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$94,$AB927),"")="",IF($L927&gt;0,1,0),IF(IFERROR(INDEX(Cadastro!$F$5:$F$94,$AB927),"")&lt;=IFERROR(INDEX(Parâmetros!$B$39:$B$48,MATCH($E927,Parâmetros!$A$39:$A$48,0)),99),IFERROR(INDEX(Cadastro!$F$5:$F$94,$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$94,$AB927),"")="",0,IF(IFERROR(INDEX(Cadastro!$F$5:$F$94,$AB927),"")&gt;IFERROR(INDEX(Parâmetros!$B$39:$B$48,MATCH($E927,Parâmetros!$A$39:$A$48,0)),99),IFERROR(INDEX(Cadastro!$F$5:$F$94,$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registro"),IF(AND($AB927&lt;&gt;$AB926,IFERROR(INDEX(Cadastro!$F$5:$F$94,$AB927),"")=""),"Indeterminado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IFERROR(MATCH($A927&amp;"|"&amp;TEXT(_xlfn.MAXIFS(Cadastro!$E$5:$E$94,Cadastro!$A$5:$A$94,$A927,Cadastro!$E$5:$E$94,"&lt;="&amp;$F927),"yyyymmdd"),Cadastro!$I$5:$I$94,0),"")</f>
        <v>37</v>
      </c>
      <c r="AC927" t="str">
        <f>IFERROR(_xlfn.SINGLE(INDEX(Exceções!$D$5:$D$202,MATCH($A927&amp;"|"&amp;$F927,Exceções!$F$5:$F$202,0))),"")</f>
        <v/>
      </c>
      <c r="AD927" t="str">
        <f>IF($AC927="","",IFERROR(_xlfn.SINGLE(INDEX(Exceções!$E$5:$E$202,MATCH($A927&amp;"|"&amp;$F927,Exceções!$F$5:$F$202,0))),""))</f>
        <v/>
      </c>
    </row>
    <row r="928" spans="1:30" ht="15" hidden="1" customHeight="1" x14ac:dyDescent="0.25">
      <c r="A928" s="43">
        <v>11918</v>
      </c>
      <c r="B928" s="29" t="s">
        <v>201</v>
      </c>
      <c r="C928" s="29" t="str">
        <f>IFERROR(INDEX(Cadastro!$C$5:$C$94,$AB928),"NÃO INFORMADO")</f>
        <v>PED</v>
      </c>
      <c r="D928" s="29" t="str">
        <f>IFERROR(INDEX(Cadastro!$D$5:$D$94,$AB928),"")</f>
        <v>6x1</v>
      </c>
      <c r="E928" s="29" t="str">
        <f>IFERROR(INDEX(Cadastro!$G$5:$G$94,$AB928),"")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$94,$AB928),"")="",IF($L928&gt;0,1,0),IF(IFERROR(INDEX(Cadastro!$F$5:$F$94,$AB928),"")&lt;=IFERROR(INDEX(Parâmetros!$B$39:$B$48,MATCH($E928,Parâmetros!$A$39:$A$48,0)),99),IFERROR(INDEX(Cadastro!$F$5:$F$94,$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$94,$AB928),"")="",0,IF(IFERROR(INDEX(Cadastro!$F$5:$F$94,$AB928),"")&gt;IFERROR(INDEX(Parâmetros!$B$39:$B$48,MATCH($E928,Parâmetros!$A$39:$A$48,0)),99),IFERROR(INDEX(Cadastro!$F$5:$F$94,$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registro"),IF(AND($AB928&lt;&gt;$AB927,IFERROR(INDEX(Cadastro!$F$5:$F$94,$AB928),"")=""),"Indeterminado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IFERROR(MATCH($A928&amp;"|"&amp;TEXT(_xlfn.MAXIFS(Cadastro!$E$5:$E$94,Cadastro!$A$5:$A$94,$A928,Cadastro!$E$5:$E$94,"&lt;="&amp;$F928),"yyyymmdd"),Cadastro!$I$5:$I$94,0),"")</f>
        <v>37</v>
      </c>
      <c r="AC928" t="str">
        <f>IFERROR(_xlfn.SINGLE(INDEX(Exceções!$D$5:$D$202,MATCH($A928&amp;"|"&amp;$F928,Exceções!$F$5:$F$202,0))),"")</f>
        <v/>
      </c>
      <c r="AD928" t="str">
        <f>IF($AC928="","",IFERROR(_xlfn.SINGLE(INDEX(Exceções!$E$5:$E$202,MATCH($A928&amp;"|"&amp;$F928,Exceções!$F$5:$F$202,0))),""))</f>
        <v/>
      </c>
    </row>
    <row r="929" spans="1:30" ht="15" hidden="1" customHeight="1" x14ac:dyDescent="0.25">
      <c r="A929" s="43">
        <v>11918</v>
      </c>
      <c r="B929" s="29" t="s">
        <v>201</v>
      </c>
      <c r="C929" s="29" t="str">
        <f>IFERROR(INDEX(Cadastro!$C$5:$C$94,$AB929),"NÃO INFORMADO")</f>
        <v>PED</v>
      </c>
      <c r="D929" s="29" t="str">
        <f>IFERROR(INDEX(Cadastro!$D$5:$D$94,$AB929),"")</f>
        <v>6x1</v>
      </c>
      <c r="E929" s="29" t="str">
        <f>IFERROR(INDEX(Cadastro!$G$5:$G$94,$AB929),"")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$94,$AB929),"")="",IF($L929&gt;0,1,0),IF(IFERROR(INDEX(Cadastro!$F$5:$F$94,$AB929),"")&lt;=IFERROR(INDEX(Parâmetros!$B$39:$B$48,MATCH($E929,Parâmetros!$A$39:$A$48,0)),99),IFERROR(INDEX(Cadastro!$F$5:$F$94,$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$94,$AB929),"")="",0,IF(IFERROR(INDEX(Cadastro!$F$5:$F$94,$AB929),"")&gt;IFERROR(INDEX(Parâmetros!$B$39:$B$48,MATCH($E929,Parâmetros!$A$39:$A$48,0)),99),IFERROR(INDEX(Cadastro!$F$5:$F$94,$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registro"),IF(AND($AB929&lt;&gt;$AB928,IFERROR(INDEX(Cadastro!$F$5:$F$94,$AB929),"")=""),"Indeterminado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IFERROR(MATCH($A929&amp;"|"&amp;TEXT(_xlfn.MAXIFS(Cadastro!$E$5:$E$94,Cadastro!$A$5:$A$94,$A929,Cadastro!$E$5:$E$94,"&lt;="&amp;$F929),"yyyymmdd"),Cadastro!$I$5:$I$94,0),"")</f>
        <v>37</v>
      </c>
      <c r="AC929" t="str">
        <f>IFERROR(_xlfn.SINGLE(INDEX(Exceções!$D$5:$D$202,MATCH($A929&amp;"|"&amp;$F929,Exceções!$F$5:$F$202,0))),"")</f>
        <v/>
      </c>
      <c r="AD929" t="str">
        <f>IF($AC929="","",IFERROR(_xlfn.SINGLE(INDEX(Exceções!$E$5:$E$202,MATCH($A929&amp;"|"&amp;$F929,Exceções!$F$5:$F$202,0))),""))</f>
        <v/>
      </c>
    </row>
    <row r="930" spans="1:30" ht="15" hidden="1" customHeight="1" x14ac:dyDescent="0.25">
      <c r="A930" s="43">
        <v>11918</v>
      </c>
      <c r="B930" s="29" t="s">
        <v>201</v>
      </c>
      <c r="C930" s="29" t="str">
        <f>IFERROR(INDEX(Cadastro!$C$5:$C$94,$AB930),"NÃO INFORMADO")</f>
        <v>PED</v>
      </c>
      <c r="D930" s="29" t="str">
        <f>IFERROR(INDEX(Cadastro!$D$5:$D$94,$AB930),"")</f>
        <v>6x1</v>
      </c>
      <c r="E930" s="29" t="str">
        <f>IFERROR(INDEX(Cadastro!$G$5:$G$94,$AB930),"")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$94,$AB930),"")="",IF($L930&gt;0,1,0),IF(IFERROR(INDEX(Cadastro!$F$5:$F$94,$AB930),"")&lt;=IFERROR(INDEX(Parâmetros!$B$39:$B$48,MATCH($E930,Parâmetros!$A$39:$A$48,0)),99),IFERROR(INDEX(Cadastro!$F$5:$F$94,$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$94,$AB930),"")="",0,IF(IFERROR(INDEX(Cadastro!$F$5:$F$94,$AB930),"")&gt;IFERROR(INDEX(Parâmetros!$B$39:$B$48,MATCH($E930,Parâmetros!$A$39:$A$48,0)),99),IFERROR(INDEX(Cadastro!$F$5:$F$94,$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registro"),IF(AND($AB930&lt;&gt;$AB929,IFERROR(INDEX(Cadastro!$F$5:$F$94,$AB930),"")=""),"Indeterminado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IFERROR(MATCH($A930&amp;"|"&amp;TEXT(_xlfn.MAXIFS(Cadastro!$E$5:$E$94,Cadastro!$A$5:$A$94,$A930,Cadastro!$E$5:$E$94,"&lt;="&amp;$F930),"yyyymmdd"),Cadastro!$I$5:$I$94,0),"")</f>
        <v>37</v>
      </c>
      <c r="AC930" t="str">
        <f>IFERROR(_xlfn.SINGLE(INDEX(Exceções!$D$5:$D$202,MATCH($A930&amp;"|"&amp;$F930,Exceções!$F$5:$F$202,0))),"")</f>
        <v/>
      </c>
      <c r="AD930" t="str">
        <f>IF($AC930="","",IFERROR(_xlfn.SINGLE(INDEX(Exceções!$E$5:$E$202,MATCH($A930&amp;"|"&amp;$F930,Exceções!$F$5:$F$202,0))),""))</f>
        <v/>
      </c>
    </row>
    <row r="931" spans="1:30" ht="15" hidden="1" customHeight="1" x14ac:dyDescent="0.25">
      <c r="A931" s="43">
        <v>11918</v>
      </c>
      <c r="B931" s="29" t="s">
        <v>201</v>
      </c>
      <c r="C931" s="29" t="str">
        <f>IFERROR(INDEX(Cadastro!$C$5:$C$94,$AB931),"NÃO INFORMADO")</f>
        <v>PED</v>
      </c>
      <c r="D931" s="29" t="str">
        <f>IFERROR(INDEX(Cadastro!$D$5:$D$94,$AB931),"")</f>
        <v>6x1</v>
      </c>
      <c r="E931" s="29" t="str">
        <f>IFERROR(INDEX(Cadastro!$G$5:$G$94,$AB931),"")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$94,$AB931),"")="",IF($L931&gt;0,1,0),IF(IFERROR(INDEX(Cadastro!$F$5:$F$94,$AB931),"")&lt;=IFERROR(INDEX(Parâmetros!$B$39:$B$48,MATCH($E931,Parâmetros!$A$39:$A$48,0)),99),IFERROR(INDEX(Cadastro!$F$5:$F$94,$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$94,$AB931),"")="",0,IF(IFERROR(INDEX(Cadastro!$F$5:$F$94,$AB931),"")&gt;IFERROR(INDEX(Parâmetros!$B$39:$B$48,MATCH($E931,Parâmetros!$A$39:$A$48,0)),99),IFERROR(INDEX(Cadastro!$F$5:$F$94,$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registro"),IF(AND($AB931&lt;&gt;$AB930,IFERROR(INDEX(Cadastro!$F$5:$F$94,$AB931),"")=""),"Indeterminado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IFERROR(MATCH($A931&amp;"|"&amp;TEXT(_xlfn.MAXIFS(Cadastro!$E$5:$E$94,Cadastro!$A$5:$A$94,$A931,Cadastro!$E$5:$E$94,"&lt;="&amp;$F931),"yyyymmdd"),Cadastro!$I$5:$I$94,0),"")</f>
        <v>37</v>
      </c>
      <c r="AC931" t="str">
        <f>IFERROR(_xlfn.SINGLE(INDEX(Exceções!$D$5:$D$202,MATCH($A931&amp;"|"&amp;$F931,Exceções!$F$5:$F$202,0))),"")</f>
        <v/>
      </c>
      <c r="AD931" t="str">
        <f>IF($AC931="","",IFERROR(_xlfn.SINGLE(INDEX(Exceções!$E$5:$E$202,MATCH($A931&amp;"|"&amp;$F931,Exceções!$F$5:$F$202,0))),""))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IFERROR(INDEX(Cadastro!$C$5:$C$94,$AB934),"NÃO INFORMADO")</f>
        <v>MEC</v>
      </c>
      <c r="D934" s="29" t="str">
        <f>IFERROR(INDEX(Cadastro!$D$5:$D$94,$AB934),"")</f>
        <v>A</v>
      </c>
      <c r="E934" s="29" t="str">
        <f>IFERROR(INDEX(Cadastro!$G$5:$G$94,$AB934),"")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$94,$AB934),"")="",IF($L934&gt;0,1,0),IF(IFERROR(INDEX(Cadastro!$F$5:$F$94,$AB934),"")&lt;=IFERROR(INDEX(Parâmetros!$B$39:$B$48,MATCH($E934,Parâmetros!$A$39:$A$48,0)),99),IFERROR(INDEX(Cadastro!$F$5:$F$94,$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$94,$AB934),"")="",0,IF(IFERROR(INDEX(Cadastro!$F$5:$F$94,$AB934),"")&gt;IFERROR(INDEX(Parâmetros!$B$39:$B$48,MATCH($E934,Parâmetros!$A$39:$A$48,0)),99),IFERROR(INDEX(Cadastro!$F$5:$F$94,$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registro"),IF(AND($AB934&lt;&gt;$AB933,IFERROR(INDEX(Cadastro!$F$5:$F$94,$AB934),"")=""),"Indeterminado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IFERROR(MATCH($A934&amp;"|"&amp;TEXT(_xlfn.MAXIFS(Cadastro!$E$5:$E$94,Cadastro!$A$5:$A$94,$A934,Cadastro!$E$5:$E$94,"&lt;="&amp;$F934),"yyyymmdd"),Cadastro!$I$5:$I$94,0),"")</f>
        <v>38</v>
      </c>
      <c r="AC934" t="str">
        <f>IFERROR(_xlfn.SINGLE(INDEX(Exceções!$D$5:$D$202,MATCH($A934&amp;"|"&amp;$F934,Exceções!$F$5:$F$202,0))),"")</f>
        <v/>
      </c>
      <c r="AD934" t="str">
        <f>IF($AC934="","",IFERROR(_xlfn.SINGLE(INDEX(Exceções!$E$5:$E$202,MATCH($A934&amp;"|"&amp;$F934,Exceções!$F$5:$F$202,0))),""))</f>
        <v/>
      </c>
    </row>
    <row r="935" spans="1:30" ht="15" hidden="1" customHeight="1" x14ac:dyDescent="0.25">
      <c r="A935" s="43">
        <v>53459</v>
      </c>
      <c r="B935" s="29" t="s">
        <v>202</v>
      </c>
      <c r="C935" s="29" t="str">
        <f>IFERROR(INDEX(Cadastro!$C$5:$C$94,$AB935),"NÃO INFORMADO")</f>
        <v>MEC</v>
      </c>
      <c r="D935" s="29" t="str">
        <f>IFERROR(INDEX(Cadastro!$D$5:$D$94,$AB935),"")</f>
        <v>A</v>
      </c>
      <c r="E935" s="29" t="str">
        <f>IFERROR(INDEX(Cadastro!$G$5:$G$94,$AB935),"")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$94,$AB935),"")="",IF($L935&gt;0,1,0),IF(IFERROR(INDEX(Cadastro!$F$5:$F$94,$AB935),"")&lt;=IFERROR(INDEX(Parâmetros!$B$39:$B$48,MATCH($E935,Parâmetros!$A$39:$A$48,0)),99),IFERROR(INDEX(Cadastro!$F$5:$F$94,$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$94,$AB935),"")="",0,IF(IFERROR(INDEX(Cadastro!$F$5:$F$94,$AB935),"")&gt;IFERROR(INDEX(Parâmetros!$B$39:$B$48,MATCH($E935,Parâmetros!$A$39:$A$48,0)),99),IFERROR(INDEX(Cadastro!$F$5:$F$94,$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registro"),IF(AND($AB935&lt;&gt;$AB934,IFERROR(INDEX(Cadastro!$F$5:$F$94,$AB935),"")=""),"Indeterminado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IFERROR(MATCH($A935&amp;"|"&amp;TEXT(_xlfn.MAXIFS(Cadastro!$E$5:$E$94,Cadastro!$A$5:$A$94,$A935,Cadastro!$E$5:$E$94,"&lt;="&amp;$F935),"yyyymmdd"),Cadastro!$I$5:$I$94,0),"")</f>
        <v>38</v>
      </c>
      <c r="AC935" t="str">
        <f>IFERROR(_xlfn.SINGLE(INDEX(Exceções!$D$5:$D$202,MATCH($A935&amp;"|"&amp;$F935,Exceções!$F$5:$F$202,0))),"")</f>
        <v/>
      </c>
      <c r="AD935" t="str">
        <f>IF($AC935="","",IFERROR(_xlfn.SINGLE(INDEX(Exceções!$E$5:$E$202,MATCH($A935&amp;"|"&amp;$F935,Exceções!$F$5:$F$202,0))),""))</f>
        <v/>
      </c>
    </row>
    <row r="936" spans="1:30" ht="15" hidden="1" customHeight="1" x14ac:dyDescent="0.25">
      <c r="A936" s="43">
        <v>53459</v>
      </c>
      <c r="B936" s="29" t="s">
        <v>202</v>
      </c>
      <c r="C936" s="29" t="str">
        <f>IFERROR(INDEX(Cadastro!$C$5:$C$94,$AB936),"NÃO INFORMADO")</f>
        <v>MEC</v>
      </c>
      <c r="D936" s="29" t="str">
        <f>IFERROR(INDEX(Cadastro!$D$5:$D$94,$AB936),"")</f>
        <v>A</v>
      </c>
      <c r="E936" s="29" t="str">
        <f>IFERROR(INDEX(Cadastro!$G$5:$G$94,$AB936),"")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$94,$AB936),"")="",IF($L936&gt;0,1,0),IF(IFERROR(INDEX(Cadastro!$F$5:$F$94,$AB936),"")&lt;=IFERROR(INDEX(Parâmetros!$B$39:$B$48,MATCH($E936,Parâmetros!$A$39:$A$48,0)),99),IFERROR(INDEX(Cadastro!$F$5:$F$94,$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$94,$AB936),"")="",0,IF(IFERROR(INDEX(Cadastro!$F$5:$F$94,$AB936),"")&gt;IFERROR(INDEX(Parâmetros!$B$39:$B$48,MATCH($E936,Parâmetros!$A$39:$A$48,0)),99),IFERROR(INDEX(Cadastro!$F$5:$F$94,$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registro"),IF(AND($AB936&lt;&gt;$AB935,IFERROR(INDEX(Cadastro!$F$5:$F$94,$AB936),"")=""),"Indeterminado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IFERROR(MATCH($A936&amp;"|"&amp;TEXT(_xlfn.MAXIFS(Cadastro!$E$5:$E$94,Cadastro!$A$5:$A$94,$A936,Cadastro!$E$5:$E$94,"&lt;="&amp;$F936),"yyyymmdd"),Cadastro!$I$5:$I$94,0),"")</f>
        <v>38</v>
      </c>
      <c r="AC936" t="str">
        <f>IFERROR(_xlfn.SINGLE(INDEX(Exceções!$D$5:$D$202,MATCH($A936&amp;"|"&amp;$F936,Exceções!$F$5:$F$202,0))),"")</f>
        <v/>
      </c>
      <c r="AD936" t="str">
        <f>IF($AC936="","",IFERROR(_xlfn.SINGLE(INDEX(Exceções!$E$5:$E$202,MATCH($A936&amp;"|"&amp;$F936,Exceções!$F$5:$F$202,0))),""))</f>
        <v/>
      </c>
    </row>
    <row r="937" spans="1:30" ht="15" hidden="1" customHeight="1" x14ac:dyDescent="0.25">
      <c r="A937" s="43">
        <v>53459</v>
      </c>
      <c r="B937" s="29" t="s">
        <v>202</v>
      </c>
      <c r="C937" s="29" t="str">
        <f>IFERROR(INDEX(Cadastro!$C$5:$C$94,$AB937),"NÃO INFORMADO")</f>
        <v>MEC</v>
      </c>
      <c r="D937" s="29" t="str">
        <f>IFERROR(INDEX(Cadastro!$D$5:$D$94,$AB937),"")</f>
        <v>A</v>
      </c>
      <c r="E937" s="29" t="str">
        <f>IFERROR(INDEX(Cadastro!$G$5:$G$94,$AB937),"")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$94,$AB937),"")="",IF($L937&gt;0,1,0),IF(IFERROR(INDEX(Cadastro!$F$5:$F$94,$AB937),"")&lt;=IFERROR(INDEX(Parâmetros!$B$39:$B$48,MATCH($E937,Parâmetros!$A$39:$A$48,0)),99),IFERROR(INDEX(Cadastro!$F$5:$F$94,$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$94,$AB937),"")="",0,IF(IFERROR(INDEX(Cadastro!$F$5:$F$94,$AB937),"")&gt;IFERROR(INDEX(Parâmetros!$B$39:$B$48,MATCH($E937,Parâmetros!$A$39:$A$48,0)),99),IFERROR(INDEX(Cadastro!$F$5:$F$94,$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registro"),IF(AND($AB937&lt;&gt;$AB936,IFERROR(INDEX(Cadastro!$F$5:$F$94,$AB937),"")=""),"Indeterminado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IFERROR(MATCH($A937&amp;"|"&amp;TEXT(_xlfn.MAXIFS(Cadastro!$E$5:$E$94,Cadastro!$A$5:$A$94,$A937,Cadastro!$E$5:$E$94,"&lt;="&amp;$F937),"yyyymmdd"),Cadastro!$I$5:$I$94,0),"")</f>
        <v>38</v>
      </c>
      <c r="AC937" t="str">
        <f>IFERROR(_xlfn.SINGLE(INDEX(Exceções!$D$5:$D$202,MATCH($A937&amp;"|"&amp;$F937,Exceções!$F$5:$F$202,0))),"")</f>
        <v/>
      </c>
      <c r="AD937" t="str">
        <f>IF($AC937="","",IFERROR(_xlfn.SINGLE(INDEX(Exceções!$E$5:$E$202,MATCH($A937&amp;"|"&amp;$F937,Exceções!$F$5:$F$202,0))),""))</f>
        <v/>
      </c>
    </row>
    <row r="938" spans="1:30" ht="15" hidden="1" customHeight="1" x14ac:dyDescent="0.25">
      <c r="A938" s="43">
        <v>53459</v>
      </c>
      <c r="B938" s="29" t="s">
        <v>202</v>
      </c>
      <c r="C938" s="29" t="str">
        <f>IFERROR(INDEX(Cadastro!$C$5:$C$94,$AB938),"NÃO INFORMADO")</f>
        <v>MEC</v>
      </c>
      <c r="D938" s="29" t="str">
        <f>IFERROR(INDEX(Cadastro!$D$5:$D$94,$AB938),"")</f>
        <v>A</v>
      </c>
      <c r="E938" s="29" t="str">
        <f>IFERROR(INDEX(Cadastro!$G$5:$G$94,$AB938),"")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$94,$AB938),"")="",IF($L938&gt;0,1,0),IF(IFERROR(INDEX(Cadastro!$F$5:$F$94,$AB938),"")&lt;=IFERROR(INDEX(Parâmetros!$B$39:$B$48,MATCH($E938,Parâmetros!$A$39:$A$48,0)),99),IFERROR(INDEX(Cadastro!$F$5:$F$94,$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$94,$AB938),"")="",0,IF(IFERROR(INDEX(Cadastro!$F$5:$F$94,$AB938),"")&gt;IFERROR(INDEX(Parâmetros!$B$39:$B$48,MATCH($E938,Parâmetros!$A$39:$A$48,0)),99),IFERROR(INDEX(Cadastro!$F$5:$F$94,$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registro"),IF(AND($AB938&lt;&gt;$AB937,IFERROR(INDEX(Cadastro!$F$5:$F$94,$AB938),"")=""),"Indeterminado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IFERROR(MATCH($A938&amp;"|"&amp;TEXT(_xlfn.MAXIFS(Cadastro!$E$5:$E$94,Cadastro!$A$5:$A$94,$A938,Cadastro!$E$5:$E$94,"&lt;="&amp;$F938),"yyyymmdd"),Cadastro!$I$5:$I$94,0),"")</f>
        <v>38</v>
      </c>
      <c r="AC938" t="str">
        <f>IFERROR(_xlfn.SINGLE(INDEX(Exceções!$D$5:$D$202,MATCH($A938&amp;"|"&amp;$F938,Exceções!$F$5:$F$202,0))),"")</f>
        <v/>
      </c>
      <c r="AD938" t="str">
        <f>IF($AC938="","",IFERROR(_xlfn.SINGLE(INDEX(Exceções!$E$5:$E$202,MATCH($A938&amp;"|"&amp;$F938,Exceções!$F$5:$F$202,0))),""))</f>
        <v/>
      </c>
    </row>
    <row r="939" spans="1:30" ht="15" hidden="1" customHeight="1" x14ac:dyDescent="0.25">
      <c r="A939" s="43">
        <v>53459</v>
      </c>
      <c r="B939" s="29" t="s">
        <v>202</v>
      </c>
      <c r="C939" s="29" t="str">
        <f>IFERROR(INDEX(Cadastro!$C$5:$C$94,$AB939),"NÃO INFORMADO")</f>
        <v>MEC</v>
      </c>
      <c r="D939" s="29" t="str">
        <f>IFERROR(INDEX(Cadastro!$D$5:$D$94,$AB939),"")</f>
        <v>A</v>
      </c>
      <c r="E939" s="29" t="str">
        <f>IFERROR(INDEX(Cadastro!$G$5:$G$94,$AB939),"")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$94,$AB939),"")="",IF($L939&gt;0,1,0),IF(IFERROR(INDEX(Cadastro!$F$5:$F$94,$AB939),"")&lt;=IFERROR(INDEX(Parâmetros!$B$39:$B$48,MATCH($E939,Parâmetros!$A$39:$A$48,0)),99),IFERROR(INDEX(Cadastro!$F$5:$F$94,$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$94,$AB939),"")="",0,IF(IFERROR(INDEX(Cadastro!$F$5:$F$94,$AB939),"")&gt;IFERROR(INDEX(Parâmetros!$B$39:$B$48,MATCH($E939,Parâmetros!$A$39:$A$48,0)),99),IFERROR(INDEX(Cadastro!$F$5:$F$94,$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registro"),IF(AND($AB939&lt;&gt;$AB938,IFERROR(INDEX(Cadastro!$F$5:$F$94,$AB939),"")=""),"Indeterminado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IFERROR(MATCH($A939&amp;"|"&amp;TEXT(_xlfn.MAXIFS(Cadastro!$E$5:$E$94,Cadastro!$A$5:$A$94,$A939,Cadastro!$E$5:$E$94,"&lt;="&amp;$F939),"yyyymmdd"),Cadastro!$I$5:$I$94,0),"")</f>
        <v>38</v>
      </c>
      <c r="AC939" t="str">
        <f>IFERROR(_xlfn.SINGLE(INDEX(Exceções!$D$5:$D$202,MATCH($A939&amp;"|"&amp;$F939,Exceções!$F$5:$F$202,0))),"")</f>
        <v/>
      </c>
      <c r="AD939" t="str">
        <f>IF($AC939="","",IFERROR(_xlfn.SINGLE(INDEX(Exceções!$E$5:$E$202,MATCH($A939&amp;"|"&amp;$F939,Exceções!$F$5:$F$202,0))),""))</f>
        <v/>
      </c>
    </row>
    <row r="940" spans="1:30" ht="15" hidden="1" customHeight="1" x14ac:dyDescent="0.25">
      <c r="A940" s="43">
        <v>53459</v>
      </c>
      <c r="B940" s="29" t="s">
        <v>202</v>
      </c>
      <c r="C940" s="29" t="str">
        <f>IFERROR(INDEX(Cadastro!$C$5:$C$94,$AB940),"NÃO INFORMADO")</f>
        <v>MEC</v>
      </c>
      <c r="D940" s="29" t="str">
        <f>IFERROR(INDEX(Cadastro!$D$5:$D$94,$AB940),"")</f>
        <v>A</v>
      </c>
      <c r="E940" s="29" t="str">
        <f>IFERROR(INDEX(Cadastro!$G$5:$G$94,$AB940),"")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$94,$AB940),"")="",IF($L940&gt;0,1,0),IF(IFERROR(INDEX(Cadastro!$F$5:$F$94,$AB940),"")&lt;=IFERROR(INDEX(Parâmetros!$B$39:$B$48,MATCH($E940,Parâmetros!$A$39:$A$48,0)),99),IFERROR(INDEX(Cadastro!$F$5:$F$94,$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$94,$AB940),"")="",0,IF(IFERROR(INDEX(Cadastro!$F$5:$F$94,$AB940),"")&gt;IFERROR(INDEX(Parâmetros!$B$39:$B$48,MATCH($E940,Parâmetros!$A$39:$A$48,0)),99),IFERROR(INDEX(Cadastro!$F$5:$F$94,$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registro"),IF(AND($AB940&lt;&gt;$AB939,IFERROR(INDEX(Cadastro!$F$5:$F$94,$AB940),"")=""),"Indeterminado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IFERROR(MATCH($A940&amp;"|"&amp;TEXT(_xlfn.MAXIFS(Cadastro!$E$5:$E$94,Cadastro!$A$5:$A$94,$A940,Cadastro!$E$5:$E$94,"&lt;="&amp;$F940),"yyyymmdd"),Cadastro!$I$5:$I$94,0),"")</f>
        <v>38</v>
      </c>
      <c r="AC940" t="str">
        <f>IFERROR(_xlfn.SINGLE(INDEX(Exceções!$D$5:$D$202,MATCH($A940&amp;"|"&amp;$F940,Exceções!$F$5:$F$202,0))),"")</f>
        <v/>
      </c>
      <c r="AD940" t="str">
        <f>IF($AC940="","",IFERROR(_xlfn.SINGLE(INDEX(Exceções!$E$5:$E$202,MATCH($A940&amp;"|"&amp;$F940,Exceções!$F$5:$F$202,0))),""))</f>
        <v/>
      </c>
    </row>
    <row r="941" spans="1:30" ht="15" hidden="1" customHeight="1" x14ac:dyDescent="0.25">
      <c r="A941" s="43">
        <v>53459</v>
      </c>
      <c r="B941" s="29" t="s">
        <v>202</v>
      </c>
      <c r="C941" s="29" t="str">
        <f>IFERROR(INDEX(Cadastro!$C$5:$C$94,$AB941),"NÃO INFORMADO")</f>
        <v>MEC</v>
      </c>
      <c r="D941" s="29" t="str">
        <f>IFERROR(INDEX(Cadastro!$D$5:$D$94,$AB941),"")</f>
        <v>A</v>
      </c>
      <c r="E941" s="29" t="str">
        <f>IFERROR(INDEX(Cadastro!$G$5:$G$94,$AB941),"")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$94,$AB941),"")="",IF($L941&gt;0,1,0),IF(IFERROR(INDEX(Cadastro!$F$5:$F$94,$AB941),"")&lt;=IFERROR(INDEX(Parâmetros!$B$39:$B$48,MATCH($E941,Parâmetros!$A$39:$A$48,0)),99),IFERROR(INDEX(Cadastro!$F$5:$F$94,$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$94,$AB941),"")="",0,IF(IFERROR(INDEX(Cadastro!$F$5:$F$94,$AB941),"")&gt;IFERROR(INDEX(Parâmetros!$B$39:$B$48,MATCH($E941,Parâmetros!$A$39:$A$48,0)),99),IFERROR(INDEX(Cadastro!$F$5:$F$94,$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registro"),IF(AND($AB941&lt;&gt;$AB940,IFERROR(INDEX(Cadastro!$F$5:$F$94,$AB941),"")=""),"Indeterminado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IFERROR(MATCH($A941&amp;"|"&amp;TEXT(_xlfn.MAXIFS(Cadastro!$E$5:$E$94,Cadastro!$A$5:$A$94,$A941,Cadastro!$E$5:$E$94,"&lt;="&amp;$F941),"yyyymmdd"),Cadastro!$I$5:$I$94,0),"")</f>
        <v>38</v>
      </c>
      <c r="AC941" t="str">
        <f>IFERROR(_xlfn.SINGLE(INDEX(Exceções!$D$5:$D$202,MATCH($A941&amp;"|"&amp;$F941,Exceções!$F$5:$F$202,0))),"")</f>
        <v/>
      </c>
      <c r="AD941" t="str">
        <f>IF($AC941="","",IFERROR(_xlfn.SINGLE(INDEX(Exceções!$E$5:$E$202,MATCH($A941&amp;"|"&amp;$F941,Exceções!$F$5:$F$202,0))),""))</f>
        <v/>
      </c>
    </row>
    <row r="942" spans="1:30" ht="15" hidden="1" customHeight="1" x14ac:dyDescent="0.25">
      <c r="A942" s="43">
        <v>53459</v>
      </c>
      <c r="B942" s="29" t="s">
        <v>202</v>
      </c>
      <c r="C942" s="29" t="str">
        <f>IFERROR(INDEX(Cadastro!$C$5:$C$94,$AB942),"NÃO INFORMADO")</f>
        <v>MEC</v>
      </c>
      <c r="D942" s="29" t="str">
        <f>IFERROR(INDEX(Cadastro!$D$5:$D$94,$AB942),"")</f>
        <v>A</v>
      </c>
      <c r="E942" s="29" t="str">
        <f>IFERROR(INDEX(Cadastro!$G$5:$G$94,$AB942),"")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$94,$AB942),"")="",IF($L942&gt;0,1,0),IF(IFERROR(INDEX(Cadastro!$F$5:$F$94,$AB942),"")&lt;=IFERROR(INDEX(Parâmetros!$B$39:$B$48,MATCH($E942,Parâmetros!$A$39:$A$48,0)),99),IFERROR(INDEX(Cadastro!$F$5:$F$94,$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$94,$AB942),"")="",0,IF(IFERROR(INDEX(Cadastro!$F$5:$F$94,$AB942),"")&gt;IFERROR(INDEX(Parâmetros!$B$39:$B$48,MATCH($E942,Parâmetros!$A$39:$A$48,0)),99),IFERROR(INDEX(Cadastro!$F$5:$F$94,$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registro"),IF(AND($AB942&lt;&gt;$AB941,IFERROR(INDEX(Cadastro!$F$5:$F$94,$AB942),"")=""),"Indeterminado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IFERROR(MATCH($A942&amp;"|"&amp;TEXT(_xlfn.MAXIFS(Cadastro!$E$5:$E$94,Cadastro!$A$5:$A$94,$A942,Cadastro!$E$5:$E$94,"&lt;="&amp;$F942),"yyyymmdd"),Cadastro!$I$5:$I$94,0),"")</f>
        <v>38</v>
      </c>
      <c r="AC942" t="str">
        <f>IFERROR(_xlfn.SINGLE(INDEX(Exceções!$D$5:$D$202,MATCH($A942&amp;"|"&amp;$F942,Exceções!$F$5:$F$202,0))),"")</f>
        <v/>
      </c>
      <c r="AD942" t="str">
        <f>IF($AC942="","",IFERROR(_xlfn.SINGLE(INDEX(Exceções!$E$5:$E$202,MATCH($A942&amp;"|"&amp;$F942,Exceções!$F$5:$F$202,0))),""))</f>
        <v/>
      </c>
    </row>
    <row r="943" spans="1:30" ht="15" hidden="1" customHeight="1" x14ac:dyDescent="0.25">
      <c r="A943" s="43">
        <v>53459</v>
      </c>
      <c r="B943" s="29" t="s">
        <v>202</v>
      </c>
      <c r="C943" s="29" t="str">
        <f>IFERROR(INDEX(Cadastro!$C$5:$C$94,$AB943),"NÃO INFORMADO")</f>
        <v>MEC</v>
      </c>
      <c r="D943" s="29" t="str">
        <f>IFERROR(INDEX(Cadastro!$D$5:$D$94,$AB943),"")</f>
        <v>A</v>
      </c>
      <c r="E943" s="29" t="str">
        <f>IFERROR(INDEX(Cadastro!$G$5:$G$94,$AB943),"")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$94,$AB943),"")="",IF($L943&gt;0,1,0),IF(IFERROR(INDEX(Cadastro!$F$5:$F$94,$AB943),"")&lt;=IFERROR(INDEX(Parâmetros!$B$39:$B$48,MATCH($E943,Parâmetros!$A$39:$A$48,0)),99),IFERROR(INDEX(Cadastro!$F$5:$F$94,$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$94,$AB943),"")="",0,IF(IFERROR(INDEX(Cadastro!$F$5:$F$94,$AB943),"")&gt;IFERROR(INDEX(Parâmetros!$B$39:$B$48,MATCH($E943,Parâmetros!$A$39:$A$48,0)),99),IFERROR(INDEX(Cadastro!$F$5:$F$94,$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registro"),IF(AND($AB943&lt;&gt;$AB942,IFERROR(INDEX(Cadastro!$F$5:$F$94,$AB943),"")=""),"Indeterminado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IFERROR(MATCH($A943&amp;"|"&amp;TEXT(_xlfn.MAXIFS(Cadastro!$E$5:$E$94,Cadastro!$A$5:$A$94,$A943,Cadastro!$E$5:$E$94,"&lt;="&amp;$F943),"yyyymmdd"),Cadastro!$I$5:$I$94,0),"")</f>
        <v>38</v>
      </c>
      <c r="AC943" t="str">
        <f>IFERROR(_xlfn.SINGLE(INDEX(Exceções!$D$5:$D$202,MATCH($A943&amp;"|"&amp;$F943,Exceções!$F$5:$F$202,0))),"")</f>
        <v/>
      </c>
      <c r="AD943" t="str">
        <f>IF($AC943="","",IFERROR(_xlfn.SINGLE(INDEX(Exceções!$E$5:$E$202,MATCH($A943&amp;"|"&amp;$F943,Exceções!$F$5:$F$202,0))),""))</f>
        <v/>
      </c>
    </row>
    <row r="944" spans="1:30" ht="15" hidden="1" customHeight="1" x14ac:dyDescent="0.25">
      <c r="A944" s="43">
        <v>53459</v>
      </c>
      <c r="B944" s="29" t="s">
        <v>202</v>
      </c>
      <c r="C944" s="29" t="str">
        <f>IFERROR(INDEX(Cadastro!$C$5:$C$94,$AB944),"NÃO INFORMADO")</f>
        <v>MEC</v>
      </c>
      <c r="D944" s="29" t="str">
        <f>IFERROR(INDEX(Cadastro!$D$5:$D$94,$AB944),"")</f>
        <v>A</v>
      </c>
      <c r="E944" s="29" t="str">
        <f>IFERROR(INDEX(Cadastro!$G$5:$G$94,$AB944),"")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$94,$AB944),"")="",IF($L944&gt;0,1,0),IF(IFERROR(INDEX(Cadastro!$F$5:$F$94,$AB944),"")&lt;=IFERROR(INDEX(Parâmetros!$B$39:$B$48,MATCH($E944,Parâmetros!$A$39:$A$48,0)),99),IFERROR(INDEX(Cadastro!$F$5:$F$94,$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$94,$AB944),"")="",0,IF(IFERROR(INDEX(Cadastro!$F$5:$F$94,$AB944),"")&gt;IFERROR(INDEX(Parâmetros!$B$39:$B$48,MATCH($E944,Parâmetros!$A$39:$A$48,0)),99),IFERROR(INDEX(Cadastro!$F$5:$F$94,$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registro"),IF(AND($AB944&lt;&gt;$AB943,IFERROR(INDEX(Cadastro!$F$5:$F$94,$AB944),"")=""),"Indeterminado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IFERROR(MATCH($A944&amp;"|"&amp;TEXT(_xlfn.MAXIFS(Cadastro!$E$5:$E$94,Cadastro!$A$5:$A$94,$A944,Cadastro!$E$5:$E$94,"&lt;="&amp;$F944),"yyyymmdd"),Cadastro!$I$5:$I$94,0),"")</f>
        <v>38</v>
      </c>
      <c r="AC944" t="str">
        <f>IFERROR(_xlfn.SINGLE(INDEX(Exceções!$D$5:$D$202,MATCH($A944&amp;"|"&amp;$F944,Exceções!$F$5:$F$202,0))),"")</f>
        <v/>
      </c>
      <c r="AD944" t="str">
        <f>IF($AC944="","",IFERROR(_xlfn.SINGLE(INDEX(Exceções!$E$5:$E$202,MATCH($A944&amp;"|"&amp;$F944,Exceções!$F$5:$F$202,0))),""))</f>
        <v/>
      </c>
    </row>
    <row r="945" spans="1:30" ht="15" hidden="1" customHeight="1" x14ac:dyDescent="0.25">
      <c r="A945" s="43">
        <v>53459</v>
      </c>
      <c r="B945" s="29" t="s">
        <v>202</v>
      </c>
      <c r="C945" s="29" t="str">
        <f>IFERROR(INDEX(Cadastro!$C$5:$C$94,$AB945),"NÃO INFORMADO")</f>
        <v>MEC</v>
      </c>
      <c r="D945" s="29" t="str">
        <f>IFERROR(INDEX(Cadastro!$D$5:$D$94,$AB945),"")</f>
        <v>A</v>
      </c>
      <c r="E945" s="29" t="str">
        <f>IFERROR(INDEX(Cadastro!$G$5:$G$94,$AB945),"")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$94,$AB945),"")="",IF($L945&gt;0,1,0),IF(IFERROR(INDEX(Cadastro!$F$5:$F$94,$AB945),"")&lt;=IFERROR(INDEX(Parâmetros!$B$39:$B$48,MATCH($E945,Parâmetros!$A$39:$A$48,0)),99),IFERROR(INDEX(Cadastro!$F$5:$F$94,$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$94,$AB945),"")="",0,IF(IFERROR(INDEX(Cadastro!$F$5:$F$94,$AB945),"")&gt;IFERROR(INDEX(Parâmetros!$B$39:$B$48,MATCH($E945,Parâmetros!$A$39:$A$48,0)),99),IFERROR(INDEX(Cadastro!$F$5:$F$94,$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registro"),IF(AND($AB945&lt;&gt;$AB944,IFERROR(INDEX(Cadastro!$F$5:$F$94,$AB945),"")=""),"Indeterminado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IFERROR(MATCH($A945&amp;"|"&amp;TEXT(_xlfn.MAXIFS(Cadastro!$E$5:$E$94,Cadastro!$A$5:$A$94,$A945,Cadastro!$E$5:$E$94,"&lt;="&amp;$F945),"yyyymmdd"),Cadastro!$I$5:$I$94,0),"")</f>
        <v>38</v>
      </c>
      <c r="AC945" t="str">
        <f>IFERROR(_xlfn.SINGLE(INDEX(Exceções!$D$5:$D$202,MATCH($A945&amp;"|"&amp;$F945,Exceções!$F$5:$F$202,0))),"")</f>
        <v/>
      </c>
      <c r="AD945" t="str">
        <f>IF($AC945="","",IFERROR(_xlfn.SINGLE(INDEX(Exceções!$E$5:$E$202,MATCH($A945&amp;"|"&amp;$F945,Exceções!$F$5:$F$202,0))),""))</f>
        <v/>
      </c>
    </row>
    <row r="946" spans="1:30" ht="15" hidden="1" customHeight="1" x14ac:dyDescent="0.25">
      <c r="A946" s="43">
        <v>53459</v>
      </c>
      <c r="B946" s="29" t="s">
        <v>202</v>
      </c>
      <c r="C946" s="29" t="str">
        <f>IFERROR(INDEX(Cadastro!$C$5:$C$94,$AB946),"NÃO INFORMADO")</f>
        <v>MEC</v>
      </c>
      <c r="D946" s="29" t="str">
        <f>IFERROR(INDEX(Cadastro!$D$5:$D$94,$AB946),"")</f>
        <v>A</v>
      </c>
      <c r="E946" s="29" t="str">
        <f>IFERROR(INDEX(Cadastro!$G$5:$G$94,$AB946),"")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$94,$AB946),"")="",IF($L946&gt;0,1,0),IF(IFERROR(INDEX(Cadastro!$F$5:$F$94,$AB946),"")&lt;=IFERROR(INDEX(Parâmetros!$B$39:$B$48,MATCH($E946,Parâmetros!$A$39:$A$48,0)),99),IFERROR(INDEX(Cadastro!$F$5:$F$94,$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$94,$AB946),"")="",0,IF(IFERROR(INDEX(Cadastro!$F$5:$F$94,$AB946),"")&gt;IFERROR(INDEX(Parâmetros!$B$39:$B$48,MATCH($E946,Parâmetros!$A$39:$A$48,0)),99),IFERROR(INDEX(Cadastro!$F$5:$F$94,$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registro"),IF(AND($AB946&lt;&gt;$AB945,IFERROR(INDEX(Cadastro!$F$5:$F$94,$AB946),"")=""),"Indeterminado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IFERROR(MATCH($A946&amp;"|"&amp;TEXT(_xlfn.MAXIFS(Cadastro!$E$5:$E$94,Cadastro!$A$5:$A$94,$A946,Cadastro!$E$5:$E$94,"&lt;="&amp;$F946),"yyyymmdd"),Cadastro!$I$5:$I$94,0),"")</f>
        <v>38</v>
      </c>
      <c r="AC946" t="str">
        <f>IFERROR(_xlfn.SINGLE(INDEX(Exceções!$D$5:$D$202,MATCH($A946&amp;"|"&amp;$F946,Exceções!$F$5:$F$202,0))),"")</f>
        <v xml:space="preserve">Falta </v>
      </c>
      <c r="AD946" t="str">
        <f>IF($AC946="","",IFERROR(_xlfn.SINGLE(INDEX(Exceções!$E$5:$E$202,MATCH($A946&amp;"|"&amp;$F946,Exceções!$F$5:$F$202,0))),""))</f>
        <v>O funcionario foi dispensado para consulta medica de rotina</v>
      </c>
    </row>
    <row r="947" spans="1:30" ht="15" hidden="1" customHeight="1" x14ac:dyDescent="0.25">
      <c r="A947" s="43">
        <v>53459</v>
      </c>
      <c r="B947" s="29" t="s">
        <v>202</v>
      </c>
      <c r="C947" s="29" t="str">
        <f>IFERROR(INDEX(Cadastro!$C$5:$C$94,$AB947),"NÃO INFORMADO")</f>
        <v>MEC</v>
      </c>
      <c r="D947" s="29" t="str">
        <f>IFERROR(INDEX(Cadastro!$D$5:$D$94,$AB947),"")</f>
        <v>A</v>
      </c>
      <c r="E947" s="29" t="str">
        <f>IFERROR(INDEX(Cadastro!$G$5:$G$94,$AB947),"")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$94,$AB947),"")="",IF($L947&gt;0,1,0),IF(IFERROR(INDEX(Cadastro!$F$5:$F$94,$AB947),"")&lt;=IFERROR(INDEX(Parâmetros!$B$39:$B$48,MATCH($E947,Parâmetros!$A$39:$A$48,0)),99),IFERROR(INDEX(Cadastro!$F$5:$F$94,$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$94,$AB947),"")="",0,IF(IFERROR(INDEX(Cadastro!$F$5:$F$94,$AB947),"")&gt;IFERROR(INDEX(Parâmetros!$B$39:$B$48,MATCH($E947,Parâmetros!$A$39:$A$48,0)),99),IFERROR(INDEX(Cadastro!$F$5:$F$94,$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registro"),IF(AND($AB947&lt;&gt;$AB946,IFERROR(INDEX(Cadastro!$F$5:$F$94,$AB947),"")=""),"Indeterminado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IFERROR(MATCH($A947&amp;"|"&amp;TEXT(_xlfn.MAXIFS(Cadastro!$E$5:$E$94,Cadastro!$A$5:$A$94,$A947,Cadastro!$E$5:$E$94,"&lt;="&amp;$F947),"yyyymmdd"),Cadastro!$I$5:$I$94,0),"")</f>
        <v>38</v>
      </c>
      <c r="AC947" t="str">
        <f>IFERROR(_xlfn.SINGLE(INDEX(Exceções!$D$5:$D$202,MATCH($A947&amp;"|"&amp;$F947,Exceções!$F$5:$F$202,0))),"")</f>
        <v>Folga</v>
      </c>
      <c r="AD947" t="str">
        <f>IF($AC947="","",IFERROR(_xlfn.SINGLE(INDEX(Exceções!$E$5:$E$202,MATCH($A947&amp;"|"&amp;$F947,Exceções!$F$5:$F$202,0))),""))</f>
        <v>Folga da escala do funcionario</v>
      </c>
    </row>
    <row r="948" spans="1:30" ht="15" hidden="1" customHeight="1" x14ac:dyDescent="0.25">
      <c r="A948" s="43">
        <v>53459</v>
      </c>
      <c r="B948" s="29" t="s">
        <v>202</v>
      </c>
      <c r="C948" s="29" t="str">
        <f>IFERROR(INDEX(Cadastro!$C$5:$C$94,$AB948),"NÃO INFORMADO")</f>
        <v>MEC</v>
      </c>
      <c r="D948" s="29" t="str">
        <f>IFERROR(INDEX(Cadastro!$D$5:$D$94,$AB948),"")</f>
        <v>A</v>
      </c>
      <c r="E948" s="29" t="str">
        <f>IFERROR(INDEX(Cadastro!$G$5:$G$94,$AB948),"")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$94,$AB948),"")="",IF($L948&gt;0,1,0),IF(IFERROR(INDEX(Cadastro!$F$5:$F$94,$AB948),"")&lt;=IFERROR(INDEX(Parâmetros!$B$39:$B$48,MATCH($E948,Parâmetros!$A$39:$A$48,0)),99),IFERROR(INDEX(Cadastro!$F$5:$F$94,$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$94,$AB948),"")="",0,IF(IFERROR(INDEX(Cadastro!$F$5:$F$94,$AB948),"")&gt;IFERROR(INDEX(Parâmetros!$B$39:$B$48,MATCH($E948,Parâmetros!$A$39:$A$48,0)),99),IFERROR(INDEX(Cadastro!$F$5:$F$94,$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registro"),IF(AND($AB948&lt;&gt;$AB947,IFERROR(INDEX(Cadastro!$F$5:$F$94,$AB948),"")=""),"Indeterminado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IFERROR(MATCH($A948&amp;"|"&amp;TEXT(_xlfn.MAXIFS(Cadastro!$E$5:$E$94,Cadastro!$A$5:$A$94,$A948,Cadastro!$E$5:$E$94,"&lt;="&amp;$F948),"yyyymmdd"),Cadastro!$I$5:$I$94,0),"")</f>
        <v>38</v>
      </c>
      <c r="AC948" t="str">
        <f>IFERROR(_xlfn.SINGLE(INDEX(Exceções!$D$5:$D$202,MATCH($A948&amp;"|"&amp;$F948,Exceções!$F$5:$F$202,0))),"")</f>
        <v/>
      </c>
      <c r="AD948" t="str">
        <f>IF($AC948="","",IFERROR(_xlfn.SINGLE(INDEX(Exceções!$E$5:$E$202,MATCH($A948&amp;"|"&amp;$F948,Exceções!$F$5:$F$202,0))),""))</f>
        <v/>
      </c>
    </row>
    <row r="949" spans="1:30" ht="15" hidden="1" customHeight="1" x14ac:dyDescent="0.25">
      <c r="A949" s="43">
        <v>53459</v>
      </c>
      <c r="B949" s="29" t="s">
        <v>202</v>
      </c>
      <c r="C949" s="29" t="str">
        <f>IFERROR(INDEX(Cadastro!$C$5:$C$94,$AB949),"NÃO INFORMADO")</f>
        <v>MEC</v>
      </c>
      <c r="D949" s="29" t="str">
        <f>IFERROR(INDEX(Cadastro!$D$5:$D$94,$AB949),"")</f>
        <v>A</v>
      </c>
      <c r="E949" s="29" t="str">
        <f>IFERROR(INDEX(Cadastro!$G$5:$G$94,$AB949),"")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$94,$AB949),"")="",IF($L949&gt;0,1,0),IF(IFERROR(INDEX(Cadastro!$F$5:$F$94,$AB949),"")&lt;=IFERROR(INDEX(Parâmetros!$B$39:$B$48,MATCH($E949,Parâmetros!$A$39:$A$48,0)),99),IFERROR(INDEX(Cadastro!$F$5:$F$94,$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$94,$AB949),"")="",0,IF(IFERROR(INDEX(Cadastro!$F$5:$F$94,$AB949),"")&gt;IFERROR(INDEX(Parâmetros!$B$39:$B$48,MATCH($E949,Parâmetros!$A$39:$A$48,0)),99),IFERROR(INDEX(Cadastro!$F$5:$F$94,$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registro"),IF(AND($AB949&lt;&gt;$AB948,IFERROR(INDEX(Cadastro!$F$5:$F$94,$AB949),"")=""),"Indeterminado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IFERROR(MATCH($A949&amp;"|"&amp;TEXT(_xlfn.MAXIFS(Cadastro!$E$5:$E$94,Cadastro!$A$5:$A$94,$A949,Cadastro!$E$5:$E$94,"&lt;="&amp;$F949),"yyyymmdd"),Cadastro!$I$5:$I$94,0),"")</f>
        <v>38</v>
      </c>
      <c r="AC949" t="str">
        <f>IFERROR(_xlfn.SINGLE(INDEX(Exceções!$D$5:$D$202,MATCH($A949&amp;"|"&amp;$F949,Exceções!$F$5:$F$202,0))),"")</f>
        <v/>
      </c>
      <c r="AD949" t="str">
        <f>IF($AC949="","",IFERROR(_xlfn.SINGLE(INDEX(Exceções!$E$5:$E$202,MATCH($A949&amp;"|"&amp;$F949,Exceções!$F$5:$F$202,0))),""))</f>
        <v/>
      </c>
    </row>
    <row r="950" spans="1:30" ht="15" hidden="1" customHeight="1" x14ac:dyDescent="0.25">
      <c r="A950" s="43">
        <v>53459</v>
      </c>
      <c r="B950" s="29" t="s">
        <v>202</v>
      </c>
      <c r="C950" s="29" t="str">
        <f>IFERROR(INDEX(Cadastro!$C$5:$C$94,$AB950),"NÃO INFORMADO")</f>
        <v>MEC</v>
      </c>
      <c r="D950" s="29" t="str">
        <f>IFERROR(INDEX(Cadastro!$D$5:$D$94,$AB950),"")</f>
        <v>A</v>
      </c>
      <c r="E950" s="29" t="str">
        <f>IFERROR(INDEX(Cadastro!$G$5:$G$94,$AB950),"")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$94,$AB950),"")="",IF($L950&gt;0,1,0),IF(IFERROR(INDEX(Cadastro!$F$5:$F$94,$AB950),"")&lt;=IFERROR(INDEX(Parâmetros!$B$39:$B$48,MATCH($E950,Parâmetros!$A$39:$A$48,0)),99),IFERROR(INDEX(Cadastro!$F$5:$F$94,$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$94,$AB950),"")="",0,IF(IFERROR(INDEX(Cadastro!$F$5:$F$94,$AB950),"")&gt;IFERROR(INDEX(Parâmetros!$B$39:$B$48,MATCH($E950,Parâmetros!$A$39:$A$48,0)),99),IFERROR(INDEX(Cadastro!$F$5:$F$94,$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registro"),IF(AND($AB950&lt;&gt;$AB949,IFERROR(INDEX(Cadastro!$F$5:$F$94,$AB950),"")=""),"Indeterminado (início da série)",IF($X950&gt;0,"Folga","Falta de registro"))))))))</f>
        <v>Folga</v>
      </c>
      <c r="Z950" s="46">
        <f>IF(OR($L950&gt;0,$F950&gt;Parâmetros!$E$14),0,IF($A950&lt;&gt;$A949,1,N($Z949)+1))</f>
        <v>0</v>
      </c>
      <c r="AA950" s="46">
        <f>IF(OR($L950&gt;0,$F950&gt;Parâmetros!$E$14),0,IF(OR($A950&lt;&gt;$A951,$F951&gt;Parâmetros!$E$14),1,N($AA951)+1))</f>
        <v>0</v>
      </c>
      <c r="AB950" s="43">
        <f>IFERROR(MATCH($A950&amp;"|"&amp;TEXT(_xlfn.MAXIFS(Cadastro!$E$5:$E$94,Cadastro!$A$5:$A$94,$A950,Cadastro!$E$5:$E$94,"&lt;="&amp;$F950),"yyyymmdd"),Cadastro!$I$5:$I$94,0),"")</f>
        <v>38</v>
      </c>
      <c r="AC950" t="str">
        <f>IFERROR(_xlfn.SINGLE(INDEX(Exceções!$D$5:$D$202,MATCH($A950&amp;"|"&amp;$F950,Exceções!$F$5:$F$202,0))),"")</f>
        <v/>
      </c>
      <c r="AD950" t="str">
        <f>IF($AC950="","",IFERROR(_xlfn.SINGLE(INDEX(Exceções!$E$5:$E$202,MATCH($A950&amp;"|"&amp;$F950,Exceções!$F$5:$F$202,0))),""))</f>
        <v/>
      </c>
    </row>
    <row r="951" spans="1:30" ht="15" hidden="1" customHeight="1" x14ac:dyDescent="0.25">
      <c r="A951" s="43">
        <v>53459</v>
      </c>
      <c r="B951" s="29" t="s">
        <v>202</v>
      </c>
      <c r="C951" s="29" t="str">
        <f>IFERROR(INDEX(Cadastro!$C$5:$C$94,$AB951),"NÃO INFORMADO")</f>
        <v>MEC</v>
      </c>
      <c r="D951" s="29" t="str">
        <f>IFERROR(INDEX(Cadastro!$D$5:$D$94,$AB951),"")</f>
        <v>A</v>
      </c>
      <c r="E951" s="29" t="str">
        <f>IFERROR(INDEX(Cadastro!$G$5:$G$94,$AB951),"")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$94,$AB951),"")="",IF($L951&gt;0,1,0),IF(IFERROR(INDEX(Cadastro!$F$5:$F$94,$AB951),"")&lt;=IFERROR(INDEX(Parâmetros!$B$39:$B$48,MATCH($E951,Parâmetros!$A$39:$A$48,0)),99),IFERROR(INDEX(Cadastro!$F$5:$F$94,$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$94,$AB951),"")="",0,IF(IFERROR(INDEX(Cadastro!$F$5:$F$94,$AB951),"")&gt;IFERROR(INDEX(Parâmetros!$B$39:$B$48,MATCH($E951,Parâmetros!$A$39:$A$48,0)),99),IFERROR(INDEX(Cadastro!$F$5:$F$94,$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registro"),IF(AND($AB951&lt;&gt;$AB950,IFERROR(INDEX(Cadastro!$F$5:$F$94,$AB951),"")=""),"Indeterminado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IFERROR(MATCH($A951&amp;"|"&amp;TEXT(_xlfn.MAXIFS(Cadastro!$E$5:$E$94,Cadastro!$A$5:$A$94,$A951,Cadastro!$E$5:$E$94,"&lt;="&amp;$F951),"yyyymmdd"),Cadastro!$I$5:$I$94,0),"")</f>
        <v>38</v>
      </c>
      <c r="AC951" t="str">
        <f>IFERROR(_xlfn.SINGLE(INDEX(Exceções!$D$5:$D$202,MATCH($A951&amp;"|"&amp;$F951,Exceções!$F$5:$F$202,0))),"")</f>
        <v/>
      </c>
      <c r="AD951" t="str">
        <f>IF($AC951="","",IFERROR(_xlfn.SINGLE(INDEX(Exceções!$E$5:$E$202,MATCH($A951&amp;"|"&amp;$F951,Exceções!$F$5:$F$202,0))),""))</f>
        <v/>
      </c>
    </row>
    <row r="952" spans="1:30" ht="15" hidden="1" customHeight="1" x14ac:dyDescent="0.25">
      <c r="A952" s="43">
        <v>53459</v>
      </c>
      <c r="B952" s="29" t="s">
        <v>202</v>
      </c>
      <c r="C952" s="29" t="str">
        <f>IFERROR(INDEX(Cadastro!$C$5:$C$94,$AB952),"NÃO INFORMADO")</f>
        <v>MEC</v>
      </c>
      <c r="D952" s="29" t="str">
        <f>IFERROR(INDEX(Cadastro!$D$5:$D$94,$AB952),"")</f>
        <v>A</v>
      </c>
      <c r="E952" s="29" t="str">
        <f>IFERROR(INDEX(Cadastro!$G$5:$G$94,$AB952),"")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$94,$AB952),"")="",IF($L952&gt;0,1,0),IF(IFERROR(INDEX(Cadastro!$F$5:$F$94,$AB952),"")&lt;=IFERROR(INDEX(Parâmetros!$B$39:$B$48,MATCH($E952,Parâmetros!$A$39:$A$48,0)),99),IFERROR(INDEX(Cadastro!$F$5:$F$94,$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$94,$AB952),"")="",0,IF(IFERROR(INDEX(Cadastro!$F$5:$F$94,$AB952),"")&gt;IFERROR(INDEX(Parâmetros!$B$39:$B$48,MATCH($E952,Parâmetros!$A$39:$A$48,0)),99),IFERROR(INDEX(Cadastro!$F$5:$F$94,$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registro"),IF(AND($AB952&lt;&gt;$AB951,IFERROR(INDEX(Cadastro!$F$5:$F$94,$AB952),"")=""),"Indeterminado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IFERROR(MATCH($A952&amp;"|"&amp;TEXT(_xlfn.MAXIFS(Cadastro!$E$5:$E$94,Cadastro!$A$5:$A$94,$A952,Cadastro!$E$5:$E$94,"&lt;="&amp;$F952),"yyyymmdd"),Cadastro!$I$5:$I$94,0),"")</f>
        <v>38</v>
      </c>
      <c r="AC952" t="str">
        <f>IFERROR(_xlfn.SINGLE(INDEX(Exceções!$D$5:$D$202,MATCH($A952&amp;"|"&amp;$F952,Exceções!$F$5:$F$202,0))),"")</f>
        <v/>
      </c>
      <c r="AD952" t="str">
        <f>IF($AC952="","",IFERROR(_xlfn.SINGLE(INDEX(Exceções!$E$5:$E$202,MATCH($A952&amp;"|"&amp;$F952,Exceções!$F$5:$F$202,0))),""))</f>
        <v/>
      </c>
    </row>
    <row r="953" spans="1:30" ht="15" hidden="1" customHeight="1" x14ac:dyDescent="0.25">
      <c r="A953" s="43">
        <v>53459</v>
      </c>
      <c r="B953" s="29" t="s">
        <v>202</v>
      </c>
      <c r="C953" s="29" t="str">
        <f>IFERROR(INDEX(Cadastro!$C$5:$C$94,$AB953),"NÃO INFORMADO")</f>
        <v>MEC</v>
      </c>
      <c r="D953" s="29" t="str">
        <f>IFERROR(INDEX(Cadastro!$D$5:$D$94,$AB953),"")</f>
        <v>A</v>
      </c>
      <c r="E953" s="29" t="str">
        <f>IFERROR(INDEX(Cadastro!$G$5:$G$94,$AB953),"")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$94,$AB953),"")="",IF($L953&gt;0,1,0),IF(IFERROR(INDEX(Cadastro!$F$5:$F$94,$AB953),"")&lt;=IFERROR(INDEX(Parâmetros!$B$39:$B$48,MATCH($E953,Parâmetros!$A$39:$A$48,0)),99),IFERROR(INDEX(Cadastro!$F$5:$F$94,$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$94,$AB953),"")="",0,IF(IFERROR(INDEX(Cadastro!$F$5:$F$94,$AB953),"")&gt;IFERROR(INDEX(Parâmetros!$B$39:$B$48,MATCH($E953,Parâmetros!$A$39:$A$48,0)),99),IFERROR(INDEX(Cadastro!$F$5:$F$94,$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registro"),IF(AND($AB953&lt;&gt;$AB952,IFERROR(INDEX(Cadastro!$F$5:$F$94,$AB953),"")=""),"Indeterminado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IFERROR(MATCH($A953&amp;"|"&amp;TEXT(_xlfn.MAXIFS(Cadastro!$E$5:$E$94,Cadastro!$A$5:$A$94,$A953,Cadastro!$E$5:$E$94,"&lt;="&amp;$F953),"yyyymmdd"),Cadastro!$I$5:$I$94,0),"")</f>
        <v>38</v>
      </c>
      <c r="AC953" t="str">
        <f>IFERROR(_xlfn.SINGLE(INDEX(Exceções!$D$5:$D$202,MATCH($A953&amp;"|"&amp;$F953,Exceções!$F$5:$F$202,0))),"")</f>
        <v/>
      </c>
      <c r="AD953" t="str">
        <f>IF($AC953="","",IFERROR(_xlfn.SINGLE(INDEX(Exceções!$E$5:$E$202,MATCH($A953&amp;"|"&amp;$F953,Exceções!$F$5:$F$202,0))),""))</f>
        <v/>
      </c>
    </row>
    <row r="954" spans="1:30" ht="15" hidden="1" customHeight="1" x14ac:dyDescent="0.25">
      <c r="A954" s="43">
        <v>53459</v>
      </c>
      <c r="B954" s="29" t="s">
        <v>202</v>
      </c>
      <c r="C954" s="29" t="str">
        <f>IFERROR(INDEX(Cadastro!$C$5:$C$94,$AB954),"NÃO INFORMADO")</f>
        <v>MEC</v>
      </c>
      <c r="D954" s="29" t="str">
        <f>IFERROR(INDEX(Cadastro!$D$5:$D$94,$AB954),"")</f>
        <v>A</v>
      </c>
      <c r="E954" s="29" t="str">
        <f>IFERROR(INDEX(Cadastro!$G$5:$G$94,$AB954),"")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$94,$AB954),"")="",IF($L954&gt;0,1,0),IF(IFERROR(INDEX(Cadastro!$F$5:$F$94,$AB954),"")&lt;=IFERROR(INDEX(Parâmetros!$B$39:$B$48,MATCH($E954,Parâmetros!$A$39:$A$48,0)),99),IFERROR(INDEX(Cadastro!$F$5:$F$94,$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$94,$AB954),"")="",0,IF(IFERROR(INDEX(Cadastro!$F$5:$F$94,$AB954),"")&gt;IFERROR(INDEX(Parâmetros!$B$39:$B$48,MATCH($E954,Parâmetros!$A$39:$A$48,0)),99),IFERROR(INDEX(Cadastro!$F$5:$F$94,$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registro"),IF(AND($AB954&lt;&gt;$AB953,IFERROR(INDEX(Cadastro!$F$5:$F$94,$AB954),"")=""),"Indeterminado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IFERROR(MATCH($A954&amp;"|"&amp;TEXT(_xlfn.MAXIFS(Cadastro!$E$5:$E$94,Cadastro!$A$5:$A$94,$A954,Cadastro!$E$5:$E$94,"&lt;="&amp;$F954),"yyyymmdd"),Cadastro!$I$5:$I$94,0),"")</f>
        <v>38</v>
      </c>
      <c r="AC954" t="str">
        <f>IFERROR(_xlfn.SINGLE(INDEX(Exceções!$D$5:$D$202,MATCH($A954&amp;"|"&amp;$F954,Exceções!$F$5:$F$202,0))),"")</f>
        <v/>
      </c>
      <c r="AD954" t="str">
        <f>IF($AC954="","",IFERROR(_xlfn.SINGLE(INDEX(Exceções!$E$5:$E$202,MATCH($A954&amp;"|"&amp;$F954,Exceções!$F$5:$F$202,0))),""))</f>
        <v/>
      </c>
    </row>
    <row r="955" spans="1:30" ht="15" hidden="1" customHeight="1" x14ac:dyDescent="0.25">
      <c r="A955" s="43">
        <v>53459</v>
      </c>
      <c r="B955" s="29" t="s">
        <v>202</v>
      </c>
      <c r="C955" s="29" t="str">
        <f>IFERROR(INDEX(Cadastro!$C$5:$C$94,$AB955),"NÃO INFORMADO")</f>
        <v>MEC</v>
      </c>
      <c r="D955" s="29" t="str">
        <f>IFERROR(INDEX(Cadastro!$D$5:$D$94,$AB955),"")</f>
        <v>A</v>
      </c>
      <c r="E955" s="29" t="str">
        <f>IFERROR(INDEX(Cadastro!$G$5:$G$94,$AB955),"")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$94,$AB955),"")="",IF($L955&gt;0,1,0),IF(IFERROR(INDEX(Cadastro!$F$5:$F$94,$AB955),"")&lt;=IFERROR(INDEX(Parâmetros!$B$39:$B$48,MATCH($E955,Parâmetros!$A$39:$A$48,0)),99),IFERROR(INDEX(Cadastro!$F$5:$F$94,$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$94,$AB955),"")="",0,IF(IFERROR(INDEX(Cadastro!$F$5:$F$94,$AB955),"")&gt;IFERROR(INDEX(Parâmetros!$B$39:$B$48,MATCH($E955,Parâmetros!$A$39:$A$48,0)),99),IFERROR(INDEX(Cadastro!$F$5:$F$94,$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registro"),IF(AND($AB955&lt;&gt;$AB954,IFERROR(INDEX(Cadastro!$F$5:$F$94,$AB955),"")=""),"Indeterminado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IFERROR(MATCH($A955&amp;"|"&amp;TEXT(_xlfn.MAXIFS(Cadastro!$E$5:$E$94,Cadastro!$A$5:$A$94,$A955,Cadastro!$E$5:$E$94,"&lt;="&amp;$F955),"yyyymmdd"),Cadastro!$I$5:$I$94,0),"")</f>
        <v>38</v>
      </c>
      <c r="AC955" t="str">
        <f>IFERROR(_xlfn.SINGLE(INDEX(Exceções!$D$5:$D$202,MATCH($A955&amp;"|"&amp;$F955,Exceções!$F$5:$F$202,0))),"")</f>
        <v/>
      </c>
      <c r="AD955" t="str">
        <f>IF($AC955="","",IFERROR(_xlfn.SINGLE(INDEX(Exceções!$E$5:$E$202,MATCH($A955&amp;"|"&amp;$F955,Exceções!$F$5:$F$202,0))),""))</f>
        <v/>
      </c>
    </row>
    <row r="956" spans="1:30" ht="15" hidden="1" customHeight="1" x14ac:dyDescent="0.25">
      <c r="A956" s="43">
        <v>53459</v>
      </c>
      <c r="B956" s="29" t="s">
        <v>202</v>
      </c>
      <c r="C956" s="29" t="str">
        <f>IFERROR(INDEX(Cadastro!$C$5:$C$94,$AB956),"NÃO INFORMADO")</f>
        <v>MEC</v>
      </c>
      <c r="D956" s="29" t="str">
        <f>IFERROR(INDEX(Cadastro!$D$5:$D$94,$AB956),"")</f>
        <v>A</v>
      </c>
      <c r="E956" s="29" t="str">
        <f>IFERROR(INDEX(Cadastro!$G$5:$G$94,$AB956),"")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$94,$AB956),"")="",IF($L956&gt;0,1,0),IF(IFERROR(INDEX(Cadastro!$F$5:$F$94,$AB956),"")&lt;=IFERROR(INDEX(Parâmetros!$B$39:$B$48,MATCH($E956,Parâmetros!$A$39:$A$48,0)),99),IFERROR(INDEX(Cadastro!$F$5:$F$94,$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$94,$AB956),"")="",0,IF(IFERROR(INDEX(Cadastro!$F$5:$F$94,$AB956),"")&gt;IFERROR(INDEX(Parâmetros!$B$39:$B$48,MATCH($E956,Parâmetros!$A$39:$A$48,0)),99),IFERROR(INDEX(Cadastro!$F$5:$F$94,$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registro"),IF(AND($AB956&lt;&gt;$AB955,IFERROR(INDEX(Cadastro!$F$5:$F$94,$AB956),"")=""),"Indeterminado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IFERROR(MATCH($A956&amp;"|"&amp;TEXT(_xlfn.MAXIFS(Cadastro!$E$5:$E$94,Cadastro!$A$5:$A$94,$A956,Cadastro!$E$5:$E$94,"&lt;="&amp;$F956),"yyyymmdd"),Cadastro!$I$5:$I$94,0),"")</f>
        <v>38</v>
      </c>
      <c r="AC956" t="str">
        <f>IFERROR(_xlfn.SINGLE(INDEX(Exceções!$D$5:$D$202,MATCH($A956&amp;"|"&amp;$F956,Exceções!$F$5:$F$202,0))),"")</f>
        <v/>
      </c>
      <c r="AD956" t="str">
        <f>IF($AC956="","",IFERROR(_xlfn.SINGLE(INDEX(Exceções!$E$5:$E$202,MATCH($A956&amp;"|"&amp;$F956,Exceções!$F$5:$F$202,0))),""))</f>
        <v/>
      </c>
    </row>
    <row r="957" spans="1:30" ht="15" hidden="1" customHeight="1" x14ac:dyDescent="0.25">
      <c r="A957" s="43">
        <v>53459</v>
      </c>
      <c r="B957" s="29" t="s">
        <v>202</v>
      </c>
      <c r="C957" s="29" t="str">
        <f>IFERROR(INDEX(Cadastro!$C$5:$C$94,$AB957),"NÃO INFORMADO")</f>
        <v>MEC</v>
      </c>
      <c r="D957" s="29" t="str">
        <f>IFERROR(INDEX(Cadastro!$D$5:$D$94,$AB957),"")</f>
        <v>A</v>
      </c>
      <c r="E957" s="29" t="str">
        <f>IFERROR(INDEX(Cadastro!$G$5:$G$94,$AB957),"")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$94,$AB957),"")="",IF($L957&gt;0,1,0),IF(IFERROR(INDEX(Cadastro!$F$5:$F$94,$AB957),"")&lt;=IFERROR(INDEX(Parâmetros!$B$39:$B$48,MATCH($E957,Parâmetros!$A$39:$A$48,0)),99),IFERROR(INDEX(Cadastro!$F$5:$F$94,$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$94,$AB957),"")="",0,IF(IFERROR(INDEX(Cadastro!$F$5:$F$94,$AB957),"")&gt;IFERROR(INDEX(Parâmetros!$B$39:$B$48,MATCH($E957,Parâmetros!$A$39:$A$48,0)),99),IFERROR(INDEX(Cadastro!$F$5:$F$94,$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registro"),IF(AND($AB957&lt;&gt;$AB956,IFERROR(INDEX(Cadastro!$F$5:$F$94,$AB957),"")=""),"Indeterminado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IFERROR(MATCH($A957&amp;"|"&amp;TEXT(_xlfn.MAXIFS(Cadastro!$E$5:$E$94,Cadastro!$A$5:$A$94,$A957,Cadastro!$E$5:$E$94,"&lt;="&amp;$F957),"yyyymmdd"),Cadastro!$I$5:$I$94,0),"")</f>
        <v>38</v>
      </c>
      <c r="AC957" t="str">
        <f>IFERROR(_xlfn.SINGLE(INDEX(Exceções!$D$5:$D$202,MATCH($A957&amp;"|"&amp;$F957,Exceções!$F$5:$F$202,0))),"")</f>
        <v/>
      </c>
      <c r="AD957" t="str">
        <f>IF($AC957="","",IFERROR(_xlfn.SINGLE(INDEX(Exceções!$E$5:$E$202,MATCH($A957&amp;"|"&amp;$F957,Exceções!$F$5:$F$202,0))),""))</f>
        <v/>
      </c>
    </row>
    <row r="958" spans="1:30" ht="15" hidden="1" customHeight="1" x14ac:dyDescent="0.25">
      <c r="A958" s="43">
        <v>53459</v>
      </c>
      <c r="B958" s="29" t="s">
        <v>202</v>
      </c>
      <c r="C958" s="29" t="str">
        <f>IFERROR(INDEX(Cadastro!$C$5:$C$94,$AB958),"NÃO INFORMADO")</f>
        <v>MEC</v>
      </c>
      <c r="D958" s="29" t="str">
        <f>IFERROR(INDEX(Cadastro!$D$5:$D$94,$AB958),"")</f>
        <v>A</v>
      </c>
      <c r="E958" s="29" t="str">
        <f>IFERROR(INDEX(Cadastro!$G$5:$G$94,$AB958),"")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$94,$AB958),"")="",IF($L958&gt;0,1,0),IF(IFERROR(INDEX(Cadastro!$F$5:$F$94,$AB958),"")&lt;=IFERROR(INDEX(Parâmetros!$B$39:$B$48,MATCH($E958,Parâmetros!$A$39:$A$48,0)),99),IFERROR(INDEX(Cadastro!$F$5:$F$94,$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$94,$AB958),"")="",0,IF(IFERROR(INDEX(Cadastro!$F$5:$F$94,$AB958),"")&gt;IFERROR(INDEX(Parâmetros!$B$39:$B$48,MATCH($E958,Parâmetros!$A$39:$A$48,0)),99),IFERROR(INDEX(Cadastro!$F$5:$F$94,$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registro"),IF(AND($AB958&lt;&gt;$AB957,IFERROR(INDEX(Cadastro!$F$5:$F$94,$AB958),"")=""),"Indeterminado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IFERROR(MATCH($A958&amp;"|"&amp;TEXT(_xlfn.MAXIFS(Cadastro!$E$5:$E$94,Cadastro!$A$5:$A$94,$A958,Cadastro!$E$5:$E$94,"&lt;="&amp;$F958),"yyyymmdd"),Cadastro!$I$5:$I$94,0),"")</f>
        <v>38</v>
      </c>
      <c r="AC958" t="str">
        <f>IFERROR(_xlfn.SINGLE(INDEX(Exceções!$D$5:$D$202,MATCH($A958&amp;"|"&amp;$F958,Exceções!$F$5:$F$202,0))),"")</f>
        <v/>
      </c>
      <c r="AD958" t="str">
        <f>IF($AC958="","",IFERROR(_xlfn.SINGLE(INDEX(Exceções!$E$5:$E$202,MATCH($A958&amp;"|"&amp;$F958,Exceções!$F$5:$F$202,0))),""))</f>
        <v/>
      </c>
    </row>
    <row r="959" spans="1:30" ht="15" hidden="1" customHeight="1" x14ac:dyDescent="0.25">
      <c r="A959" s="43">
        <v>53459</v>
      </c>
      <c r="B959" s="29" t="s">
        <v>202</v>
      </c>
      <c r="C959" s="29" t="str">
        <f>IFERROR(INDEX(Cadastro!$C$5:$C$94,$AB959),"NÃO INFORMADO")</f>
        <v>MEC</v>
      </c>
      <c r="D959" s="29" t="str">
        <f>IFERROR(INDEX(Cadastro!$D$5:$D$94,$AB959),"")</f>
        <v>A</v>
      </c>
      <c r="E959" s="29" t="str">
        <f>IFERROR(INDEX(Cadastro!$G$5:$G$94,$AB959),"")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$94,$AB959),"")="",IF($L959&gt;0,1,0),IF(IFERROR(INDEX(Cadastro!$F$5:$F$94,$AB959),"")&lt;=IFERROR(INDEX(Parâmetros!$B$39:$B$48,MATCH($E959,Parâmetros!$A$39:$A$48,0)),99),IFERROR(INDEX(Cadastro!$F$5:$F$94,$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$94,$AB959),"")="",0,IF(IFERROR(INDEX(Cadastro!$F$5:$F$94,$AB959),"")&gt;IFERROR(INDEX(Parâmetros!$B$39:$B$48,MATCH($E959,Parâmetros!$A$39:$A$48,0)),99),IFERROR(INDEX(Cadastro!$F$5:$F$94,$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registro"),IF(AND($AB959&lt;&gt;$AB958,IFERROR(INDEX(Cadastro!$F$5:$F$94,$AB959),"")=""),"Indeterminado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IFERROR(MATCH($A959&amp;"|"&amp;TEXT(_xlfn.MAXIFS(Cadastro!$E$5:$E$94,Cadastro!$A$5:$A$94,$A959,Cadastro!$E$5:$E$94,"&lt;="&amp;$F959),"yyyymmdd"),Cadastro!$I$5:$I$94,0),"")</f>
        <v>38</v>
      </c>
      <c r="AC959" t="str">
        <f>IFERROR(_xlfn.SINGLE(INDEX(Exceções!$D$5:$D$202,MATCH($A959&amp;"|"&amp;$F959,Exceções!$F$5:$F$202,0))),"")</f>
        <v/>
      </c>
      <c r="AD959" t="str">
        <f>IF($AC959="","",IFERROR(_xlfn.SINGLE(INDEX(Exceções!$E$5:$E$202,MATCH($A959&amp;"|"&amp;$F959,Exceções!$F$5:$F$202,0))),""))</f>
        <v/>
      </c>
    </row>
    <row r="960" spans="1:30" ht="15" hidden="1" customHeight="1" x14ac:dyDescent="0.25">
      <c r="A960" s="43">
        <v>53459</v>
      </c>
      <c r="B960" s="29" t="s">
        <v>202</v>
      </c>
      <c r="C960" s="29" t="str">
        <f>IFERROR(INDEX(Cadastro!$C$5:$C$94,$AB960),"NÃO INFORMADO")</f>
        <v>MEC</v>
      </c>
      <c r="D960" s="29" t="str">
        <f>IFERROR(INDEX(Cadastro!$D$5:$D$94,$AB960),"")</f>
        <v>A</v>
      </c>
      <c r="E960" s="29" t="str">
        <f>IFERROR(INDEX(Cadastro!$G$5:$G$94,$AB960),"")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$94,$AB960),"")="",IF($L960&gt;0,1,0),IF(IFERROR(INDEX(Cadastro!$F$5:$F$94,$AB960),"")&lt;=IFERROR(INDEX(Parâmetros!$B$39:$B$48,MATCH($E960,Parâmetros!$A$39:$A$48,0)),99),IFERROR(INDEX(Cadastro!$F$5:$F$94,$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$94,$AB960),"")="",0,IF(IFERROR(INDEX(Cadastro!$F$5:$F$94,$AB960),"")&gt;IFERROR(INDEX(Parâmetros!$B$39:$B$48,MATCH($E960,Parâmetros!$A$39:$A$48,0)),99),IFERROR(INDEX(Cadastro!$F$5:$F$94,$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registro"),IF(AND($AB960&lt;&gt;$AB959,IFERROR(INDEX(Cadastro!$F$5:$F$94,$AB960),"")=""),"Indeterminado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IFERROR(MATCH($A960&amp;"|"&amp;TEXT(_xlfn.MAXIFS(Cadastro!$E$5:$E$94,Cadastro!$A$5:$A$94,$A960,Cadastro!$E$5:$E$94,"&lt;="&amp;$F960),"yyyymmdd"),Cadastro!$I$5:$I$94,0),"")</f>
        <v>38</v>
      </c>
      <c r="AC960" t="str">
        <f>IFERROR(_xlfn.SINGLE(INDEX(Exceções!$D$5:$D$202,MATCH($A960&amp;"|"&amp;$F960,Exceções!$F$5:$F$202,0))),"")</f>
        <v/>
      </c>
      <c r="AD960" t="str">
        <f>IF($AC960="","",IFERROR(_xlfn.SINGLE(INDEX(Exceções!$E$5:$E$202,MATCH($A960&amp;"|"&amp;$F960,Exceções!$F$5:$F$202,0))),""))</f>
        <v/>
      </c>
    </row>
    <row r="961" spans="1:30" ht="15" hidden="1" customHeight="1" x14ac:dyDescent="0.25">
      <c r="A961" s="43">
        <v>53459</v>
      </c>
      <c r="B961" s="29" t="s">
        <v>202</v>
      </c>
      <c r="C961" s="29" t="str">
        <f>IFERROR(INDEX(Cadastro!$C$5:$C$94,$AB961),"NÃO INFORMADO")</f>
        <v>MEC</v>
      </c>
      <c r="D961" s="29" t="str">
        <f>IFERROR(INDEX(Cadastro!$D$5:$D$94,$AB961),"")</f>
        <v>A</v>
      </c>
      <c r="E961" s="29" t="str">
        <f>IFERROR(INDEX(Cadastro!$G$5:$G$94,$AB961),"")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$94,$AB961),"")="",IF($L961&gt;0,1,0),IF(IFERROR(INDEX(Cadastro!$F$5:$F$94,$AB961),"")&lt;=IFERROR(INDEX(Parâmetros!$B$39:$B$48,MATCH($E961,Parâmetros!$A$39:$A$48,0)),99),IFERROR(INDEX(Cadastro!$F$5:$F$94,$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$94,$AB961),"")="",0,IF(IFERROR(INDEX(Cadastro!$F$5:$F$94,$AB961),"")&gt;IFERROR(INDEX(Parâmetros!$B$39:$B$48,MATCH($E961,Parâmetros!$A$39:$A$48,0)),99),IFERROR(INDEX(Cadastro!$F$5:$F$94,$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registro"),IF(AND($AB961&lt;&gt;$AB960,IFERROR(INDEX(Cadastro!$F$5:$F$94,$AB961),"")=""),"Indeterminado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IFERROR(MATCH($A961&amp;"|"&amp;TEXT(_xlfn.MAXIFS(Cadastro!$E$5:$E$94,Cadastro!$A$5:$A$94,$A961,Cadastro!$E$5:$E$94,"&lt;="&amp;$F961),"yyyymmdd"),Cadastro!$I$5:$I$94,0),"")</f>
        <v>38</v>
      </c>
      <c r="AC961" t="str">
        <f>IFERROR(_xlfn.SINGLE(INDEX(Exceções!$D$5:$D$202,MATCH($A961&amp;"|"&amp;$F961,Exceções!$F$5:$F$202,0))),"")</f>
        <v/>
      </c>
      <c r="AD961" t="str">
        <f>IF($AC961="","",IFERROR(_xlfn.SINGLE(INDEX(Exceções!$E$5:$E$202,MATCH($A961&amp;"|"&amp;$F961,Exceções!$F$5:$F$202,0))),""))</f>
        <v/>
      </c>
    </row>
    <row r="962" spans="1:30" ht="15" hidden="1" customHeight="1" x14ac:dyDescent="0.25">
      <c r="A962" s="43">
        <v>53459</v>
      </c>
      <c r="B962" s="29" t="s">
        <v>202</v>
      </c>
      <c r="C962" s="29" t="str">
        <f>IFERROR(INDEX(Cadastro!$C$5:$C$94,$AB962),"NÃO INFORMADO")</f>
        <v>MEC</v>
      </c>
      <c r="D962" s="29" t="str">
        <f>IFERROR(INDEX(Cadastro!$D$5:$D$94,$AB962),"")</f>
        <v>A</v>
      </c>
      <c r="E962" s="29" t="str">
        <f>IFERROR(INDEX(Cadastro!$G$5:$G$94,$AB962),"")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$94,$AB962),"")="",IF($L962&gt;0,1,0),IF(IFERROR(INDEX(Cadastro!$F$5:$F$94,$AB962),"")&lt;=IFERROR(INDEX(Parâmetros!$B$39:$B$48,MATCH($E962,Parâmetros!$A$39:$A$48,0)),99),IFERROR(INDEX(Cadastro!$F$5:$F$94,$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$94,$AB962),"")="",0,IF(IFERROR(INDEX(Cadastro!$F$5:$F$94,$AB962),"")&gt;IFERROR(INDEX(Parâmetros!$B$39:$B$48,MATCH($E962,Parâmetros!$A$39:$A$48,0)),99),IFERROR(INDEX(Cadastro!$F$5:$F$94,$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registro"),IF(AND($AB962&lt;&gt;$AB961,IFERROR(INDEX(Cadastro!$F$5:$F$94,$AB962),"")=""),"Indeterminado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IFERROR(MATCH($A962&amp;"|"&amp;TEXT(_xlfn.MAXIFS(Cadastro!$E$5:$E$94,Cadastro!$A$5:$A$94,$A962,Cadastro!$E$5:$E$94,"&lt;="&amp;$F962),"yyyymmdd"),Cadastro!$I$5:$I$94,0),"")</f>
        <v>38</v>
      </c>
      <c r="AC962" t="str">
        <f>IFERROR(_xlfn.SINGLE(INDEX(Exceções!$D$5:$D$202,MATCH($A962&amp;"|"&amp;$F962,Exceções!$F$5:$F$202,0))),"")</f>
        <v/>
      </c>
      <c r="AD962" t="str">
        <f>IF($AC962="","",IFERROR(_xlfn.SINGLE(INDEX(Exceções!$E$5:$E$202,MATCH($A962&amp;"|"&amp;$F962,Exceções!$F$5:$F$202,0))),""))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IFERROR(INDEX(Cadastro!$C$5:$C$94,$AB965),"NÃO INFORMADO")</f>
        <v>NÃO INFORMADO</v>
      </c>
      <c r="D965" s="29" t="str">
        <f>IFERROR(INDEX(Cadastro!$D$5:$D$94,$AB965),"")</f>
        <v>Férias</v>
      </c>
      <c r="E965" s="29" t="str">
        <f>IFERROR(INDEX(Cadastro!$G$5:$G$94,$AB965),"")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$94,$AB965),"")="",IF($L965&gt;0,1,0),IF(IFERROR(INDEX(Cadastro!$F$5:$F$94,$AB965),"")&lt;=IFERROR(INDEX(Parâmetros!$B$39:$B$48,MATCH($E965,Parâmetros!$A$39:$A$48,0)),99),IFERROR(INDEX(Cadastro!$F$5:$F$94,$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$94,$AB965),"")="",0,IF(IFERROR(INDEX(Cadastro!$F$5:$F$94,$AB965),"")&gt;IFERROR(INDEX(Parâmetros!$B$39:$B$48,MATCH($E965,Parâmetros!$A$39:$A$48,0)),99),IFERROR(INDEX(Cadastro!$F$5:$F$94,$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registro"),IF(AND($AB965&lt;&gt;$AB964,IFERROR(INDEX(Cadastro!$F$5:$F$94,$AB965),"")=""),"Indeterminado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IFERROR(MATCH($A965&amp;"|"&amp;TEXT(_xlfn.MAXIFS(Cadastro!$E$5:$E$94,Cadastro!$A$5:$A$94,$A965,Cadastro!$E$5:$E$94,"&lt;="&amp;$F965),"yyyymmdd"),Cadastro!$I$5:$I$94,0),"")</f>
        <v>39</v>
      </c>
      <c r="AC965" t="str">
        <f>IFERROR(_xlfn.SINGLE(INDEX(Exceções!$D$5:$D$202,MATCH($A965&amp;"|"&amp;$F965,Exceções!$F$5:$F$202,0))),"")</f>
        <v/>
      </c>
      <c r="AD965" t="str">
        <f>IF($AC965="","",IFERROR(_xlfn.SINGLE(INDEX(Exceções!$E$5:$E$202,MATCH($A965&amp;"|"&amp;$F965,Exceções!$F$5:$F$202,0))),""))</f>
        <v/>
      </c>
    </row>
    <row r="966" spans="1:30" ht="15" hidden="1" customHeight="1" x14ac:dyDescent="0.25">
      <c r="A966" s="43">
        <v>53613</v>
      </c>
      <c r="B966" s="29" t="s">
        <v>203</v>
      </c>
      <c r="C966" s="29" t="str">
        <f>IFERROR(INDEX(Cadastro!$C$5:$C$94,$AB966),"NÃO INFORMADO")</f>
        <v>NÃO INFORMADO</v>
      </c>
      <c r="D966" s="29" t="str">
        <f>IFERROR(INDEX(Cadastro!$D$5:$D$94,$AB966),"")</f>
        <v>Férias</v>
      </c>
      <c r="E966" s="29" t="str">
        <f>IFERROR(INDEX(Cadastro!$G$5:$G$94,$AB966),"")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$94,$AB966),"")="",IF($L966&gt;0,1,0),IF(IFERROR(INDEX(Cadastro!$F$5:$F$94,$AB966),"")&lt;=IFERROR(INDEX(Parâmetros!$B$39:$B$48,MATCH($E966,Parâmetros!$A$39:$A$48,0)),99),IFERROR(INDEX(Cadastro!$F$5:$F$94,$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$94,$AB966),"")="",0,IF(IFERROR(INDEX(Cadastro!$F$5:$F$94,$AB966),"")&gt;IFERROR(INDEX(Parâmetros!$B$39:$B$48,MATCH($E966,Parâmetros!$A$39:$A$48,0)),99),IFERROR(INDEX(Cadastro!$F$5:$F$94,$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registro"),IF(AND($AB966&lt;&gt;$AB965,IFERROR(INDEX(Cadastro!$F$5:$F$94,$AB966),"")=""),"Indeterminado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IFERROR(MATCH($A966&amp;"|"&amp;TEXT(_xlfn.MAXIFS(Cadastro!$E$5:$E$94,Cadastro!$A$5:$A$94,$A966,Cadastro!$E$5:$E$94,"&lt;="&amp;$F966),"yyyymmdd"),Cadastro!$I$5:$I$94,0),"")</f>
        <v>39</v>
      </c>
      <c r="AC966" t="str">
        <f>IFERROR(_xlfn.SINGLE(INDEX(Exceções!$D$5:$D$202,MATCH($A966&amp;"|"&amp;$F966,Exceções!$F$5:$F$202,0))),"")</f>
        <v/>
      </c>
      <c r="AD966" t="str">
        <f>IF($AC966="","",IFERROR(_xlfn.SINGLE(INDEX(Exceções!$E$5:$E$202,MATCH($A966&amp;"|"&amp;$F966,Exceções!$F$5:$F$202,0))),""))</f>
        <v/>
      </c>
    </row>
    <row r="967" spans="1:30" ht="15" hidden="1" customHeight="1" x14ac:dyDescent="0.25">
      <c r="A967" s="43">
        <v>53613</v>
      </c>
      <c r="B967" s="29" t="s">
        <v>203</v>
      </c>
      <c r="C967" s="29" t="str">
        <f>IFERROR(INDEX(Cadastro!$C$5:$C$94,$AB967),"NÃO INFORMADO")</f>
        <v>NÃO INFORMADO</v>
      </c>
      <c r="D967" s="29" t="str">
        <f>IFERROR(INDEX(Cadastro!$D$5:$D$94,$AB967),"")</f>
        <v>Férias</v>
      </c>
      <c r="E967" s="29" t="str">
        <f>IFERROR(INDEX(Cadastro!$G$5:$G$94,$AB967),"")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$94,$AB967),"")="",IF($L967&gt;0,1,0),IF(IFERROR(INDEX(Cadastro!$F$5:$F$94,$AB967),"")&lt;=IFERROR(INDEX(Parâmetros!$B$39:$B$48,MATCH($E967,Parâmetros!$A$39:$A$48,0)),99),IFERROR(INDEX(Cadastro!$F$5:$F$94,$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$94,$AB967),"")="",0,IF(IFERROR(INDEX(Cadastro!$F$5:$F$94,$AB967),"")&gt;IFERROR(INDEX(Parâmetros!$B$39:$B$48,MATCH($E967,Parâmetros!$A$39:$A$48,0)),99),IFERROR(INDEX(Cadastro!$F$5:$F$94,$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registro"),IF(AND($AB967&lt;&gt;$AB966,IFERROR(INDEX(Cadastro!$F$5:$F$94,$AB967),"")=""),"Indeterminado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IFERROR(MATCH($A967&amp;"|"&amp;TEXT(_xlfn.MAXIFS(Cadastro!$E$5:$E$94,Cadastro!$A$5:$A$94,$A967,Cadastro!$E$5:$E$94,"&lt;="&amp;$F967),"yyyymmdd"),Cadastro!$I$5:$I$94,0),"")</f>
        <v>39</v>
      </c>
      <c r="AC967" t="str">
        <f>IFERROR(_xlfn.SINGLE(INDEX(Exceções!$D$5:$D$202,MATCH($A967&amp;"|"&amp;$F967,Exceções!$F$5:$F$202,0))),"")</f>
        <v/>
      </c>
      <c r="AD967" t="str">
        <f>IF($AC967="","",IFERROR(_xlfn.SINGLE(INDEX(Exceções!$E$5:$E$202,MATCH($A967&amp;"|"&amp;$F967,Exceções!$F$5:$F$202,0))),""))</f>
        <v/>
      </c>
    </row>
    <row r="968" spans="1:30" ht="15" hidden="1" customHeight="1" x14ac:dyDescent="0.25">
      <c r="A968" s="43">
        <v>53613</v>
      </c>
      <c r="B968" s="29" t="s">
        <v>203</v>
      </c>
      <c r="C968" s="29" t="str">
        <f>IFERROR(INDEX(Cadastro!$C$5:$C$94,$AB968),"NÃO INFORMADO")</f>
        <v>NÃO INFORMADO</v>
      </c>
      <c r="D968" s="29" t="str">
        <f>IFERROR(INDEX(Cadastro!$D$5:$D$94,$AB968),"")</f>
        <v>Férias</v>
      </c>
      <c r="E968" s="29" t="str">
        <f>IFERROR(INDEX(Cadastro!$G$5:$G$94,$AB968),"")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$94,$AB968),"")="",IF($L968&gt;0,1,0),IF(IFERROR(INDEX(Cadastro!$F$5:$F$94,$AB968),"")&lt;=IFERROR(INDEX(Parâmetros!$B$39:$B$48,MATCH($E968,Parâmetros!$A$39:$A$48,0)),99),IFERROR(INDEX(Cadastro!$F$5:$F$94,$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$94,$AB968),"")="",0,IF(IFERROR(INDEX(Cadastro!$F$5:$F$94,$AB968),"")&gt;IFERROR(INDEX(Parâmetros!$B$39:$B$48,MATCH($E968,Parâmetros!$A$39:$A$48,0)),99),IFERROR(INDEX(Cadastro!$F$5:$F$94,$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registro"),IF(AND($AB968&lt;&gt;$AB967,IFERROR(INDEX(Cadastro!$F$5:$F$94,$AB968),"")=""),"Indeterminado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IFERROR(MATCH($A968&amp;"|"&amp;TEXT(_xlfn.MAXIFS(Cadastro!$E$5:$E$94,Cadastro!$A$5:$A$94,$A968,Cadastro!$E$5:$E$94,"&lt;="&amp;$F968),"yyyymmdd"),Cadastro!$I$5:$I$94,0),"")</f>
        <v>39</v>
      </c>
      <c r="AC968" t="str">
        <f>IFERROR(_xlfn.SINGLE(INDEX(Exceções!$D$5:$D$202,MATCH($A968&amp;"|"&amp;$F968,Exceções!$F$5:$F$202,0))),"")</f>
        <v/>
      </c>
      <c r="AD968" t="str">
        <f>IF($AC968="","",IFERROR(_xlfn.SINGLE(INDEX(Exceções!$E$5:$E$202,MATCH($A968&amp;"|"&amp;$F968,Exceções!$F$5:$F$202,0))),""))</f>
        <v/>
      </c>
    </row>
    <row r="969" spans="1:30" ht="15" hidden="1" customHeight="1" x14ac:dyDescent="0.25">
      <c r="A969" s="43">
        <v>53613</v>
      </c>
      <c r="B969" s="29" t="s">
        <v>203</v>
      </c>
      <c r="C969" s="29" t="str">
        <f>IFERROR(INDEX(Cadastro!$C$5:$C$94,$AB969),"NÃO INFORMADO")</f>
        <v>NÃO INFORMADO</v>
      </c>
      <c r="D969" s="29" t="str">
        <f>IFERROR(INDEX(Cadastro!$D$5:$D$94,$AB969),"")</f>
        <v>Férias</v>
      </c>
      <c r="E969" s="29" t="str">
        <f>IFERROR(INDEX(Cadastro!$G$5:$G$94,$AB969),"")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$94,$AB969),"")="",IF($L969&gt;0,1,0),IF(IFERROR(INDEX(Cadastro!$F$5:$F$94,$AB969),"")&lt;=IFERROR(INDEX(Parâmetros!$B$39:$B$48,MATCH($E969,Parâmetros!$A$39:$A$48,0)),99),IFERROR(INDEX(Cadastro!$F$5:$F$94,$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$94,$AB969),"")="",0,IF(IFERROR(INDEX(Cadastro!$F$5:$F$94,$AB969),"")&gt;IFERROR(INDEX(Parâmetros!$B$39:$B$48,MATCH($E969,Parâmetros!$A$39:$A$48,0)),99),IFERROR(INDEX(Cadastro!$F$5:$F$94,$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registro"),IF(AND($AB969&lt;&gt;$AB968,IFERROR(INDEX(Cadastro!$F$5:$F$94,$AB969),"")=""),"Indeterminado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IFERROR(MATCH($A969&amp;"|"&amp;TEXT(_xlfn.MAXIFS(Cadastro!$E$5:$E$94,Cadastro!$A$5:$A$94,$A969,Cadastro!$E$5:$E$94,"&lt;="&amp;$F969),"yyyymmdd"),Cadastro!$I$5:$I$94,0),"")</f>
        <v>39</v>
      </c>
      <c r="AC969" t="str">
        <f>IFERROR(_xlfn.SINGLE(INDEX(Exceções!$D$5:$D$202,MATCH($A969&amp;"|"&amp;$F969,Exceções!$F$5:$F$202,0))),"")</f>
        <v/>
      </c>
      <c r="AD969" t="str">
        <f>IF($AC969="","",IFERROR(_xlfn.SINGLE(INDEX(Exceções!$E$5:$E$202,MATCH($A969&amp;"|"&amp;$F969,Exceções!$F$5:$F$202,0))),""))</f>
        <v/>
      </c>
    </row>
    <row r="970" spans="1:30" ht="15" hidden="1" customHeight="1" x14ac:dyDescent="0.25">
      <c r="A970" s="43">
        <v>53613</v>
      </c>
      <c r="B970" s="29" t="s">
        <v>203</v>
      </c>
      <c r="C970" s="29" t="str">
        <f>IFERROR(INDEX(Cadastro!$C$5:$C$94,$AB970),"NÃO INFORMADO")</f>
        <v>NÃO INFORMADO</v>
      </c>
      <c r="D970" s="29" t="str">
        <f>IFERROR(INDEX(Cadastro!$D$5:$D$94,$AB970),"")</f>
        <v>Férias</v>
      </c>
      <c r="E970" s="29" t="str">
        <f>IFERROR(INDEX(Cadastro!$G$5:$G$94,$AB970),"")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$94,$AB970),"")="",IF($L970&gt;0,1,0),IF(IFERROR(INDEX(Cadastro!$F$5:$F$94,$AB970),"")&lt;=IFERROR(INDEX(Parâmetros!$B$39:$B$48,MATCH($E970,Parâmetros!$A$39:$A$48,0)),99),IFERROR(INDEX(Cadastro!$F$5:$F$94,$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$94,$AB970),"")="",0,IF(IFERROR(INDEX(Cadastro!$F$5:$F$94,$AB970),"")&gt;IFERROR(INDEX(Parâmetros!$B$39:$B$48,MATCH($E970,Parâmetros!$A$39:$A$48,0)),99),IFERROR(INDEX(Cadastro!$F$5:$F$94,$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registro"),IF(AND($AB970&lt;&gt;$AB969,IFERROR(INDEX(Cadastro!$F$5:$F$94,$AB970),"")=""),"Indeterminado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IFERROR(MATCH($A970&amp;"|"&amp;TEXT(_xlfn.MAXIFS(Cadastro!$E$5:$E$94,Cadastro!$A$5:$A$94,$A970,Cadastro!$E$5:$E$94,"&lt;="&amp;$F970),"yyyymmdd"),Cadastro!$I$5:$I$94,0),"")</f>
        <v>39</v>
      </c>
      <c r="AC970" t="str">
        <f>IFERROR(_xlfn.SINGLE(INDEX(Exceções!$D$5:$D$202,MATCH($A970&amp;"|"&amp;$F970,Exceções!$F$5:$F$202,0))),"")</f>
        <v/>
      </c>
      <c r="AD970" t="str">
        <f>IF($AC970="","",IFERROR(_xlfn.SINGLE(INDEX(Exceções!$E$5:$E$202,MATCH($A970&amp;"|"&amp;$F970,Exceções!$F$5:$F$202,0))),""))</f>
        <v/>
      </c>
    </row>
    <row r="971" spans="1:30" ht="15" hidden="1" customHeight="1" x14ac:dyDescent="0.25">
      <c r="A971" s="43">
        <v>53613</v>
      </c>
      <c r="B971" s="29" t="s">
        <v>203</v>
      </c>
      <c r="C971" s="29" t="str">
        <f>IFERROR(INDEX(Cadastro!$C$5:$C$94,$AB971),"NÃO INFORMADO")</f>
        <v>NÃO INFORMADO</v>
      </c>
      <c r="D971" s="29" t="str">
        <f>IFERROR(INDEX(Cadastro!$D$5:$D$94,$AB971),"")</f>
        <v>Férias</v>
      </c>
      <c r="E971" s="29" t="str">
        <f>IFERROR(INDEX(Cadastro!$G$5:$G$94,$AB971),"")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$94,$AB971),"")="",IF($L971&gt;0,1,0),IF(IFERROR(INDEX(Cadastro!$F$5:$F$94,$AB971),"")&lt;=IFERROR(INDEX(Parâmetros!$B$39:$B$48,MATCH($E971,Parâmetros!$A$39:$A$48,0)),99),IFERROR(INDEX(Cadastro!$F$5:$F$94,$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$94,$AB971),"")="",0,IF(IFERROR(INDEX(Cadastro!$F$5:$F$94,$AB971),"")&gt;IFERROR(INDEX(Parâmetros!$B$39:$B$48,MATCH($E971,Parâmetros!$A$39:$A$48,0)),99),IFERROR(INDEX(Cadastro!$F$5:$F$94,$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registro"),IF(AND($AB971&lt;&gt;$AB970,IFERROR(INDEX(Cadastro!$F$5:$F$94,$AB971),"")=""),"Indeterminado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IFERROR(MATCH($A971&amp;"|"&amp;TEXT(_xlfn.MAXIFS(Cadastro!$E$5:$E$94,Cadastro!$A$5:$A$94,$A971,Cadastro!$E$5:$E$94,"&lt;="&amp;$F971),"yyyymmdd"),Cadastro!$I$5:$I$94,0),"")</f>
        <v>39</v>
      </c>
      <c r="AC971" t="str">
        <f>IFERROR(_xlfn.SINGLE(INDEX(Exceções!$D$5:$D$202,MATCH($A971&amp;"|"&amp;$F971,Exceções!$F$5:$F$202,0))),"")</f>
        <v/>
      </c>
      <c r="AD971" t="str">
        <f>IF($AC971="","",IFERROR(_xlfn.SINGLE(INDEX(Exceções!$E$5:$E$202,MATCH($A971&amp;"|"&amp;$F971,Exceções!$F$5:$F$202,0))),""))</f>
        <v/>
      </c>
    </row>
    <row r="972" spans="1:30" ht="15" hidden="1" customHeight="1" x14ac:dyDescent="0.25">
      <c r="A972" s="43">
        <v>53613</v>
      </c>
      <c r="B972" s="29" t="s">
        <v>203</v>
      </c>
      <c r="C972" s="29" t="str">
        <f>IFERROR(INDEX(Cadastro!$C$5:$C$94,$AB972),"NÃO INFORMADO")</f>
        <v>NÃO INFORMADO</v>
      </c>
      <c r="D972" s="29" t="str">
        <f>IFERROR(INDEX(Cadastro!$D$5:$D$94,$AB972),"")</f>
        <v>Férias</v>
      </c>
      <c r="E972" s="29" t="str">
        <f>IFERROR(INDEX(Cadastro!$G$5:$G$94,$AB972),"")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$94,$AB972),"")="",IF($L972&gt;0,1,0),IF(IFERROR(INDEX(Cadastro!$F$5:$F$94,$AB972),"")&lt;=IFERROR(INDEX(Parâmetros!$B$39:$B$48,MATCH($E972,Parâmetros!$A$39:$A$48,0)),99),IFERROR(INDEX(Cadastro!$F$5:$F$94,$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$94,$AB972),"")="",0,IF(IFERROR(INDEX(Cadastro!$F$5:$F$94,$AB972),"")&gt;IFERROR(INDEX(Parâmetros!$B$39:$B$48,MATCH($E972,Parâmetros!$A$39:$A$48,0)),99),IFERROR(INDEX(Cadastro!$F$5:$F$94,$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registro"),IF(AND($AB972&lt;&gt;$AB971,IFERROR(INDEX(Cadastro!$F$5:$F$94,$AB972),"")=""),"Indeterminado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IFERROR(MATCH($A972&amp;"|"&amp;TEXT(_xlfn.MAXIFS(Cadastro!$E$5:$E$94,Cadastro!$A$5:$A$94,$A972,Cadastro!$E$5:$E$94,"&lt;="&amp;$F972),"yyyymmdd"),Cadastro!$I$5:$I$94,0),"")</f>
        <v>39</v>
      </c>
      <c r="AC972" t="str">
        <f>IFERROR(_xlfn.SINGLE(INDEX(Exceções!$D$5:$D$202,MATCH($A972&amp;"|"&amp;$F972,Exceções!$F$5:$F$202,0))),"")</f>
        <v/>
      </c>
      <c r="AD972" t="str">
        <f>IF($AC972="","",IFERROR(_xlfn.SINGLE(INDEX(Exceções!$E$5:$E$202,MATCH($A972&amp;"|"&amp;$F972,Exceções!$F$5:$F$202,0))),""))</f>
        <v/>
      </c>
    </row>
    <row r="973" spans="1:30" ht="15" hidden="1" customHeight="1" x14ac:dyDescent="0.25">
      <c r="A973" s="43">
        <v>53613</v>
      </c>
      <c r="B973" s="29" t="s">
        <v>203</v>
      </c>
      <c r="C973" s="29" t="str">
        <f>IFERROR(INDEX(Cadastro!$C$5:$C$94,$AB973),"NÃO INFORMADO")</f>
        <v>NÃO INFORMADO</v>
      </c>
      <c r="D973" s="29" t="str">
        <f>IFERROR(INDEX(Cadastro!$D$5:$D$94,$AB973),"")</f>
        <v>Férias</v>
      </c>
      <c r="E973" s="29" t="str">
        <f>IFERROR(INDEX(Cadastro!$G$5:$G$94,$AB973),"")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$94,$AB973),"")="",IF($L973&gt;0,1,0),IF(IFERROR(INDEX(Cadastro!$F$5:$F$94,$AB973),"")&lt;=IFERROR(INDEX(Parâmetros!$B$39:$B$48,MATCH($E973,Parâmetros!$A$39:$A$48,0)),99),IFERROR(INDEX(Cadastro!$F$5:$F$94,$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$94,$AB973),"")="",0,IF(IFERROR(INDEX(Cadastro!$F$5:$F$94,$AB973),"")&gt;IFERROR(INDEX(Parâmetros!$B$39:$B$48,MATCH($E973,Parâmetros!$A$39:$A$48,0)),99),IFERROR(INDEX(Cadastro!$F$5:$F$94,$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registro"),IF(AND($AB973&lt;&gt;$AB972,IFERROR(INDEX(Cadastro!$F$5:$F$94,$AB973),"")=""),"Indeterminado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IFERROR(MATCH($A973&amp;"|"&amp;TEXT(_xlfn.MAXIFS(Cadastro!$E$5:$E$94,Cadastro!$A$5:$A$94,$A973,Cadastro!$E$5:$E$94,"&lt;="&amp;$F973),"yyyymmdd"),Cadastro!$I$5:$I$94,0),"")</f>
        <v>39</v>
      </c>
      <c r="AC973" t="str">
        <f>IFERROR(_xlfn.SINGLE(INDEX(Exceções!$D$5:$D$202,MATCH($A973&amp;"|"&amp;$F973,Exceções!$F$5:$F$202,0))),"")</f>
        <v/>
      </c>
      <c r="AD973" t="str">
        <f>IF($AC973="","",IFERROR(_xlfn.SINGLE(INDEX(Exceções!$E$5:$E$202,MATCH($A973&amp;"|"&amp;$F973,Exceções!$F$5:$F$202,0))),""))</f>
        <v/>
      </c>
    </row>
    <row r="974" spans="1:30" ht="15" hidden="1" customHeight="1" x14ac:dyDescent="0.25">
      <c r="A974" s="43">
        <v>53613</v>
      </c>
      <c r="B974" s="29" t="s">
        <v>203</v>
      </c>
      <c r="C974" s="29" t="str">
        <f>IFERROR(INDEX(Cadastro!$C$5:$C$94,$AB974),"NÃO INFORMADO")</f>
        <v>NÃO INFORMADO</v>
      </c>
      <c r="D974" s="29" t="str">
        <f>IFERROR(INDEX(Cadastro!$D$5:$D$94,$AB974),"")</f>
        <v>Férias</v>
      </c>
      <c r="E974" s="29" t="str">
        <f>IFERROR(INDEX(Cadastro!$G$5:$G$94,$AB974),"")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$94,$AB974),"")="",IF($L974&gt;0,1,0),IF(IFERROR(INDEX(Cadastro!$F$5:$F$94,$AB974),"")&lt;=IFERROR(INDEX(Parâmetros!$B$39:$B$48,MATCH($E974,Parâmetros!$A$39:$A$48,0)),99),IFERROR(INDEX(Cadastro!$F$5:$F$94,$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$94,$AB974),"")="",0,IF(IFERROR(INDEX(Cadastro!$F$5:$F$94,$AB974),"")&gt;IFERROR(INDEX(Parâmetros!$B$39:$B$48,MATCH($E974,Parâmetros!$A$39:$A$48,0)),99),IFERROR(INDEX(Cadastro!$F$5:$F$94,$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registro"),IF(AND($AB974&lt;&gt;$AB973,IFERROR(INDEX(Cadastro!$F$5:$F$94,$AB974),"")=""),"Indeterminado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IFERROR(MATCH($A974&amp;"|"&amp;TEXT(_xlfn.MAXIFS(Cadastro!$E$5:$E$94,Cadastro!$A$5:$A$94,$A974,Cadastro!$E$5:$E$94,"&lt;="&amp;$F974),"yyyymmdd"),Cadastro!$I$5:$I$94,0),"")</f>
        <v>39</v>
      </c>
      <c r="AC974" t="str">
        <f>IFERROR(_xlfn.SINGLE(INDEX(Exceções!$D$5:$D$202,MATCH($A974&amp;"|"&amp;$F974,Exceções!$F$5:$F$202,0))),"")</f>
        <v/>
      </c>
      <c r="AD974" t="str">
        <f>IF($AC974="","",IFERROR(_xlfn.SINGLE(INDEX(Exceções!$E$5:$E$202,MATCH($A974&amp;"|"&amp;$F974,Exceções!$F$5:$F$202,0))),""))</f>
        <v/>
      </c>
    </row>
    <row r="975" spans="1:30" ht="15" hidden="1" customHeight="1" x14ac:dyDescent="0.25">
      <c r="A975" s="43">
        <v>53613</v>
      </c>
      <c r="B975" s="29" t="s">
        <v>203</v>
      </c>
      <c r="C975" s="29" t="str">
        <f>IFERROR(INDEX(Cadastro!$C$5:$C$94,$AB975),"NÃO INFORMADO")</f>
        <v>NÃO INFORMADO</v>
      </c>
      <c r="D975" s="29" t="str">
        <f>IFERROR(INDEX(Cadastro!$D$5:$D$94,$AB975),"")</f>
        <v>Férias</v>
      </c>
      <c r="E975" s="29" t="str">
        <f>IFERROR(INDEX(Cadastro!$G$5:$G$94,$AB975),"")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$94,$AB975),"")="",IF($L975&gt;0,1,0),IF(IFERROR(INDEX(Cadastro!$F$5:$F$94,$AB975),"")&lt;=IFERROR(INDEX(Parâmetros!$B$39:$B$48,MATCH($E975,Parâmetros!$A$39:$A$48,0)),99),IFERROR(INDEX(Cadastro!$F$5:$F$94,$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$94,$AB975),"")="",0,IF(IFERROR(INDEX(Cadastro!$F$5:$F$94,$AB975),"")&gt;IFERROR(INDEX(Parâmetros!$B$39:$B$48,MATCH($E975,Parâmetros!$A$39:$A$48,0)),99),IFERROR(INDEX(Cadastro!$F$5:$F$94,$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registro"),IF(AND($AB975&lt;&gt;$AB974,IFERROR(INDEX(Cadastro!$F$5:$F$94,$AB975),"")=""),"Indeterminado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IFERROR(MATCH($A975&amp;"|"&amp;TEXT(_xlfn.MAXIFS(Cadastro!$E$5:$E$94,Cadastro!$A$5:$A$94,$A975,Cadastro!$E$5:$E$94,"&lt;="&amp;$F975),"yyyymmdd"),Cadastro!$I$5:$I$94,0),"")</f>
        <v>39</v>
      </c>
      <c r="AC975" t="str">
        <f>IFERROR(_xlfn.SINGLE(INDEX(Exceções!$D$5:$D$202,MATCH($A975&amp;"|"&amp;$F975,Exceções!$F$5:$F$202,0))),"")</f>
        <v/>
      </c>
      <c r="AD975" t="str">
        <f>IF($AC975="","",IFERROR(_xlfn.SINGLE(INDEX(Exceções!$E$5:$E$202,MATCH($A975&amp;"|"&amp;$F975,Exceções!$F$5:$F$202,0))),""))</f>
        <v/>
      </c>
    </row>
    <row r="976" spans="1:30" ht="15" hidden="1" customHeight="1" x14ac:dyDescent="0.25">
      <c r="A976" s="43">
        <v>53613</v>
      </c>
      <c r="B976" s="29" t="s">
        <v>203</v>
      </c>
      <c r="C976" s="29" t="str">
        <f>IFERROR(INDEX(Cadastro!$C$5:$C$94,$AB976),"NÃO INFORMADO")</f>
        <v>NÃO INFORMADO</v>
      </c>
      <c r="D976" s="29" t="str">
        <f>IFERROR(INDEX(Cadastro!$D$5:$D$94,$AB976),"")</f>
        <v>Férias</v>
      </c>
      <c r="E976" s="29" t="str">
        <f>IFERROR(INDEX(Cadastro!$G$5:$G$94,$AB976),"")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$94,$AB976),"")="",IF($L976&gt;0,1,0),IF(IFERROR(INDEX(Cadastro!$F$5:$F$94,$AB976),"")&lt;=IFERROR(INDEX(Parâmetros!$B$39:$B$48,MATCH($E976,Parâmetros!$A$39:$A$48,0)),99),IFERROR(INDEX(Cadastro!$F$5:$F$94,$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$94,$AB976),"")="",0,IF(IFERROR(INDEX(Cadastro!$F$5:$F$94,$AB976),"")&gt;IFERROR(INDEX(Parâmetros!$B$39:$B$48,MATCH($E976,Parâmetros!$A$39:$A$48,0)),99),IFERROR(INDEX(Cadastro!$F$5:$F$94,$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registro"),IF(AND($AB976&lt;&gt;$AB975,IFERROR(INDEX(Cadastro!$F$5:$F$94,$AB976),"")=""),"Indeterminado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IFERROR(MATCH($A976&amp;"|"&amp;TEXT(_xlfn.MAXIFS(Cadastro!$E$5:$E$94,Cadastro!$A$5:$A$94,$A976,Cadastro!$E$5:$E$94,"&lt;="&amp;$F976),"yyyymmdd"),Cadastro!$I$5:$I$94,0),"")</f>
        <v>39</v>
      </c>
      <c r="AC976" t="str">
        <f>IFERROR(_xlfn.SINGLE(INDEX(Exceções!$D$5:$D$202,MATCH($A976&amp;"|"&amp;$F976,Exceções!$F$5:$F$202,0))),"")</f>
        <v/>
      </c>
      <c r="AD976" t="str">
        <f>IF($AC976="","",IFERROR(_xlfn.SINGLE(INDEX(Exceções!$E$5:$E$202,MATCH($A976&amp;"|"&amp;$F976,Exceções!$F$5:$F$202,0))),""))</f>
        <v/>
      </c>
    </row>
    <row r="977" spans="1:30" ht="15" hidden="1" customHeight="1" x14ac:dyDescent="0.25">
      <c r="A977" s="43">
        <v>53613</v>
      </c>
      <c r="B977" s="29" t="s">
        <v>203</v>
      </c>
      <c r="C977" s="29" t="str">
        <f>IFERROR(INDEX(Cadastro!$C$5:$C$94,$AB977),"NÃO INFORMADO")</f>
        <v>NÃO INFORMADO</v>
      </c>
      <c r="D977" s="29" t="str">
        <f>IFERROR(INDEX(Cadastro!$D$5:$D$94,$AB977),"")</f>
        <v>Férias</v>
      </c>
      <c r="E977" s="29" t="str">
        <f>IFERROR(INDEX(Cadastro!$G$5:$G$94,$AB977),"")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$94,$AB977),"")="",IF($L977&gt;0,1,0),IF(IFERROR(INDEX(Cadastro!$F$5:$F$94,$AB977),"")&lt;=IFERROR(INDEX(Parâmetros!$B$39:$B$48,MATCH($E977,Parâmetros!$A$39:$A$48,0)),99),IFERROR(INDEX(Cadastro!$F$5:$F$94,$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$94,$AB977),"")="",0,IF(IFERROR(INDEX(Cadastro!$F$5:$F$94,$AB977),"")&gt;IFERROR(INDEX(Parâmetros!$B$39:$B$48,MATCH($E977,Parâmetros!$A$39:$A$48,0)),99),IFERROR(INDEX(Cadastro!$F$5:$F$94,$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registro"),IF(AND($AB977&lt;&gt;$AB976,IFERROR(INDEX(Cadastro!$F$5:$F$94,$AB977),"")=""),"Indeterminado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IFERROR(MATCH($A977&amp;"|"&amp;TEXT(_xlfn.MAXIFS(Cadastro!$E$5:$E$94,Cadastro!$A$5:$A$94,$A977,Cadastro!$E$5:$E$94,"&lt;="&amp;$F977),"yyyymmdd"),Cadastro!$I$5:$I$94,0),"")</f>
        <v>39</v>
      </c>
      <c r="AC977" t="str">
        <f>IFERROR(_xlfn.SINGLE(INDEX(Exceções!$D$5:$D$202,MATCH($A977&amp;"|"&amp;$F977,Exceções!$F$5:$F$202,0))),"")</f>
        <v/>
      </c>
      <c r="AD977" t="str">
        <f>IF($AC977="","",IFERROR(_xlfn.SINGLE(INDEX(Exceções!$E$5:$E$202,MATCH($A977&amp;"|"&amp;$F977,Exceções!$F$5:$F$202,0))),""))</f>
        <v/>
      </c>
    </row>
    <row r="978" spans="1:30" ht="15" hidden="1" customHeight="1" x14ac:dyDescent="0.25">
      <c r="A978" s="43">
        <v>53613</v>
      </c>
      <c r="B978" s="29" t="s">
        <v>203</v>
      </c>
      <c r="C978" s="29" t="str">
        <f>IFERROR(INDEX(Cadastro!$C$5:$C$94,$AB978),"NÃO INFORMADO")</f>
        <v>NÃO INFORMADO</v>
      </c>
      <c r="D978" s="29" t="str">
        <f>IFERROR(INDEX(Cadastro!$D$5:$D$94,$AB978),"")</f>
        <v>Férias</v>
      </c>
      <c r="E978" s="29" t="str">
        <f>IFERROR(INDEX(Cadastro!$G$5:$G$94,$AB978),"")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$94,$AB978),"")="",IF($L978&gt;0,1,0),IF(IFERROR(INDEX(Cadastro!$F$5:$F$94,$AB978),"")&lt;=IFERROR(INDEX(Parâmetros!$B$39:$B$48,MATCH($E978,Parâmetros!$A$39:$A$48,0)),99),IFERROR(INDEX(Cadastro!$F$5:$F$94,$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$94,$AB978),"")="",0,IF(IFERROR(INDEX(Cadastro!$F$5:$F$94,$AB978),"")&gt;IFERROR(INDEX(Parâmetros!$B$39:$B$48,MATCH($E978,Parâmetros!$A$39:$A$48,0)),99),IFERROR(INDEX(Cadastro!$F$5:$F$94,$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registro"),IF(AND($AB978&lt;&gt;$AB977,IFERROR(INDEX(Cadastro!$F$5:$F$94,$AB978),"")=""),"Indeterminado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IFERROR(MATCH($A978&amp;"|"&amp;TEXT(_xlfn.MAXIFS(Cadastro!$E$5:$E$94,Cadastro!$A$5:$A$94,$A978,Cadastro!$E$5:$E$94,"&lt;="&amp;$F978),"yyyymmdd"),Cadastro!$I$5:$I$94,0),"")</f>
        <v>39</v>
      </c>
      <c r="AC978" t="str">
        <f>IFERROR(_xlfn.SINGLE(INDEX(Exceções!$D$5:$D$202,MATCH($A978&amp;"|"&amp;$F978,Exceções!$F$5:$F$202,0))),"")</f>
        <v/>
      </c>
      <c r="AD978" t="str">
        <f>IF($AC978="","",IFERROR(_xlfn.SINGLE(INDEX(Exceções!$E$5:$E$202,MATCH($A978&amp;"|"&amp;$F978,Exceções!$F$5:$F$202,0))),""))</f>
        <v/>
      </c>
    </row>
    <row r="979" spans="1:30" ht="15" hidden="1" customHeight="1" x14ac:dyDescent="0.25">
      <c r="A979" s="43">
        <v>53613</v>
      </c>
      <c r="B979" s="29" t="s">
        <v>203</v>
      </c>
      <c r="C979" s="29" t="str">
        <f>IFERROR(INDEX(Cadastro!$C$5:$C$94,$AB979),"NÃO INFORMADO")</f>
        <v>NÃO INFORMADO</v>
      </c>
      <c r="D979" s="29" t="str">
        <f>IFERROR(INDEX(Cadastro!$D$5:$D$94,$AB979),"")</f>
        <v>Férias</v>
      </c>
      <c r="E979" s="29" t="str">
        <f>IFERROR(INDEX(Cadastro!$G$5:$G$94,$AB979),"")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$94,$AB979),"")="",IF($L979&gt;0,1,0),IF(IFERROR(INDEX(Cadastro!$F$5:$F$94,$AB979),"")&lt;=IFERROR(INDEX(Parâmetros!$B$39:$B$48,MATCH($E979,Parâmetros!$A$39:$A$48,0)),99),IFERROR(INDEX(Cadastro!$F$5:$F$94,$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$94,$AB979),"")="",0,IF(IFERROR(INDEX(Cadastro!$F$5:$F$94,$AB979),"")&gt;IFERROR(INDEX(Parâmetros!$B$39:$B$48,MATCH($E979,Parâmetros!$A$39:$A$48,0)),99),IFERROR(INDEX(Cadastro!$F$5:$F$94,$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registro"),IF(AND($AB979&lt;&gt;$AB978,IFERROR(INDEX(Cadastro!$F$5:$F$94,$AB979),"")=""),"Indeterminado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IFERROR(MATCH($A979&amp;"|"&amp;TEXT(_xlfn.MAXIFS(Cadastro!$E$5:$E$94,Cadastro!$A$5:$A$94,$A979,Cadastro!$E$5:$E$94,"&lt;="&amp;$F979),"yyyymmdd"),Cadastro!$I$5:$I$94,0),"")</f>
        <v>39</v>
      </c>
      <c r="AC979" t="str">
        <f>IFERROR(_xlfn.SINGLE(INDEX(Exceções!$D$5:$D$202,MATCH($A979&amp;"|"&amp;$F979,Exceções!$F$5:$F$202,0))),"")</f>
        <v/>
      </c>
      <c r="AD979" t="str">
        <f>IF($AC979="","",IFERROR(_xlfn.SINGLE(INDEX(Exceções!$E$5:$E$202,MATCH($A979&amp;"|"&amp;$F979,Exceções!$F$5:$F$202,0))),""))</f>
        <v/>
      </c>
    </row>
    <row r="980" spans="1:30" ht="15" hidden="1" customHeight="1" x14ac:dyDescent="0.25">
      <c r="A980" s="43">
        <v>53613</v>
      </c>
      <c r="B980" s="29" t="s">
        <v>203</v>
      </c>
      <c r="C980" s="29" t="str">
        <f>IFERROR(INDEX(Cadastro!$C$5:$C$94,$AB980),"NÃO INFORMADO")</f>
        <v>NÃO INFORMADO</v>
      </c>
      <c r="D980" s="29" t="str">
        <f>IFERROR(INDEX(Cadastro!$D$5:$D$94,$AB980),"")</f>
        <v>Férias</v>
      </c>
      <c r="E980" s="29" t="str">
        <f>IFERROR(INDEX(Cadastro!$G$5:$G$94,$AB980),"")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$94,$AB980),"")="",IF($L980&gt;0,1,0),IF(IFERROR(INDEX(Cadastro!$F$5:$F$94,$AB980),"")&lt;=IFERROR(INDEX(Parâmetros!$B$39:$B$48,MATCH($E980,Parâmetros!$A$39:$A$48,0)),99),IFERROR(INDEX(Cadastro!$F$5:$F$94,$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$94,$AB980),"")="",0,IF(IFERROR(INDEX(Cadastro!$F$5:$F$94,$AB980),"")&gt;IFERROR(INDEX(Parâmetros!$B$39:$B$48,MATCH($E980,Parâmetros!$A$39:$A$48,0)),99),IFERROR(INDEX(Cadastro!$F$5:$F$94,$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registro"),IF(AND($AB980&lt;&gt;$AB979,IFERROR(INDEX(Cadastro!$F$5:$F$94,$AB980),"")=""),"Indeterminado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IFERROR(MATCH($A980&amp;"|"&amp;TEXT(_xlfn.MAXIFS(Cadastro!$E$5:$E$94,Cadastro!$A$5:$A$94,$A980,Cadastro!$E$5:$E$94,"&lt;="&amp;$F980),"yyyymmdd"),Cadastro!$I$5:$I$94,0),"")</f>
        <v>39</v>
      </c>
      <c r="AC980" t="str">
        <f>IFERROR(_xlfn.SINGLE(INDEX(Exceções!$D$5:$D$202,MATCH($A980&amp;"|"&amp;$F980,Exceções!$F$5:$F$202,0))),"")</f>
        <v/>
      </c>
      <c r="AD980" t="str">
        <f>IF($AC980="","",IFERROR(_xlfn.SINGLE(INDEX(Exceções!$E$5:$E$202,MATCH($A980&amp;"|"&amp;$F980,Exceções!$F$5:$F$202,0))),""))</f>
        <v/>
      </c>
    </row>
    <row r="981" spans="1:30" ht="15" hidden="1" customHeight="1" x14ac:dyDescent="0.25">
      <c r="A981" s="43">
        <v>53613</v>
      </c>
      <c r="B981" s="29" t="s">
        <v>203</v>
      </c>
      <c r="C981" s="29" t="str">
        <f>IFERROR(INDEX(Cadastro!$C$5:$C$94,$AB981),"NÃO INFORMADO")</f>
        <v>NÃO INFORMADO</v>
      </c>
      <c r="D981" s="29" t="str">
        <f>IFERROR(INDEX(Cadastro!$D$5:$D$94,$AB981),"")</f>
        <v>6x1</v>
      </c>
      <c r="E981" s="29" t="str">
        <f>IFERROR(INDEX(Cadastro!$G$5:$G$94,$AB981),"")</f>
        <v>6x1</v>
      </c>
      <c r="F981" s="41">
        <v>46253</v>
      </c>
      <c r="G981" s="44" t="str">
        <f t="shared" si="186"/>
        <v>qua</v>
      </c>
      <c r="H981" s="43" t="str">
        <f>IF(COUNTIFS(Dados!$A:$A,$A981,Dados!$S:$S,$F981)=0,"",_xlfn.MINIFS(Dados!$Q:$Q,Dados!$A:$A,$A981,Dados!$S:$S,$F981))</f>
        <v/>
      </c>
      <c r="I981" s="43" t="str">
        <f>IF($H981="","",_xlfn.MAXIFS(Dados!$R:$R,Dados!$A:$A,$A981,Dados!$S:$S,$F981))</f>
        <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0</v>
      </c>
      <c r="M981" s="42">
        <f>IFERROR(INDEX(Parâmetros!$E$6:$E$11,MATCH($K981,Parâmetros!$A$6:$A$11,0)),"")</f>
        <v>8.8000000000000007</v>
      </c>
      <c r="N981" s="45">
        <f t="shared" si="187"/>
        <v>0</v>
      </c>
      <c r="O981" s="45">
        <f>Parâmetros!$E$13</f>
        <v>0.8</v>
      </c>
      <c r="P981" s="44" t="str">
        <f>IF(OR($M981="",$F981&gt;Parâmetros!$E$14),"Não","Sim")</f>
        <v>Não</v>
      </c>
      <c r="Q981" s="44" t="str">
        <f t="shared" si="188"/>
        <v/>
      </c>
      <c r="R981" s="44" t="str">
        <f t="shared" si="189"/>
        <v/>
      </c>
      <c r="S981" s="42" t="str">
        <f t="shared" si="190"/>
        <v/>
      </c>
      <c r="T981" s="44" t="str">
        <f>IF($Q981&lt;&gt;"Sim","",IF($N981&gt;Parâmetros!$E$15,"Sim","Não"))</f>
        <v/>
      </c>
      <c r="U981" s="29" t="str">
        <f t="shared" si="191"/>
        <v>Fora da apuração</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FALTA DE REGISTRO · dia útil da escala 6x1</v>
      </c>
      <c r="W981" s="46" t="str">
        <f>IF(AND($AC981&lt;&gt;"",$AB981=$AB980,$W980&lt;&gt;""),$W980,IF(OR(OR($D981="6x1",$D981="FF 6x1"),$D981="5x2"),"",IF($AB981&lt;&gt;$AB980,IF(IFERROR(INDEX(Cadastro!$F$5:$F$94,$AB981),"")="",IF($L981&gt;0,1,0),IF(IFERROR(INDEX(Cadastro!$F$5:$F$94,$AB981),"")&lt;=IFERROR(INDEX(Parâmetros!$B$39:$B$48,MATCH($E981,Parâmetros!$A$39:$A$48,0)),99),IFERROR(INDEX(Cadastro!$F$5:$F$94,$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$94,$AB981),"")="",0,IF(IFERROR(INDEX(Cadastro!$F$5:$F$94,$AB981),"")&gt;IFERROR(INDEX(Parâmetros!$B$39:$B$48,MATCH($E981,Parâmetros!$A$39:$A$48,0)),99),IFERROR(INDEX(Cadastro!$F$5:$F$94,$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registro"),IF(AND($AB981&lt;&gt;$AB980,IFERROR(INDEX(Cadastro!$F$5:$F$94,$AB981),"")=""),"Indeterminado (início da série)",IF($X981&gt;0,"Folga","Falta de registro"))))))))</f>
        <v>Falta de registro</v>
      </c>
      <c r="Z981" s="46">
        <f>IF(OR($L981&gt;0,$F981&gt;Parâmetros!$E$14),0,IF($A981&lt;&gt;$A980,1,N($Z980)+1))</f>
        <v>0</v>
      </c>
      <c r="AA981" s="46">
        <f>IF(OR($L981&gt;0,$F981&gt;Parâmetros!$E$14),0,IF(OR($A981&lt;&gt;$A982,$F982&gt;Parâmetros!$E$14),1,N($AA982)+1))</f>
        <v>0</v>
      </c>
      <c r="AB981" s="43">
        <f>IFERROR(MATCH($A981&amp;"|"&amp;TEXT(_xlfn.MAXIFS(Cadastro!$E$5:$E$94,Cadastro!$A$5:$A$94,$A981,Cadastro!$E$5:$E$94,"&lt;="&amp;$F981),"yyyymmdd"),Cadastro!$I$5:$I$94,0),"")</f>
        <v>70</v>
      </c>
      <c r="AC981" t="str">
        <f>IFERROR(_xlfn.SINGLE(INDEX(Exceções!$D$5:$D$202,MATCH($A981&amp;"|"&amp;$F981,Exceções!$F$5:$F$202,0))),"")</f>
        <v/>
      </c>
      <c r="AD981" t="str">
        <f>IF($AC981="","",IFERROR(_xlfn.SINGLE(INDEX(Exceções!$E$5:$E$202,MATCH($A981&amp;"|"&amp;$F981,Exceções!$F$5:$F$202,0))),""))</f>
        <v/>
      </c>
    </row>
    <row r="982" spans="1:30" ht="15" hidden="1" customHeight="1" x14ac:dyDescent="0.25">
      <c r="A982" s="43">
        <v>53613</v>
      </c>
      <c r="B982" s="29" t="s">
        <v>203</v>
      </c>
      <c r="C982" s="29" t="str">
        <f>IFERROR(INDEX(Cadastro!$C$5:$C$94,$AB982),"NÃO INFORMADO")</f>
        <v>NÃO INFORMADO</v>
      </c>
      <c r="D982" s="29" t="str">
        <f>IFERROR(INDEX(Cadastro!$D$5:$D$94,$AB982),"")</f>
        <v>6x1</v>
      </c>
      <c r="E982" s="29" t="str">
        <f>IFERROR(INDEX(Cadastro!$G$5:$G$94,$AB982),"")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$94,$AB982),"")="",IF($L982&gt;0,1,0),IF(IFERROR(INDEX(Cadastro!$F$5:$F$94,$AB982),"")&lt;=IFERROR(INDEX(Parâmetros!$B$39:$B$48,MATCH($E982,Parâmetros!$A$39:$A$48,0)),99),IFERROR(INDEX(Cadastro!$F$5:$F$94,$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$94,$AB982),"")="",0,IF(IFERROR(INDEX(Cadastro!$F$5:$F$94,$AB982),"")&gt;IFERROR(INDEX(Parâmetros!$B$39:$B$48,MATCH($E982,Parâmetros!$A$39:$A$48,0)),99),IFERROR(INDEX(Cadastro!$F$5:$F$94,$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registro"),IF(AND($AB982&lt;&gt;$AB981,IFERROR(INDEX(Cadastro!$F$5:$F$94,$AB982),"")=""),"Indeterminado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IFERROR(MATCH($A982&amp;"|"&amp;TEXT(_xlfn.MAXIFS(Cadastro!$E$5:$E$94,Cadastro!$A$5:$A$94,$A982,Cadastro!$E$5:$E$94,"&lt;="&amp;$F982),"yyyymmdd"),Cadastro!$I$5:$I$94,0),"")</f>
        <v>70</v>
      </c>
      <c r="AC982" t="str">
        <f>IFERROR(_xlfn.SINGLE(INDEX(Exceções!$D$5:$D$202,MATCH($A982&amp;"|"&amp;$F982,Exceções!$F$5:$F$202,0))),"")</f>
        <v/>
      </c>
      <c r="AD982" t="str">
        <f>IF($AC982="","",IFERROR(_xlfn.SINGLE(INDEX(Exceções!$E$5:$E$202,MATCH($A982&amp;"|"&amp;$F982,Exceções!$F$5:$F$202,0))),""))</f>
        <v/>
      </c>
    </row>
    <row r="983" spans="1:30" ht="15" hidden="1" customHeight="1" x14ac:dyDescent="0.25">
      <c r="A983" s="43">
        <v>53613</v>
      </c>
      <c r="B983" s="29" t="s">
        <v>203</v>
      </c>
      <c r="C983" s="29" t="str">
        <f>IFERROR(INDEX(Cadastro!$C$5:$C$94,$AB983),"NÃO INFORMADO")</f>
        <v>NÃO INFORMADO</v>
      </c>
      <c r="D983" s="29" t="str">
        <f>IFERROR(INDEX(Cadastro!$D$5:$D$94,$AB983),"")</f>
        <v>6x1</v>
      </c>
      <c r="E983" s="29" t="str">
        <f>IFERROR(INDEX(Cadastro!$G$5:$G$94,$AB983),"")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$94,$AB983),"")="",IF($L983&gt;0,1,0),IF(IFERROR(INDEX(Cadastro!$F$5:$F$94,$AB983),"")&lt;=IFERROR(INDEX(Parâmetros!$B$39:$B$48,MATCH($E983,Parâmetros!$A$39:$A$48,0)),99),IFERROR(INDEX(Cadastro!$F$5:$F$94,$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$94,$AB983),"")="",0,IF(IFERROR(INDEX(Cadastro!$F$5:$F$94,$AB983),"")&gt;IFERROR(INDEX(Parâmetros!$B$39:$B$48,MATCH($E983,Parâmetros!$A$39:$A$48,0)),99),IFERROR(INDEX(Cadastro!$F$5:$F$94,$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registro"),IF(AND($AB983&lt;&gt;$AB982,IFERROR(INDEX(Cadastro!$F$5:$F$94,$AB983),"")=""),"Indeterminado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IFERROR(MATCH($A983&amp;"|"&amp;TEXT(_xlfn.MAXIFS(Cadastro!$E$5:$E$94,Cadastro!$A$5:$A$94,$A983,Cadastro!$E$5:$E$94,"&lt;="&amp;$F983),"yyyymmdd"),Cadastro!$I$5:$I$94,0),"")</f>
        <v>70</v>
      </c>
      <c r="AC983" t="str">
        <f>IFERROR(_xlfn.SINGLE(INDEX(Exceções!$D$5:$D$202,MATCH($A983&amp;"|"&amp;$F983,Exceções!$F$5:$F$202,0))),"")</f>
        <v/>
      </c>
      <c r="AD983" t="str">
        <f>IF($AC983="","",IFERROR(_xlfn.SINGLE(INDEX(Exceções!$E$5:$E$202,MATCH($A983&amp;"|"&amp;$F983,Exceções!$F$5:$F$202,0))),""))</f>
        <v/>
      </c>
    </row>
    <row r="984" spans="1:30" ht="15" hidden="1" customHeight="1" x14ac:dyDescent="0.25">
      <c r="A984" s="43">
        <v>53613</v>
      </c>
      <c r="B984" s="29" t="s">
        <v>203</v>
      </c>
      <c r="C984" s="29" t="str">
        <f>IFERROR(INDEX(Cadastro!$C$5:$C$94,$AB984),"NÃO INFORMADO")</f>
        <v>NÃO INFORMADO</v>
      </c>
      <c r="D984" s="29" t="str">
        <f>IFERROR(INDEX(Cadastro!$D$5:$D$94,$AB984),"")</f>
        <v>6x1</v>
      </c>
      <c r="E984" s="29" t="str">
        <f>IFERROR(INDEX(Cadastro!$G$5:$G$94,$AB984),"")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$94,$AB984),"")="",IF($L984&gt;0,1,0),IF(IFERROR(INDEX(Cadastro!$F$5:$F$94,$AB984),"")&lt;=IFERROR(INDEX(Parâmetros!$B$39:$B$48,MATCH($E984,Parâmetros!$A$39:$A$48,0)),99),IFERROR(INDEX(Cadastro!$F$5:$F$94,$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$94,$AB984),"")="",0,IF(IFERROR(INDEX(Cadastro!$F$5:$F$94,$AB984),"")&gt;IFERROR(INDEX(Parâmetros!$B$39:$B$48,MATCH($E984,Parâmetros!$A$39:$A$48,0)),99),IFERROR(INDEX(Cadastro!$F$5:$F$94,$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registro"),IF(AND($AB984&lt;&gt;$AB983,IFERROR(INDEX(Cadastro!$F$5:$F$94,$AB984),"")=""),"Indeterminado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IFERROR(MATCH($A984&amp;"|"&amp;TEXT(_xlfn.MAXIFS(Cadastro!$E$5:$E$94,Cadastro!$A$5:$A$94,$A984,Cadastro!$E$5:$E$94,"&lt;="&amp;$F984),"yyyymmdd"),Cadastro!$I$5:$I$94,0),"")</f>
        <v>70</v>
      </c>
      <c r="AC984" t="str">
        <f>IFERROR(_xlfn.SINGLE(INDEX(Exceções!$D$5:$D$202,MATCH($A984&amp;"|"&amp;$F984,Exceções!$F$5:$F$202,0))),"")</f>
        <v/>
      </c>
      <c r="AD984" t="str">
        <f>IF($AC984="","",IFERROR(_xlfn.SINGLE(INDEX(Exceções!$E$5:$E$202,MATCH($A984&amp;"|"&amp;$F984,Exceções!$F$5:$F$202,0))),""))</f>
        <v/>
      </c>
    </row>
    <row r="985" spans="1:30" ht="15" hidden="1" customHeight="1" x14ac:dyDescent="0.25">
      <c r="A985" s="43">
        <v>53613</v>
      </c>
      <c r="B985" s="29" t="s">
        <v>203</v>
      </c>
      <c r="C985" s="29" t="str">
        <f>IFERROR(INDEX(Cadastro!$C$5:$C$94,$AB985),"NÃO INFORMADO")</f>
        <v>NÃO INFORMADO</v>
      </c>
      <c r="D985" s="29" t="str">
        <f>IFERROR(INDEX(Cadastro!$D$5:$D$94,$AB985),"")</f>
        <v>6x1</v>
      </c>
      <c r="E985" s="29" t="str">
        <f>IFERROR(INDEX(Cadastro!$G$5:$G$94,$AB985),"")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$94,$AB985),"")="",IF($L985&gt;0,1,0),IF(IFERROR(INDEX(Cadastro!$F$5:$F$94,$AB985),"")&lt;=IFERROR(INDEX(Parâmetros!$B$39:$B$48,MATCH($E985,Parâmetros!$A$39:$A$48,0)),99),IFERROR(INDEX(Cadastro!$F$5:$F$94,$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$94,$AB985),"")="",0,IF(IFERROR(INDEX(Cadastro!$F$5:$F$94,$AB985),"")&gt;IFERROR(INDEX(Parâmetros!$B$39:$B$48,MATCH($E985,Parâmetros!$A$39:$A$48,0)),99),IFERROR(INDEX(Cadastro!$F$5:$F$94,$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registro"),IF(AND($AB985&lt;&gt;$AB984,IFERROR(INDEX(Cadastro!$F$5:$F$94,$AB985),"")=""),"Indeterminado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IFERROR(MATCH($A985&amp;"|"&amp;TEXT(_xlfn.MAXIFS(Cadastro!$E$5:$E$94,Cadastro!$A$5:$A$94,$A985,Cadastro!$E$5:$E$94,"&lt;="&amp;$F985),"yyyymmdd"),Cadastro!$I$5:$I$94,0),"")</f>
        <v>70</v>
      </c>
      <c r="AC985" t="str">
        <f>IFERROR(_xlfn.SINGLE(INDEX(Exceções!$D$5:$D$202,MATCH($A985&amp;"|"&amp;$F985,Exceções!$F$5:$F$202,0))),"")</f>
        <v/>
      </c>
      <c r="AD985" t="str">
        <f>IF($AC985="","",IFERROR(_xlfn.SINGLE(INDEX(Exceções!$E$5:$E$202,MATCH($A985&amp;"|"&amp;$F985,Exceções!$F$5:$F$202,0))),""))</f>
        <v/>
      </c>
    </row>
    <row r="986" spans="1:30" ht="15" hidden="1" customHeight="1" x14ac:dyDescent="0.25">
      <c r="A986" s="43">
        <v>53613</v>
      </c>
      <c r="B986" s="29" t="s">
        <v>203</v>
      </c>
      <c r="C986" s="29" t="str">
        <f>IFERROR(INDEX(Cadastro!$C$5:$C$94,$AB986),"NÃO INFORMADO")</f>
        <v>NÃO INFORMADO</v>
      </c>
      <c r="D986" s="29" t="str">
        <f>IFERROR(INDEX(Cadastro!$D$5:$D$94,$AB986),"")</f>
        <v>6x1</v>
      </c>
      <c r="E986" s="29" t="str">
        <f>IFERROR(INDEX(Cadastro!$G$5:$G$94,$AB986),"")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$94,$AB986),"")="",IF($L986&gt;0,1,0),IF(IFERROR(INDEX(Cadastro!$F$5:$F$94,$AB986),"")&lt;=IFERROR(INDEX(Parâmetros!$B$39:$B$48,MATCH($E986,Parâmetros!$A$39:$A$48,0)),99),IFERROR(INDEX(Cadastro!$F$5:$F$94,$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$94,$AB986),"")="",0,IF(IFERROR(INDEX(Cadastro!$F$5:$F$94,$AB986),"")&gt;IFERROR(INDEX(Parâmetros!$B$39:$B$48,MATCH($E986,Parâmetros!$A$39:$A$48,0)),99),IFERROR(INDEX(Cadastro!$F$5:$F$94,$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registro"),IF(AND($AB986&lt;&gt;$AB985,IFERROR(INDEX(Cadastro!$F$5:$F$94,$AB986),"")=""),"Indeterminado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IFERROR(MATCH($A986&amp;"|"&amp;TEXT(_xlfn.MAXIFS(Cadastro!$E$5:$E$94,Cadastro!$A$5:$A$94,$A986,Cadastro!$E$5:$E$94,"&lt;="&amp;$F986),"yyyymmdd"),Cadastro!$I$5:$I$94,0),"")</f>
        <v>70</v>
      </c>
      <c r="AC986" t="str">
        <f>IFERROR(_xlfn.SINGLE(INDEX(Exceções!$D$5:$D$202,MATCH($A986&amp;"|"&amp;$F986,Exceções!$F$5:$F$202,0))),"")</f>
        <v/>
      </c>
      <c r="AD986" t="str">
        <f>IF($AC986="","",IFERROR(_xlfn.SINGLE(INDEX(Exceções!$E$5:$E$202,MATCH($A986&amp;"|"&amp;$F986,Exceções!$F$5:$F$202,0))),""))</f>
        <v/>
      </c>
    </row>
    <row r="987" spans="1:30" ht="15" hidden="1" customHeight="1" x14ac:dyDescent="0.25">
      <c r="A987" s="43">
        <v>53613</v>
      </c>
      <c r="B987" s="29" t="s">
        <v>203</v>
      </c>
      <c r="C987" s="29" t="str">
        <f>IFERROR(INDEX(Cadastro!$C$5:$C$94,$AB987),"NÃO INFORMADO")</f>
        <v>NÃO INFORMADO</v>
      </c>
      <c r="D987" s="29" t="str">
        <f>IFERROR(INDEX(Cadastro!$D$5:$D$94,$AB987),"")</f>
        <v>6x1</v>
      </c>
      <c r="E987" s="29" t="str">
        <f>IFERROR(INDEX(Cadastro!$G$5:$G$94,$AB987),"")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$94,$AB987),"")="",IF($L987&gt;0,1,0),IF(IFERROR(INDEX(Cadastro!$F$5:$F$94,$AB987),"")&lt;=IFERROR(INDEX(Parâmetros!$B$39:$B$48,MATCH($E987,Parâmetros!$A$39:$A$48,0)),99),IFERROR(INDEX(Cadastro!$F$5:$F$94,$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$94,$AB987),"")="",0,IF(IFERROR(INDEX(Cadastro!$F$5:$F$94,$AB987),"")&gt;IFERROR(INDEX(Parâmetros!$B$39:$B$48,MATCH($E987,Parâmetros!$A$39:$A$48,0)),99),IFERROR(INDEX(Cadastro!$F$5:$F$94,$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registro"),IF(AND($AB987&lt;&gt;$AB986,IFERROR(INDEX(Cadastro!$F$5:$F$94,$AB987),"")=""),"Indeterminado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IFERROR(MATCH($A987&amp;"|"&amp;TEXT(_xlfn.MAXIFS(Cadastro!$E$5:$E$94,Cadastro!$A$5:$A$94,$A987,Cadastro!$E$5:$E$94,"&lt;="&amp;$F987),"yyyymmdd"),Cadastro!$I$5:$I$94,0),"")</f>
        <v>70</v>
      </c>
      <c r="AC987" t="str">
        <f>IFERROR(_xlfn.SINGLE(INDEX(Exceções!$D$5:$D$202,MATCH($A987&amp;"|"&amp;$F987,Exceções!$F$5:$F$202,0))),"")</f>
        <v/>
      </c>
      <c r="AD987" t="str">
        <f>IF($AC987="","",IFERROR(_xlfn.SINGLE(INDEX(Exceções!$E$5:$E$202,MATCH($A987&amp;"|"&amp;$F987,Exceções!$F$5:$F$202,0))),""))</f>
        <v/>
      </c>
    </row>
    <row r="988" spans="1:30" ht="15" hidden="1" customHeight="1" x14ac:dyDescent="0.25">
      <c r="A988" s="43">
        <v>53613</v>
      </c>
      <c r="B988" s="29" t="s">
        <v>203</v>
      </c>
      <c r="C988" s="29" t="str">
        <f>IFERROR(INDEX(Cadastro!$C$5:$C$94,$AB988),"NÃO INFORMADO")</f>
        <v>NÃO INFORMADO</v>
      </c>
      <c r="D988" s="29" t="str">
        <f>IFERROR(INDEX(Cadastro!$D$5:$D$94,$AB988),"")</f>
        <v>6x1</v>
      </c>
      <c r="E988" s="29" t="str">
        <f>IFERROR(INDEX(Cadastro!$G$5:$G$94,$AB988),"")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$94,$AB988),"")="",IF($L988&gt;0,1,0),IF(IFERROR(INDEX(Cadastro!$F$5:$F$94,$AB988),"")&lt;=IFERROR(INDEX(Parâmetros!$B$39:$B$48,MATCH($E988,Parâmetros!$A$39:$A$48,0)),99),IFERROR(INDEX(Cadastro!$F$5:$F$94,$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$94,$AB988),"")="",0,IF(IFERROR(INDEX(Cadastro!$F$5:$F$94,$AB988),"")&gt;IFERROR(INDEX(Parâmetros!$B$39:$B$48,MATCH($E988,Parâmetros!$A$39:$A$48,0)),99),IFERROR(INDEX(Cadastro!$F$5:$F$94,$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registro"),IF(AND($AB988&lt;&gt;$AB987,IFERROR(INDEX(Cadastro!$F$5:$F$94,$AB988),"")=""),"Indeterminado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IFERROR(MATCH($A988&amp;"|"&amp;TEXT(_xlfn.MAXIFS(Cadastro!$E$5:$E$94,Cadastro!$A$5:$A$94,$A988,Cadastro!$E$5:$E$94,"&lt;="&amp;$F988),"yyyymmdd"),Cadastro!$I$5:$I$94,0),"")</f>
        <v>70</v>
      </c>
      <c r="AC988" t="str">
        <f>IFERROR(_xlfn.SINGLE(INDEX(Exceções!$D$5:$D$202,MATCH($A988&amp;"|"&amp;$F988,Exceções!$F$5:$F$202,0))),"")</f>
        <v/>
      </c>
      <c r="AD988" t="str">
        <f>IF($AC988="","",IFERROR(_xlfn.SINGLE(INDEX(Exceções!$E$5:$E$202,MATCH($A988&amp;"|"&amp;$F988,Exceções!$F$5:$F$202,0))),""))</f>
        <v/>
      </c>
    </row>
    <row r="989" spans="1:30" ht="15" hidden="1" customHeight="1" x14ac:dyDescent="0.25">
      <c r="A989" s="43">
        <v>53613</v>
      </c>
      <c r="B989" s="29" t="s">
        <v>203</v>
      </c>
      <c r="C989" s="29" t="str">
        <f>IFERROR(INDEX(Cadastro!$C$5:$C$94,$AB989),"NÃO INFORMADO")</f>
        <v>NÃO INFORMADO</v>
      </c>
      <c r="D989" s="29" t="str">
        <f>IFERROR(INDEX(Cadastro!$D$5:$D$94,$AB989),"")</f>
        <v>6x1</v>
      </c>
      <c r="E989" s="29" t="str">
        <f>IFERROR(INDEX(Cadastro!$G$5:$G$94,$AB989),"")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$94,$AB989),"")="",IF($L989&gt;0,1,0),IF(IFERROR(INDEX(Cadastro!$F$5:$F$94,$AB989),"")&lt;=IFERROR(INDEX(Parâmetros!$B$39:$B$48,MATCH($E989,Parâmetros!$A$39:$A$48,0)),99),IFERROR(INDEX(Cadastro!$F$5:$F$94,$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$94,$AB989),"")="",0,IF(IFERROR(INDEX(Cadastro!$F$5:$F$94,$AB989),"")&gt;IFERROR(INDEX(Parâmetros!$B$39:$B$48,MATCH($E989,Parâmetros!$A$39:$A$48,0)),99),IFERROR(INDEX(Cadastro!$F$5:$F$94,$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registro"),IF(AND($AB989&lt;&gt;$AB988,IFERROR(INDEX(Cadastro!$F$5:$F$94,$AB989),"")=""),"Indeterminado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IFERROR(MATCH($A989&amp;"|"&amp;TEXT(_xlfn.MAXIFS(Cadastro!$E$5:$E$94,Cadastro!$A$5:$A$94,$A989,Cadastro!$E$5:$E$94,"&lt;="&amp;$F989),"yyyymmdd"),Cadastro!$I$5:$I$94,0),"")</f>
        <v>70</v>
      </c>
      <c r="AC989" t="str">
        <f>IFERROR(_xlfn.SINGLE(INDEX(Exceções!$D$5:$D$202,MATCH($A989&amp;"|"&amp;$F989,Exceções!$F$5:$F$202,0))),"")</f>
        <v/>
      </c>
      <c r="AD989" t="str">
        <f>IF($AC989="","",IFERROR(_xlfn.SINGLE(INDEX(Exceções!$E$5:$E$202,MATCH($A989&amp;"|"&amp;$F989,Exceções!$F$5:$F$202,0))),""))</f>
        <v/>
      </c>
    </row>
    <row r="990" spans="1:30" ht="15" hidden="1" customHeight="1" x14ac:dyDescent="0.25">
      <c r="A990" s="43">
        <v>53613</v>
      </c>
      <c r="B990" s="29" t="s">
        <v>203</v>
      </c>
      <c r="C990" s="29" t="str">
        <f>IFERROR(INDEX(Cadastro!$C$5:$C$94,$AB990),"NÃO INFORMADO")</f>
        <v>NÃO INFORMADO</v>
      </c>
      <c r="D990" s="29" t="str">
        <f>IFERROR(INDEX(Cadastro!$D$5:$D$94,$AB990),"")</f>
        <v>6x1</v>
      </c>
      <c r="E990" s="29" t="str">
        <f>IFERROR(INDEX(Cadastro!$G$5:$G$94,$AB990),"")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$94,$AB990),"")="",IF($L990&gt;0,1,0),IF(IFERROR(INDEX(Cadastro!$F$5:$F$94,$AB990),"")&lt;=IFERROR(INDEX(Parâmetros!$B$39:$B$48,MATCH($E990,Parâmetros!$A$39:$A$48,0)),99),IFERROR(INDEX(Cadastro!$F$5:$F$94,$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$94,$AB990),"")="",0,IF(IFERROR(INDEX(Cadastro!$F$5:$F$94,$AB990),"")&gt;IFERROR(INDEX(Parâmetros!$B$39:$B$48,MATCH($E990,Parâmetros!$A$39:$A$48,0)),99),IFERROR(INDEX(Cadastro!$F$5:$F$94,$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registro"),IF(AND($AB990&lt;&gt;$AB989,IFERROR(INDEX(Cadastro!$F$5:$F$94,$AB990),"")=""),"Indeterminado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IFERROR(MATCH($A990&amp;"|"&amp;TEXT(_xlfn.MAXIFS(Cadastro!$E$5:$E$94,Cadastro!$A$5:$A$94,$A990,Cadastro!$E$5:$E$94,"&lt;="&amp;$F990),"yyyymmdd"),Cadastro!$I$5:$I$94,0),"")</f>
        <v>70</v>
      </c>
      <c r="AC990" t="str">
        <f>IFERROR(_xlfn.SINGLE(INDEX(Exceções!$D$5:$D$202,MATCH($A990&amp;"|"&amp;$F990,Exceções!$F$5:$F$202,0))),"")</f>
        <v/>
      </c>
      <c r="AD990" t="str">
        <f>IF($AC990="","",IFERROR(_xlfn.SINGLE(INDEX(Exceções!$E$5:$E$202,MATCH($A990&amp;"|"&amp;$F990,Exceções!$F$5:$F$202,0))),""))</f>
        <v/>
      </c>
    </row>
    <row r="991" spans="1:30" ht="15" hidden="1" customHeight="1" x14ac:dyDescent="0.25">
      <c r="A991" s="43">
        <v>53613</v>
      </c>
      <c r="B991" s="29" t="s">
        <v>203</v>
      </c>
      <c r="C991" s="29" t="str">
        <f>IFERROR(INDEX(Cadastro!$C$5:$C$94,$AB991),"NÃO INFORMADO")</f>
        <v>NÃO INFORMADO</v>
      </c>
      <c r="D991" s="29" t="str">
        <f>IFERROR(INDEX(Cadastro!$D$5:$D$94,$AB991),"")</f>
        <v>6x1</v>
      </c>
      <c r="E991" s="29" t="str">
        <f>IFERROR(INDEX(Cadastro!$G$5:$G$94,$AB991),"")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$94,$AB991),"")="",IF($L991&gt;0,1,0),IF(IFERROR(INDEX(Cadastro!$F$5:$F$94,$AB991),"")&lt;=IFERROR(INDEX(Parâmetros!$B$39:$B$48,MATCH($E991,Parâmetros!$A$39:$A$48,0)),99),IFERROR(INDEX(Cadastro!$F$5:$F$94,$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$94,$AB991),"")="",0,IF(IFERROR(INDEX(Cadastro!$F$5:$F$94,$AB991),"")&gt;IFERROR(INDEX(Parâmetros!$B$39:$B$48,MATCH($E991,Parâmetros!$A$39:$A$48,0)),99),IFERROR(INDEX(Cadastro!$F$5:$F$94,$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registro"),IF(AND($AB991&lt;&gt;$AB990,IFERROR(INDEX(Cadastro!$F$5:$F$94,$AB991),"")=""),"Indeterminado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IFERROR(MATCH($A991&amp;"|"&amp;TEXT(_xlfn.MAXIFS(Cadastro!$E$5:$E$94,Cadastro!$A$5:$A$94,$A991,Cadastro!$E$5:$E$94,"&lt;="&amp;$F991),"yyyymmdd"),Cadastro!$I$5:$I$94,0),"")</f>
        <v>70</v>
      </c>
      <c r="AC991" t="str">
        <f>IFERROR(_xlfn.SINGLE(INDEX(Exceções!$D$5:$D$202,MATCH($A991&amp;"|"&amp;$F991,Exceções!$F$5:$F$202,0))),"")</f>
        <v/>
      </c>
      <c r="AD991" t="str">
        <f>IF($AC991="","",IFERROR(_xlfn.SINGLE(INDEX(Exceções!$E$5:$E$202,MATCH($A991&amp;"|"&amp;$F991,Exceções!$F$5:$F$202,0))),""))</f>
        <v/>
      </c>
    </row>
    <row r="992" spans="1:30" ht="15" hidden="1" customHeight="1" x14ac:dyDescent="0.25">
      <c r="A992" s="43">
        <v>53613</v>
      </c>
      <c r="B992" s="29" t="s">
        <v>203</v>
      </c>
      <c r="C992" s="29" t="str">
        <f>IFERROR(INDEX(Cadastro!$C$5:$C$94,$AB992),"NÃO INFORMADO")</f>
        <v>NÃO INFORMADO</v>
      </c>
      <c r="D992" s="29" t="str">
        <f>IFERROR(INDEX(Cadastro!$D$5:$D$94,$AB992),"")</f>
        <v>6x1</v>
      </c>
      <c r="E992" s="29" t="str">
        <f>IFERROR(INDEX(Cadastro!$G$5:$G$94,$AB992),"")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$94,$AB992),"")="",IF($L992&gt;0,1,0),IF(IFERROR(INDEX(Cadastro!$F$5:$F$94,$AB992),"")&lt;=IFERROR(INDEX(Parâmetros!$B$39:$B$48,MATCH($E992,Parâmetros!$A$39:$A$48,0)),99),IFERROR(INDEX(Cadastro!$F$5:$F$94,$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$94,$AB992),"")="",0,IF(IFERROR(INDEX(Cadastro!$F$5:$F$94,$AB992),"")&gt;IFERROR(INDEX(Parâmetros!$B$39:$B$48,MATCH($E992,Parâmetros!$A$39:$A$48,0)),99),IFERROR(INDEX(Cadastro!$F$5:$F$94,$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registro"),IF(AND($AB992&lt;&gt;$AB991,IFERROR(INDEX(Cadastro!$F$5:$F$94,$AB992),"")=""),"Indeterminado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IFERROR(MATCH($A992&amp;"|"&amp;TEXT(_xlfn.MAXIFS(Cadastro!$E$5:$E$94,Cadastro!$A$5:$A$94,$A992,Cadastro!$E$5:$E$94,"&lt;="&amp;$F992),"yyyymmdd"),Cadastro!$I$5:$I$94,0),"")</f>
        <v>70</v>
      </c>
      <c r="AC992" t="str">
        <f>IFERROR(_xlfn.SINGLE(INDEX(Exceções!$D$5:$D$202,MATCH($A992&amp;"|"&amp;$F992,Exceções!$F$5:$F$202,0))),"")</f>
        <v/>
      </c>
      <c r="AD992" t="str">
        <f>IF($AC992="","",IFERROR(_xlfn.SINGLE(INDEX(Exceções!$E$5:$E$202,MATCH($A992&amp;"|"&amp;$F992,Exceções!$F$5:$F$202,0))),""))</f>
        <v/>
      </c>
    </row>
    <row r="993" spans="1:30" ht="15" hidden="1" customHeight="1" x14ac:dyDescent="0.25">
      <c r="A993" s="43">
        <v>53613</v>
      </c>
      <c r="B993" s="29" t="s">
        <v>203</v>
      </c>
      <c r="C993" s="29" t="str">
        <f>IFERROR(INDEX(Cadastro!$C$5:$C$94,$AB993),"NÃO INFORMADO")</f>
        <v>NÃO INFORMADO</v>
      </c>
      <c r="D993" s="29" t="str">
        <f>IFERROR(INDEX(Cadastro!$D$5:$D$94,$AB993),"")</f>
        <v>6x1</v>
      </c>
      <c r="E993" s="29" t="str">
        <f>IFERROR(INDEX(Cadastro!$G$5:$G$94,$AB993),"")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$94,$AB993),"")="",IF($L993&gt;0,1,0),IF(IFERROR(INDEX(Cadastro!$F$5:$F$94,$AB993),"")&lt;=IFERROR(INDEX(Parâmetros!$B$39:$B$48,MATCH($E993,Parâmetros!$A$39:$A$48,0)),99),IFERROR(INDEX(Cadastro!$F$5:$F$94,$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$94,$AB993),"")="",0,IF(IFERROR(INDEX(Cadastro!$F$5:$F$94,$AB993),"")&gt;IFERROR(INDEX(Parâmetros!$B$39:$B$48,MATCH($E993,Parâmetros!$A$39:$A$48,0)),99),IFERROR(INDEX(Cadastro!$F$5:$F$94,$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registro"),IF(AND($AB993&lt;&gt;$AB992,IFERROR(INDEX(Cadastro!$F$5:$F$94,$AB993),"")=""),"Indeterminado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IFERROR(MATCH($A993&amp;"|"&amp;TEXT(_xlfn.MAXIFS(Cadastro!$E$5:$E$94,Cadastro!$A$5:$A$94,$A993,Cadastro!$E$5:$E$94,"&lt;="&amp;$F993),"yyyymmdd"),Cadastro!$I$5:$I$94,0),"")</f>
        <v>70</v>
      </c>
      <c r="AC993" t="str">
        <f>IFERROR(_xlfn.SINGLE(INDEX(Exceções!$D$5:$D$202,MATCH($A993&amp;"|"&amp;$F993,Exceções!$F$5:$F$202,0))),"")</f>
        <v/>
      </c>
      <c r="AD993" t="str">
        <f>IF($AC993="","",IFERROR(_xlfn.SINGLE(INDEX(Exceções!$E$5:$E$202,MATCH($A993&amp;"|"&amp;$F993,Exceções!$F$5:$F$202,0))),""))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IFERROR(INDEX(Cadastro!$C$5:$C$94,$AB996),"NÃO INFORMADO")</f>
        <v>PED</v>
      </c>
      <c r="D996" s="29" t="str">
        <f>IFERROR(INDEX(Cadastro!$D$5:$D$94,$AB996),"")</f>
        <v>6x1</v>
      </c>
      <c r="E996" s="29" t="str">
        <f>IFERROR(INDEX(Cadastro!$G$5:$G$94,$AB996),"")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$94,$AB996),"")="",IF($L996&gt;0,1,0),IF(IFERROR(INDEX(Cadastro!$F$5:$F$94,$AB996),"")&lt;=IFERROR(INDEX(Parâmetros!$B$39:$B$48,MATCH($E996,Parâmetros!$A$39:$A$48,0)),99),IFERROR(INDEX(Cadastro!$F$5:$F$94,$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$94,$AB996),"")="",0,IF(IFERROR(INDEX(Cadastro!$F$5:$F$94,$AB996),"")&gt;IFERROR(INDEX(Parâmetros!$B$39:$B$48,MATCH($E996,Parâmetros!$A$39:$A$48,0)),99),IFERROR(INDEX(Cadastro!$F$5:$F$94,$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registro"),IF(AND($AB996&lt;&gt;$AB995,IFERROR(INDEX(Cadastro!$F$5:$F$94,$AB996),"")=""),"Indeterminado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IFERROR(MATCH($A996&amp;"|"&amp;TEXT(_xlfn.MAXIFS(Cadastro!$E$5:$E$94,Cadastro!$A$5:$A$94,$A996,Cadastro!$E$5:$E$94,"&lt;="&amp;$F996),"yyyymmdd"),Cadastro!$I$5:$I$94,0),"")</f>
        <v>40</v>
      </c>
      <c r="AC996" t="str">
        <f>IFERROR(_xlfn.SINGLE(INDEX(Exceções!$D$5:$D$202,MATCH($A996&amp;"|"&amp;$F996,Exceções!$F$5:$F$202,0))),"")</f>
        <v/>
      </c>
      <c r="AD996" t="str">
        <f>IF($AC996="","",IFERROR(_xlfn.SINGLE(INDEX(Exceções!$E$5:$E$202,MATCH($A996&amp;"|"&amp;$F996,Exceções!$F$5:$F$202,0))),""))</f>
        <v/>
      </c>
    </row>
    <row r="997" spans="1:30" ht="15" hidden="1" customHeight="1" x14ac:dyDescent="0.25">
      <c r="A997" s="43">
        <v>52484</v>
      </c>
      <c r="B997" s="29" t="s">
        <v>204</v>
      </c>
      <c r="C997" s="29" t="str">
        <f>IFERROR(INDEX(Cadastro!$C$5:$C$94,$AB997),"NÃO INFORMADO")</f>
        <v>PED</v>
      </c>
      <c r="D997" s="29" t="str">
        <f>IFERROR(INDEX(Cadastro!$D$5:$D$94,$AB997),"")</f>
        <v>6x1</v>
      </c>
      <c r="E997" s="29" t="str">
        <f>IFERROR(INDEX(Cadastro!$G$5:$G$94,$AB997),"")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$94,$AB997),"")="",IF($L997&gt;0,1,0),IF(IFERROR(INDEX(Cadastro!$F$5:$F$94,$AB997),"")&lt;=IFERROR(INDEX(Parâmetros!$B$39:$B$48,MATCH($E997,Parâmetros!$A$39:$A$48,0)),99),IFERROR(INDEX(Cadastro!$F$5:$F$94,$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$94,$AB997),"")="",0,IF(IFERROR(INDEX(Cadastro!$F$5:$F$94,$AB997),"")&gt;IFERROR(INDEX(Parâmetros!$B$39:$B$48,MATCH($E997,Parâmetros!$A$39:$A$48,0)),99),IFERROR(INDEX(Cadastro!$F$5:$F$94,$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registro"),IF(AND($AB997&lt;&gt;$AB996,IFERROR(INDEX(Cadastro!$F$5:$F$94,$AB997),"")=""),"Indeterminado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IFERROR(MATCH($A997&amp;"|"&amp;TEXT(_xlfn.MAXIFS(Cadastro!$E$5:$E$94,Cadastro!$A$5:$A$94,$A997,Cadastro!$E$5:$E$94,"&lt;="&amp;$F997),"yyyymmdd"),Cadastro!$I$5:$I$94,0),"")</f>
        <v>40</v>
      </c>
      <c r="AC997" t="str">
        <f>IFERROR(_xlfn.SINGLE(INDEX(Exceções!$D$5:$D$202,MATCH($A997&amp;"|"&amp;$F997,Exceções!$F$5:$F$202,0))),"")</f>
        <v/>
      </c>
      <c r="AD997" t="str">
        <f>IF($AC997="","",IFERROR(_xlfn.SINGLE(INDEX(Exceções!$E$5:$E$202,MATCH($A997&amp;"|"&amp;$F997,Exceções!$F$5:$F$202,0))),""))</f>
        <v/>
      </c>
    </row>
    <row r="998" spans="1:30" ht="15" hidden="1" customHeight="1" x14ac:dyDescent="0.25">
      <c r="A998" s="43">
        <v>52484</v>
      </c>
      <c r="B998" s="29" t="s">
        <v>204</v>
      </c>
      <c r="C998" s="29" t="str">
        <f>IFERROR(INDEX(Cadastro!$C$5:$C$94,$AB998),"NÃO INFORMADO")</f>
        <v>PED</v>
      </c>
      <c r="D998" s="29" t="str">
        <f>IFERROR(INDEX(Cadastro!$D$5:$D$94,$AB998),"")</f>
        <v>6x1</v>
      </c>
      <c r="E998" s="29" t="str">
        <f>IFERROR(INDEX(Cadastro!$G$5:$G$94,$AB998),"")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$94,$AB998),"")="",IF($L998&gt;0,1,0),IF(IFERROR(INDEX(Cadastro!$F$5:$F$94,$AB998),"")&lt;=IFERROR(INDEX(Parâmetros!$B$39:$B$48,MATCH($E998,Parâmetros!$A$39:$A$48,0)),99),IFERROR(INDEX(Cadastro!$F$5:$F$94,$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$94,$AB998),"")="",0,IF(IFERROR(INDEX(Cadastro!$F$5:$F$94,$AB998),"")&gt;IFERROR(INDEX(Parâmetros!$B$39:$B$48,MATCH($E998,Parâmetros!$A$39:$A$48,0)),99),IFERROR(INDEX(Cadastro!$F$5:$F$94,$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registro"),IF(AND($AB998&lt;&gt;$AB997,IFERROR(INDEX(Cadastro!$F$5:$F$94,$AB998),"")=""),"Indeterminado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IFERROR(MATCH($A998&amp;"|"&amp;TEXT(_xlfn.MAXIFS(Cadastro!$E$5:$E$94,Cadastro!$A$5:$A$94,$A998,Cadastro!$E$5:$E$94,"&lt;="&amp;$F998),"yyyymmdd"),Cadastro!$I$5:$I$94,0),"")</f>
        <v>40</v>
      </c>
      <c r="AC998" t="str">
        <f>IFERROR(_xlfn.SINGLE(INDEX(Exceções!$D$5:$D$202,MATCH($A998&amp;"|"&amp;$F998,Exceções!$F$5:$F$202,0))),"")</f>
        <v/>
      </c>
      <c r="AD998" t="str">
        <f>IF($AC998="","",IFERROR(_xlfn.SINGLE(INDEX(Exceções!$E$5:$E$202,MATCH($A998&amp;"|"&amp;$F998,Exceções!$F$5:$F$202,0))),""))</f>
        <v/>
      </c>
    </row>
    <row r="999" spans="1:30" ht="15" hidden="1" customHeight="1" x14ac:dyDescent="0.25">
      <c r="A999" s="43">
        <v>52484</v>
      </c>
      <c r="B999" s="29" t="s">
        <v>204</v>
      </c>
      <c r="C999" s="29" t="str">
        <f>IFERROR(INDEX(Cadastro!$C$5:$C$94,$AB999),"NÃO INFORMADO")</f>
        <v>PED</v>
      </c>
      <c r="D999" s="29" t="str">
        <f>IFERROR(INDEX(Cadastro!$D$5:$D$94,$AB999),"")</f>
        <v>6x1</v>
      </c>
      <c r="E999" s="29" t="str">
        <f>IFERROR(INDEX(Cadastro!$G$5:$G$94,$AB999),"")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$94,$AB999),"")="",IF($L999&gt;0,1,0),IF(IFERROR(INDEX(Cadastro!$F$5:$F$94,$AB999),"")&lt;=IFERROR(INDEX(Parâmetros!$B$39:$B$48,MATCH($E999,Parâmetros!$A$39:$A$48,0)),99),IFERROR(INDEX(Cadastro!$F$5:$F$94,$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$94,$AB999),"")="",0,IF(IFERROR(INDEX(Cadastro!$F$5:$F$94,$AB999),"")&gt;IFERROR(INDEX(Parâmetros!$B$39:$B$48,MATCH($E999,Parâmetros!$A$39:$A$48,0)),99),IFERROR(INDEX(Cadastro!$F$5:$F$94,$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registro"),IF(AND($AB999&lt;&gt;$AB998,IFERROR(INDEX(Cadastro!$F$5:$F$94,$AB999),"")=""),"Indeterminado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IFERROR(MATCH($A999&amp;"|"&amp;TEXT(_xlfn.MAXIFS(Cadastro!$E$5:$E$94,Cadastro!$A$5:$A$94,$A999,Cadastro!$E$5:$E$94,"&lt;="&amp;$F999),"yyyymmdd"),Cadastro!$I$5:$I$94,0),"")</f>
        <v>40</v>
      </c>
      <c r="AC999" t="str">
        <f>IFERROR(_xlfn.SINGLE(INDEX(Exceções!$D$5:$D$202,MATCH($A999&amp;"|"&amp;$F999,Exceções!$F$5:$F$202,0))),"")</f>
        <v/>
      </c>
      <c r="AD999" t="str">
        <f>IF($AC999="","",IFERROR(_xlfn.SINGLE(INDEX(Exceções!$E$5:$E$202,MATCH($A999&amp;"|"&amp;$F999,Exceções!$F$5:$F$202,0))),""))</f>
        <v/>
      </c>
    </row>
    <row r="1000" spans="1:30" ht="15" hidden="1" customHeight="1" x14ac:dyDescent="0.25">
      <c r="A1000" s="43">
        <v>52484</v>
      </c>
      <c r="B1000" s="29" t="s">
        <v>204</v>
      </c>
      <c r="C1000" s="29" t="str">
        <f>IFERROR(INDEX(Cadastro!$C$5:$C$94,$AB1000),"NÃO INFORMADO")</f>
        <v>PED</v>
      </c>
      <c r="D1000" s="29" t="str">
        <f>IFERROR(INDEX(Cadastro!$D$5:$D$94,$AB1000),"")</f>
        <v>6x1</v>
      </c>
      <c r="E1000" s="29" t="str">
        <f>IFERROR(INDEX(Cadastro!$G$5:$G$94,$AB1000),"")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$94,$AB1000),"")="",IF($L1000&gt;0,1,0),IF(IFERROR(INDEX(Cadastro!$F$5:$F$94,$AB1000),"")&lt;=IFERROR(INDEX(Parâmetros!$B$39:$B$48,MATCH($E1000,Parâmetros!$A$39:$A$48,0)),99),IFERROR(INDEX(Cadastro!$F$5:$F$94,$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$94,$AB1000),"")="",0,IF(IFERROR(INDEX(Cadastro!$F$5:$F$94,$AB1000),"")&gt;IFERROR(INDEX(Parâmetros!$B$39:$B$48,MATCH($E1000,Parâmetros!$A$39:$A$48,0)),99),IFERROR(INDEX(Cadastro!$F$5:$F$94,$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registro"),IF(AND($AB1000&lt;&gt;$AB999,IFERROR(INDEX(Cadastro!$F$5:$F$94,$AB1000),"")=""),"Indeterminado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IFERROR(MATCH($A1000&amp;"|"&amp;TEXT(_xlfn.MAXIFS(Cadastro!$E$5:$E$94,Cadastro!$A$5:$A$94,$A1000,Cadastro!$E$5:$E$94,"&lt;="&amp;$F1000),"yyyymmdd"),Cadastro!$I$5:$I$94,0),"")</f>
        <v>40</v>
      </c>
      <c r="AC1000" t="str">
        <f>IFERROR(_xlfn.SINGLE(INDEX(Exceções!$D$5:$D$202,MATCH($A1000&amp;"|"&amp;$F1000,Exceções!$F$5:$F$202,0))),"")</f>
        <v/>
      </c>
      <c r="AD1000" t="str">
        <f>IF($AC1000="","",IFERROR(_xlfn.SINGLE(INDEX(Exceções!$E$5:$E$202,MATCH($A1000&amp;"|"&amp;$F1000,Exceções!$F$5:$F$202,0))),""))</f>
        <v/>
      </c>
    </row>
    <row r="1001" spans="1:30" ht="15" hidden="1" customHeight="1" x14ac:dyDescent="0.25">
      <c r="A1001" s="43">
        <v>52484</v>
      </c>
      <c r="B1001" s="29" t="s">
        <v>204</v>
      </c>
      <c r="C1001" s="29" t="str">
        <f>IFERROR(INDEX(Cadastro!$C$5:$C$94,$AB1001),"NÃO INFORMADO")</f>
        <v>PED</v>
      </c>
      <c r="D1001" s="29" t="str">
        <f>IFERROR(INDEX(Cadastro!$D$5:$D$94,$AB1001),"")</f>
        <v>6x1</v>
      </c>
      <c r="E1001" s="29" t="str">
        <f>IFERROR(INDEX(Cadastro!$G$5:$G$94,$AB1001),"")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$94,$AB1001),"")="",IF($L1001&gt;0,1,0),IF(IFERROR(INDEX(Cadastro!$F$5:$F$94,$AB1001),"")&lt;=IFERROR(INDEX(Parâmetros!$B$39:$B$48,MATCH($E1001,Parâmetros!$A$39:$A$48,0)),99),IFERROR(INDEX(Cadastro!$F$5:$F$94,$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$94,$AB1001),"")="",0,IF(IFERROR(INDEX(Cadastro!$F$5:$F$94,$AB1001),"")&gt;IFERROR(INDEX(Parâmetros!$B$39:$B$48,MATCH($E1001,Parâmetros!$A$39:$A$48,0)),99),IFERROR(INDEX(Cadastro!$F$5:$F$94,$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registro"),IF(AND($AB1001&lt;&gt;$AB1000,IFERROR(INDEX(Cadastro!$F$5:$F$94,$AB1001),"")=""),"Indeterminado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IFERROR(MATCH($A1001&amp;"|"&amp;TEXT(_xlfn.MAXIFS(Cadastro!$E$5:$E$94,Cadastro!$A$5:$A$94,$A1001,Cadastro!$E$5:$E$94,"&lt;="&amp;$F1001),"yyyymmdd"),Cadastro!$I$5:$I$94,0),"")</f>
        <v>40</v>
      </c>
      <c r="AC1001" t="str">
        <f>IFERROR(_xlfn.SINGLE(INDEX(Exceções!$D$5:$D$202,MATCH($A1001&amp;"|"&amp;$F1001,Exceções!$F$5:$F$202,0))),"")</f>
        <v/>
      </c>
      <c r="AD1001" t="str">
        <f>IF($AC1001="","",IFERROR(_xlfn.SINGLE(INDEX(Exceções!$E$5:$E$202,MATCH($A1001&amp;"|"&amp;$F1001,Exceções!$F$5:$F$202,0))),""))</f>
        <v/>
      </c>
    </row>
    <row r="1002" spans="1:30" ht="15" hidden="1" customHeight="1" x14ac:dyDescent="0.25">
      <c r="A1002" s="43">
        <v>52484</v>
      </c>
      <c r="B1002" s="29" t="s">
        <v>204</v>
      </c>
      <c r="C1002" s="29" t="str">
        <f>IFERROR(INDEX(Cadastro!$C$5:$C$94,$AB1002),"NÃO INFORMADO")</f>
        <v>PED</v>
      </c>
      <c r="D1002" s="29" t="str">
        <f>IFERROR(INDEX(Cadastro!$D$5:$D$94,$AB1002),"")</f>
        <v>6x1</v>
      </c>
      <c r="E1002" s="29" t="str">
        <f>IFERROR(INDEX(Cadastro!$G$5:$G$94,$AB1002),"")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$94,$AB1002),"")="",IF($L1002&gt;0,1,0),IF(IFERROR(INDEX(Cadastro!$F$5:$F$94,$AB1002),"")&lt;=IFERROR(INDEX(Parâmetros!$B$39:$B$48,MATCH($E1002,Parâmetros!$A$39:$A$48,0)),99),IFERROR(INDEX(Cadastro!$F$5:$F$94,$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$94,$AB1002),"")="",0,IF(IFERROR(INDEX(Cadastro!$F$5:$F$94,$AB1002),"")&gt;IFERROR(INDEX(Parâmetros!$B$39:$B$48,MATCH($E1002,Parâmetros!$A$39:$A$48,0)),99),IFERROR(INDEX(Cadastro!$F$5:$F$94,$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registro"),IF(AND($AB1002&lt;&gt;$AB1001,IFERROR(INDEX(Cadastro!$F$5:$F$94,$AB1002),"")=""),"Indeterminado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IFERROR(MATCH($A1002&amp;"|"&amp;TEXT(_xlfn.MAXIFS(Cadastro!$E$5:$E$94,Cadastro!$A$5:$A$94,$A1002,Cadastro!$E$5:$E$94,"&lt;="&amp;$F1002),"yyyymmdd"),Cadastro!$I$5:$I$94,0),"")</f>
        <v>40</v>
      </c>
      <c r="AC1002" t="str">
        <f>IFERROR(_xlfn.SINGLE(INDEX(Exceções!$D$5:$D$202,MATCH($A1002&amp;"|"&amp;$F1002,Exceções!$F$5:$F$202,0))),"")</f>
        <v/>
      </c>
      <c r="AD1002" t="str">
        <f>IF($AC1002="","",IFERROR(_xlfn.SINGLE(INDEX(Exceções!$E$5:$E$202,MATCH($A1002&amp;"|"&amp;$F1002,Exceções!$F$5:$F$202,0))),""))</f>
        <v/>
      </c>
    </row>
    <row r="1003" spans="1:30" ht="15" hidden="1" customHeight="1" x14ac:dyDescent="0.25">
      <c r="A1003" s="43">
        <v>52484</v>
      </c>
      <c r="B1003" s="29" t="s">
        <v>204</v>
      </c>
      <c r="C1003" s="29" t="str">
        <f>IFERROR(INDEX(Cadastro!$C$5:$C$94,$AB1003),"NÃO INFORMADO")</f>
        <v>PED</v>
      </c>
      <c r="D1003" s="29" t="str">
        <f>IFERROR(INDEX(Cadastro!$D$5:$D$94,$AB1003),"")</f>
        <v>6x1</v>
      </c>
      <c r="E1003" s="29" t="str">
        <f>IFERROR(INDEX(Cadastro!$G$5:$G$94,$AB1003),"")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$94,$AB1003),"")="",IF($L1003&gt;0,1,0),IF(IFERROR(INDEX(Cadastro!$F$5:$F$94,$AB1003),"")&lt;=IFERROR(INDEX(Parâmetros!$B$39:$B$48,MATCH($E1003,Parâmetros!$A$39:$A$48,0)),99),IFERROR(INDEX(Cadastro!$F$5:$F$94,$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$94,$AB1003),"")="",0,IF(IFERROR(INDEX(Cadastro!$F$5:$F$94,$AB1003),"")&gt;IFERROR(INDEX(Parâmetros!$B$39:$B$48,MATCH($E1003,Parâmetros!$A$39:$A$48,0)),99),IFERROR(INDEX(Cadastro!$F$5:$F$94,$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registro"),IF(AND($AB1003&lt;&gt;$AB1002,IFERROR(INDEX(Cadastro!$F$5:$F$94,$AB1003),"")=""),"Indeterminado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IFERROR(MATCH($A1003&amp;"|"&amp;TEXT(_xlfn.MAXIFS(Cadastro!$E$5:$E$94,Cadastro!$A$5:$A$94,$A1003,Cadastro!$E$5:$E$94,"&lt;="&amp;$F1003),"yyyymmdd"),Cadastro!$I$5:$I$94,0),"")</f>
        <v>40</v>
      </c>
      <c r="AC1003" t="str">
        <f>IFERROR(_xlfn.SINGLE(INDEX(Exceções!$D$5:$D$202,MATCH($A1003&amp;"|"&amp;$F1003,Exceções!$F$5:$F$202,0))),"")</f>
        <v/>
      </c>
      <c r="AD1003" t="str">
        <f>IF($AC1003="","",IFERROR(_xlfn.SINGLE(INDEX(Exceções!$E$5:$E$202,MATCH($A1003&amp;"|"&amp;$F1003,Exceções!$F$5:$F$202,0))),""))</f>
        <v/>
      </c>
    </row>
    <row r="1004" spans="1:30" ht="15" hidden="1" customHeight="1" x14ac:dyDescent="0.25">
      <c r="A1004" s="43">
        <v>52484</v>
      </c>
      <c r="B1004" s="29" t="s">
        <v>204</v>
      </c>
      <c r="C1004" s="29" t="str">
        <f>IFERROR(INDEX(Cadastro!$C$5:$C$94,$AB1004),"NÃO INFORMADO")</f>
        <v>PED</v>
      </c>
      <c r="D1004" s="29" t="str">
        <f>IFERROR(INDEX(Cadastro!$D$5:$D$94,$AB1004),"")</f>
        <v>6x1</v>
      </c>
      <c r="E1004" s="29" t="str">
        <f>IFERROR(INDEX(Cadastro!$G$5:$G$94,$AB1004),"")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$94,$AB1004),"")="",IF($L1004&gt;0,1,0),IF(IFERROR(INDEX(Cadastro!$F$5:$F$94,$AB1004),"")&lt;=IFERROR(INDEX(Parâmetros!$B$39:$B$48,MATCH($E1004,Parâmetros!$A$39:$A$48,0)),99),IFERROR(INDEX(Cadastro!$F$5:$F$94,$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$94,$AB1004),"")="",0,IF(IFERROR(INDEX(Cadastro!$F$5:$F$94,$AB1004),"")&gt;IFERROR(INDEX(Parâmetros!$B$39:$B$48,MATCH($E1004,Parâmetros!$A$39:$A$48,0)),99),IFERROR(INDEX(Cadastro!$F$5:$F$94,$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registro"),IF(AND($AB1004&lt;&gt;$AB1003,IFERROR(INDEX(Cadastro!$F$5:$F$94,$AB1004),"")=""),"Indeterminado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IFERROR(MATCH($A1004&amp;"|"&amp;TEXT(_xlfn.MAXIFS(Cadastro!$E$5:$E$94,Cadastro!$A$5:$A$94,$A1004,Cadastro!$E$5:$E$94,"&lt;="&amp;$F1004),"yyyymmdd"),Cadastro!$I$5:$I$94,0),"")</f>
        <v>40</v>
      </c>
      <c r="AC1004" t="str">
        <f>IFERROR(_xlfn.SINGLE(INDEX(Exceções!$D$5:$D$202,MATCH($A1004&amp;"|"&amp;$F1004,Exceções!$F$5:$F$202,0))),"")</f>
        <v/>
      </c>
      <c r="AD1004" t="str">
        <f>IF($AC1004="","",IFERROR(_xlfn.SINGLE(INDEX(Exceções!$E$5:$E$202,MATCH($A1004&amp;"|"&amp;$F1004,Exceções!$F$5:$F$202,0))),""))</f>
        <v/>
      </c>
    </row>
    <row r="1005" spans="1:30" ht="15" hidden="1" customHeight="1" x14ac:dyDescent="0.25">
      <c r="A1005" s="43">
        <v>52484</v>
      </c>
      <c r="B1005" s="29" t="s">
        <v>204</v>
      </c>
      <c r="C1005" s="29" t="str">
        <f>IFERROR(INDEX(Cadastro!$C$5:$C$94,$AB1005),"NÃO INFORMADO")</f>
        <v>PED</v>
      </c>
      <c r="D1005" s="29" t="str">
        <f>IFERROR(INDEX(Cadastro!$D$5:$D$94,$AB1005),"")</f>
        <v>6x1</v>
      </c>
      <c r="E1005" s="29" t="str">
        <f>IFERROR(INDEX(Cadastro!$G$5:$G$94,$AB1005),"")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$94,$AB1005),"")="",IF($L1005&gt;0,1,0),IF(IFERROR(INDEX(Cadastro!$F$5:$F$94,$AB1005),"")&lt;=IFERROR(INDEX(Parâmetros!$B$39:$B$48,MATCH($E1005,Parâmetros!$A$39:$A$48,0)),99),IFERROR(INDEX(Cadastro!$F$5:$F$94,$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$94,$AB1005),"")="",0,IF(IFERROR(INDEX(Cadastro!$F$5:$F$94,$AB1005),"")&gt;IFERROR(INDEX(Parâmetros!$B$39:$B$48,MATCH($E1005,Parâmetros!$A$39:$A$48,0)),99),IFERROR(INDEX(Cadastro!$F$5:$F$94,$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registro"),IF(AND($AB1005&lt;&gt;$AB1004,IFERROR(INDEX(Cadastro!$F$5:$F$94,$AB1005),"")=""),"Indeterminado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IFERROR(MATCH($A1005&amp;"|"&amp;TEXT(_xlfn.MAXIFS(Cadastro!$E$5:$E$94,Cadastro!$A$5:$A$94,$A1005,Cadastro!$E$5:$E$94,"&lt;="&amp;$F1005),"yyyymmdd"),Cadastro!$I$5:$I$94,0),"")</f>
        <v>40</v>
      </c>
      <c r="AC1005" t="str">
        <f>IFERROR(_xlfn.SINGLE(INDEX(Exceções!$D$5:$D$202,MATCH($A1005&amp;"|"&amp;$F1005,Exceções!$F$5:$F$202,0))),"")</f>
        <v/>
      </c>
      <c r="AD1005" t="str">
        <f>IF($AC1005="","",IFERROR(_xlfn.SINGLE(INDEX(Exceções!$E$5:$E$202,MATCH($A1005&amp;"|"&amp;$F1005,Exceções!$F$5:$F$202,0))),""))</f>
        <v/>
      </c>
    </row>
    <row r="1006" spans="1:30" ht="15" hidden="1" customHeight="1" x14ac:dyDescent="0.25">
      <c r="A1006" s="43">
        <v>52484</v>
      </c>
      <c r="B1006" s="29" t="s">
        <v>204</v>
      </c>
      <c r="C1006" s="29" t="str">
        <f>IFERROR(INDEX(Cadastro!$C$5:$C$94,$AB1006),"NÃO INFORMADO")</f>
        <v>PED</v>
      </c>
      <c r="D1006" s="29" t="str">
        <f>IFERROR(INDEX(Cadastro!$D$5:$D$94,$AB1006),"")</f>
        <v>6x1</v>
      </c>
      <c r="E1006" s="29" t="str">
        <f>IFERROR(INDEX(Cadastro!$G$5:$G$94,$AB1006),"")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$94,$AB1006),"")="",IF($L1006&gt;0,1,0),IF(IFERROR(INDEX(Cadastro!$F$5:$F$94,$AB1006),"")&lt;=IFERROR(INDEX(Parâmetros!$B$39:$B$48,MATCH($E1006,Parâmetros!$A$39:$A$48,0)),99),IFERROR(INDEX(Cadastro!$F$5:$F$94,$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$94,$AB1006),"")="",0,IF(IFERROR(INDEX(Cadastro!$F$5:$F$94,$AB1006),"")&gt;IFERROR(INDEX(Parâmetros!$B$39:$B$48,MATCH($E1006,Parâmetros!$A$39:$A$48,0)),99),IFERROR(INDEX(Cadastro!$F$5:$F$94,$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registro"),IF(AND($AB1006&lt;&gt;$AB1005,IFERROR(INDEX(Cadastro!$F$5:$F$94,$AB1006),"")=""),"Indeterminado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IFERROR(MATCH($A1006&amp;"|"&amp;TEXT(_xlfn.MAXIFS(Cadastro!$E$5:$E$94,Cadastro!$A$5:$A$94,$A1006,Cadastro!$E$5:$E$94,"&lt;="&amp;$F1006),"yyyymmdd"),Cadastro!$I$5:$I$94,0),"")</f>
        <v>40</v>
      </c>
      <c r="AC1006" t="str">
        <f>IFERROR(_xlfn.SINGLE(INDEX(Exceções!$D$5:$D$202,MATCH($A1006&amp;"|"&amp;$F1006,Exceções!$F$5:$F$202,0))),"")</f>
        <v/>
      </c>
      <c r="AD1006" t="str">
        <f>IF($AC1006="","",IFERROR(_xlfn.SINGLE(INDEX(Exceções!$E$5:$E$202,MATCH($A1006&amp;"|"&amp;$F1006,Exceções!$F$5:$F$202,0))),""))</f>
        <v/>
      </c>
    </row>
    <row r="1007" spans="1:30" ht="15" hidden="1" customHeight="1" x14ac:dyDescent="0.25">
      <c r="A1007" s="43">
        <v>52484</v>
      </c>
      <c r="B1007" s="29" t="s">
        <v>204</v>
      </c>
      <c r="C1007" s="29" t="str">
        <f>IFERROR(INDEX(Cadastro!$C$5:$C$94,$AB1007),"NÃO INFORMADO")</f>
        <v>PED</v>
      </c>
      <c r="D1007" s="29" t="str">
        <f>IFERROR(INDEX(Cadastro!$D$5:$D$94,$AB1007),"")</f>
        <v>6x1</v>
      </c>
      <c r="E1007" s="29" t="str">
        <f>IFERROR(INDEX(Cadastro!$G$5:$G$94,$AB1007),"")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$94,$AB1007),"")="",IF($L1007&gt;0,1,0),IF(IFERROR(INDEX(Cadastro!$F$5:$F$94,$AB1007),"")&lt;=IFERROR(INDEX(Parâmetros!$B$39:$B$48,MATCH($E1007,Parâmetros!$A$39:$A$48,0)),99),IFERROR(INDEX(Cadastro!$F$5:$F$94,$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$94,$AB1007),"")="",0,IF(IFERROR(INDEX(Cadastro!$F$5:$F$94,$AB1007),"")&gt;IFERROR(INDEX(Parâmetros!$B$39:$B$48,MATCH($E1007,Parâmetros!$A$39:$A$48,0)),99),IFERROR(INDEX(Cadastro!$F$5:$F$94,$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registro"),IF(AND($AB1007&lt;&gt;$AB1006,IFERROR(INDEX(Cadastro!$F$5:$F$94,$AB1007),"")=""),"Indeterminado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IFERROR(MATCH($A1007&amp;"|"&amp;TEXT(_xlfn.MAXIFS(Cadastro!$E$5:$E$94,Cadastro!$A$5:$A$94,$A1007,Cadastro!$E$5:$E$94,"&lt;="&amp;$F1007),"yyyymmdd"),Cadastro!$I$5:$I$94,0),"")</f>
        <v>40</v>
      </c>
      <c r="AC1007" t="str">
        <f>IFERROR(_xlfn.SINGLE(INDEX(Exceções!$D$5:$D$202,MATCH($A1007&amp;"|"&amp;$F1007,Exceções!$F$5:$F$202,0))),"")</f>
        <v/>
      </c>
      <c r="AD1007" t="str">
        <f>IF($AC1007="","",IFERROR(_xlfn.SINGLE(INDEX(Exceções!$E$5:$E$202,MATCH($A1007&amp;"|"&amp;$F1007,Exceções!$F$5:$F$202,0))),""))</f>
        <v/>
      </c>
    </row>
    <row r="1008" spans="1:30" ht="15" hidden="1" customHeight="1" x14ac:dyDescent="0.25">
      <c r="A1008" s="43">
        <v>52484</v>
      </c>
      <c r="B1008" s="29" t="s">
        <v>204</v>
      </c>
      <c r="C1008" s="29" t="str">
        <f>IFERROR(INDEX(Cadastro!$C$5:$C$94,$AB1008),"NÃO INFORMADO")</f>
        <v>PED</v>
      </c>
      <c r="D1008" s="29" t="str">
        <f>IFERROR(INDEX(Cadastro!$D$5:$D$94,$AB1008),"")</f>
        <v>6x1</v>
      </c>
      <c r="E1008" s="29" t="str">
        <f>IFERROR(INDEX(Cadastro!$G$5:$G$94,$AB1008),"")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$94,$AB1008),"")="",IF($L1008&gt;0,1,0),IF(IFERROR(INDEX(Cadastro!$F$5:$F$94,$AB1008),"")&lt;=IFERROR(INDEX(Parâmetros!$B$39:$B$48,MATCH($E1008,Parâmetros!$A$39:$A$48,0)),99),IFERROR(INDEX(Cadastro!$F$5:$F$94,$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$94,$AB1008),"")="",0,IF(IFERROR(INDEX(Cadastro!$F$5:$F$94,$AB1008),"")&gt;IFERROR(INDEX(Parâmetros!$B$39:$B$48,MATCH($E1008,Parâmetros!$A$39:$A$48,0)),99),IFERROR(INDEX(Cadastro!$F$5:$F$94,$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registro"),IF(AND($AB1008&lt;&gt;$AB1007,IFERROR(INDEX(Cadastro!$F$5:$F$94,$AB1008),"")=""),"Indeterminado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IFERROR(MATCH($A1008&amp;"|"&amp;TEXT(_xlfn.MAXIFS(Cadastro!$E$5:$E$94,Cadastro!$A$5:$A$94,$A1008,Cadastro!$E$5:$E$94,"&lt;="&amp;$F1008),"yyyymmdd"),Cadastro!$I$5:$I$94,0),"")</f>
        <v>40</v>
      </c>
      <c r="AC1008" t="str">
        <f>IFERROR(_xlfn.SINGLE(INDEX(Exceções!$D$5:$D$202,MATCH($A1008&amp;"|"&amp;$F1008,Exceções!$F$5:$F$202,0))),"")</f>
        <v/>
      </c>
      <c r="AD1008" t="str">
        <f>IF($AC1008="","",IFERROR(_xlfn.SINGLE(INDEX(Exceções!$E$5:$E$202,MATCH($A1008&amp;"|"&amp;$F1008,Exceções!$F$5:$F$202,0))),""))</f>
        <v/>
      </c>
    </row>
    <row r="1009" spans="1:30" ht="15" hidden="1" customHeight="1" x14ac:dyDescent="0.25">
      <c r="A1009" s="43">
        <v>52484</v>
      </c>
      <c r="B1009" s="29" t="s">
        <v>204</v>
      </c>
      <c r="C1009" s="29" t="str">
        <f>IFERROR(INDEX(Cadastro!$C$5:$C$94,$AB1009),"NÃO INFORMADO")</f>
        <v>PED</v>
      </c>
      <c r="D1009" s="29" t="str">
        <f>IFERROR(INDEX(Cadastro!$D$5:$D$94,$AB1009),"")</f>
        <v>6x1</v>
      </c>
      <c r="E1009" s="29" t="str">
        <f>IFERROR(INDEX(Cadastro!$G$5:$G$94,$AB1009),"")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$94,$AB1009),"")="",IF($L1009&gt;0,1,0),IF(IFERROR(INDEX(Cadastro!$F$5:$F$94,$AB1009),"")&lt;=IFERROR(INDEX(Parâmetros!$B$39:$B$48,MATCH($E1009,Parâmetros!$A$39:$A$48,0)),99),IFERROR(INDEX(Cadastro!$F$5:$F$94,$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$94,$AB1009),"")="",0,IF(IFERROR(INDEX(Cadastro!$F$5:$F$94,$AB1009),"")&gt;IFERROR(INDEX(Parâmetros!$B$39:$B$48,MATCH($E1009,Parâmetros!$A$39:$A$48,0)),99),IFERROR(INDEX(Cadastro!$F$5:$F$94,$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registro"),IF(AND($AB1009&lt;&gt;$AB1008,IFERROR(INDEX(Cadastro!$F$5:$F$94,$AB1009),"")=""),"Indeterminado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IFERROR(MATCH($A1009&amp;"|"&amp;TEXT(_xlfn.MAXIFS(Cadastro!$E$5:$E$94,Cadastro!$A$5:$A$94,$A1009,Cadastro!$E$5:$E$94,"&lt;="&amp;$F1009),"yyyymmdd"),Cadastro!$I$5:$I$94,0),"")</f>
        <v>40</v>
      </c>
      <c r="AC1009" t="str">
        <f>IFERROR(_xlfn.SINGLE(INDEX(Exceções!$D$5:$D$202,MATCH($A1009&amp;"|"&amp;$F1009,Exceções!$F$5:$F$202,0))),"")</f>
        <v/>
      </c>
      <c r="AD1009" t="str">
        <f>IF($AC1009="","",IFERROR(_xlfn.SINGLE(INDEX(Exceções!$E$5:$E$202,MATCH($A1009&amp;"|"&amp;$F1009,Exceções!$F$5:$F$202,0))),""))</f>
        <v/>
      </c>
    </row>
    <row r="1010" spans="1:30" ht="15" hidden="1" customHeight="1" x14ac:dyDescent="0.25">
      <c r="A1010" s="43">
        <v>52484</v>
      </c>
      <c r="B1010" s="29" t="s">
        <v>204</v>
      </c>
      <c r="C1010" s="29" t="str">
        <f>IFERROR(INDEX(Cadastro!$C$5:$C$94,$AB1010),"NÃO INFORMADO")</f>
        <v>PED</v>
      </c>
      <c r="D1010" s="29" t="str">
        <f>IFERROR(INDEX(Cadastro!$D$5:$D$94,$AB1010),"")</f>
        <v>6x1</v>
      </c>
      <c r="E1010" s="29" t="str">
        <f>IFERROR(INDEX(Cadastro!$G$5:$G$94,$AB1010),"")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$94,$AB1010),"")="",IF($L1010&gt;0,1,0),IF(IFERROR(INDEX(Cadastro!$F$5:$F$94,$AB1010),"")&lt;=IFERROR(INDEX(Parâmetros!$B$39:$B$48,MATCH($E1010,Parâmetros!$A$39:$A$48,0)),99),IFERROR(INDEX(Cadastro!$F$5:$F$94,$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$94,$AB1010),"")="",0,IF(IFERROR(INDEX(Cadastro!$F$5:$F$94,$AB1010),"")&gt;IFERROR(INDEX(Parâmetros!$B$39:$B$48,MATCH($E1010,Parâmetros!$A$39:$A$48,0)),99),IFERROR(INDEX(Cadastro!$F$5:$F$94,$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registro"),IF(AND($AB1010&lt;&gt;$AB1009,IFERROR(INDEX(Cadastro!$F$5:$F$94,$AB1010),"")=""),"Indeterminado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IFERROR(MATCH($A1010&amp;"|"&amp;TEXT(_xlfn.MAXIFS(Cadastro!$E$5:$E$94,Cadastro!$A$5:$A$94,$A1010,Cadastro!$E$5:$E$94,"&lt;="&amp;$F1010),"yyyymmdd"),Cadastro!$I$5:$I$94,0),"")</f>
        <v>40</v>
      </c>
      <c r="AC1010" t="str">
        <f>IFERROR(_xlfn.SINGLE(INDEX(Exceções!$D$5:$D$202,MATCH($A1010&amp;"|"&amp;$F1010,Exceções!$F$5:$F$202,0))),"")</f>
        <v/>
      </c>
      <c r="AD1010" t="str">
        <f>IF($AC1010="","",IFERROR(_xlfn.SINGLE(INDEX(Exceções!$E$5:$E$202,MATCH($A1010&amp;"|"&amp;$F1010,Exceções!$F$5:$F$202,0))),""))</f>
        <v/>
      </c>
    </row>
    <row r="1011" spans="1:30" ht="15" hidden="1" customHeight="1" x14ac:dyDescent="0.25">
      <c r="A1011" s="43">
        <v>52484</v>
      </c>
      <c r="B1011" s="29" t="s">
        <v>204</v>
      </c>
      <c r="C1011" s="29" t="str">
        <f>IFERROR(INDEX(Cadastro!$C$5:$C$94,$AB1011),"NÃO INFORMADO")</f>
        <v>PED</v>
      </c>
      <c r="D1011" s="29" t="str">
        <f>IFERROR(INDEX(Cadastro!$D$5:$D$94,$AB1011),"")</f>
        <v>6x1</v>
      </c>
      <c r="E1011" s="29" t="str">
        <f>IFERROR(INDEX(Cadastro!$G$5:$G$94,$AB1011),"")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$94,$AB1011),"")="",IF($L1011&gt;0,1,0),IF(IFERROR(INDEX(Cadastro!$F$5:$F$94,$AB1011),"")&lt;=IFERROR(INDEX(Parâmetros!$B$39:$B$48,MATCH($E1011,Parâmetros!$A$39:$A$48,0)),99),IFERROR(INDEX(Cadastro!$F$5:$F$94,$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$94,$AB1011),"")="",0,IF(IFERROR(INDEX(Cadastro!$F$5:$F$94,$AB1011),"")&gt;IFERROR(INDEX(Parâmetros!$B$39:$B$48,MATCH($E1011,Parâmetros!$A$39:$A$48,0)),99),IFERROR(INDEX(Cadastro!$F$5:$F$94,$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registro"),IF(AND($AB1011&lt;&gt;$AB1010,IFERROR(INDEX(Cadastro!$F$5:$F$94,$AB1011),"")=""),"Indeterminado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IFERROR(MATCH($A1011&amp;"|"&amp;TEXT(_xlfn.MAXIFS(Cadastro!$E$5:$E$94,Cadastro!$A$5:$A$94,$A1011,Cadastro!$E$5:$E$94,"&lt;="&amp;$F1011),"yyyymmdd"),Cadastro!$I$5:$I$94,0),"")</f>
        <v>40</v>
      </c>
      <c r="AC1011" t="str">
        <f>IFERROR(_xlfn.SINGLE(INDEX(Exceções!$D$5:$D$202,MATCH($A1011&amp;"|"&amp;$F1011,Exceções!$F$5:$F$202,0))),"")</f>
        <v/>
      </c>
      <c r="AD1011" t="str">
        <f>IF($AC1011="","",IFERROR(_xlfn.SINGLE(INDEX(Exceções!$E$5:$E$202,MATCH($A1011&amp;"|"&amp;$F1011,Exceções!$F$5:$F$202,0))),""))</f>
        <v/>
      </c>
    </row>
    <row r="1012" spans="1:30" ht="15" hidden="1" customHeight="1" x14ac:dyDescent="0.25">
      <c r="A1012" s="43">
        <v>52484</v>
      </c>
      <c r="B1012" s="29" t="s">
        <v>204</v>
      </c>
      <c r="C1012" s="29" t="str">
        <f>IFERROR(INDEX(Cadastro!$C$5:$C$94,$AB1012),"NÃO INFORMADO")</f>
        <v>PED</v>
      </c>
      <c r="D1012" s="29" t="str">
        <f>IFERROR(INDEX(Cadastro!$D$5:$D$94,$AB1012),"")</f>
        <v>6x1</v>
      </c>
      <c r="E1012" s="29" t="str">
        <f>IFERROR(INDEX(Cadastro!$G$5:$G$94,$AB1012),"")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Não</v>
      </c>
      <c r="Q1012" s="44" t="str">
        <f t="shared" si="194"/>
        <v/>
      </c>
      <c r="R1012" s="44" t="str">
        <f t="shared" si="195"/>
        <v/>
      </c>
      <c r="S1012" s="42" t="str">
        <f t="shared" si="196"/>
        <v/>
      </c>
      <c r="T1012" s="44" t="str">
        <f>IF($Q1012&lt;&gt;"Sim","",IF($N1012&gt;Parâmetros!$E$15,"Sim","Não"))</f>
        <v/>
      </c>
      <c r="U1012" s="29" t="str">
        <f t="shared" si="197"/>
        <v>Fora da apuração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$94,$AB1012),"")="",IF($L1012&gt;0,1,0),IF(IFERROR(INDEX(Cadastro!$F$5:$F$94,$AB1012),"")&lt;=IFERROR(INDEX(Parâmetros!$B$39:$B$48,MATCH($E1012,Parâmetros!$A$39:$A$48,0)),99),IFERROR(INDEX(Cadastro!$F$5:$F$94,$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$94,$AB1012),"")="",0,IF(IFERROR(INDEX(Cadastro!$F$5:$F$94,$AB1012),"")&gt;IFERROR(INDEX(Parâmetros!$B$39:$B$48,MATCH($E1012,Parâmetros!$A$39:$A$48,0)),99),IFERROR(INDEX(Cadastro!$F$5:$F$94,$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registro"),IF(AND($AB1012&lt;&gt;$AB1011,IFERROR(INDEX(Cadastro!$F$5:$F$94,$AB1012),"")=""),"Indeterminado (início da série)",IF($X1012&gt;0,"Folga","Falta de registro"))))))))</f>
        <v>Falta de registro</v>
      </c>
      <c r="Z1012" s="46">
        <f>IF(OR($L1012&gt;0,$F1012&gt;Parâmetros!$E$14),0,IF($A1012&lt;&gt;$A1011,1,N($Z1011)+1))</f>
        <v>0</v>
      </c>
      <c r="AA1012" s="46">
        <f>IF(OR($L1012&gt;0,$F1012&gt;Parâmetros!$E$14),0,IF(OR($A1012&lt;&gt;$A1013,$F1013&gt;Parâmetros!$E$14),1,N($AA1013)+1))</f>
        <v>0</v>
      </c>
      <c r="AB1012" s="43">
        <f>IFERROR(MATCH($A1012&amp;"|"&amp;TEXT(_xlfn.MAXIFS(Cadastro!$E$5:$E$94,Cadastro!$A$5:$A$94,$A1012,Cadastro!$E$5:$E$94,"&lt;="&amp;$F1012),"yyyymmdd"),Cadastro!$I$5:$I$94,0),"")</f>
        <v>40</v>
      </c>
      <c r="AC1012" t="str">
        <f>IFERROR(_xlfn.SINGLE(INDEX(Exceções!$D$5:$D$202,MATCH($A1012&amp;"|"&amp;$F1012,Exceções!$F$5:$F$202,0))),"")</f>
        <v/>
      </c>
      <c r="AD1012" t="str">
        <f>IF($AC1012="","",IFERROR(_xlfn.SINGLE(INDEX(Exceções!$E$5:$E$202,MATCH($A1012&amp;"|"&amp;$F1012,Exceções!$F$5:$F$202,0))),""))</f>
        <v/>
      </c>
    </row>
    <row r="1013" spans="1:30" ht="15" hidden="1" customHeight="1" x14ac:dyDescent="0.25">
      <c r="A1013" s="43">
        <v>52484</v>
      </c>
      <c r="B1013" s="29" t="s">
        <v>204</v>
      </c>
      <c r="C1013" s="29" t="str">
        <f>IFERROR(INDEX(Cadastro!$C$5:$C$94,$AB1013),"NÃO INFORMADO")</f>
        <v>PED</v>
      </c>
      <c r="D1013" s="29" t="str">
        <f>IFERROR(INDEX(Cadastro!$D$5:$D$94,$AB1013),"")</f>
        <v>6x1</v>
      </c>
      <c r="E1013" s="29" t="str">
        <f>IFERROR(INDEX(Cadastro!$G$5:$G$94,$AB1013),"")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$94,$AB1013),"")="",IF($L1013&gt;0,1,0),IF(IFERROR(INDEX(Cadastro!$F$5:$F$94,$AB1013),"")&lt;=IFERROR(INDEX(Parâmetros!$B$39:$B$48,MATCH($E1013,Parâmetros!$A$39:$A$48,0)),99),IFERROR(INDEX(Cadastro!$F$5:$F$94,$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$94,$AB1013),"")="",0,IF(IFERROR(INDEX(Cadastro!$F$5:$F$94,$AB1013),"")&gt;IFERROR(INDEX(Parâmetros!$B$39:$B$48,MATCH($E1013,Parâmetros!$A$39:$A$48,0)),99),IFERROR(INDEX(Cadastro!$F$5:$F$94,$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registro"),IF(AND($AB1013&lt;&gt;$AB1012,IFERROR(INDEX(Cadastro!$F$5:$F$94,$AB1013),"")=""),"Indeterminado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IFERROR(MATCH($A1013&amp;"|"&amp;TEXT(_xlfn.MAXIFS(Cadastro!$E$5:$E$94,Cadastro!$A$5:$A$94,$A1013,Cadastro!$E$5:$E$94,"&lt;="&amp;$F1013),"yyyymmdd"),Cadastro!$I$5:$I$94,0),"")</f>
        <v>40</v>
      </c>
      <c r="AC1013" t="str">
        <f>IFERROR(_xlfn.SINGLE(INDEX(Exceções!$D$5:$D$202,MATCH($A1013&amp;"|"&amp;$F1013,Exceções!$F$5:$F$202,0))),"")</f>
        <v/>
      </c>
      <c r="AD1013" t="str">
        <f>IF($AC1013="","",IFERROR(_xlfn.SINGLE(INDEX(Exceções!$E$5:$E$202,MATCH($A1013&amp;"|"&amp;$F1013,Exceções!$F$5:$F$202,0))),""))</f>
        <v/>
      </c>
    </row>
    <row r="1014" spans="1:30" ht="15" hidden="1" customHeight="1" x14ac:dyDescent="0.25">
      <c r="A1014" s="43">
        <v>52484</v>
      </c>
      <c r="B1014" s="29" t="s">
        <v>204</v>
      </c>
      <c r="C1014" s="29" t="str">
        <f>IFERROR(INDEX(Cadastro!$C$5:$C$94,$AB1014),"NÃO INFORMADO")</f>
        <v>PED</v>
      </c>
      <c r="D1014" s="29" t="str">
        <f>IFERROR(INDEX(Cadastro!$D$5:$D$94,$AB1014),"")</f>
        <v>6x1</v>
      </c>
      <c r="E1014" s="29" t="str">
        <f>IFERROR(INDEX(Cadastro!$G$5:$G$94,$AB1014),"")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$94,$AB1014),"")="",IF($L1014&gt;0,1,0),IF(IFERROR(INDEX(Cadastro!$F$5:$F$94,$AB1014),"")&lt;=IFERROR(INDEX(Parâmetros!$B$39:$B$48,MATCH($E1014,Parâmetros!$A$39:$A$48,0)),99),IFERROR(INDEX(Cadastro!$F$5:$F$94,$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$94,$AB1014),"")="",0,IF(IFERROR(INDEX(Cadastro!$F$5:$F$94,$AB1014),"")&gt;IFERROR(INDEX(Parâmetros!$B$39:$B$48,MATCH($E1014,Parâmetros!$A$39:$A$48,0)),99),IFERROR(INDEX(Cadastro!$F$5:$F$94,$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registro"),IF(AND($AB1014&lt;&gt;$AB1013,IFERROR(INDEX(Cadastro!$F$5:$F$94,$AB1014),"")=""),"Indeterminado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IFERROR(MATCH($A1014&amp;"|"&amp;TEXT(_xlfn.MAXIFS(Cadastro!$E$5:$E$94,Cadastro!$A$5:$A$94,$A1014,Cadastro!$E$5:$E$94,"&lt;="&amp;$F1014),"yyyymmdd"),Cadastro!$I$5:$I$94,0),"")</f>
        <v>40</v>
      </c>
      <c r="AC1014" t="str">
        <f>IFERROR(_xlfn.SINGLE(INDEX(Exceções!$D$5:$D$202,MATCH($A1014&amp;"|"&amp;$F1014,Exceções!$F$5:$F$202,0))),"")</f>
        <v/>
      </c>
      <c r="AD1014" t="str">
        <f>IF($AC1014="","",IFERROR(_xlfn.SINGLE(INDEX(Exceções!$E$5:$E$202,MATCH($A1014&amp;"|"&amp;$F1014,Exceções!$F$5:$F$202,0))),""))</f>
        <v/>
      </c>
    </row>
    <row r="1015" spans="1:30" ht="15" hidden="1" customHeight="1" x14ac:dyDescent="0.25">
      <c r="A1015" s="43">
        <v>52484</v>
      </c>
      <c r="B1015" s="29" t="s">
        <v>204</v>
      </c>
      <c r="C1015" s="29" t="str">
        <f>IFERROR(INDEX(Cadastro!$C$5:$C$94,$AB1015),"NÃO INFORMADO")</f>
        <v>PED</v>
      </c>
      <c r="D1015" s="29" t="str">
        <f>IFERROR(INDEX(Cadastro!$D$5:$D$94,$AB1015),"")</f>
        <v>6x1</v>
      </c>
      <c r="E1015" s="29" t="str">
        <f>IFERROR(INDEX(Cadastro!$G$5:$G$94,$AB1015),"")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$94,$AB1015),"")="",IF($L1015&gt;0,1,0),IF(IFERROR(INDEX(Cadastro!$F$5:$F$94,$AB1015),"")&lt;=IFERROR(INDEX(Parâmetros!$B$39:$B$48,MATCH($E1015,Parâmetros!$A$39:$A$48,0)),99),IFERROR(INDEX(Cadastro!$F$5:$F$94,$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$94,$AB1015),"")="",0,IF(IFERROR(INDEX(Cadastro!$F$5:$F$94,$AB1015),"")&gt;IFERROR(INDEX(Parâmetros!$B$39:$B$48,MATCH($E1015,Parâmetros!$A$39:$A$48,0)),99),IFERROR(INDEX(Cadastro!$F$5:$F$94,$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registro"),IF(AND($AB1015&lt;&gt;$AB1014,IFERROR(INDEX(Cadastro!$F$5:$F$94,$AB1015),"")=""),"Indeterminado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IFERROR(MATCH($A1015&amp;"|"&amp;TEXT(_xlfn.MAXIFS(Cadastro!$E$5:$E$94,Cadastro!$A$5:$A$94,$A1015,Cadastro!$E$5:$E$94,"&lt;="&amp;$F1015),"yyyymmdd"),Cadastro!$I$5:$I$94,0),"")</f>
        <v>40</v>
      </c>
      <c r="AC1015" t="str">
        <f>IFERROR(_xlfn.SINGLE(INDEX(Exceções!$D$5:$D$202,MATCH($A1015&amp;"|"&amp;$F1015,Exceções!$F$5:$F$202,0))),"")</f>
        <v/>
      </c>
      <c r="AD1015" t="str">
        <f>IF($AC1015="","",IFERROR(_xlfn.SINGLE(INDEX(Exceções!$E$5:$E$202,MATCH($A1015&amp;"|"&amp;$F1015,Exceções!$F$5:$F$202,0))),""))</f>
        <v/>
      </c>
    </row>
    <row r="1016" spans="1:30" ht="15" hidden="1" customHeight="1" x14ac:dyDescent="0.25">
      <c r="A1016" s="43">
        <v>52484</v>
      </c>
      <c r="B1016" s="29" t="s">
        <v>204</v>
      </c>
      <c r="C1016" s="29" t="str">
        <f>IFERROR(INDEX(Cadastro!$C$5:$C$94,$AB1016),"NÃO INFORMADO")</f>
        <v>PED</v>
      </c>
      <c r="D1016" s="29" t="str">
        <f>IFERROR(INDEX(Cadastro!$D$5:$D$94,$AB1016),"")</f>
        <v>6x1</v>
      </c>
      <c r="E1016" s="29" t="str">
        <f>IFERROR(INDEX(Cadastro!$G$5:$G$94,$AB1016),"")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$94,$AB1016),"")="",IF($L1016&gt;0,1,0),IF(IFERROR(INDEX(Cadastro!$F$5:$F$94,$AB1016),"")&lt;=IFERROR(INDEX(Parâmetros!$B$39:$B$48,MATCH($E1016,Parâmetros!$A$39:$A$48,0)),99),IFERROR(INDEX(Cadastro!$F$5:$F$94,$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$94,$AB1016),"")="",0,IF(IFERROR(INDEX(Cadastro!$F$5:$F$94,$AB1016),"")&gt;IFERROR(INDEX(Parâmetros!$B$39:$B$48,MATCH($E1016,Parâmetros!$A$39:$A$48,0)),99),IFERROR(INDEX(Cadastro!$F$5:$F$94,$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registro"),IF(AND($AB1016&lt;&gt;$AB1015,IFERROR(INDEX(Cadastro!$F$5:$F$94,$AB1016),"")=""),"Indeterminado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IFERROR(MATCH($A1016&amp;"|"&amp;TEXT(_xlfn.MAXIFS(Cadastro!$E$5:$E$94,Cadastro!$A$5:$A$94,$A1016,Cadastro!$E$5:$E$94,"&lt;="&amp;$F1016),"yyyymmdd"),Cadastro!$I$5:$I$94,0),"")</f>
        <v>40</v>
      </c>
      <c r="AC1016" t="str">
        <f>IFERROR(_xlfn.SINGLE(INDEX(Exceções!$D$5:$D$202,MATCH($A1016&amp;"|"&amp;$F1016,Exceções!$F$5:$F$202,0))),"")</f>
        <v/>
      </c>
      <c r="AD1016" t="str">
        <f>IF($AC1016="","",IFERROR(_xlfn.SINGLE(INDEX(Exceções!$E$5:$E$202,MATCH($A1016&amp;"|"&amp;$F1016,Exceções!$F$5:$F$202,0))),""))</f>
        <v/>
      </c>
    </row>
    <row r="1017" spans="1:30" ht="15" hidden="1" customHeight="1" x14ac:dyDescent="0.25">
      <c r="A1017" s="43">
        <v>52484</v>
      </c>
      <c r="B1017" s="29" t="s">
        <v>204</v>
      </c>
      <c r="C1017" s="29" t="str">
        <f>IFERROR(INDEX(Cadastro!$C$5:$C$94,$AB1017),"NÃO INFORMADO")</f>
        <v>PED</v>
      </c>
      <c r="D1017" s="29" t="str">
        <f>IFERROR(INDEX(Cadastro!$D$5:$D$94,$AB1017),"")</f>
        <v>6x1</v>
      </c>
      <c r="E1017" s="29" t="str">
        <f>IFERROR(INDEX(Cadastro!$G$5:$G$94,$AB1017),"")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$94,$AB1017),"")="",IF($L1017&gt;0,1,0),IF(IFERROR(INDEX(Cadastro!$F$5:$F$94,$AB1017),"")&lt;=IFERROR(INDEX(Parâmetros!$B$39:$B$48,MATCH($E1017,Parâmetros!$A$39:$A$48,0)),99),IFERROR(INDEX(Cadastro!$F$5:$F$94,$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$94,$AB1017),"")="",0,IF(IFERROR(INDEX(Cadastro!$F$5:$F$94,$AB1017),"")&gt;IFERROR(INDEX(Parâmetros!$B$39:$B$48,MATCH($E1017,Parâmetros!$A$39:$A$48,0)),99),IFERROR(INDEX(Cadastro!$F$5:$F$94,$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registro"),IF(AND($AB1017&lt;&gt;$AB1016,IFERROR(INDEX(Cadastro!$F$5:$F$94,$AB1017),"")=""),"Indeterminado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IFERROR(MATCH($A1017&amp;"|"&amp;TEXT(_xlfn.MAXIFS(Cadastro!$E$5:$E$94,Cadastro!$A$5:$A$94,$A1017,Cadastro!$E$5:$E$94,"&lt;="&amp;$F1017),"yyyymmdd"),Cadastro!$I$5:$I$94,0),"")</f>
        <v>40</v>
      </c>
      <c r="AC1017" t="str">
        <f>IFERROR(_xlfn.SINGLE(INDEX(Exceções!$D$5:$D$202,MATCH($A1017&amp;"|"&amp;$F1017,Exceções!$F$5:$F$202,0))),"")</f>
        <v/>
      </c>
      <c r="AD1017" t="str">
        <f>IF($AC1017="","",IFERROR(_xlfn.SINGLE(INDEX(Exceções!$E$5:$E$202,MATCH($A1017&amp;"|"&amp;$F1017,Exceções!$F$5:$F$202,0))),""))</f>
        <v/>
      </c>
    </row>
    <row r="1018" spans="1:30" ht="15" hidden="1" customHeight="1" x14ac:dyDescent="0.25">
      <c r="A1018" s="43">
        <v>52484</v>
      </c>
      <c r="B1018" s="29" t="s">
        <v>204</v>
      </c>
      <c r="C1018" s="29" t="str">
        <f>IFERROR(INDEX(Cadastro!$C$5:$C$94,$AB1018),"NÃO INFORMADO")</f>
        <v>PED</v>
      </c>
      <c r="D1018" s="29" t="str">
        <f>IFERROR(INDEX(Cadastro!$D$5:$D$94,$AB1018),"")</f>
        <v>6x1</v>
      </c>
      <c r="E1018" s="29" t="str">
        <f>IFERROR(INDEX(Cadastro!$G$5:$G$94,$AB1018),"")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$94,$AB1018),"")="",IF($L1018&gt;0,1,0),IF(IFERROR(INDEX(Cadastro!$F$5:$F$94,$AB1018),"")&lt;=IFERROR(INDEX(Parâmetros!$B$39:$B$48,MATCH($E1018,Parâmetros!$A$39:$A$48,0)),99),IFERROR(INDEX(Cadastro!$F$5:$F$94,$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$94,$AB1018),"")="",0,IF(IFERROR(INDEX(Cadastro!$F$5:$F$94,$AB1018),"")&gt;IFERROR(INDEX(Parâmetros!$B$39:$B$48,MATCH($E1018,Parâmetros!$A$39:$A$48,0)),99),IFERROR(INDEX(Cadastro!$F$5:$F$94,$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registro"),IF(AND($AB1018&lt;&gt;$AB1017,IFERROR(INDEX(Cadastro!$F$5:$F$94,$AB1018),"")=""),"Indeterminado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IFERROR(MATCH($A1018&amp;"|"&amp;TEXT(_xlfn.MAXIFS(Cadastro!$E$5:$E$94,Cadastro!$A$5:$A$94,$A1018,Cadastro!$E$5:$E$94,"&lt;="&amp;$F1018),"yyyymmdd"),Cadastro!$I$5:$I$94,0),"")</f>
        <v>40</v>
      </c>
      <c r="AC1018" t="str">
        <f>IFERROR(_xlfn.SINGLE(INDEX(Exceções!$D$5:$D$202,MATCH($A1018&amp;"|"&amp;$F1018,Exceções!$F$5:$F$202,0))),"")</f>
        <v/>
      </c>
      <c r="AD1018" t="str">
        <f>IF($AC1018="","",IFERROR(_xlfn.SINGLE(INDEX(Exceções!$E$5:$E$202,MATCH($A1018&amp;"|"&amp;$F1018,Exceções!$F$5:$F$202,0))),""))</f>
        <v/>
      </c>
    </row>
    <row r="1019" spans="1:30" ht="15" hidden="1" customHeight="1" x14ac:dyDescent="0.25">
      <c r="A1019" s="43">
        <v>52484</v>
      </c>
      <c r="B1019" s="29" t="s">
        <v>204</v>
      </c>
      <c r="C1019" s="29" t="str">
        <f>IFERROR(INDEX(Cadastro!$C$5:$C$94,$AB1019),"NÃO INFORMADO")</f>
        <v>PED</v>
      </c>
      <c r="D1019" s="29" t="str">
        <f>IFERROR(INDEX(Cadastro!$D$5:$D$94,$AB1019),"")</f>
        <v>6x1</v>
      </c>
      <c r="E1019" s="29" t="str">
        <f>IFERROR(INDEX(Cadastro!$G$5:$G$94,$AB1019),"")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$94,$AB1019),"")="",IF($L1019&gt;0,1,0),IF(IFERROR(INDEX(Cadastro!$F$5:$F$94,$AB1019),"")&lt;=IFERROR(INDEX(Parâmetros!$B$39:$B$48,MATCH($E1019,Parâmetros!$A$39:$A$48,0)),99),IFERROR(INDEX(Cadastro!$F$5:$F$94,$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$94,$AB1019),"")="",0,IF(IFERROR(INDEX(Cadastro!$F$5:$F$94,$AB1019),"")&gt;IFERROR(INDEX(Parâmetros!$B$39:$B$48,MATCH($E1019,Parâmetros!$A$39:$A$48,0)),99),IFERROR(INDEX(Cadastro!$F$5:$F$94,$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registro"),IF(AND($AB1019&lt;&gt;$AB1018,IFERROR(INDEX(Cadastro!$F$5:$F$94,$AB1019),"")=""),"Indeterminado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IFERROR(MATCH($A1019&amp;"|"&amp;TEXT(_xlfn.MAXIFS(Cadastro!$E$5:$E$94,Cadastro!$A$5:$A$94,$A1019,Cadastro!$E$5:$E$94,"&lt;="&amp;$F1019),"yyyymmdd"),Cadastro!$I$5:$I$94,0),"")</f>
        <v>40</v>
      </c>
      <c r="AC1019" t="str">
        <f>IFERROR(_xlfn.SINGLE(INDEX(Exceções!$D$5:$D$202,MATCH($A1019&amp;"|"&amp;$F1019,Exceções!$F$5:$F$202,0))),"")</f>
        <v/>
      </c>
      <c r="AD1019" t="str">
        <f>IF($AC1019="","",IFERROR(_xlfn.SINGLE(INDEX(Exceções!$E$5:$E$202,MATCH($A1019&amp;"|"&amp;$F1019,Exceções!$F$5:$F$202,0))),""))</f>
        <v/>
      </c>
    </row>
    <row r="1020" spans="1:30" ht="15" hidden="1" customHeight="1" x14ac:dyDescent="0.25">
      <c r="A1020" s="43">
        <v>52484</v>
      </c>
      <c r="B1020" s="29" t="s">
        <v>204</v>
      </c>
      <c r="C1020" s="29" t="str">
        <f>IFERROR(INDEX(Cadastro!$C$5:$C$94,$AB1020),"NÃO INFORMADO")</f>
        <v>PED</v>
      </c>
      <c r="D1020" s="29" t="str">
        <f>IFERROR(INDEX(Cadastro!$D$5:$D$94,$AB1020),"")</f>
        <v>6x1</v>
      </c>
      <c r="E1020" s="29" t="str">
        <f>IFERROR(INDEX(Cadastro!$G$5:$G$94,$AB1020),"")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$94,$AB1020),"")="",IF($L1020&gt;0,1,0),IF(IFERROR(INDEX(Cadastro!$F$5:$F$94,$AB1020),"")&lt;=IFERROR(INDEX(Parâmetros!$B$39:$B$48,MATCH($E1020,Parâmetros!$A$39:$A$48,0)),99),IFERROR(INDEX(Cadastro!$F$5:$F$94,$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$94,$AB1020),"")="",0,IF(IFERROR(INDEX(Cadastro!$F$5:$F$94,$AB1020),"")&gt;IFERROR(INDEX(Parâmetros!$B$39:$B$48,MATCH($E1020,Parâmetros!$A$39:$A$48,0)),99),IFERROR(INDEX(Cadastro!$F$5:$F$94,$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registro"),IF(AND($AB1020&lt;&gt;$AB1019,IFERROR(INDEX(Cadastro!$F$5:$F$94,$AB1020),"")=""),"Indeterminado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IFERROR(MATCH($A1020&amp;"|"&amp;TEXT(_xlfn.MAXIFS(Cadastro!$E$5:$E$94,Cadastro!$A$5:$A$94,$A1020,Cadastro!$E$5:$E$94,"&lt;="&amp;$F1020),"yyyymmdd"),Cadastro!$I$5:$I$94,0),"")</f>
        <v>40</v>
      </c>
      <c r="AC1020" t="str">
        <f>IFERROR(_xlfn.SINGLE(INDEX(Exceções!$D$5:$D$202,MATCH($A1020&amp;"|"&amp;$F1020,Exceções!$F$5:$F$202,0))),"")</f>
        <v/>
      </c>
      <c r="AD1020" t="str">
        <f>IF($AC1020="","",IFERROR(_xlfn.SINGLE(INDEX(Exceções!$E$5:$E$202,MATCH($A1020&amp;"|"&amp;$F1020,Exceções!$F$5:$F$202,0))),""))</f>
        <v/>
      </c>
    </row>
    <row r="1021" spans="1:30" ht="15" hidden="1" customHeight="1" x14ac:dyDescent="0.25">
      <c r="A1021" s="43">
        <v>52484</v>
      </c>
      <c r="B1021" s="29" t="s">
        <v>204</v>
      </c>
      <c r="C1021" s="29" t="str">
        <f>IFERROR(INDEX(Cadastro!$C$5:$C$94,$AB1021),"NÃO INFORMADO")</f>
        <v>PED</v>
      </c>
      <c r="D1021" s="29" t="str">
        <f>IFERROR(INDEX(Cadastro!$D$5:$D$94,$AB1021),"")</f>
        <v>6x1</v>
      </c>
      <c r="E1021" s="29" t="str">
        <f>IFERROR(INDEX(Cadastro!$G$5:$G$94,$AB1021),"")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$94,$AB1021),"")="",IF($L1021&gt;0,1,0),IF(IFERROR(INDEX(Cadastro!$F$5:$F$94,$AB1021),"")&lt;=IFERROR(INDEX(Parâmetros!$B$39:$B$48,MATCH($E1021,Parâmetros!$A$39:$A$48,0)),99),IFERROR(INDEX(Cadastro!$F$5:$F$94,$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$94,$AB1021),"")="",0,IF(IFERROR(INDEX(Cadastro!$F$5:$F$94,$AB1021),"")&gt;IFERROR(INDEX(Parâmetros!$B$39:$B$48,MATCH($E1021,Parâmetros!$A$39:$A$48,0)),99),IFERROR(INDEX(Cadastro!$F$5:$F$94,$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registro"),IF(AND($AB1021&lt;&gt;$AB1020,IFERROR(INDEX(Cadastro!$F$5:$F$94,$AB1021),"")=""),"Indeterminado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IFERROR(MATCH($A1021&amp;"|"&amp;TEXT(_xlfn.MAXIFS(Cadastro!$E$5:$E$94,Cadastro!$A$5:$A$94,$A1021,Cadastro!$E$5:$E$94,"&lt;="&amp;$F1021),"yyyymmdd"),Cadastro!$I$5:$I$94,0),"")</f>
        <v>40</v>
      </c>
      <c r="AC1021" t="str">
        <f>IFERROR(_xlfn.SINGLE(INDEX(Exceções!$D$5:$D$202,MATCH($A1021&amp;"|"&amp;$F1021,Exceções!$F$5:$F$202,0))),"")</f>
        <v/>
      </c>
      <c r="AD1021" t="str">
        <f>IF($AC1021="","",IFERROR(_xlfn.SINGLE(INDEX(Exceções!$E$5:$E$202,MATCH($A1021&amp;"|"&amp;$F1021,Exceções!$F$5:$F$202,0))),""))</f>
        <v/>
      </c>
    </row>
    <row r="1022" spans="1:30" ht="15" hidden="1" customHeight="1" x14ac:dyDescent="0.25">
      <c r="A1022" s="43">
        <v>52484</v>
      </c>
      <c r="B1022" s="29" t="s">
        <v>204</v>
      </c>
      <c r="C1022" s="29" t="str">
        <f>IFERROR(INDEX(Cadastro!$C$5:$C$94,$AB1022),"NÃO INFORMADO")</f>
        <v>PED</v>
      </c>
      <c r="D1022" s="29" t="str">
        <f>IFERROR(INDEX(Cadastro!$D$5:$D$94,$AB1022),"")</f>
        <v>6x1</v>
      </c>
      <c r="E1022" s="29" t="str">
        <f>IFERROR(INDEX(Cadastro!$G$5:$G$94,$AB1022),"")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$94,$AB1022),"")="",IF($L1022&gt;0,1,0),IF(IFERROR(INDEX(Cadastro!$F$5:$F$94,$AB1022),"")&lt;=IFERROR(INDEX(Parâmetros!$B$39:$B$48,MATCH($E1022,Parâmetros!$A$39:$A$48,0)),99),IFERROR(INDEX(Cadastro!$F$5:$F$94,$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$94,$AB1022),"")="",0,IF(IFERROR(INDEX(Cadastro!$F$5:$F$94,$AB1022),"")&gt;IFERROR(INDEX(Parâmetros!$B$39:$B$48,MATCH($E1022,Parâmetros!$A$39:$A$48,0)),99),IFERROR(INDEX(Cadastro!$F$5:$F$94,$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registro"),IF(AND($AB1022&lt;&gt;$AB1021,IFERROR(INDEX(Cadastro!$F$5:$F$94,$AB1022),"")=""),"Indeterminado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IFERROR(MATCH($A1022&amp;"|"&amp;TEXT(_xlfn.MAXIFS(Cadastro!$E$5:$E$94,Cadastro!$A$5:$A$94,$A1022,Cadastro!$E$5:$E$94,"&lt;="&amp;$F1022),"yyyymmdd"),Cadastro!$I$5:$I$94,0),"")</f>
        <v>40</v>
      </c>
      <c r="AC1022" t="str">
        <f>IFERROR(_xlfn.SINGLE(INDEX(Exceções!$D$5:$D$202,MATCH($A1022&amp;"|"&amp;$F1022,Exceções!$F$5:$F$202,0))),"")</f>
        <v/>
      </c>
      <c r="AD1022" t="str">
        <f>IF($AC1022="","",IFERROR(_xlfn.SINGLE(INDEX(Exceções!$E$5:$E$202,MATCH($A1022&amp;"|"&amp;$F1022,Exceções!$F$5:$F$202,0))),""))</f>
        <v/>
      </c>
    </row>
    <row r="1023" spans="1:30" ht="15" hidden="1" customHeight="1" x14ac:dyDescent="0.25">
      <c r="A1023" s="43">
        <v>52484</v>
      </c>
      <c r="B1023" s="29" t="s">
        <v>204</v>
      </c>
      <c r="C1023" s="29" t="str">
        <f>IFERROR(INDEX(Cadastro!$C$5:$C$94,$AB1023),"NÃO INFORMADO")</f>
        <v>PED</v>
      </c>
      <c r="D1023" s="29" t="str">
        <f>IFERROR(INDEX(Cadastro!$D$5:$D$94,$AB1023),"")</f>
        <v>6x1</v>
      </c>
      <c r="E1023" s="29" t="str">
        <f>IFERROR(INDEX(Cadastro!$G$5:$G$94,$AB1023),"")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$94,$AB1023),"")="",IF($L1023&gt;0,1,0),IF(IFERROR(INDEX(Cadastro!$F$5:$F$94,$AB1023),"")&lt;=IFERROR(INDEX(Parâmetros!$B$39:$B$48,MATCH($E1023,Parâmetros!$A$39:$A$48,0)),99),IFERROR(INDEX(Cadastro!$F$5:$F$94,$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$94,$AB1023),"")="",0,IF(IFERROR(INDEX(Cadastro!$F$5:$F$94,$AB1023),"")&gt;IFERROR(INDEX(Parâmetros!$B$39:$B$48,MATCH($E1023,Parâmetros!$A$39:$A$48,0)),99),IFERROR(INDEX(Cadastro!$F$5:$F$94,$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registro"),IF(AND($AB1023&lt;&gt;$AB1022,IFERROR(INDEX(Cadastro!$F$5:$F$94,$AB1023),"")=""),"Indeterminado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IFERROR(MATCH($A1023&amp;"|"&amp;TEXT(_xlfn.MAXIFS(Cadastro!$E$5:$E$94,Cadastro!$A$5:$A$94,$A1023,Cadastro!$E$5:$E$94,"&lt;="&amp;$F1023),"yyyymmdd"),Cadastro!$I$5:$I$94,0),"")</f>
        <v>40</v>
      </c>
      <c r="AC1023" t="str">
        <f>IFERROR(_xlfn.SINGLE(INDEX(Exceções!$D$5:$D$202,MATCH($A1023&amp;"|"&amp;$F1023,Exceções!$F$5:$F$202,0))),"")</f>
        <v/>
      </c>
      <c r="AD1023" t="str">
        <f>IF($AC1023="","",IFERROR(_xlfn.SINGLE(INDEX(Exceções!$E$5:$E$202,MATCH($A1023&amp;"|"&amp;$F1023,Exceções!$F$5:$F$202,0))),""))</f>
        <v/>
      </c>
    </row>
    <row r="1024" spans="1:30" ht="15" hidden="1" customHeight="1" x14ac:dyDescent="0.25">
      <c r="A1024" s="43">
        <v>52484</v>
      </c>
      <c r="B1024" s="29" t="s">
        <v>204</v>
      </c>
      <c r="C1024" s="29" t="str">
        <f>IFERROR(INDEX(Cadastro!$C$5:$C$94,$AB1024),"NÃO INFORMADO")</f>
        <v>PED</v>
      </c>
      <c r="D1024" s="29" t="str">
        <f>IFERROR(INDEX(Cadastro!$D$5:$D$94,$AB1024),"")</f>
        <v>6x1</v>
      </c>
      <c r="E1024" s="29" t="str">
        <f>IFERROR(INDEX(Cadastro!$G$5:$G$94,$AB1024),"")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$94,$AB1024),"")="",IF($L1024&gt;0,1,0),IF(IFERROR(INDEX(Cadastro!$F$5:$F$94,$AB1024),"")&lt;=IFERROR(INDEX(Parâmetros!$B$39:$B$48,MATCH($E1024,Parâmetros!$A$39:$A$48,0)),99),IFERROR(INDEX(Cadastro!$F$5:$F$94,$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$94,$AB1024),"")="",0,IF(IFERROR(INDEX(Cadastro!$F$5:$F$94,$AB1024),"")&gt;IFERROR(INDEX(Parâmetros!$B$39:$B$48,MATCH($E1024,Parâmetros!$A$39:$A$48,0)),99),IFERROR(INDEX(Cadastro!$F$5:$F$94,$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registro"),IF(AND($AB1024&lt;&gt;$AB1023,IFERROR(INDEX(Cadastro!$F$5:$F$94,$AB1024),"")=""),"Indeterminado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IFERROR(MATCH($A1024&amp;"|"&amp;TEXT(_xlfn.MAXIFS(Cadastro!$E$5:$E$94,Cadastro!$A$5:$A$94,$A1024,Cadastro!$E$5:$E$94,"&lt;="&amp;$F1024),"yyyymmdd"),Cadastro!$I$5:$I$94,0),"")</f>
        <v>40</v>
      </c>
      <c r="AC1024" t="str">
        <f>IFERROR(_xlfn.SINGLE(INDEX(Exceções!$D$5:$D$202,MATCH($A1024&amp;"|"&amp;$F1024,Exceções!$F$5:$F$202,0))),"")</f>
        <v/>
      </c>
      <c r="AD1024" t="str">
        <f>IF($AC1024="","",IFERROR(_xlfn.SINGLE(INDEX(Exceções!$E$5:$E$202,MATCH($A1024&amp;"|"&amp;$F1024,Exceções!$F$5:$F$202,0))),""))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IFERROR(INDEX(Cadastro!$C$5:$C$94,$AB1027),"NÃO INFORMADO")</f>
        <v>ELE</v>
      </c>
      <c r="D1027" s="29" t="str">
        <f>IFERROR(INDEX(Cadastro!$D$5:$D$94,$AB1027),"")</f>
        <v>B</v>
      </c>
      <c r="E1027" s="29" t="str">
        <f>IFERROR(INDEX(Cadastro!$G$5:$G$94,$AB1027),"")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$94,$AB1027),"")="",IF($L1027&gt;0,1,0),IF(IFERROR(INDEX(Cadastro!$F$5:$F$94,$AB1027),"")&lt;=IFERROR(INDEX(Parâmetros!$B$39:$B$48,MATCH($E1027,Parâmetros!$A$39:$A$48,0)),99),IFERROR(INDEX(Cadastro!$F$5:$F$94,$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$94,$AB1027),"")="",0,IF(IFERROR(INDEX(Cadastro!$F$5:$F$94,$AB1027),"")&gt;IFERROR(INDEX(Parâmetros!$B$39:$B$48,MATCH($E1027,Parâmetros!$A$39:$A$48,0)),99),IFERROR(INDEX(Cadastro!$F$5:$F$94,$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registro"),IF(AND($AB1027&lt;&gt;$AB1026,IFERROR(INDEX(Cadastro!$F$5:$F$94,$AB1027),"")=""),"Indeterminado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IFERROR(MATCH($A1027&amp;"|"&amp;TEXT(_xlfn.MAXIFS(Cadastro!$E$5:$E$94,Cadastro!$A$5:$A$94,$A1027,Cadastro!$E$5:$E$94,"&lt;="&amp;$F1027),"yyyymmdd"),Cadastro!$I$5:$I$94,0),"")</f>
        <v>41</v>
      </c>
      <c r="AC1027" t="str">
        <f>IFERROR(_xlfn.SINGLE(INDEX(Exceções!$D$5:$D$202,MATCH($A1027&amp;"|"&amp;$F1027,Exceções!$F$5:$F$202,0))),"")</f>
        <v/>
      </c>
      <c r="AD1027" t="str">
        <f>IF($AC1027="","",IFERROR(_xlfn.SINGLE(INDEX(Exceções!$E$5:$E$202,MATCH($A1027&amp;"|"&amp;$F1027,Exceções!$F$5:$F$202,0))),""))</f>
        <v/>
      </c>
    </row>
    <row r="1028" spans="1:30" ht="15" hidden="1" customHeight="1" x14ac:dyDescent="0.25">
      <c r="A1028" s="43">
        <v>55387</v>
      </c>
      <c r="B1028" s="29" t="s">
        <v>205</v>
      </c>
      <c r="C1028" s="29" t="str">
        <f>IFERROR(INDEX(Cadastro!$C$5:$C$94,$AB1028),"NÃO INFORMADO")</f>
        <v>ELE</v>
      </c>
      <c r="D1028" s="29" t="str">
        <f>IFERROR(INDEX(Cadastro!$D$5:$D$94,$AB1028),"")</f>
        <v>B</v>
      </c>
      <c r="E1028" s="29" t="str">
        <f>IFERROR(INDEX(Cadastro!$G$5:$G$94,$AB1028),"")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$94,$AB1028),"")="",IF($L1028&gt;0,1,0),IF(IFERROR(INDEX(Cadastro!$F$5:$F$94,$AB1028),"")&lt;=IFERROR(INDEX(Parâmetros!$B$39:$B$48,MATCH($E1028,Parâmetros!$A$39:$A$48,0)),99),IFERROR(INDEX(Cadastro!$F$5:$F$94,$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$94,$AB1028),"")="",0,IF(IFERROR(INDEX(Cadastro!$F$5:$F$94,$AB1028),"")&gt;IFERROR(INDEX(Parâmetros!$B$39:$B$48,MATCH($E1028,Parâmetros!$A$39:$A$48,0)),99),IFERROR(INDEX(Cadastro!$F$5:$F$94,$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registro"),IF(AND($AB1028&lt;&gt;$AB1027,IFERROR(INDEX(Cadastro!$F$5:$F$94,$AB1028),"")=""),"Indeterminado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IFERROR(MATCH($A1028&amp;"|"&amp;TEXT(_xlfn.MAXIFS(Cadastro!$E$5:$E$94,Cadastro!$A$5:$A$94,$A1028,Cadastro!$E$5:$E$94,"&lt;="&amp;$F1028),"yyyymmdd"),Cadastro!$I$5:$I$94,0),"")</f>
        <v>41</v>
      </c>
      <c r="AC1028" t="str">
        <f>IFERROR(_xlfn.SINGLE(INDEX(Exceções!$D$5:$D$202,MATCH($A1028&amp;"|"&amp;$F1028,Exceções!$F$5:$F$202,0))),"")</f>
        <v/>
      </c>
      <c r="AD1028" t="str">
        <f>IF($AC1028="","",IFERROR(_xlfn.SINGLE(INDEX(Exceções!$E$5:$E$202,MATCH($A1028&amp;"|"&amp;$F1028,Exceções!$F$5:$F$202,0))),""))</f>
        <v/>
      </c>
    </row>
    <row r="1029" spans="1:30" ht="15" hidden="1" customHeight="1" x14ac:dyDescent="0.25">
      <c r="A1029" s="43">
        <v>55387</v>
      </c>
      <c r="B1029" s="29" t="s">
        <v>205</v>
      </c>
      <c r="C1029" s="29" t="str">
        <f>IFERROR(INDEX(Cadastro!$C$5:$C$94,$AB1029),"NÃO INFORMADO")</f>
        <v>ELE</v>
      </c>
      <c r="D1029" s="29" t="str">
        <f>IFERROR(INDEX(Cadastro!$D$5:$D$94,$AB1029),"")</f>
        <v>B</v>
      </c>
      <c r="E1029" s="29" t="str">
        <f>IFERROR(INDEX(Cadastro!$G$5:$G$94,$AB1029),"")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$94,$AB1029),"")="",IF($L1029&gt;0,1,0),IF(IFERROR(INDEX(Cadastro!$F$5:$F$94,$AB1029),"")&lt;=IFERROR(INDEX(Parâmetros!$B$39:$B$48,MATCH($E1029,Parâmetros!$A$39:$A$48,0)),99),IFERROR(INDEX(Cadastro!$F$5:$F$94,$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$94,$AB1029),"")="",0,IF(IFERROR(INDEX(Cadastro!$F$5:$F$94,$AB1029),"")&gt;IFERROR(INDEX(Parâmetros!$B$39:$B$48,MATCH($E1029,Parâmetros!$A$39:$A$48,0)),99),IFERROR(INDEX(Cadastro!$F$5:$F$94,$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registro"),IF(AND($AB1029&lt;&gt;$AB1028,IFERROR(INDEX(Cadastro!$F$5:$F$94,$AB1029),"")=""),"Indeterminado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IFERROR(MATCH($A1029&amp;"|"&amp;TEXT(_xlfn.MAXIFS(Cadastro!$E$5:$E$94,Cadastro!$A$5:$A$94,$A1029,Cadastro!$E$5:$E$94,"&lt;="&amp;$F1029),"yyyymmdd"),Cadastro!$I$5:$I$94,0),"")</f>
        <v>41</v>
      </c>
      <c r="AC1029" t="str">
        <f>IFERROR(_xlfn.SINGLE(INDEX(Exceções!$D$5:$D$202,MATCH($A1029&amp;"|"&amp;$F1029,Exceções!$F$5:$F$202,0))),"")</f>
        <v/>
      </c>
      <c r="AD1029" t="str">
        <f>IF($AC1029="","",IFERROR(_xlfn.SINGLE(INDEX(Exceções!$E$5:$E$202,MATCH($A1029&amp;"|"&amp;$F1029,Exceções!$F$5:$F$202,0))),""))</f>
        <v/>
      </c>
    </row>
    <row r="1030" spans="1:30" ht="15" hidden="1" customHeight="1" x14ac:dyDescent="0.25">
      <c r="A1030" s="43">
        <v>55387</v>
      </c>
      <c r="B1030" s="29" t="s">
        <v>205</v>
      </c>
      <c r="C1030" s="29" t="str">
        <f>IFERROR(INDEX(Cadastro!$C$5:$C$94,$AB1030),"NÃO INFORMADO")</f>
        <v>ELE</v>
      </c>
      <c r="D1030" s="29" t="str">
        <f>IFERROR(INDEX(Cadastro!$D$5:$D$94,$AB1030),"")</f>
        <v>B</v>
      </c>
      <c r="E1030" s="29" t="str">
        <f>IFERROR(INDEX(Cadastro!$G$5:$G$94,$AB1030),"")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$94,$AB1030),"")="",IF($L1030&gt;0,1,0),IF(IFERROR(INDEX(Cadastro!$F$5:$F$94,$AB1030),"")&lt;=IFERROR(INDEX(Parâmetros!$B$39:$B$48,MATCH($E1030,Parâmetros!$A$39:$A$48,0)),99),IFERROR(INDEX(Cadastro!$F$5:$F$94,$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$94,$AB1030),"")="",0,IF(IFERROR(INDEX(Cadastro!$F$5:$F$94,$AB1030),"")&gt;IFERROR(INDEX(Parâmetros!$B$39:$B$48,MATCH($E1030,Parâmetros!$A$39:$A$48,0)),99),IFERROR(INDEX(Cadastro!$F$5:$F$94,$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registro"),IF(AND($AB1030&lt;&gt;$AB1029,IFERROR(INDEX(Cadastro!$F$5:$F$94,$AB1030),"")=""),"Indeterminado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IFERROR(MATCH($A1030&amp;"|"&amp;TEXT(_xlfn.MAXIFS(Cadastro!$E$5:$E$94,Cadastro!$A$5:$A$94,$A1030,Cadastro!$E$5:$E$94,"&lt;="&amp;$F1030),"yyyymmdd"),Cadastro!$I$5:$I$94,0),"")</f>
        <v>41</v>
      </c>
      <c r="AC1030" t="str">
        <f>IFERROR(_xlfn.SINGLE(INDEX(Exceções!$D$5:$D$202,MATCH($A1030&amp;"|"&amp;$F1030,Exceções!$F$5:$F$202,0))),"")</f>
        <v/>
      </c>
      <c r="AD1030" t="str">
        <f>IF($AC1030="","",IFERROR(_xlfn.SINGLE(INDEX(Exceções!$E$5:$E$202,MATCH($A1030&amp;"|"&amp;$F1030,Exceções!$F$5:$F$202,0))),""))</f>
        <v/>
      </c>
    </row>
    <row r="1031" spans="1:30" ht="15" hidden="1" customHeight="1" x14ac:dyDescent="0.25">
      <c r="A1031" s="43">
        <v>55387</v>
      </c>
      <c r="B1031" s="29" t="s">
        <v>205</v>
      </c>
      <c r="C1031" s="29" t="str">
        <f>IFERROR(INDEX(Cadastro!$C$5:$C$94,$AB1031),"NÃO INFORMADO")</f>
        <v>ELE</v>
      </c>
      <c r="D1031" s="29" t="str">
        <f>IFERROR(INDEX(Cadastro!$D$5:$D$94,$AB1031),"")</f>
        <v>B</v>
      </c>
      <c r="E1031" s="29" t="str">
        <f>IFERROR(INDEX(Cadastro!$G$5:$G$94,$AB1031),"")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$94,$AB1031),"")="",IF($L1031&gt;0,1,0),IF(IFERROR(INDEX(Cadastro!$F$5:$F$94,$AB1031),"")&lt;=IFERROR(INDEX(Parâmetros!$B$39:$B$48,MATCH($E1031,Parâmetros!$A$39:$A$48,0)),99),IFERROR(INDEX(Cadastro!$F$5:$F$94,$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$94,$AB1031),"")="",0,IF(IFERROR(INDEX(Cadastro!$F$5:$F$94,$AB1031),"")&gt;IFERROR(INDEX(Parâmetros!$B$39:$B$48,MATCH($E1031,Parâmetros!$A$39:$A$48,0)),99),IFERROR(INDEX(Cadastro!$F$5:$F$94,$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registro"),IF(AND($AB1031&lt;&gt;$AB1030,IFERROR(INDEX(Cadastro!$F$5:$F$94,$AB1031),"")=""),"Indeterminado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IFERROR(MATCH($A1031&amp;"|"&amp;TEXT(_xlfn.MAXIFS(Cadastro!$E$5:$E$94,Cadastro!$A$5:$A$94,$A1031,Cadastro!$E$5:$E$94,"&lt;="&amp;$F1031),"yyyymmdd"),Cadastro!$I$5:$I$94,0),"")</f>
        <v>41</v>
      </c>
      <c r="AC1031" t="str">
        <f>IFERROR(_xlfn.SINGLE(INDEX(Exceções!$D$5:$D$202,MATCH($A1031&amp;"|"&amp;$F1031,Exceções!$F$5:$F$202,0))),"")</f>
        <v/>
      </c>
      <c r="AD1031" t="str">
        <f>IF($AC1031="","",IFERROR(_xlfn.SINGLE(INDEX(Exceções!$E$5:$E$202,MATCH($A1031&amp;"|"&amp;$F1031,Exceções!$F$5:$F$202,0))),""))</f>
        <v/>
      </c>
    </row>
    <row r="1032" spans="1:30" ht="15" hidden="1" customHeight="1" x14ac:dyDescent="0.25">
      <c r="A1032" s="43">
        <v>55387</v>
      </c>
      <c r="B1032" s="29" t="s">
        <v>205</v>
      </c>
      <c r="C1032" s="29" t="str">
        <f>IFERROR(INDEX(Cadastro!$C$5:$C$94,$AB1032),"NÃO INFORMADO")</f>
        <v>ELE</v>
      </c>
      <c r="D1032" s="29" t="str">
        <f>IFERROR(INDEX(Cadastro!$D$5:$D$94,$AB1032),"")</f>
        <v>B</v>
      </c>
      <c r="E1032" s="29" t="str">
        <f>IFERROR(INDEX(Cadastro!$G$5:$G$94,$AB1032),"")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$94,$AB1032),"")="",IF($L1032&gt;0,1,0),IF(IFERROR(INDEX(Cadastro!$F$5:$F$94,$AB1032),"")&lt;=IFERROR(INDEX(Parâmetros!$B$39:$B$48,MATCH($E1032,Parâmetros!$A$39:$A$48,0)),99),IFERROR(INDEX(Cadastro!$F$5:$F$94,$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$94,$AB1032),"")="",0,IF(IFERROR(INDEX(Cadastro!$F$5:$F$94,$AB1032),"")&gt;IFERROR(INDEX(Parâmetros!$B$39:$B$48,MATCH($E1032,Parâmetros!$A$39:$A$48,0)),99),IFERROR(INDEX(Cadastro!$F$5:$F$94,$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registro"),IF(AND($AB1032&lt;&gt;$AB1031,IFERROR(INDEX(Cadastro!$F$5:$F$94,$AB1032),"")=""),"Indeterminado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IFERROR(MATCH($A1032&amp;"|"&amp;TEXT(_xlfn.MAXIFS(Cadastro!$E$5:$E$94,Cadastro!$A$5:$A$94,$A1032,Cadastro!$E$5:$E$94,"&lt;="&amp;$F1032),"yyyymmdd"),Cadastro!$I$5:$I$94,0),"")</f>
        <v>41</v>
      </c>
      <c r="AC1032" t="str">
        <f>IFERROR(_xlfn.SINGLE(INDEX(Exceções!$D$5:$D$202,MATCH($A1032&amp;"|"&amp;$F1032,Exceções!$F$5:$F$202,0))),"")</f>
        <v/>
      </c>
      <c r="AD1032" t="str">
        <f>IF($AC1032="","",IFERROR(_xlfn.SINGLE(INDEX(Exceções!$E$5:$E$202,MATCH($A1032&amp;"|"&amp;$F1032,Exceções!$F$5:$F$202,0))),""))</f>
        <v/>
      </c>
    </row>
    <row r="1033" spans="1:30" ht="15" hidden="1" customHeight="1" x14ac:dyDescent="0.25">
      <c r="A1033" s="43">
        <v>55387</v>
      </c>
      <c r="B1033" s="29" t="s">
        <v>205</v>
      </c>
      <c r="C1033" s="29" t="str">
        <f>IFERROR(INDEX(Cadastro!$C$5:$C$94,$AB1033),"NÃO INFORMADO")</f>
        <v>ELE</v>
      </c>
      <c r="D1033" s="29" t="str">
        <f>IFERROR(INDEX(Cadastro!$D$5:$D$94,$AB1033),"")</f>
        <v>B</v>
      </c>
      <c r="E1033" s="29" t="str">
        <f>IFERROR(INDEX(Cadastro!$G$5:$G$94,$AB1033),"")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$94,$AB1033),"")="",IF($L1033&gt;0,1,0),IF(IFERROR(INDEX(Cadastro!$F$5:$F$94,$AB1033),"")&lt;=IFERROR(INDEX(Parâmetros!$B$39:$B$48,MATCH($E1033,Parâmetros!$A$39:$A$48,0)),99),IFERROR(INDEX(Cadastro!$F$5:$F$94,$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$94,$AB1033),"")="",0,IF(IFERROR(INDEX(Cadastro!$F$5:$F$94,$AB1033),"")&gt;IFERROR(INDEX(Parâmetros!$B$39:$B$48,MATCH($E1033,Parâmetros!$A$39:$A$48,0)),99),IFERROR(INDEX(Cadastro!$F$5:$F$94,$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registro"),IF(AND($AB1033&lt;&gt;$AB1032,IFERROR(INDEX(Cadastro!$F$5:$F$94,$AB1033),"")=""),"Indeterminado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IFERROR(MATCH($A1033&amp;"|"&amp;TEXT(_xlfn.MAXIFS(Cadastro!$E$5:$E$94,Cadastro!$A$5:$A$94,$A1033,Cadastro!$E$5:$E$94,"&lt;="&amp;$F1033),"yyyymmdd"),Cadastro!$I$5:$I$94,0),"")</f>
        <v>41</v>
      </c>
      <c r="AC1033" t="str">
        <f>IFERROR(_xlfn.SINGLE(INDEX(Exceções!$D$5:$D$202,MATCH($A1033&amp;"|"&amp;$F1033,Exceções!$F$5:$F$202,0))),"")</f>
        <v/>
      </c>
      <c r="AD1033" t="str">
        <f>IF($AC1033="","",IFERROR(_xlfn.SINGLE(INDEX(Exceções!$E$5:$E$202,MATCH($A1033&amp;"|"&amp;$F1033,Exceções!$F$5:$F$202,0))),""))</f>
        <v/>
      </c>
    </row>
    <row r="1034" spans="1:30" ht="15" hidden="1" customHeight="1" x14ac:dyDescent="0.25">
      <c r="A1034" s="43">
        <v>55387</v>
      </c>
      <c r="B1034" s="29" t="s">
        <v>205</v>
      </c>
      <c r="C1034" s="29" t="str">
        <f>IFERROR(INDEX(Cadastro!$C$5:$C$94,$AB1034),"NÃO INFORMADO")</f>
        <v>ELE</v>
      </c>
      <c r="D1034" s="29" t="str">
        <f>IFERROR(INDEX(Cadastro!$D$5:$D$94,$AB1034),"")</f>
        <v>B</v>
      </c>
      <c r="E1034" s="29" t="str">
        <f>IFERROR(INDEX(Cadastro!$G$5:$G$94,$AB1034),"")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$94,$AB1034),"")="",IF($L1034&gt;0,1,0),IF(IFERROR(INDEX(Cadastro!$F$5:$F$94,$AB1034),"")&lt;=IFERROR(INDEX(Parâmetros!$B$39:$B$48,MATCH($E1034,Parâmetros!$A$39:$A$48,0)),99),IFERROR(INDEX(Cadastro!$F$5:$F$94,$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$94,$AB1034),"")="",0,IF(IFERROR(INDEX(Cadastro!$F$5:$F$94,$AB1034),"")&gt;IFERROR(INDEX(Parâmetros!$B$39:$B$48,MATCH($E1034,Parâmetros!$A$39:$A$48,0)),99),IFERROR(INDEX(Cadastro!$F$5:$F$94,$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registro"),IF(AND($AB1034&lt;&gt;$AB1033,IFERROR(INDEX(Cadastro!$F$5:$F$94,$AB1034),"")=""),"Indeterminado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IFERROR(MATCH($A1034&amp;"|"&amp;TEXT(_xlfn.MAXIFS(Cadastro!$E$5:$E$94,Cadastro!$A$5:$A$94,$A1034,Cadastro!$E$5:$E$94,"&lt;="&amp;$F1034),"yyyymmdd"),Cadastro!$I$5:$I$94,0),"")</f>
        <v>41</v>
      </c>
      <c r="AC1034" t="str">
        <f>IFERROR(_xlfn.SINGLE(INDEX(Exceções!$D$5:$D$202,MATCH($A1034&amp;"|"&amp;$F1034,Exceções!$F$5:$F$202,0))),"")</f>
        <v/>
      </c>
      <c r="AD1034" t="str">
        <f>IF($AC1034="","",IFERROR(_xlfn.SINGLE(INDEX(Exceções!$E$5:$E$202,MATCH($A1034&amp;"|"&amp;$F1034,Exceções!$F$5:$F$202,0))),""))</f>
        <v/>
      </c>
    </row>
    <row r="1035" spans="1:30" ht="15" hidden="1" customHeight="1" x14ac:dyDescent="0.25">
      <c r="A1035" s="43">
        <v>55387</v>
      </c>
      <c r="B1035" s="29" t="s">
        <v>205</v>
      </c>
      <c r="C1035" s="29" t="str">
        <f>IFERROR(INDEX(Cadastro!$C$5:$C$94,$AB1035),"NÃO INFORMADO")</f>
        <v>ELE</v>
      </c>
      <c r="D1035" s="29" t="str">
        <f>IFERROR(INDEX(Cadastro!$D$5:$D$94,$AB1035),"")</f>
        <v>B</v>
      </c>
      <c r="E1035" s="29" t="str">
        <f>IFERROR(INDEX(Cadastro!$G$5:$G$94,$AB1035),"")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$94,$AB1035),"")="",IF($L1035&gt;0,1,0),IF(IFERROR(INDEX(Cadastro!$F$5:$F$94,$AB1035),"")&lt;=IFERROR(INDEX(Parâmetros!$B$39:$B$48,MATCH($E1035,Parâmetros!$A$39:$A$48,0)),99),IFERROR(INDEX(Cadastro!$F$5:$F$94,$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$94,$AB1035),"")="",0,IF(IFERROR(INDEX(Cadastro!$F$5:$F$94,$AB1035),"")&gt;IFERROR(INDEX(Parâmetros!$B$39:$B$48,MATCH($E1035,Parâmetros!$A$39:$A$48,0)),99),IFERROR(INDEX(Cadastro!$F$5:$F$94,$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registro"),IF(AND($AB1035&lt;&gt;$AB1034,IFERROR(INDEX(Cadastro!$F$5:$F$94,$AB1035),"")=""),"Indeterminado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IFERROR(MATCH($A1035&amp;"|"&amp;TEXT(_xlfn.MAXIFS(Cadastro!$E$5:$E$94,Cadastro!$A$5:$A$94,$A1035,Cadastro!$E$5:$E$94,"&lt;="&amp;$F1035),"yyyymmdd"),Cadastro!$I$5:$I$94,0),"")</f>
        <v>41</v>
      </c>
      <c r="AC1035" t="str">
        <f>IFERROR(_xlfn.SINGLE(INDEX(Exceções!$D$5:$D$202,MATCH($A1035&amp;"|"&amp;$F1035,Exceções!$F$5:$F$202,0))),"")</f>
        <v/>
      </c>
      <c r="AD1035" t="str">
        <f>IF($AC1035="","",IFERROR(_xlfn.SINGLE(INDEX(Exceções!$E$5:$E$202,MATCH($A1035&amp;"|"&amp;$F1035,Exceções!$F$5:$F$202,0))),""))</f>
        <v/>
      </c>
    </row>
    <row r="1036" spans="1:30" ht="15" hidden="1" customHeight="1" x14ac:dyDescent="0.25">
      <c r="A1036" s="43">
        <v>55387</v>
      </c>
      <c r="B1036" s="29" t="s">
        <v>205</v>
      </c>
      <c r="C1036" s="29" t="str">
        <f>IFERROR(INDEX(Cadastro!$C$5:$C$94,$AB1036),"NÃO INFORMADO")</f>
        <v>ELE</v>
      </c>
      <c r="D1036" s="29" t="str">
        <f>IFERROR(INDEX(Cadastro!$D$5:$D$94,$AB1036),"")</f>
        <v>B</v>
      </c>
      <c r="E1036" s="29" t="str">
        <f>IFERROR(INDEX(Cadastro!$G$5:$G$94,$AB1036),"")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$94,$AB1036),"")="",IF($L1036&gt;0,1,0),IF(IFERROR(INDEX(Cadastro!$F$5:$F$94,$AB1036),"")&lt;=IFERROR(INDEX(Parâmetros!$B$39:$B$48,MATCH($E1036,Parâmetros!$A$39:$A$48,0)),99),IFERROR(INDEX(Cadastro!$F$5:$F$94,$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$94,$AB1036),"")="",0,IF(IFERROR(INDEX(Cadastro!$F$5:$F$94,$AB1036),"")&gt;IFERROR(INDEX(Parâmetros!$B$39:$B$48,MATCH($E1036,Parâmetros!$A$39:$A$48,0)),99),IFERROR(INDEX(Cadastro!$F$5:$F$94,$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registro"),IF(AND($AB1036&lt;&gt;$AB1035,IFERROR(INDEX(Cadastro!$F$5:$F$94,$AB1036),"")=""),"Indeterminado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IFERROR(MATCH($A1036&amp;"|"&amp;TEXT(_xlfn.MAXIFS(Cadastro!$E$5:$E$94,Cadastro!$A$5:$A$94,$A1036,Cadastro!$E$5:$E$94,"&lt;="&amp;$F1036),"yyyymmdd"),Cadastro!$I$5:$I$94,0),"")</f>
        <v>41</v>
      </c>
      <c r="AC1036" t="str">
        <f>IFERROR(_xlfn.SINGLE(INDEX(Exceções!$D$5:$D$202,MATCH($A1036&amp;"|"&amp;$F1036,Exceções!$F$5:$F$202,0))),"")</f>
        <v/>
      </c>
      <c r="AD1036" t="str">
        <f>IF($AC1036="","",IFERROR(_xlfn.SINGLE(INDEX(Exceções!$E$5:$E$202,MATCH($A1036&amp;"|"&amp;$F1036,Exceções!$F$5:$F$202,0))),""))</f>
        <v/>
      </c>
    </row>
    <row r="1037" spans="1:30" ht="15" hidden="1" customHeight="1" x14ac:dyDescent="0.25">
      <c r="A1037" s="43">
        <v>55387</v>
      </c>
      <c r="B1037" s="29" t="s">
        <v>205</v>
      </c>
      <c r="C1037" s="29" t="str">
        <f>IFERROR(INDEX(Cadastro!$C$5:$C$94,$AB1037),"NÃO INFORMADO")</f>
        <v>ELE</v>
      </c>
      <c r="D1037" s="29" t="str">
        <f>IFERROR(INDEX(Cadastro!$D$5:$D$94,$AB1037),"")</f>
        <v>B</v>
      </c>
      <c r="E1037" s="29" t="str">
        <f>IFERROR(INDEX(Cadastro!$G$5:$G$94,$AB1037),"")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$94,$AB1037),"")="",IF($L1037&gt;0,1,0),IF(IFERROR(INDEX(Cadastro!$F$5:$F$94,$AB1037),"")&lt;=IFERROR(INDEX(Parâmetros!$B$39:$B$48,MATCH($E1037,Parâmetros!$A$39:$A$48,0)),99),IFERROR(INDEX(Cadastro!$F$5:$F$94,$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$94,$AB1037),"")="",0,IF(IFERROR(INDEX(Cadastro!$F$5:$F$94,$AB1037),"")&gt;IFERROR(INDEX(Parâmetros!$B$39:$B$48,MATCH($E1037,Parâmetros!$A$39:$A$48,0)),99),IFERROR(INDEX(Cadastro!$F$5:$F$94,$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registro"),IF(AND($AB1037&lt;&gt;$AB1036,IFERROR(INDEX(Cadastro!$F$5:$F$94,$AB1037),"")=""),"Indeterminado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IFERROR(MATCH($A1037&amp;"|"&amp;TEXT(_xlfn.MAXIFS(Cadastro!$E$5:$E$94,Cadastro!$A$5:$A$94,$A1037,Cadastro!$E$5:$E$94,"&lt;="&amp;$F1037),"yyyymmdd"),Cadastro!$I$5:$I$94,0),"")</f>
        <v>41</v>
      </c>
      <c r="AC1037" t="str">
        <f>IFERROR(_xlfn.SINGLE(INDEX(Exceções!$D$5:$D$202,MATCH($A1037&amp;"|"&amp;$F1037,Exceções!$F$5:$F$202,0))),"")</f>
        <v/>
      </c>
      <c r="AD1037" t="str">
        <f>IF($AC1037="","",IFERROR(_xlfn.SINGLE(INDEX(Exceções!$E$5:$E$202,MATCH($A1037&amp;"|"&amp;$F1037,Exceções!$F$5:$F$202,0))),""))</f>
        <v/>
      </c>
    </row>
    <row r="1038" spans="1:30" ht="15" hidden="1" customHeight="1" x14ac:dyDescent="0.25">
      <c r="A1038" s="43">
        <v>55387</v>
      </c>
      <c r="B1038" s="29" t="s">
        <v>205</v>
      </c>
      <c r="C1038" s="29" t="str">
        <f>IFERROR(INDEX(Cadastro!$C$5:$C$94,$AB1038),"NÃO INFORMADO")</f>
        <v>ELE</v>
      </c>
      <c r="D1038" s="29" t="str">
        <f>IFERROR(INDEX(Cadastro!$D$5:$D$94,$AB1038),"")</f>
        <v>B</v>
      </c>
      <c r="E1038" s="29" t="str">
        <f>IFERROR(INDEX(Cadastro!$G$5:$G$94,$AB1038),"")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$94,$AB1038),"")="",IF($L1038&gt;0,1,0),IF(IFERROR(INDEX(Cadastro!$F$5:$F$94,$AB1038),"")&lt;=IFERROR(INDEX(Parâmetros!$B$39:$B$48,MATCH($E1038,Parâmetros!$A$39:$A$48,0)),99),IFERROR(INDEX(Cadastro!$F$5:$F$94,$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$94,$AB1038),"")="",0,IF(IFERROR(INDEX(Cadastro!$F$5:$F$94,$AB1038),"")&gt;IFERROR(INDEX(Parâmetros!$B$39:$B$48,MATCH($E1038,Parâmetros!$A$39:$A$48,0)),99),IFERROR(INDEX(Cadastro!$F$5:$F$94,$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registro"),IF(AND($AB1038&lt;&gt;$AB1037,IFERROR(INDEX(Cadastro!$F$5:$F$94,$AB1038),"")=""),"Indeterminado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IFERROR(MATCH($A1038&amp;"|"&amp;TEXT(_xlfn.MAXIFS(Cadastro!$E$5:$E$94,Cadastro!$A$5:$A$94,$A1038,Cadastro!$E$5:$E$94,"&lt;="&amp;$F1038),"yyyymmdd"),Cadastro!$I$5:$I$94,0),"")</f>
        <v>41</v>
      </c>
      <c r="AC1038" t="str">
        <f>IFERROR(_xlfn.SINGLE(INDEX(Exceções!$D$5:$D$202,MATCH($A1038&amp;"|"&amp;$F1038,Exceções!$F$5:$F$202,0))),"")</f>
        <v/>
      </c>
      <c r="AD1038" t="str">
        <f>IF($AC1038="","",IFERROR(_xlfn.SINGLE(INDEX(Exceções!$E$5:$E$202,MATCH($A1038&amp;"|"&amp;$F1038,Exceções!$F$5:$F$202,0))),""))</f>
        <v/>
      </c>
    </row>
    <row r="1039" spans="1:30" ht="15" hidden="1" customHeight="1" x14ac:dyDescent="0.25">
      <c r="A1039" s="43">
        <v>55387</v>
      </c>
      <c r="B1039" s="29" t="s">
        <v>205</v>
      </c>
      <c r="C1039" s="29" t="str">
        <f>IFERROR(INDEX(Cadastro!$C$5:$C$94,$AB1039),"NÃO INFORMADO")</f>
        <v>ELE</v>
      </c>
      <c r="D1039" s="29" t="str">
        <f>IFERROR(INDEX(Cadastro!$D$5:$D$94,$AB1039),"")</f>
        <v>B</v>
      </c>
      <c r="E1039" s="29" t="str">
        <f>IFERROR(INDEX(Cadastro!$G$5:$G$94,$AB1039),"")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$94,$AB1039),"")="",IF($L1039&gt;0,1,0),IF(IFERROR(INDEX(Cadastro!$F$5:$F$94,$AB1039),"")&lt;=IFERROR(INDEX(Parâmetros!$B$39:$B$48,MATCH($E1039,Parâmetros!$A$39:$A$48,0)),99),IFERROR(INDEX(Cadastro!$F$5:$F$94,$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$94,$AB1039),"")="",0,IF(IFERROR(INDEX(Cadastro!$F$5:$F$94,$AB1039),"")&gt;IFERROR(INDEX(Parâmetros!$B$39:$B$48,MATCH($E1039,Parâmetros!$A$39:$A$48,0)),99),IFERROR(INDEX(Cadastro!$F$5:$F$94,$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registro"),IF(AND($AB1039&lt;&gt;$AB1038,IFERROR(INDEX(Cadastro!$F$5:$F$94,$AB1039),"")=""),"Indeterminado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IFERROR(MATCH($A1039&amp;"|"&amp;TEXT(_xlfn.MAXIFS(Cadastro!$E$5:$E$94,Cadastro!$A$5:$A$94,$A1039,Cadastro!$E$5:$E$94,"&lt;="&amp;$F1039),"yyyymmdd"),Cadastro!$I$5:$I$94,0),"")</f>
        <v>41</v>
      </c>
      <c r="AC1039" t="str">
        <f>IFERROR(_xlfn.SINGLE(INDEX(Exceções!$D$5:$D$202,MATCH($A1039&amp;"|"&amp;$F1039,Exceções!$F$5:$F$202,0))),"")</f>
        <v/>
      </c>
      <c r="AD1039" t="str">
        <f>IF($AC1039="","",IFERROR(_xlfn.SINGLE(INDEX(Exceções!$E$5:$E$202,MATCH($A1039&amp;"|"&amp;$F1039,Exceções!$F$5:$F$202,0))),""))</f>
        <v/>
      </c>
    </row>
    <row r="1040" spans="1:30" ht="15" hidden="1" customHeight="1" x14ac:dyDescent="0.25">
      <c r="A1040" s="43">
        <v>55387</v>
      </c>
      <c r="B1040" s="29" t="s">
        <v>205</v>
      </c>
      <c r="C1040" s="29" t="str">
        <f>IFERROR(INDEX(Cadastro!$C$5:$C$94,$AB1040),"NÃO INFORMADO")</f>
        <v>ELE</v>
      </c>
      <c r="D1040" s="29" t="str">
        <f>IFERROR(INDEX(Cadastro!$D$5:$D$94,$AB1040),"")</f>
        <v>B</v>
      </c>
      <c r="E1040" s="29" t="str">
        <f>IFERROR(INDEX(Cadastro!$G$5:$G$94,$AB1040),"")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$94,$AB1040),"")="",IF($L1040&gt;0,1,0),IF(IFERROR(INDEX(Cadastro!$F$5:$F$94,$AB1040),"")&lt;=IFERROR(INDEX(Parâmetros!$B$39:$B$48,MATCH($E1040,Parâmetros!$A$39:$A$48,0)),99),IFERROR(INDEX(Cadastro!$F$5:$F$94,$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$94,$AB1040),"")="",0,IF(IFERROR(INDEX(Cadastro!$F$5:$F$94,$AB1040),"")&gt;IFERROR(INDEX(Parâmetros!$B$39:$B$48,MATCH($E1040,Parâmetros!$A$39:$A$48,0)),99),IFERROR(INDEX(Cadastro!$F$5:$F$94,$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registro"),IF(AND($AB1040&lt;&gt;$AB1039,IFERROR(INDEX(Cadastro!$F$5:$F$94,$AB1040),"")=""),"Indeterminado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IFERROR(MATCH($A1040&amp;"|"&amp;TEXT(_xlfn.MAXIFS(Cadastro!$E$5:$E$94,Cadastro!$A$5:$A$94,$A1040,Cadastro!$E$5:$E$94,"&lt;="&amp;$F1040),"yyyymmdd"),Cadastro!$I$5:$I$94,0),"")</f>
        <v>41</v>
      </c>
      <c r="AC1040" t="str">
        <f>IFERROR(_xlfn.SINGLE(INDEX(Exceções!$D$5:$D$202,MATCH($A1040&amp;"|"&amp;$F1040,Exceções!$F$5:$F$202,0))),"")</f>
        <v/>
      </c>
      <c r="AD1040" t="str">
        <f>IF($AC1040="","",IFERROR(_xlfn.SINGLE(INDEX(Exceções!$E$5:$E$202,MATCH($A1040&amp;"|"&amp;$F1040,Exceções!$F$5:$F$202,0))),""))</f>
        <v/>
      </c>
    </row>
    <row r="1041" spans="1:30" ht="15" hidden="1" customHeight="1" x14ac:dyDescent="0.25">
      <c r="A1041" s="43">
        <v>55387</v>
      </c>
      <c r="B1041" s="29" t="s">
        <v>205</v>
      </c>
      <c r="C1041" s="29" t="str">
        <f>IFERROR(INDEX(Cadastro!$C$5:$C$94,$AB1041),"NÃO INFORMADO")</f>
        <v>ELE</v>
      </c>
      <c r="D1041" s="29" t="str">
        <f>IFERROR(INDEX(Cadastro!$D$5:$D$94,$AB1041),"")</f>
        <v>B</v>
      </c>
      <c r="E1041" s="29" t="str">
        <f>IFERROR(INDEX(Cadastro!$G$5:$G$94,$AB1041),"")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$94,$AB1041),"")="",IF($L1041&gt;0,1,0),IF(IFERROR(INDEX(Cadastro!$F$5:$F$94,$AB1041),"")&lt;=IFERROR(INDEX(Parâmetros!$B$39:$B$48,MATCH($E1041,Parâmetros!$A$39:$A$48,0)),99),IFERROR(INDEX(Cadastro!$F$5:$F$94,$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$94,$AB1041),"")="",0,IF(IFERROR(INDEX(Cadastro!$F$5:$F$94,$AB1041),"")&gt;IFERROR(INDEX(Parâmetros!$B$39:$B$48,MATCH($E1041,Parâmetros!$A$39:$A$48,0)),99),IFERROR(INDEX(Cadastro!$F$5:$F$94,$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registro"),IF(AND($AB1041&lt;&gt;$AB1040,IFERROR(INDEX(Cadastro!$F$5:$F$94,$AB1041),"")=""),"Indeterminado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IFERROR(MATCH($A1041&amp;"|"&amp;TEXT(_xlfn.MAXIFS(Cadastro!$E$5:$E$94,Cadastro!$A$5:$A$94,$A1041,Cadastro!$E$5:$E$94,"&lt;="&amp;$F1041),"yyyymmdd"),Cadastro!$I$5:$I$94,0),"")</f>
        <v>41</v>
      </c>
      <c r="AC1041" t="str">
        <f>IFERROR(_xlfn.SINGLE(INDEX(Exceções!$D$5:$D$202,MATCH($A1041&amp;"|"&amp;$F1041,Exceções!$F$5:$F$202,0))),"")</f>
        <v/>
      </c>
      <c r="AD1041" t="str">
        <f>IF($AC1041="","",IFERROR(_xlfn.SINGLE(INDEX(Exceções!$E$5:$E$202,MATCH($A1041&amp;"|"&amp;$F1041,Exceções!$F$5:$F$202,0))),""))</f>
        <v/>
      </c>
    </row>
    <row r="1042" spans="1:30" ht="15" hidden="1" customHeight="1" x14ac:dyDescent="0.25">
      <c r="A1042" s="43">
        <v>55387</v>
      </c>
      <c r="B1042" s="29" t="s">
        <v>205</v>
      </c>
      <c r="C1042" s="29" t="str">
        <f>IFERROR(INDEX(Cadastro!$C$5:$C$94,$AB1042),"NÃO INFORMADO")</f>
        <v>ELE</v>
      </c>
      <c r="D1042" s="29" t="str">
        <f>IFERROR(INDEX(Cadastro!$D$5:$D$94,$AB1042),"")</f>
        <v>B</v>
      </c>
      <c r="E1042" s="29" t="str">
        <f>IFERROR(INDEX(Cadastro!$G$5:$G$94,$AB1042),"")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$94,$AB1042),"")="",IF($L1042&gt;0,1,0),IF(IFERROR(INDEX(Cadastro!$F$5:$F$94,$AB1042),"")&lt;=IFERROR(INDEX(Parâmetros!$B$39:$B$48,MATCH($E1042,Parâmetros!$A$39:$A$48,0)),99),IFERROR(INDEX(Cadastro!$F$5:$F$94,$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$94,$AB1042),"")="",0,IF(IFERROR(INDEX(Cadastro!$F$5:$F$94,$AB1042),"")&gt;IFERROR(INDEX(Parâmetros!$B$39:$B$48,MATCH($E1042,Parâmetros!$A$39:$A$48,0)),99),IFERROR(INDEX(Cadastro!$F$5:$F$94,$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registro"),IF(AND($AB1042&lt;&gt;$AB1041,IFERROR(INDEX(Cadastro!$F$5:$F$94,$AB1042),"")=""),"Indeterminado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IFERROR(MATCH($A1042&amp;"|"&amp;TEXT(_xlfn.MAXIFS(Cadastro!$E$5:$E$94,Cadastro!$A$5:$A$94,$A1042,Cadastro!$E$5:$E$94,"&lt;="&amp;$F1042),"yyyymmdd"),Cadastro!$I$5:$I$94,0),"")</f>
        <v>41</v>
      </c>
      <c r="AC1042" t="str">
        <f>IFERROR(_xlfn.SINGLE(INDEX(Exceções!$D$5:$D$202,MATCH($A1042&amp;"|"&amp;$F1042,Exceções!$F$5:$F$202,0))),"")</f>
        <v/>
      </c>
      <c r="AD1042" t="str">
        <f>IF($AC1042="","",IFERROR(_xlfn.SINGLE(INDEX(Exceções!$E$5:$E$202,MATCH($A1042&amp;"|"&amp;$F1042,Exceções!$F$5:$F$202,0))),""))</f>
        <v/>
      </c>
    </row>
    <row r="1043" spans="1:30" ht="15" hidden="1" customHeight="1" x14ac:dyDescent="0.25">
      <c r="A1043" s="43">
        <v>55387</v>
      </c>
      <c r="B1043" s="29" t="s">
        <v>205</v>
      </c>
      <c r="C1043" s="29" t="str">
        <f>IFERROR(INDEX(Cadastro!$C$5:$C$94,$AB1043),"NÃO INFORMADO")</f>
        <v>ELE</v>
      </c>
      <c r="D1043" s="29" t="str">
        <f>IFERROR(INDEX(Cadastro!$D$5:$D$94,$AB1043),"")</f>
        <v>B</v>
      </c>
      <c r="E1043" s="29" t="str">
        <f>IFERROR(INDEX(Cadastro!$G$5:$G$94,$AB1043),"")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Não</v>
      </c>
      <c r="Q1043" s="44" t="str">
        <f t="shared" si="200"/>
        <v/>
      </c>
      <c r="R1043" s="44" t="str">
        <f t="shared" si="201"/>
        <v/>
      </c>
      <c r="S1043" s="42" t="str">
        <f t="shared" si="202"/>
        <v/>
      </c>
      <c r="T1043" s="44" t="str">
        <f>IF($Q1043&lt;&gt;"Sim","",IF($N1043&gt;Parâmetros!$E$15,"Sim","Não"))</f>
        <v/>
      </c>
      <c r="U1043" s="29" t="str">
        <f t="shared" si="203"/>
        <v>Fora da apuração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$94,$AB1043),"")="",IF($L1043&gt;0,1,0),IF(IFERROR(INDEX(Cadastro!$F$5:$F$94,$AB1043),"")&lt;=IFERROR(INDEX(Parâmetros!$B$39:$B$48,MATCH($E1043,Parâmetros!$A$39:$A$48,0)),99),IFERROR(INDEX(Cadastro!$F$5:$F$94,$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$94,$AB1043),"")="",0,IF(IFERROR(INDEX(Cadastro!$F$5:$F$94,$AB1043),"")&gt;IFERROR(INDEX(Parâmetros!$B$39:$B$48,MATCH($E1043,Parâmetros!$A$39:$A$48,0)),99),IFERROR(INDEX(Cadastro!$F$5:$F$94,$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registro"),IF(AND($AB1043&lt;&gt;$AB1042,IFERROR(INDEX(Cadastro!$F$5:$F$94,$AB1043),"")=""),"Indeterminado (início da série)",IF($X1043&gt;0,"Folga","Falta de registro"))))))))</f>
        <v>Falta de registro</v>
      </c>
      <c r="Z1043" s="46">
        <f>IF(OR($L1043&gt;0,$F1043&gt;Parâmetros!$E$14),0,IF($A1043&lt;&gt;$A1042,1,N($Z1042)+1))</f>
        <v>0</v>
      </c>
      <c r="AA1043" s="46">
        <f>IF(OR($L1043&gt;0,$F1043&gt;Parâmetros!$E$14),0,IF(OR($A1043&lt;&gt;$A1044,$F1044&gt;Parâmetros!$E$14),1,N($AA1044)+1))</f>
        <v>0</v>
      </c>
      <c r="AB1043" s="43">
        <f>IFERROR(MATCH($A1043&amp;"|"&amp;TEXT(_xlfn.MAXIFS(Cadastro!$E$5:$E$94,Cadastro!$A$5:$A$94,$A1043,Cadastro!$E$5:$E$94,"&lt;="&amp;$F1043),"yyyymmdd"),Cadastro!$I$5:$I$94,0),"")</f>
        <v>41</v>
      </c>
      <c r="AC1043" t="str">
        <f>IFERROR(_xlfn.SINGLE(INDEX(Exceções!$D$5:$D$202,MATCH($A1043&amp;"|"&amp;$F1043,Exceções!$F$5:$F$202,0))),"")</f>
        <v/>
      </c>
      <c r="AD1043" t="str">
        <f>IF($AC1043="","",IFERROR(_xlfn.SINGLE(INDEX(Exceções!$E$5:$E$202,MATCH($A1043&amp;"|"&amp;$F1043,Exceções!$F$5:$F$202,0))),""))</f>
        <v/>
      </c>
    </row>
    <row r="1044" spans="1:30" ht="15" hidden="1" customHeight="1" x14ac:dyDescent="0.25">
      <c r="A1044" s="43">
        <v>55387</v>
      </c>
      <c r="B1044" s="29" t="s">
        <v>205</v>
      </c>
      <c r="C1044" s="29" t="str">
        <f>IFERROR(INDEX(Cadastro!$C$5:$C$94,$AB1044),"NÃO INFORMADO")</f>
        <v>ELE</v>
      </c>
      <c r="D1044" s="29" t="str">
        <f>IFERROR(INDEX(Cadastro!$D$5:$D$94,$AB1044),"")</f>
        <v>B</v>
      </c>
      <c r="E1044" s="29" t="str">
        <f>IFERROR(INDEX(Cadastro!$G$5:$G$94,$AB1044),"")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$94,$AB1044),"")="",IF($L1044&gt;0,1,0),IF(IFERROR(INDEX(Cadastro!$F$5:$F$94,$AB1044),"")&lt;=IFERROR(INDEX(Parâmetros!$B$39:$B$48,MATCH($E1044,Parâmetros!$A$39:$A$48,0)),99),IFERROR(INDEX(Cadastro!$F$5:$F$94,$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$94,$AB1044),"")="",0,IF(IFERROR(INDEX(Cadastro!$F$5:$F$94,$AB1044),"")&gt;IFERROR(INDEX(Parâmetros!$B$39:$B$48,MATCH($E1044,Parâmetros!$A$39:$A$48,0)),99),IFERROR(INDEX(Cadastro!$F$5:$F$94,$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registro"),IF(AND($AB1044&lt;&gt;$AB1043,IFERROR(INDEX(Cadastro!$F$5:$F$94,$AB1044),"")=""),"Indeterminado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IFERROR(MATCH($A1044&amp;"|"&amp;TEXT(_xlfn.MAXIFS(Cadastro!$E$5:$E$94,Cadastro!$A$5:$A$94,$A1044,Cadastro!$E$5:$E$94,"&lt;="&amp;$F1044),"yyyymmdd"),Cadastro!$I$5:$I$94,0),"")</f>
        <v>41</v>
      </c>
      <c r="AC1044" t="str">
        <f>IFERROR(_xlfn.SINGLE(INDEX(Exceções!$D$5:$D$202,MATCH($A1044&amp;"|"&amp;$F1044,Exceções!$F$5:$F$202,0))),"")</f>
        <v/>
      </c>
      <c r="AD1044" t="str">
        <f>IF($AC1044="","",IFERROR(_xlfn.SINGLE(INDEX(Exceções!$E$5:$E$202,MATCH($A1044&amp;"|"&amp;$F1044,Exceções!$F$5:$F$202,0))),""))</f>
        <v/>
      </c>
    </row>
    <row r="1045" spans="1:30" ht="15" hidden="1" customHeight="1" x14ac:dyDescent="0.25">
      <c r="A1045" s="43">
        <v>55387</v>
      </c>
      <c r="B1045" s="29" t="s">
        <v>205</v>
      </c>
      <c r="C1045" s="29" t="str">
        <f>IFERROR(INDEX(Cadastro!$C$5:$C$94,$AB1045),"NÃO INFORMADO")</f>
        <v>ELE</v>
      </c>
      <c r="D1045" s="29" t="str">
        <f>IFERROR(INDEX(Cadastro!$D$5:$D$94,$AB1045),"")</f>
        <v>B</v>
      </c>
      <c r="E1045" s="29" t="str">
        <f>IFERROR(INDEX(Cadastro!$G$5:$G$94,$AB1045),"")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$94,$AB1045),"")="",IF($L1045&gt;0,1,0),IF(IFERROR(INDEX(Cadastro!$F$5:$F$94,$AB1045),"")&lt;=IFERROR(INDEX(Parâmetros!$B$39:$B$48,MATCH($E1045,Parâmetros!$A$39:$A$48,0)),99),IFERROR(INDEX(Cadastro!$F$5:$F$94,$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$94,$AB1045),"")="",0,IF(IFERROR(INDEX(Cadastro!$F$5:$F$94,$AB1045),"")&gt;IFERROR(INDEX(Parâmetros!$B$39:$B$48,MATCH($E1045,Parâmetros!$A$39:$A$48,0)),99),IFERROR(INDEX(Cadastro!$F$5:$F$94,$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registro"),IF(AND($AB1045&lt;&gt;$AB1044,IFERROR(INDEX(Cadastro!$F$5:$F$94,$AB1045),"")=""),"Indeterminado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IFERROR(MATCH($A1045&amp;"|"&amp;TEXT(_xlfn.MAXIFS(Cadastro!$E$5:$E$94,Cadastro!$A$5:$A$94,$A1045,Cadastro!$E$5:$E$94,"&lt;="&amp;$F1045),"yyyymmdd"),Cadastro!$I$5:$I$94,0),"")</f>
        <v>41</v>
      </c>
      <c r="AC1045" t="str">
        <f>IFERROR(_xlfn.SINGLE(INDEX(Exceções!$D$5:$D$202,MATCH($A1045&amp;"|"&amp;$F1045,Exceções!$F$5:$F$202,0))),"")</f>
        <v/>
      </c>
      <c r="AD1045" t="str">
        <f>IF($AC1045="","",IFERROR(_xlfn.SINGLE(INDEX(Exceções!$E$5:$E$202,MATCH($A1045&amp;"|"&amp;$F1045,Exceções!$F$5:$F$202,0))),""))</f>
        <v/>
      </c>
    </row>
    <row r="1046" spans="1:30" ht="15" hidden="1" customHeight="1" x14ac:dyDescent="0.25">
      <c r="A1046" s="43">
        <v>55387</v>
      </c>
      <c r="B1046" s="29" t="s">
        <v>205</v>
      </c>
      <c r="C1046" s="29" t="str">
        <f>IFERROR(INDEX(Cadastro!$C$5:$C$94,$AB1046),"NÃO INFORMADO")</f>
        <v>ELE</v>
      </c>
      <c r="D1046" s="29" t="str">
        <f>IFERROR(INDEX(Cadastro!$D$5:$D$94,$AB1046),"")</f>
        <v>B</v>
      </c>
      <c r="E1046" s="29" t="str">
        <f>IFERROR(INDEX(Cadastro!$G$5:$G$94,$AB1046),"")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$94,$AB1046),"")="",IF($L1046&gt;0,1,0),IF(IFERROR(INDEX(Cadastro!$F$5:$F$94,$AB1046),"")&lt;=IFERROR(INDEX(Parâmetros!$B$39:$B$48,MATCH($E1046,Parâmetros!$A$39:$A$48,0)),99),IFERROR(INDEX(Cadastro!$F$5:$F$94,$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$94,$AB1046),"")="",0,IF(IFERROR(INDEX(Cadastro!$F$5:$F$94,$AB1046),"")&gt;IFERROR(INDEX(Parâmetros!$B$39:$B$48,MATCH($E1046,Parâmetros!$A$39:$A$48,0)),99),IFERROR(INDEX(Cadastro!$F$5:$F$94,$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registro"),IF(AND($AB1046&lt;&gt;$AB1045,IFERROR(INDEX(Cadastro!$F$5:$F$94,$AB1046),"")=""),"Indeterminado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IFERROR(MATCH($A1046&amp;"|"&amp;TEXT(_xlfn.MAXIFS(Cadastro!$E$5:$E$94,Cadastro!$A$5:$A$94,$A1046,Cadastro!$E$5:$E$94,"&lt;="&amp;$F1046),"yyyymmdd"),Cadastro!$I$5:$I$94,0),"")</f>
        <v>41</v>
      </c>
      <c r="AC1046" t="str">
        <f>IFERROR(_xlfn.SINGLE(INDEX(Exceções!$D$5:$D$202,MATCH($A1046&amp;"|"&amp;$F1046,Exceções!$F$5:$F$202,0))),"")</f>
        <v/>
      </c>
      <c r="AD1046" t="str">
        <f>IF($AC1046="","",IFERROR(_xlfn.SINGLE(INDEX(Exceções!$E$5:$E$202,MATCH($A1046&amp;"|"&amp;$F1046,Exceções!$F$5:$F$202,0))),""))</f>
        <v/>
      </c>
    </row>
    <row r="1047" spans="1:30" ht="15" hidden="1" customHeight="1" x14ac:dyDescent="0.25">
      <c r="A1047" s="43">
        <v>55387</v>
      </c>
      <c r="B1047" s="29" t="s">
        <v>205</v>
      </c>
      <c r="C1047" s="29" t="str">
        <f>IFERROR(INDEX(Cadastro!$C$5:$C$94,$AB1047),"NÃO INFORMADO")</f>
        <v>ELE</v>
      </c>
      <c r="D1047" s="29" t="str">
        <f>IFERROR(INDEX(Cadastro!$D$5:$D$94,$AB1047),"")</f>
        <v>B</v>
      </c>
      <c r="E1047" s="29" t="str">
        <f>IFERROR(INDEX(Cadastro!$G$5:$G$94,$AB1047),"")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$94,$AB1047),"")="",IF($L1047&gt;0,1,0),IF(IFERROR(INDEX(Cadastro!$F$5:$F$94,$AB1047),"")&lt;=IFERROR(INDEX(Parâmetros!$B$39:$B$48,MATCH($E1047,Parâmetros!$A$39:$A$48,0)),99),IFERROR(INDEX(Cadastro!$F$5:$F$94,$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$94,$AB1047),"")="",0,IF(IFERROR(INDEX(Cadastro!$F$5:$F$94,$AB1047),"")&gt;IFERROR(INDEX(Parâmetros!$B$39:$B$48,MATCH($E1047,Parâmetros!$A$39:$A$48,0)),99),IFERROR(INDEX(Cadastro!$F$5:$F$94,$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registro"),IF(AND($AB1047&lt;&gt;$AB1046,IFERROR(INDEX(Cadastro!$F$5:$F$94,$AB1047),"")=""),"Indeterminado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IFERROR(MATCH($A1047&amp;"|"&amp;TEXT(_xlfn.MAXIFS(Cadastro!$E$5:$E$94,Cadastro!$A$5:$A$94,$A1047,Cadastro!$E$5:$E$94,"&lt;="&amp;$F1047),"yyyymmdd"),Cadastro!$I$5:$I$94,0),"")</f>
        <v>41</v>
      </c>
      <c r="AC1047" t="str">
        <f>IFERROR(_xlfn.SINGLE(INDEX(Exceções!$D$5:$D$202,MATCH($A1047&amp;"|"&amp;$F1047,Exceções!$F$5:$F$202,0))),"")</f>
        <v/>
      </c>
      <c r="AD1047" t="str">
        <f>IF($AC1047="","",IFERROR(_xlfn.SINGLE(INDEX(Exceções!$E$5:$E$202,MATCH($A1047&amp;"|"&amp;$F1047,Exceções!$F$5:$F$202,0))),""))</f>
        <v/>
      </c>
    </row>
    <row r="1048" spans="1:30" ht="15" hidden="1" customHeight="1" x14ac:dyDescent="0.25">
      <c r="A1048" s="43">
        <v>55387</v>
      </c>
      <c r="B1048" s="29" t="s">
        <v>205</v>
      </c>
      <c r="C1048" s="29" t="str">
        <f>IFERROR(INDEX(Cadastro!$C$5:$C$94,$AB1048),"NÃO INFORMADO")</f>
        <v>ELE</v>
      </c>
      <c r="D1048" s="29" t="str">
        <f>IFERROR(INDEX(Cadastro!$D$5:$D$94,$AB1048),"")</f>
        <v>B</v>
      </c>
      <c r="E1048" s="29" t="str">
        <f>IFERROR(INDEX(Cadastro!$G$5:$G$94,$AB1048),"")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$94,$AB1048),"")="",IF($L1048&gt;0,1,0),IF(IFERROR(INDEX(Cadastro!$F$5:$F$94,$AB1048),"")&lt;=IFERROR(INDEX(Parâmetros!$B$39:$B$48,MATCH($E1048,Parâmetros!$A$39:$A$48,0)),99),IFERROR(INDEX(Cadastro!$F$5:$F$94,$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$94,$AB1048),"")="",0,IF(IFERROR(INDEX(Cadastro!$F$5:$F$94,$AB1048),"")&gt;IFERROR(INDEX(Parâmetros!$B$39:$B$48,MATCH($E1048,Parâmetros!$A$39:$A$48,0)),99),IFERROR(INDEX(Cadastro!$F$5:$F$94,$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registro"),IF(AND($AB1048&lt;&gt;$AB1047,IFERROR(INDEX(Cadastro!$F$5:$F$94,$AB1048),"")=""),"Indeterminado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IFERROR(MATCH($A1048&amp;"|"&amp;TEXT(_xlfn.MAXIFS(Cadastro!$E$5:$E$94,Cadastro!$A$5:$A$94,$A1048,Cadastro!$E$5:$E$94,"&lt;="&amp;$F1048),"yyyymmdd"),Cadastro!$I$5:$I$94,0),"")</f>
        <v>41</v>
      </c>
      <c r="AC1048" t="str">
        <f>IFERROR(_xlfn.SINGLE(INDEX(Exceções!$D$5:$D$202,MATCH($A1048&amp;"|"&amp;$F1048,Exceções!$F$5:$F$202,0))),"")</f>
        <v/>
      </c>
      <c r="AD1048" t="str">
        <f>IF($AC1048="","",IFERROR(_xlfn.SINGLE(INDEX(Exceções!$E$5:$E$202,MATCH($A1048&amp;"|"&amp;$F1048,Exceções!$F$5:$F$202,0))),""))</f>
        <v/>
      </c>
    </row>
    <row r="1049" spans="1:30" ht="15" hidden="1" customHeight="1" x14ac:dyDescent="0.25">
      <c r="A1049" s="43">
        <v>55387</v>
      </c>
      <c r="B1049" s="29" t="s">
        <v>205</v>
      </c>
      <c r="C1049" s="29" t="str">
        <f>IFERROR(INDEX(Cadastro!$C$5:$C$94,$AB1049),"NÃO INFORMADO")</f>
        <v>ELE</v>
      </c>
      <c r="D1049" s="29" t="str">
        <f>IFERROR(INDEX(Cadastro!$D$5:$D$94,$AB1049),"")</f>
        <v>B</v>
      </c>
      <c r="E1049" s="29" t="str">
        <f>IFERROR(INDEX(Cadastro!$G$5:$G$94,$AB1049),"")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$94,$AB1049),"")="",IF($L1049&gt;0,1,0),IF(IFERROR(INDEX(Cadastro!$F$5:$F$94,$AB1049),"")&lt;=IFERROR(INDEX(Parâmetros!$B$39:$B$48,MATCH($E1049,Parâmetros!$A$39:$A$48,0)),99),IFERROR(INDEX(Cadastro!$F$5:$F$94,$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$94,$AB1049),"")="",0,IF(IFERROR(INDEX(Cadastro!$F$5:$F$94,$AB1049),"")&gt;IFERROR(INDEX(Parâmetros!$B$39:$B$48,MATCH($E1049,Parâmetros!$A$39:$A$48,0)),99),IFERROR(INDEX(Cadastro!$F$5:$F$94,$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registro"),IF(AND($AB1049&lt;&gt;$AB1048,IFERROR(INDEX(Cadastro!$F$5:$F$94,$AB1049),"")=""),"Indeterminado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IFERROR(MATCH($A1049&amp;"|"&amp;TEXT(_xlfn.MAXIFS(Cadastro!$E$5:$E$94,Cadastro!$A$5:$A$94,$A1049,Cadastro!$E$5:$E$94,"&lt;="&amp;$F1049),"yyyymmdd"),Cadastro!$I$5:$I$94,0),"")</f>
        <v>41</v>
      </c>
      <c r="AC1049" t="str">
        <f>IFERROR(_xlfn.SINGLE(INDEX(Exceções!$D$5:$D$202,MATCH($A1049&amp;"|"&amp;$F1049,Exceções!$F$5:$F$202,0))),"")</f>
        <v/>
      </c>
      <c r="AD1049" t="str">
        <f>IF($AC1049="","",IFERROR(_xlfn.SINGLE(INDEX(Exceções!$E$5:$E$202,MATCH($A1049&amp;"|"&amp;$F1049,Exceções!$F$5:$F$202,0))),""))</f>
        <v/>
      </c>
    </row>
    <row r="1050" spans="1:30" ht="15" hidden="1" customHeight="1" x14ac:dyDescent="0.25">
      <c r="A1050" s="43">
        <v>55387</v>
      </c>
      <c r="B1050" s="29" t="s">
        <v>205</v>
      </c>
      <c r="C1050" s="29" t="str">
        <f>IFERROR(INDEX(Cadastro!$C$5:$C$94,$AB1050),"NÃO INFORMADO")</f>
        <v>ELE</v>
      </c>
      <c r="D1050" s="29" t="str">
        <f>IFERROR(INDEX(Cadastro!$D$5:$D$94,$AB1050),"")</f>
        <v>B</v>
      </c>
      <c r="E1050" s="29" t="str">
        <f>IFERROR(INDEX(Cadastro!$G$5:$G$94,$AB1050),"")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$94,$AB1050),"")="",IF($L1050&gt;0,1,0),IF(IFERROR(INDEX(Cadastro!$F$5:$F$94,$AB1050),"")&lt;=IFERROR(INDEX(Parâmetros!$B$39:$B$48,MATCH($E1050,Parâmetros!$A$39:$A$48,0)),99),IFERROR(INDEX(Cadastro!$F$5:$F$94,$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$94,$AB1050),"")="",0,IF(IFERROR(INDEX(Cadastro!$F$5:$F$94,$AB1050),"")&gt;IFERROR(INDEX(Parâmetros!$B$39:$B$48,MATCH($E1050,Parâmetros!$A$39:$A$48,0)),99),IFERROR(INDEX(Cadastro!$F$5:$F$94,$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registro"),IF(AND($AB1050&lt;&gt;$AB1049,IFERROR(INDEX(Cadastro!$F$5:$F$94,$AB1050),"")=""),"Indeterminado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IFERROR(MATCH($A1050&amp;"|"&amp;TEXT(_xlfn.MAXIFS(Cadastro!$E$5:$E$94,Cadastro!$A$5:$A$94,$A1050,Cadastro!$E$5:$E$94,"&lt;="&amp;$F1050),"yyyymmdd"),Cadastro!$I$5:$I$94,0),"")</f>
        <v>41</v>
      </c>
      <c r="AC1050" t="str">
        <f>IFERROR(_xlfn.SINGLE(INDEX(Exceções!$D$5:$D$202,MATCH($A1050&amp;"|"&amp;$F1050,Exceções!$F$5:$F$202,0))),"")</f>
        <v/>
      </c>
      <c r="AD1050" t="str">
        <f>IF($AC1050="","",IFERROR(_xlfn.SINGLE(INDEX(Exceções!$E$5:$E$202,MATCH($A1050&amp;"|"&amp;$F1050,Exceções!$F$5:$F$202,0))),""))</f>
        <v/>
      </c>
    </row>
    <row r="1051" spans="1:30" ht="15" hidden="1" customHeight="1" x14ac:dyDescent="0.25">
      <c r="A1051" s="43">
        <v>55387</v>
      </c>
      <c r="B1051" s="29" t="s">
        <v>205</v>
      </c>
      <c r="C1051" s="29" t="str">
        <f>IFERROR(INDEX(Cadastro!$C$5:$C$94,$AB1051),"NÃO INFORMADO")</f>
        <v>ELE</v>
      </c>
      <c r="D1051" s="29" t="str">
        <f>IFERROR(INDEX(Cadastro!$D$5:$D$94,$AB1051),"")</f>
        <v>B</v>
      </c>
      <c r="E1051" s="29" t="str">
        <f>IFERROR(INDEX(Cadastro!$G$5:$G$94,$AB1051),"")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$94,$AB1051),"")="",IF($L1051&gt;0,1,0),IF(IFERROR(INDEX(Cadastro!$F$5:$F$94,$AB1051),"")&lt;=IFERROR(INDEX(Parâmetros!$B$39:$B$48,MATCH($E1051,Parâmetros!$A$39:$A$48,0)),99),IFERROR(INDEX(Cadastro!$F$5:$F$94,$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$94,$AB1051),"")="",0,IF(IFERROR(INDEX(Cadastro!$F$5:$F$94,$AB1051),"")&gt;IFERROR(INDEX(Parâmetros!$B$39:$B$48,MATCH($E1051,Parâmetros!$A$39:$A$48,0)),99),IFERROR(INDEX(Cadastro!$F$5:$F$94,$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registro"),IF(AND($AB1051&lt;&gt;$AB1050,IFERROR(INDEX(Cadastro!$F$5:$F$94,$AB1051),"")=""),"Indeterminado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IFERROR(MATCH($A1051&amp;"|"&amp;TEXT(_xlfn.MAXIFS(Cadastro!$E$5:$E$94,Cadastro!$A$5:$A$94,$A1051,Cadastro!$E$5:$E$94,"&lt;="&amp;$F1051),"yyyymmdd"),Cadastro!$I$5:$I$94,0),"")</f>
        <v>41</v>
      </c>
      <c r="AC1051" t="str">
        <f>IFERROR(_xlfn.SINGLE(INDEX(Exceções!$D$5:$D$202,MATCH($A1051&amp;"|"&amp;$F1051,Exceções!$F$5:$F$202,0))),"")</f>
        <v/>
      </c>
      <c r="AD1051" t="str">
        <f>IF($AC1051="","",IFERROR(_xlfn.SINGLE(INDEX(Exceções!$E$5:$E$202,MATCH($A1051&amp;"|"&amp;$F1051,Exceções!$F$5:$F$202,0))),""))</f>
        <v/>
      </c>
    </row>
    <row r="1052" spans="1:30" ht="15" hidden="1" customHeight="1" x14ac:dyDescent="0.25">
      <c r="A1052" s="43">
        <v>55387</v>
      </c>
      <c r="B1052" s="29" t="s">
        <v>205</v>
      </c>
      <c r="C1052" s="29" t="str">
        <f>IFERROR(INDEX(Cadastro!$C$5:$C$94,$AB1052),"NÃO INFORMADO")</f>
        <v>ELE</v>
      </c>
      <c r="D1052" s="29" t="str">
        <f>IFERROR(INDEX(Cadastro!$D$5:$D$94,$AB1052),"")</f>
        <v>B</v>
      </c>
      <c r="E1052" s="29" t="str">
        <f>IFERROR(INDEX(Cadastro!$G$5:$G$94,$AB1052),"")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$94,$AB1052),"")="",IF($L1052&gt;0,1,0),IF(IFERROR(INDEX(Cadastro!$F$5:$F$94,$AB1052),"")&lt;=IFERROR(INDEX(Parâmetros!$B$39:$B$48,MATCH($E1052,Parâmetros!$A$39:$A$48,0)),99),IFERROR(INDEX(Cadastro!$F$5:$F$94,$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$94,$AB1052),"")="",0,IF(IFERROR(INDEX(Cadastro!$F$5:$F$94,$AB1052),"")&gt;IFERROR(INDEX(Parâmetros!$B$39:$B$48,MATCH($E1052,Parâmetros!$A$39:$A$48,0)),99),IFERROR(INDEX(Cadastro!$F$5:$F$94,$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registro"),IF(AND($AB1052&lt;&gt;$AB1051,IFERROR(INDEX(Cadastro!$F$5:$F$94,$AB1052),"")=""),"Indeterminado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IFERROR(MATCH($A1052&amp;"|"&amp;TEXT(_xlfn.MAXIFS(Cadastro!$E$5:$E$94,Cadastro!$A$5:$A$94,$A1052,Cadastro!$E$5:$E$94,"&lt;="&amp;$F1052),"yyyymmdd"),Cadastro!$I$5:$I$94,0),"")</f>
        <v>41</v>
      </c>
      <c r="AC1052" t="str">
        <f>IFERROR(_xlfn.SINGLE(INDEX(Exceções!$D$5:$D$202,MATCH($A1052&amp;"|"&amp;$F1052,Exceções!$F$5:$F$202,0))),"")</f>
        <v/>
      </c>
      <c r="AD1052" t="str">
        <f>IF($AC1052="","",IFERROR(_xlfn.SINGLE(INDEX(Exceções!$E$5:$E$202,MATCH($A1052&amp;"|"&amp;$F1052,Exceções!$F$5:$F$202,0))),""))</f>
        <v/>
      </c>
    </row>
    <row r="1053" spans="1:30" ht="15" hidden="1" customHeight="1" x14ac:dyDescent="0.25">
      <c r="A1053" s="43">
        <v>55387</v>
      </c>
      <c r="B1053" s="29" t="s">
        <v>205</v>
      </c>
      <c r="C1053" s="29" t="str">
        <f>IFERROR(INDEX(Cadastro!$C$5:$C$94,$AB1053),"NÃO INFORMADO")</f>
        <v>ELE</v>
      </c>
      <c r="D1053" s="29" t="str">
        <f>IFERROR(INDEX(Cadastro!$D$5:$D$94,$AB1053),"")</f>
        <v>B</v>
      </c>
      <c r="E1053" s="29" t="str">
        <f>IFERROR(INDEX(Cadastro!$G$5:$G$94,$AB1053),"")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$94,$AB1053),"")="",IF($L1053&gt;0,1,0),IF(IFERROR(INDEX(Cadastro!$F$5:$F$94,$AB1053),"")&lt;=IFERROR(INDEX(Parâmetros!$B$39:$B$48,MATCH($E1053,Parâmetros!$A$39:$A$48,0)),99),IFERROR(INDEX(Cadastro!$F$5:$F$94,$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$94,$AB1053),"")="",0,IF(IFERROR(INDEX(Cadastro!$F$5:$F$94,$AB1053),"")&gt;IFERROR(INDEX(Parâmetros!$B$39:$B$48,MATCH($E1053,Parâmetros!$A$39:$A$48,0)),99),IFERROR(INDEX(Cadastro!$F$5:$F$94,$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registro"),IF(AND($AB1053&lt;&gt;$AB1052,IFERROR(INDEX(Cadastro!$F$5:$F$94,$AB1053),"")=""),"Indeterminado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IFERROR(MATCH($A1053&amp;"|"&amp;TEXT(_xlfn.MAXIFS(Cadastro!$E$5:$E$94,Cadastro!$A$5:$A$94,$A1053,Cadastro!$E$5:$E$94,"&lt;="&amp;$F1053),"yyyymmdd"),Cadastro!$I$5:$I$94,0),"")</f>
        <v>41</v>
      </c>
      <c r="AC1053" t="str">
        <f>IFERROR(_xlfn.SINGLE(INDEX(Exceções!$D$5:$D$202,MATCH($A1053&amp;"|"&amp;$F1053,Exceções!$F$5:$F$202,0))),"")</f>
        <v/>
      </c>
      <c r="AD1053" t="str">
        <f>IF($AC1053="","",IFERROR(_xlfn.SINGLE(INDEX(Exceções!$E$5:$E$202,MATCH($A1053&amp;"|"&amp;$F1053,Exceções!$F$5:$F$202,0))),""))</f>
        <v/>
      </c>
    </row>
    <row r="1054" spans="1:30" ht="15" hidden="1" customHeight="1" x14ac:dyDescent="0.25">
      <c r="A1054" s="43">
        <v>55387</v>
      </c>
      <c r="B1054" s="29" t="s">
        <v>205</v>
      </c>
      <c r="C1054" s="29" t="str">
        <f>IFERROR(INDEX(Cadastro!$C$5:$C$94,$AB1054),"NÃO INFORMADO")</f>
        <v>ELE</v>
      </c>
      <c r="D1054" s="29" t="str">
        <f>IFERROR(INDEX(Cadastro!$D$5:$D$94,$AB1054),"")</f>
        <v>B</v>
      </c>
      <c r="E1054" s="29" t="str">
        <f>IFERROR(INDEX(Cadastro!$G$5:$G$94,$AB1054),"")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$94,$AB1054),"")="",IF($L1054&gt;0,1,0),IF(IFERROR(INDEX(Cadastro!$F$5:$F$94,$AB1054),"")&lt;=IFERROR(INDEX(Parâmetros!$B$39:$B$48,MATCH($E1054,Parâmetros!$A$39:$A$48,0)),99),IFERROR(INDEX(Cadastro!$F$5:$F$94,$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$94,$AB1054),"")="",0,IF(IFERROR(INDEX(Cadastro!$F$5:$F$94,$AB1054),"")&gt;IFERROR(INDEX(Parâmetros!$B$39:$B$48,MATCH($E1054,Parâmetros!$A$39:$A$48,0)),99),IFERROR(INDEX(Cadastro!$F$5:$F$94,$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registro"),IF(AND($AB1054&lt;&gt;$AB1053,IFERROR(INDEX(Cadastro!$F$5:$F$94,$AB1054),"")=""),"Indeterminado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IFERROR(MATCH($A1054&amp;"|"&amp;TEXT(_xlfn.MAXIFS(Cadastro!$E$5:$E$94,Cadastro!$A$5:$A$94,$A1054,Cadastro!$E$5:$E$94,"&lt;="&amp;$F1054),"yyyymmdd"),Cadastro!$I$5:$I$94,0),"")</f>
        <v>41</v>
      </c>
      <c r="AC1054" t="str">
        <f>IFERROR(_xlfn.SINGLE(INDEX(Exceções!$D$5:$D$202,MATCH($A1054&amp;"|"&amp;$F1054,Exceções!$F$5:$F$202,0))),"")</f>
        <v/>
      </c>
      <c r="AD1054" t="str">
        <f>IF($AC1054="","",IFERROR(_xlfn.SINGLE(INDEX(Exceções!$E$5:$E$202,MATCH($A1054&amp;"|"&amp;$F1054,Exceções!$F$5:$F$202,0))),""))</f>
        <v/>
      </c>
    </row>
    <row r="1055" spans="1:30" ht="15" hidden="1" customHeight="1" x14ac:dyDescent="0.25">
      <c r="A1055" s="43">
        <v>55387</v>
      </c>
      <c r="B1055" s="29" t="s">
        <v>205</v>
      </c>
      <c r="C1055" s="29" t="str">
        <f>IFERROR(INDEX(Cadastro!$C$5:$C$94,$AB1055),"NÃO INFORMADO")</f>
        <v>ELE</v>
      </c>
      <c r="D1055" s="29" t="str">
        <f>IFERROR(INDEX(Cadastro!$D$5:$D$94,$AB1055),"")</f>
        <v>B</v>
      </c>
      <c r="E1055" s="29" t="str">
        <f>IFERROR(INDEX(Cadastro!$G$5:$G$94,$AB1055),"")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$94,$AB1055),"")="",IF($L1055&gt;0,1,0),IF(IFERROR(INDEX(Cadastro!$F$5:$F$94,$AB1055),"")&lt;=IFERROR(INDEX(Parâmetros!$B$39:$B$48,MATCH($E1055,Parâmetros!$A$39:$A$48,0)),99),IFERROR(INDEX(Cadastro!$F$5:$F$94,$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$94,$AB1055),"")="",0,IF(IFERROR(INDEX(Cadastro!$F$5:$F$94,$AB1055),"")&gt;IFERROR(INDEX(Parâmetros!$B$39:$B$48,MATCH($E1055,Parâmetros!$A$39:$A$48,0)),99),IFERROR(INDEX(Cadastro!$F$5:$F$94,$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registro"),IF(AND($AB1055&lt;&gt;$AB1054,IFERROR(INDEX(Cadastro!$F$5:$F$94,$AB1055),"")=""),"Indeterminado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IFERROR(MATCH($A1055&amp;"|"&amp;TEXT(_xlfn.MAXIFS(Cadastro!$E$5:$E$94,Cadastro!$A$5:$A$94,$A1055,Cadastro!$E$5:$E$94,"&lt;="&amp;$F1055),"yyyymmdd"),Cadastro!$I$5:$I$94,0),"")</f>
        <v>41</v>
      </c>
      <c r="AC1055" t="str">
        <f>IFERROR(_xlfn.SINGLE(INDEX(Exceções!$D$5:$D$202,MATCH($A1055&amp;"|"&amp;$F1055,Exceções!$F$5:$F$202,0))),"")</f>
        <v/>
      </c>
      <c r="AD1055" t="str">
        <f>IF($AC1055="","",IFERROR(_xlfn.SINGLE(INDEX(Exceções!$E$5:$E$202,MATCH($A1055&amp;"|"&amp;$F1055,Exceções!$F$5:$F$202,0))),""))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IFERROR(INDEX(Cadastro!$C$5:$C$94,$AB1058),"NÃO INFORMADO")</f>
        <v>INS</v>
      </c>
      <c r="D1058" s="29" t="str">
        <f>IFERROR(INDEX(Cadastro!$D$5:$D$94,$AB1058),"")</f>
        <v>C</v>
      </c>
      <c r="E1058" s="29" t="str">
        <f>IFERROR(INDEX(Cadastro!$G$5:$G$94,$AB1058),"")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$94,$AB1058),"")="",IF($L1058&gt;0,1,0),IF(IFERROR(INDEX(Cadastro!$F$5:$F$94,$AB1058),"")&lt;=IFERROR(INDEX(Parâmetros!$B$39:$B$48,MATCH($E1058,Parâmetros!$A$39:$A$48,0)),99),IFERROR(INDEX(Cadastro!$F$5:$F$94,$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$94,$AB1058),"")="",0,IF(IFERROR(INDEX(Cadastro!$F$5:$F$94,$AB1058),"")&gt;IFERROR(INDEX(Parâmetros!$B$39:$B$48,MATCH($E1058,Parâmetros!$A$39:$A$48,0)),99),IFERROR(INDEX(Cadastro!$F$5:$F$94,$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registro"),IF(AND($AB1058&lt;&gt;$AB1057,IFERROR(INDEX(Cadastro!$F$5:$F$94,$AB1058),"")=""),"Indeterminado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IFERROR(MATCH($A1058&amp;"|"&amp;TEXT(_xlfn.MAXIFS(Cadastro!$E$5:$E$94,Cadastro!$A$5:$A$94,$A1058,Cadastro!$E$5:$E$94,"&lt;="&amp;$F1058),"yyyymmdd"),Cadastro!$I$5:$I$94,0),"")</f>
        <v>42</v>
      </c>
      <c r="AC1058" t="str">
        <f>IFERROR(_xlfn.SINGLE(INDEX(Exceções!$D$5:$D$202,MATCH($A1058&amp;"|"&amp;$F1058,Exceções!$F$5:$F$202,0))),"")</f>
        <v/>
      </c>
      <c r="AD1058" t="str">
        <f>IF($AC1058="","",IFERROR(_xlfn.SINGLE(INDEX(Exceções!$E$5:$E$202,MATCH($A1058&amp;"|"&amp;$F1058,Exceções!$F$5:$F$202,0))),""))</f>
        <v/>
      </c>
    </row>
    <row r="1059" spans="1:30" ht="15" hidden="1" customHeight="1" x14ac:dyDescent="0.25">
      <c r="A1059" s="43">
        <v>56327</v>
      </c>
      <c r="B1059" s="29" t="s">
        <v>206</v>
      </c>
      <c r="C1059" s="29" t="str">
        <f>IFERROR(INDEX(Cadastro!$C$5:$C$94,$AB1059),"NÃO INFORMADO")</f>
        <v>INS</v>
      </c>
      <c r="D1059" s="29" t="str">
        <f>IFERROR(INDEX(Cadastro!$D$5:$D$94,$AB1059),"")</f>
        <v>C</v>
      </c>
      <c r="E1059" s="29" t="str">
        <f>IFERROR(INDEX(Cadastro!$G$5:$G$94,$AB1059),"")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$94,$AB1059),"")="",IF($L1059&gt;0,1,0),IF(IFERROR(INDEX(Cadastro!$F$5:$F$94,$AB1059),"")&lt;=IFERROR(INDEX(Parâmetros!$B$39:$B$48,MATCH($E1059,Parâmetros!$A$39:$A$48,0)),99),IFERROR(INDEX(Cadastro!$F$5:$F$94,$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$94,$AB1059),"")="",0,IF(IFERROR(INDEX(Cadastro!$F$5:$F$94,$AB1059),"")&gt;IFERROR(INDEX(Parâmetros!$B$39:$B$48,MATCH($E1059,Parâmetros!$A$39:$A$48,0)),99),IFERROR(INDEX(Cadastro!$F$5:$F$94,$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registro"),IF(AND($AB1059&lt;&gt;$AB1058,IFERROR(INDEX(Cadastro!$F$5:$F$94,$AB1059),"")=""),"Indeterminado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IFERROR(MATCH($A1059&amp;"|"&amp;TEXT(_xlfn.MAXIFS(Cadastro!$E$5:$E$94,Cadastro!$A$5:$A$94,$A1059,Cadastro!$E$5:$E$94,"&lt;="&amp;$F1059),"yyyymmdd"),Cadastro!$I$5:$I$94,0),"")</f>
        <v>42</v>
      </c>
      <c r="AC1059" t="str">
        <f>IFERROR(_xlfn.SINGLE(INDEX(Exceções!$D$5:$D$202,MATCH($A1059&amp;"|"&amp;$F1059,Exceções!$F$5:$F$202,0))),"")</f>
        <v/>
      </c>
      <c r="AD1059" t="str">
        <f>IF($AC1059="","",IFERROR(_xlfn.SINGLE(INDEX(Exceções!$E$5:$E$202,MATCH($A1059&amp;"|"&amp;$F1059,Exceções!$F$5:$F$202,0))),""))</f>
        <v/>
      </c>
    </row>
    <row r="1060" spans="1:30" ht="15" hidden="1" customHeight="1" x14ac:dyDescent="0.25">
      <c r="A1060" s="43">
        <v>56327</v>
      </c>
      <c r="B1060" s="29" t="s">
        <v>206</v>
      </c>
      <c r="C1060" s="29" t="str">
        <f>IFERROR(INDEX(Cadastro!$C$5:$C$94,$AB1060),"NÃO INFORMADO")</f>
        <v>INS</v>
      </c>
      <c r="D1060" s="29" t="str">
        <f>IFERROR(INDEX(Cadastro!$D$5:$D$94,$AB1060),"")</f>
        <v>C</v>
      </c>
      <c r="E1060" s="29" t="str">
        <f>IFERROR(INDEX(Cadastro!$G$5:$G$94,$AB1060),"")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$94,$AB1060),"")="",IF($L1060&gt;0,1,0),IF(IFERROR(INDEX(Cadastro!$F$5:$F$94,$AB1060),"")&lt;=IFERROR(INDEX(Parâmetros!$B$39:$B$48,MATCH($E1060,Parâmetros!$A$39:$A$48,0)),99),IFERROR(INDEX(Cadastro!$F$5:$F$94,$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$94,$AB1060),"")="",0,IF(IFERROR(INDEX(Cadastro!$F$5:$F$94,$AB1060),"")&gt;IFERROR(INDEX(Parâmetros!$B$39:$B$48,MATCH($E1060,Parâmetros!$A$39:$A$48,0)),99),IFERROR(INDEX(Cadastro!$F$5:$F$94,$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registro"),IF(AND($AB1060&lt;&gt;$AB1059,IFERROR(INDEX(Cadastro!$F$5:$F$94,$AB1060),"")=""),"Indeterminado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IFERROR(MATCH($A1060&amp;"|"&amp;TEXT(_xlfn.MAXIFS(Cadastro!$E$5:$E$94,Cadastro!$A$5:$A$94,$A1060,Cadastro!$E$5:$E$94,"&lt;="&amp;$F1060),"yyyymmdd"),Cadastro!$I$5:$I$94,0),"")</f>
        <v>42</v>
      </c>
      <c r="AC1060" t="str">
        <f>IFERROR(_xlfn.SINGLE(INDEX(Exceções!$D$5:$D$202,MATCH($A1060&amp;"|"&amp;$F1060,Exceções!$F$5:$F$202,0))),"")</f>
        <v/>
      </c>
      <c r="AD1060" t="str">
        <f>IF($AC1060="","",IFERROR(_xlfn.SINGLE(INDEX(Exceções!$E$5:$E$202,MATCH($A1060&amp;"|"&amp;$F1060,Exceções!$F$5:$F$202,0))),""))</f>
        <v/>
      </c>
    </row>
    <row r="1061" spans="1:30" ht="15" hidden="1" customHeight="1" x14ac:dyDescent="0.25">
      <c r="A1061" s="43">
        <v>56327</v>
      </c>
      <c r="B1061" s="29" t="s">
        <v>206</v>
      </c>
      <c r="C1061" s="29" t="str">
        <f>IFERROR(INDEX(Cadastro!$C$5:$C$94,$AB1061),"NÃO INFORMADO")</f>
        <v>INS</v>
      </c>
      <c r="D1061" s="29" t="str">
        <f>IFERROR(INDEX(Cadastro!$D$5:$D$94,$AB1061),"")</f>
        <v>C</v>
      </c>
      <c r="E1061" s="29" t="str">
        <f>IFERROR(INDEX(Cadastro!$G$5:$G$94,$AB1061),"")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$94,$AB1061),"")="",IF($L1061&gt;0,1,0),IF(IFERROR(INDEX(Cadastro!$F$5:$F$94,$AB1061),"")&lt;=IFERROR(INDEX(Parâmetros!$B$39:$B$48,MATCH($E1061,Parâmetros!$A$39:$A$48,0)),99),IFERROR(INDEX(Cadastro!$F$5:$F$94,$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$94,$AB1061),"")="",0,IF(IFERROR(INDEX(Cadastro!$F$5:$F$94,$AB1061),"")&gt;IFERROR(INDEX(Parâmetros!$B$39:$B$48,MATCH($E1061,Parâmetros!$A$39:$A$48,0)),99),IFERROR(INDEX(Cadastro!$F$5:$F$94,$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registro"),IF(AND($AB1061&lt;&gt;$AB1060,IFERROR(INDEX(Cadastro!$F$5:$F$94,$AB1061),"")=""),"Indeterminado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IFERROR(MATCH($A1061&amp;"|"&amp;TEXT(_xlfn.MAXIFS(Cadastro!$E$5:$E$94,Cadastro!$A$5:$A$94,$A1061,Cadastro!$E$5:$E$94,"&lt;="&amp;$F1061),"yyyymmdd"),Cadastro!$I$5:$I$94,0),"")</f>
        <v>42</v>
      </c>
      <c r="AC1061" t="str">
        <f>IFERROR(_xlfn.SINGLE(INDEX(Exceções!$D$5:$D$202,MATCH($A1061&amp;"|"&amp;$F1061,Exceções!$F$5:$F$202,0))),"")</f>
        <v/>
      </c>
      <c r="AD1061" t="str">
        <f>IF($AC1061="","",IFERROR(_xlfn.SINGLE(INDEX(Exceções!$E$5:$E$202,MATCH($A1061&amp;"|"&amp;$F1061,Exceções!$F$5:$F$202,0))),""))</f>
        <v/>
      </c>
    </row>
    <row r="1062" spans="1:30" ht="15" hidden="1" customHeight="1" x14ac:dyDescent="0.25">
      <c r="A1062" s="43">
        <v>56327</v>
      </c>
      <c r="B1062" s="29" t="s">
        <v>206</v>
      </c>
      <c r="C1062" s="29" t="str">
        <f>IFERROR(INDEX(Cadastro!$C$5:$C$94,$AB1062),"NÃO INFORMADO")</f>
        <v>INS</v>
      </c>
      <c r="D1062" s="29" t="str">
        <f>IFERROR(INDEX(Cadastro!$D$5:$D$94,$AB1062),"")</f>
        <v>C</v>
      </c>
      <c r="E1062" s="29" t="str">
        <f>IFERROR(INDEX(Cadastro!$G$5:$G$94,$AB1062),"")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$94,$AB1062),"")="",IF($L1062&gt;0,1,0),IF(IFERROR(INDEX(Cadastro!$F$5:$F$94,$AB1062),"")&lt;=IFERROR(INDEX(Parâmetros!$B$39:$B$48,MATCH($E1062,Parâmetros!$A$39:$A$48,0)),99),IFERROR(INDEX(Cadastro!$F$5:$F$94,$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$94,$AB1062),"")="",0,IF(IFERROR(INDEX(Cadastro!$F$5:$F$94,$AB1062),"")&gt;IFERROR(INDEX(Parâmetros!$B$39:$B$48,MATCH($E1062,Parâmetros!$A$39:$A$48,0)),99),IFERROR(INDEX(Cadastro!$F$5:$F$94,$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registro"),IF(AND($AB1062&lt;&gt;$AB1061,IFERROR(INDEX(Cadastro!$F$5:$F$94,$AB1062),"")=""),"Indeterminado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IFERROR(MATCH($A1062&amp;"|"&amp;TEXT(_xlfn.MAXIFS(Cadastro!$E$5:$E$94,Cadastro!$A$5:$A$94,$A1062,Cadastro!$E$5:$E$94,"&lt;="&amp;$F1062),"yyyymmdd"),Cadastro!$I$5:$I$94,0),"")</f>
        <v>42</v>
      </c>
      <c r="AC1062" t="str">
        <f>IFERROR(_xlfn.SINGLE(INDEX(Exceções!$D$5:$D$202,MATCH($A1062&amp;"|"&amp;$F1062,Exceções!$F$5:$F$202,0))),"")</f>
        <v/>
      </c>
      <c r="AD1062" t="str">
        <f>IF($AC1062="","",IFERROR(_xlfn.SINGLE(INDEX(Exceções!$E$5:$E$202,MATCH($A1062&amp;"|"&amp;$F1062,Exceções!$F$5:$F$202,0))),""))</f>
        <v/>
      </c>
    </row>
    <row r="1063" spans="1:30" ht="15" hidden="1" customHeight="1" x14ac:dyDescent="0.25">
      <c r="A1063" s="43">
        <v>56327</v>
      </c>
      <c r="B1063" s="29" t="s">
        <v>206</v>
      </c>
      <c r="C1063" s="29" t="str">
        <f>IFERROR(INDEX(Cadastro!$C$5:$C$94,$AB1063),"NÃO INFORMADO")</f>
        <v>INS</v>
      </c>
      <c r="D1063" s="29" t="str">
        <f>IFERROR(INDEX(Cadastro!$D$5:$D$94,$AB1063),"")</f>
        <v>C</v>
      </c>
      <c r="E1063" s="29" t="str">
        <f>IFERROR(INDEX(Cadastro!$G$5:$G$94,$AB1063),"")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$94,$AB1063),"")="",IF($L1063&gt;0,1,0),IF(IFERROR(INDEX(Cadastro!$F$5:$F$94,$AB1063),"")&lt;=IFERROR(INDEX(Parâmetros!$B$39:$B$48,MATCH($E1063,Parâmetros!$A$39:$A$48,0)),99),IFERROR(INDEX(Cadastro!$F$5:$F$94,$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$94,$AB1063),"")="",0,IF(IFERROR(INDEX(Cadastro!$F$5:$F$94,$AB1063),"")&gt;IFERROR(INDEX(Parâmetros!$B$39:$B$48,MATCH($E1063,Parâmetros!$A$39:$A$48,0)),99),IFERROR(INDEX(Cadastro!$F$5:$F$94,$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registro"),IF(AND($AB1063&lt;&gt;$AB1062,IFERROR(INDEX(Cadastro!$F$5:$F$94,$AB1063),"")=""),"Indeterminado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IFERROR(MATCH($A1063&amp;"|"&amp;TEXT(_xlfn.MAXIFS(Cadastro!$E$5:$E$94,Cadastro!$A$5:$A$94,$A1063,Cadastro!$E$5:$E$94,"&lt;="&amp;$F1063),"yyyymmdd"),Cadastro!$I$5:$I$94,0),"")</f>
        <v>42</v>
      </c>
      <c r="AC1063" t="str">
        <f>IFERROR(_xlfn.SINGLE(INDEX(Exceções!$D$5:$D$202,MATCH($A1063&amp;"|"&amp;$F1063,Exceções!$F$5:$F$202,0))),"")</f>
        <v/>
      </c>
      <c r="AD1063" t="str">
        <f>IF($AC1063="","",IFERROR(_xlfn.SINGLE(INDEX(Exceções!$E$5:$E$202,MATCH($A1063&amp;"|"&amp;$F1063,Exceções!$F$5:$F$202,0))),""))</f>
        <v/>
      </c>
    </row>
    <row r="1064" spans="1:30" ht="15" hidden="1" customHeight="1" x14ac:dyDescent="0.25">
      <c r="A1064" s="43">
        <v>56327</v>
      </c>
      <c r="B1064" s="29" t="s">
        <v>206</v>
      </c>
      <c r="C1064" s="29" t="str">
        <f>IFERROR(INDEX(Cadastro!$C$5:$C$94,$AB1064),"NÃO INFORMADO")</f>
        <v>INS</v>
      </c>
      <c r="D1064" s="29" t="str">
        <f>IFERROR(INDEX(Cadastro!$D$5:$D$94,$AB1064),"")</f>
        <v>C</v>
      </c>
      <c r="E1064" s="29" t="str">
        <f>IFERROR(INDEX(Cadastro!$G$5:$G$94,$AB1064),"")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$94,$AB1064),"")="",IF($L1064&gt;0,1,0),IF(IFERROR(INDEX(Cadastro!$F$5:$F$94,$AB1064),"")&lt;=IFERROR(INDEX(Parâmetros!$B$39:$B$48,MATCH($E1064,Parâmetros!$A$39:$A$48,0)),99),IFERROR(INDEX(Cadastro!$F$5:$F$94,$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$94,$AB1064),"")="",0,IF(IFERROR(INDEX(Cadastro!$F$5:$F$94,$AB1064),"")&gt;IFERROR(INDEX(Parâmetros!$B$39:$B$48,MATCH($E1064,Parâmetros!$A$39:$A$48,0)),99),IFERROR(INDEX(Cadastro!$F$5:$F$94,$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registro"),IF(AND($AB1064&lt;&gt;$AB1063,IFERROR(INDEX(Cadastro!$F$5:$F$94,$AB1064),"")=""),"Indeterminado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IFERROR(MATCH($A1064&amp;"|"&amp;TEXT(_xlfn.MAXIFS(Cadastro!$E$5:$E$94,Cadastro!$A$5:$A$94,$A1064,Cadastro!$E$5:$E$94,"&lt;="&amp;$F1064),"yyyymmdd"),Cadastro!$I$5:$I$94,0),"")</f>
        <v>42</v>
      </c>
      <c r="AC1064" t="str">
        <f>IFERROR(_xlfn.SINGLE(INDEX(Exceções!$D$5:$D$202,MATCH($A1064&amp;"|"&amp;$F1064,Exceções!$F$5:$F$202,0))),"")</f>
        <v/>
      </c>
      <c r="AD1064" t="str">
        <f>IF($AC1064="","",IFERROR(_xlfn.SINGLE(INDEX(Exceções!$E$5:$E$202,MATCH($A1064&amp;"|"&amp;$F1064,Exceções!$F$5:$F$202,0))),""))</f>
        <v/>
      </c>
    </row>
    <row r="1065" spans="1:30" ht="15" hidden="1" customHeight="1" x14ac:dyDescent="0.25">
      <c r="A1065" s="43">
        <v>56327</v>
      </c>
      <c r="B1065" s="29" t="s">
        <v>206</v>
      </c>
      <c r="C1065" s="29" t="str">
        <f>IFERROR(INDEX(Cadastro!$C$5:$C$94,$AB1065),"NÃO INFORMADO")</f>
        <v>INS</v>
      </c>
      <c r="D1065" s="29" t="str">
        <f>IFERROR(INDEX(Cadastro!$D$5:$D$94,$AB1065),"")</f>
        <v>C</v>
      </c>
      <c r="E1065" s="29" t="str">
        <f>IFERROR(INDEX(Cadastro!$G$5:$G$94,$AB1065),"")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$94,$AB1065),"")="",IF($L1065&gt;0,1,0),IF(IFERROR(INDEX(Cadastro!$F$5:$F$94,$AB1065),"")&lt;=IFERROR(INDEX(Parâmetros!$B$39:$B$48,MATCH($E1065,Parâmetros!$A$39:$A$48,0)),99),IFERROR(INDEX(Cadastro!$F$5:$F$94,$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$94,$AB1065),"")="",0,IF(IFERROR(INDEX(Cadastro!$F$5:$F$94,$AB1065),"")&gt;IFERROR(INDEX(Parâmetros!$B$39:$B$48,MATCH($E1065,Parâmetros!$A$39:$A$48,0)),99),IFERROR(INDEX(Cadastro!$F$5:$F$94,$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registro"),IF(AND($AB1065&lt;&gt;$AB1064,IFERROR(INDEX(Cadastro!$F$5:$F$94,$AB1065),"")=""),"Indeterminado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IFERROR(MATCH($A1065&amp;"|"&amp;TEXT(_xlfn.MAXIFS(Cadastro!$E$5:$E$94,Cadastro!$A$5:$A$94,$A1065,Cadastro!$E$5:$E$94,"&lt;="&amp;$F1065),"yyyymmdd"),Cadastro!$I$5:$I$94,0),"")</f>
        <v>42</v>
      </c>
      <c r="AC1065" t="str">
        <f>IFERROR(_xlfn.SINGLE(INDEX(Exceções!$D$5:$D$202,MATCH($A1065&amp;"|"&amp;$F1065,Exceções!$F$5:$F$202,0))),"")</f>
        <v/>
      </c>
      <c r="AD1065" t="str">
        <f>IF($AC1065="","",IFERROR(_xlfn.SINGLE(INDEX(Exceções!$E$5:$E$202,MATCH($A1065&amp;"|"&amp;$F1065,Exceções!$F$5:$F$202,0))),""))</f>
        <v/>
      </c>
    </row>
    <row r="1066" spans="1:30" ht="15" hidden="1" customHeight="1" x14ac:dyDescent="0.25">
      <c r="A1066" s="43">
        <v>56327</v>
      </c>
      <c r="B1066" s="29" t="s">
        <v>206</v>
      </c>
      <c r="C1066" s="29" t="str">
        <f>IFERROR(INDEX(Cadastro!$C$5:$C$94,$AB1066),"NÃO INFORMADO")</f>
        <v>INS</v>
      </c>
      <c r="D1066" s="29" t="str">
        <f>IFERROR(INDEX(Cadastro!$D$5:$D$94,$AB1066),"")</f>
        <v>C</v>
      </c>
      <c r="E1066" s="29" t="str">
        <f>IFERROR(INDEX(Cadastro!$G$5:$G$94,$AB1066),"")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$94,$AB1066),"")="",IF($L1066&gt;0,1,0),IF(IFERROR(INDEX(Cadastro!$F$5:$F$94,$AB1066),"")&lt;=IFERROR(INDEX(Parâmetros!$B$39:$B$48,MATCH($E1066,Parâmetros!$A$39:$A$48,0)),99),IFERROR(INDEX(Cadastro!$F$5:$F$94,$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$94,$AB1066),"")="",0,IF(IFERROR(INDEX(Cadastro!$F$5:$F$94,$AB1066),"")&gt;IFERROR(INDEX(Parâmetros!$B$39:$B$48,MATCH($E1066,Parâmetros!$A$39:$A$48,0)),99),IFERROR(INDEX(Cadastro!$F$5:$F$94,$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registro"),IF(AND($AB1066&lt;&gt;$AB1065,IFERROR(INDEX(Cadastro!$F$5:$F$94,$AB1066),"")=""),"Indeterminado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IFERROR(MATCH($A1066&amp;"|"&amp;TEXT(_xlfn.MAXIFS(Cadastro!$E$5:$E$94,Cadastro!$A$5:$A$94,$A1066,Cadastro!$E$5:$E$94,"&lt;="&amp;$F1066),"yyyymmdd"),Cadastro!$I$5:$I$94,0),"")</f>
        <v>42</v>
      </c>
      <c r="AC1066" t="str">
        <f>IFERROR(_xlfn.SINGLE(INDEX(Exceções!$D$5:$D$202,MATCH($A1066&amp;"|"&amp;$F1066,Exceções!$F$5:$F$202,0))),"")</f>
        <v/>
      </c>
      <c r="AD1066" t="str">
        <f>IF($AC1066="","",IFERROR(_xlfn.SINGLE(INDEX(Exceções!$E$5:$E$202,MATCH($A1066&amp;"|"&amp;$F1066,Exceções!$F$5:$F$202,0))),""))</f>
        <v/>
      </c>
    </row>
    <row r="1067" spans="1:30" ht="15" hidden="1" customHeight="1" x14ac:dyDescent="0.25">
      <c r="A1067" s="43">
        <v>56327</v>
      </c>
      <c r="B1067" s="29" t="s">
        <v>206</v>
      </c>
      <c r="C1067" s="29" t="str">
        <f>IFERROR(INDEX(Cadastro!$C$5:$C$94,$AB1067),"NÃO INFORMADO")</f>
        <v>INS</v>
      </c>
      <c r="D1067" s="29" t="str">
        <f>IFERROR(INDEX(Cadastro!$D$5:$D$94,$AB1067),"")</f>
        <v>C</v>
      </c>
      <c r="E1067" s="29" t="str">
        <f>IFERROR(INDEX(Cadastro!$G$5:$G$94,$AB1067),"")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$94,$AB1067),"")="",IF($L1067&gt;0,1,0),IF(IFERROR(INDEX(Cadastro!$F$5:$F$94,$AB1067),"")&lt;=IFERROR(INDEX(Parâmetros!$B$39:$B$48,MATCH($E1067,Parâmetros!$A$39:$A$48,0)),99),IFERROR(INDEX(Cadastro!$F$5:$F$94,$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$94,$AB1067),"")="",0,IF(IFERROR(INDEX(Cadastro!$F$5:$F$94,$AB1067),"")&gt;IFERROR(INDEX(Parâmetros!$B$39:$B$48,MATCH($E1067,Parâmetros!$A$39:$A$48,0)),99),IFERROR(INDEX(Cadastro!$F$5:$F$94,$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registro"),IF(AND($AB1067&lt;&gt;$AB1066,IFERROR(INDEX(Cadastro!$F$5:$F$94,$AB1067),"")=""),"Indeterminado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IFERROR(MATCH($A1067&amp;"|"&amp;TEXT(_xlfn.MAXIFS(Cadastro!$E$5:$E$94,Cadastro!$A$5:$A$94,$A1067,Cadastro!$E$5:$E$94,"&lt;="&amp;$F1067),"yyyymmdd"),Cadastro!$I$5:$I$94,0),"")</f>
        <v>42</v>
      </c>
      <c r="AC1067" t="str">
        <f>IFERROR(_xlfn.SINGLE(INDEX(Exceções!$D$5:$D$202,MATCH($A1067&amp;"|"&amp;$F1067,Exceções!$F$5:$F$202,0))),"")</f>
        <v/>
      </c>
      <c r="AD1067" t="str">
        <f>IF($AC1067="","",IFERROR(_xlfn.SINGLE(INDEX(Exceções!$E$5:$E$202,MATCH($A1067&amp;"|"&amp;$F1067,Exceções!$F$5:$F$202,0))),""))</f>
        <v/>
      </c>
    </row>
    <row r="1068" spans="1:30" ht="15" hidden="1" customHeight="1" x14ac:dyDescent="0.25">
      <c r="A1068" s="43">
        <v>56327</v>
      </c>
      <c r="B1068" s="29" t="s">
        <v>206</v>
      </c>
      <c r="C1068" s="29" t="str">
        <f>IFERROR(INDEX(Cadastro!$C$5:$C$94,$AB1068),"NÃO INFORMADO")</f>
        <v>INS</v>
      </c>
      <c r="D1068" s="29" t="str">
        <f>IFERROR(INDEX(Cadastro!$D$5:$D$94,$AB1068),"")</f>
        <v>C</v>
      </c>
      <c r="E1068" s="29" t="str">
        <f>IFERROR(INDEX(Cadastro!$G$5:$G$94,$AB1068),"")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$94,$AB1068),"")="",IF($L1068&gt;0,1,0),IF(IFERROR(INDEX(Cadastro!$F$5:$F$94,$AB1068),"")&lt;=IFERROR(INDEX(Parâmetros!$B$39:$B$48,MATCH($E1068,Parâmetros!$A$39:$A$48,0)),99),IFERROR(INDEX(Cadastro!$F$5:$F$94,$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$94,$AB1068),"")="",0,IF(IFERROR(INDEX(Cadastro!$F$5:$F$94,$AB1068),"")&gt;IFERROR(INDEX(Parâmetros!$B$39:$B$48,MATCH($E1068,Parâmetros!$A$39:$A$48,0)),99),IFERROR(INDEX(Cadastro!$F$5:$F$94,$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registro"),IF(AND($AB1068&lt;&gt;$AB1067,IFERROR(INDEX(Cadastro!$F$5:$F$94,$AB1068),"")=""),"Indeterminado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IFERROR(MATCH($A1068&amp;"|"&amp;TEXT(_xlfn.MAXIFS(Cadastro!$E$5:$E$94,Cadastro!$A$5:$A$94,$A1068,Cadastro!$E$5:$E$94,"&lt;="&amp;$F1068),"yyyymmdd"),Cadastro!$I$5:$I$94,0),"")</f>
        <v>42</v>
      </c>
      <c r="AC1068" t="str">
        <f>IFERROR(_xlfn.SINGLE(INDEX(Exceções!$D$5:$D$202,MATCH($A1068&amp;"|"&amp;$F1068,Exceções!$F$5:$F$202,0))),"")</f>
        <v/>
      </c>
      <c r="AD1068" t="str">
        <f>IF($AC1068="","",IFERROR(_xlfn.SINGLE(INDEX(Exceções!$E$5:$E$202,MATCH($A1068&amp;"|"&amp;$F1068,Exceções!$F$5:$F$202,0))),""))</f>
        <v/>
      </c>
    </row>
    <row r="1069" spans="1:30" ht="15" hidden="1" customHeight="1" x14ac:dyDescent="0.25">
      <c r="A1069" s="43">
        <v>56327</v>
      </c>
      <c r="B1069" s="29" t="s">
        <v>206</v>
      </c>
      <c r="C1069" s="29" t="str">
        <f>IFERROR(INDEX(Cadastro!$C$5:$C$94,$AB1069),"NÃO INFORMADO")</f>
        <v>INS</v>
      </c>
      <c r="D1069" s="29" t="str">
        <f>IFERROR(INDEX(Cadastro!$D$5:$D$94,$AB1069),"")</f>
        <v>C</v>
      </c>
      <c r="E1069" s="29" t="str">
        <f>IFERROR(INDEX(Cadastro!$G$5:$G$94,$AB1069),"")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$94,$AB1069),"")="",IF($L1069&gt;0,1,0),IF(IFERROR(INDEX(Cadastro!$F$5:$F$94,$AB1069),"")&lt;=IFERROR(INDEX(Parâmetros!$B$39:$B$48,MATCH($E1069,Parâmetros!$A$39:$A$48,0)),99),IFERROR(INDEX(Cadastro!$F$5:$F$94,$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$94,$AB1069),"")="",0,IF(IFERROR(INDEX(Cadastro!$F$5:$F$94,$AB1069),"")&gt;IFERROR(INDEX(Parâmetros!$B$39:$B$48,MATCH($E1069,Parâmetros!$A$39:$A$48,0)),99),IFERROR(INDEX(Cadastro!$F$5:$F$94,$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registro"),IF(AND($AB1069&lt;&gt;$AB1068,IFERROR(INDEX(Cadastro!$F$5:$F$94,$AB1069),"")=""),"Indeterminado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IFERROR(MATCH($A1069&amp;"|"&amp;TEXT(_xlfn.MAXIFS(Cadastro!$E$5:$E$94,Cadastro!$A$5:$A$94,$A1069,Cadastro!$E$5:$E$94,"&lt;="&amp;$F1069),"yyyymmdd"),Cadastro!$I$5:$I$94,0),"")</f>
        <v>42</v>
      </c>
      <c r="AC1069" t="str">
        <f>IFERROR(_xlfn.SINGLE(INDEX(Exceções!$D$5:$D$202,MATCH($A1069&amp;"|"&amp;$F1069,Exceções!$F$5:$F$202,0))),"")</f>
        <v/>
      </c>
      <c r="AD1069" t="str">
        <f>IF($AC1069="","",IFERROR(_xlfn.SINGLE(INDEX(Exceções!$E$5:$E$202,MATCH($A1069&amp;"|"&amp;$F1069,Exceções!$F$5:$F$202,0))),""))</f>
        <v/>
      </c>
    </row>
    <row r="1070" spans="1:30" ht="15" hidden="1" customHeight="1" x14ac:dyDescent="0.25">
      <c r="A1070" s="43">
        <v>56327</v>
      </c>
      <c r="B1070" s="29" t="s">
        <v>206</v>
      </c>
      <c r="C1070" s="29" t="str">
        <f>IFERROR(INDEX(Cadastro!$C$5:$C$94,$AB1070),"NÃO INFORMADO")</f>
        <v>INS</v>
      </c>
      <c r="D1070" s="29" t="str">
        <f>IFERROR(INDEX(Cadastro!$D$5:$D$94,$AB1070),"")</f>
        <v>C</v>
      </c>
      <c r="E1070" s="29" t="str">
        <f>IFERROR(INDEX(Cadastro!$G$5:$G$94,$AB1070),"")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$94,$AB1070),"")="",IF($L1070&gt;0,1,0),IF(IFERROR(INDEX(Cadastro!$F$5:$F$94,$AB1070),"")&lt;=IFERROR(INDEX(Parâmetros!$B$39:$B$48,MATCH($E1070,Parâmetros!$A$39:$A$48,0)),99),IFERROR(INDEX(Cadastro!$F$5:$F$94,$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$94,$AB1070),"")="",0,IF(IFERROR(INDEX(Cadastro!$F$5:$F$94,$AB1070),"")&gt;IFERROR(INDEX(Parâmetros!$B$39:$B$48,MATCH($E1070,Parâmetros!$A$39:$A$48,0)),99),IFERROR(INDEX(Cadastro!$F$5:$F$94,$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registro"),IF(AND($AB1070&lt;&gt;$AB1069,IFERROR(INDEX(Cadastro!$F$5:$F$94,$AB1070),"")=""),"Indeterminado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IFERROR(MATCH($A1070&amp;"|"&amp;TEXT(_xlfn.MAXIFS(Cadastro!$E$5:$E$94,Cadastro!$A$5:$A$94,$A1070,Cadastro!$E$5:$E$94,"&lt;="&amp;$F1070),"yyyymmdd"),Cadastro!$I$5:$I$94,0),"")</f>
        <v>42</v>
      </c>
      <c r="AC1070" t="str">
        <f>IFERROR(_xlfn.SINGLE(INDEX(Exceções!$D$5:$D$202,MATCH($A1070&amp;"|"&amp;$F1070,Exceções!$F$5:$F$202,0))),"")</f>
        <v/>
      </c>
      <c r="AD1070" t="str">
        <f>IF($AC1070="","",IFERROR(_xlfn.SINGLE(INDEX(Exceções!$E$5:$E$202,MATCH($A1070&amp;"|"&amp;$F1070,Exceções!$F$5:$F$202,0))),""))</f>
        <v/>
      </c>
    </row>
    <row r="1071" spans="1:30" ht="15" hidden="1" customHeight="1" x14ac:dyDescent="0.25">
      <c r="A1071" s="43">
        <v>56327</v>
      </c>
      <c r="B1071" s="29" t="s">
        <v>206</v>
      </c>
      <c r="C1071" s="29" t="str">
        <f>IFERROR(INDEX(Cadastro!$C$5:$C$94,$AB1071),"NÃO INFORMADO")</f>
        <v>INS</v>
      </c>
      <c r="D1071" s="29" t="str">
        <f>IFERROR(INDEX(Cadastro!$D$5:$D$94,$AB1071),"")</f>
        <v>C</v>
      </c>
      <c r="E1071" s="29" t="str">
        <f>IFERROR(INDEX(Cadastro!$G$5:$G$94,$AB1071),"")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$94,$AB1071),"")="",IF($L1071&gt;0,1,0),IF(IFERROR(INDEX(Cadastro!$F$5:$F$94,$AB1071),"")&lt;=IFERROR(INDEX(Parâmetros!$B$39:$B$48,MATCH($E1071,Parâmetros!$A$39:$A$48,0)),99),IFERROR(INDEX(Cadastro!$F$5:$F$94,$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$94,$AB1071),"")="",0,IF(IFERROR(INDEX(Cadastro!$F$5:$F$94,$AB1071),"")&gt;IFERROR(INDEX(Parâmetros!$B$39:$B$48,MATCH($E1071,Parâmetros!$A$39:$A$48,0)),99),IFERROR(INDEX(Cadastro!$F$5:$F$94,$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registro"),IF(AND($AB1071&lt;&gt;$AB1070,IFERROR(INDEX(Cadastro!$F$5:$F$94,$AB1071),"")=""),"Indeterminado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IFERROR(MATCH($A1071&amp;"|"&amp;TEXT(_xlfn.MAXIFS(Cadastro!$E$5:$E$94,Cadastro!$A$5:$A$94,$A1071,Cadastro!$E$5:$E$94,"&lt;="&amp;$F1071),"yyyymmdd"),Cadastro!$I$5:$I$94,0),"")</f>
        <v>42</v>
      </c>
      <c r="AC1071" t="str">
        <f>IFERROR(_xlfn.SINGLE(INDEX(Exceções!$D$5:$D$202,MATCH($A1071&amp;"|"&amp;$F1071,Exceções!$F$5:$F$202,0))),"")</f>
        <v/>
      </c>
      <c r="AD1071" t="str">
        <f>IF($AC1071="","",IFERROR(_xlfn.SINGLE(INDEX(Exceções!$E$5:$E$202,MATCH($A1071&amp;"|"&amp;$F1071,Exceções!$F$5:$F$202,0))),""))</f>
        <v/>
      </c>
    </row>
    <row r="1072" spans="1:30" ht="15" hidden="1" customHeight="1" x14ac:dyDescent="0.25">
      <c r="A1072" s="43">
        <v>56327</v>
      </c>
      <c r="B1072" s="29" t="s">
        <v>206</v>
      </c>
      <c r="C1072" s="29" t="str">
        <f>IFERROR(INDEX(Cadastro!$C$5:$C$94,$AB1072),"NÃO INFORMADO")</f>
        <v>INS</v>
      </c>
      <c r="D1072" s="29" t="str">
        <f>IFERROR(INDEX(Cadastro!$D$5:$D$94,$AB1072),"")</f>
        <v>C</v>
      </c>
      <c r="E1072" s="29" t="str">
        <f>IFERROR(INDEX(Cadastro!$G$5:$G$94,$AB1072),"")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$94,$AB1072),"")="",IF($L1072&gt;0,1,0),IF(IFERROR(INDEX(Cadastro!$F$5:$F$94,$AB1072),"")&lt;=IFERROR(INDEX(Parâmetros!$B$39:$B$48,MATCH($E1072,Parâmetros!$A$39:$A$48,0)),99),IFERROR(INDEX(Cadastro!$F$5:$F$94,$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$94,$AB1072),"")="",0,IF(IFERROR(INDEX(Cadastro!$F$5:$F$94,$AB1072),"")&gt;IFERROR(INDEX(Parâmetros!$B$39:$B$48,MATCH($E1072,Parâmetros!$A$39:$A$48,0)),99),IFERROR(INDEX(Cadastro!$F$5:$F$94,$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registro"),IF(AND($AB1072&lt;&gt;$AB1071,IFERROR(INDEX(Cadastro!$F$5:$F$94,$AB1072),"")=""),"Indeterminado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IFERROR(MATCH($A1072&amp;"|"&amp;TEXT(_xlfn.MAXIFS(Cadastro!$E$5:$E$94,Cadastro!$A$5:$A$94,$A1072,Cadastro!$E$5:$E$94,"&lt;="&amp;$F1072),"yyyymmdd"),Cadastro!$I$5:$I$94,0),"")</f>
        <v>42</v>
      </c>
      <c r="AC1072" t="str">
        <f>IFERROR(_xlfn.SINGLE(INDEX(Exceções!$D$5:$D$202,MATCH($A1072&amp;"|"&amp;$F1072,Exceções!$F$5:$F$202,0))),"")</f>
        <v/>
      </c>
      <c r="AD1072" t="str">
        <f>IF($AC1072="","",IFERROR(_xlfn.SINGLE(INDEX(Exceções!$E$5:$E$202,MATCH($A1072&amp;"|"&amp;$F1072,Exceções!$F$5:$F$202,0))),""))</f>
        <v/>
      </c>
    </row>
    <row r="1073" spans="1:30" ht="15" hidden="1" customHeight="1" x14ac:dyDescent="0.25">
      <c r="A1073" s="43">
        <v>56327</v>
      </c>
      <c r="B1073" s="29" t="s">
        <v>206</v>
      </c>
      <c r="C1073" s="29" t="str">
        <f>IFERROR(INDEX(Cadastro!$C$5:$C$94,$AB1073),"NÃO INFORMADO")</f>
        <v>INS</v>
      </c>
      <c r="D1073" s="29" t="str">
        <f>IFERROR(INDEX(Cadastro!$D$5:$D$94,$AB1073),"")</f>
        <v>C</v>
      </c>
      <c r="E1073" s="29" t="str">
        <f>IFERROR(INDEX(Cadastro!$G$5:$G$94,$AB1073),"")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$94,$AB1073),"")="",IF($L1073&gt;0,1,0),IF(IFERROR(INDEX(Cadastro!$F$5:$F$94,$AB1073),"")&lt;=IFERROR(INDEX(Parâmetros!$B$39:$B$48,MATCH($E1073,Parâmetros!$A$39:$A$48,0)),99),IFERROR(INDEX(Cadastro!$F$5:$F$94,$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$94,$AB1073),"")="",0,IF(IFERROR(INDEX(Cadastro!$F$5:$F$94,$AB1073),"")&gt;IFERROR(INDEX(Parâmetros!$B$39:$B$48,MATCH($E1073,Parâmetros!$A$39:$A$48,0)),99),IFERROR(INDEX(Cadastro!$F$5:$F$94,$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registro"),IF(AND($AB1073&lt;&gt;$AB1072,IFERROR(INDEX(Cadastro!$F$5:$F$94,$AB1073),"")=""),"Indeterminado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IFERROR(MATCH($A1073&amp;"|"&amp;TEXT(_xlfn.MAXIFS(Cadastro!$E$5:$E$94,Cadastro!$A$5:$A$94,$A1073,Cadastro!$E$5:$E$94,"&lt;="&amp;$F1073),"yyyymmdd"),Cadastro!$I$5:$I$94,0),"")</f>
        <v>42</v>
      </c>
      <c r="AC1073" t="str">
        <f>IFERROR(_xlfn.SINGLE(INDEX(Exceções!$D$5:$D$202,MATCH($A1073&amp;"|"&amp;$F1073,Exceções!$F$5:$F$202,0))),"")</f>
        <v/>
      </c>
      <c r="AD1073" t="str">
        <f>IF($AC1073="","",IFERROR(_xlfn.SINGLE(INDEX(Exceções!$E$5:$E$202,MATCH($A1073&amp;"|"&amp;$F1073,Exceções!$F$5:$F$202,0))),""))</f>
        <v/>
      </c>
    </row>
    <row r="1074" spans="1:30" ht="15" hidden="1" customHeight="1" x14ac:dyDescent="0.25">
      <c r="A1074" s="43">
        <v>56327</v>
      </c>
      <c r="B1074" s="29" t="s">
        <v>206</v>
      </c>
      <c r="C1074" s="29" t="str">
        <f>IFERROR(INDEX(Cadastro!$C$5:$C$94,$AB1074),"NÃO INFORMADO")</f>
        <v>INS</v>
      </c>
      <c r="D1074" s="29" t="str">
        <f>IFERROR(INDEX(Cadastro!$D$5:$D$94,$AB1074),"")</f>
        <v>C</v>
      </c>
      <c r="E1074" s="29" t="str">
        <f>IFERROR(INDEX(Cadastro!$G$5:$G$94,$AB1074),"")</f>
        <v>C</v>
      </c>
      <c r="F1074" s="41">
        <v>46253</v>
      </c>
      <c r="G1074" s="44" t="str">
        <f t="shared" si="204"/>
        <v>qua</v>
      </c>
      <c r="H1074" s="43" t="str">
        <f>IF(COUNTIFS(Dados!$A:$A,$A1074,Dados!$S:$S,$F1074)=0,"",_xlfn.MINIFS(Dados!$Q:$Q,Dados!$A:$A,$A1074,Dados!$S:$S,$F1074))</f>
        <v/>
      </c>
      <c r="I1074" s="43" t="str">
        <f>IF($H1074="","",_xlfn.MAXIFS(Dados!$R:$R,Dados!$A:$A,$A1074,Dados!$S:$S,$F1074))</f>
        <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0</v>
      </c>
      <c r="M1074" s="42">
        <f>IFERROR(INDEX(Parâmetros!$E$6:$E$11,MATCH($K1074,Parâmetros!$A$6:$A$11,0)),"")</f>
        <v>6.67</v>
      </c>
      <c r="N1074" s="45">
        <f t="shared" si="205"/>
        <v>0</v>
      </c>
      <c r="O1074" s="45">
        <f>Parâmetros!$E$13</f>
        <v>0.8</v>
      </c>
      <c r="P1074" s="44" t="str">
        <f>IF(OR($M1074="",$F1074&gt;Parâmetros!$E$14),"Não","Sim")</f>
        <v>Não</v>
      </c>
      <c r="Q1074" s="44" t="str">
        <f t="shared" si="206"/>
        <v/>
      </c>
      <c r="R1074" s="44" t="str">
        <f t="shared" si="207"/>
        <v/>
      </c>
      <c r="S1074" s="42" t="str">
        <f t="shared" si="208"/>
        <v/>
      </c>
      <c r="T1074" s="44" t="str">
        <f>IF($Q1074&lt;&gt;"Sim","",IF($N1074&gt;Parâmetros!$E$15,"Sim","Não"))</f>
        <v/>
      </c>
      <c r="U1074" s="29" t="str">
        <f t="shared" si="209"/>
        <v>Fora da apuração</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FALTA DE REGISTRO · dia 2 de 5 do ciclo</v>
      </c>
      <c r="W1074" s="46">
        <f>IF(AND($AC1074&lt;&gt;"",$AB1074=$AB1073,$W1073&lt;&gt;""),$W1073,IF(OR(OR($D1074="6x1",$D1074="FF 6x1"),$D1074="5x2"),"",IF($AB1074&lt;&gt;$AB1073,IF(IFERROR(INDEX(Cadastro!$F$5:$F$94,$AB1074),"")="",IF($L1074&gt;0,1,0),IF(IFERROR(INDEX(Cadastro!$F$5:$F$94,$AB1074),"")&lt;=IFERROR(INDEX(Parâmetros!$B$39:$B$48,MATCH($E1074,Parâmetros!$A$39:$A$48,0)),99),IFERROR(INDEX(Cadastro!$F$5:$F$94,$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$94,$AB1074),"")="",0,IF(IFERROR(INDEX(Cadastro!$F$5:$F$94,$AB1074),"")&gt;IFERROR(INDEX(Parâmetros!$B$39:$B$48,MATCH($E1074,Parâmetros!$A$39:$A$48,0)),99),IFERROR(INDEX(Cadastro!$F$5:$F$94,$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registro"),IF(AND($AB1074&lt;&gt;$AB1073,IFERROR(INDEX(Cadastro!$F$5:$F$94,$AB1074),"")=""),"Indeterminado (início da série)",IF($X1074&gt;0,"Folga","Falta de registro"))))))))</f>
        <v>Falta de registro</v>
      </c>
      <c r="Z1074" s="46">
        <f>IF(OR($L1074&gt;0,$F1074&gt;Parâmetros!$E$14),0,IF($A1074&lt;&gt;$A1073,1,N($Z1073)+1))</f>
        <v>0</v>
      </c>
      <c r="AA1074" s="46">
        <f>IF(OR($L1074&gt;0,$F1074&gt;Parâmetros!$E$14),0,IF(OR($A1074&lt;&gt;$A1075,$F1075&gt;Parâmetros!$E$14),1,N($AA1075)+1))</f>
        <v>0</v>
      </c>
      <c r="AB1074" s="43">
        <f>IFERROR(MATCH($A1074&amp;"|"&amp;TEXT(_xlfn.MAXIFS(Cadastro!$E$5:$E$94,Cadastro!$A$5:$A$94,$A1074,Cadastro!$E$5:$E$94,"&lt;="&amp;$F1074),"yyyymmdd"),Cadastro!$I$5:$I$94,0),"")</f>
        <v>42</v>
      </c>
      <c r="AC1074" t="str">
        <f>IFERROR(_xlfn.SINGLE(INDEX(Exceções!$D$5:$D$202,MATCH($A1074&amp;"|"&amp;$F1074,Exceções!$F$5:$F$202,0))),"")</f>
        <v/>
      </c>
      <c r="AD1074" t="str">
        <f>IF($AC1074="","",IFERROR(_xlfn.SINGLE(INDEX(Exceções!$E$5:$E$202,MATCH($A1074&amp;"|"&amp;$F1074,Exceções!$F$5:$F$202,0))),""))</f>
        <v/>
      </c>
    </row>
    <row r="1075" spans="1:30" ht="15" hidden="1" customHeight="1" x14ac:dyDescent="0.25">
      <c r="A1075" s="43">
        <v>56327</v>
      </c>
      <c r="B1075" s="29" t="s">
        <v>206</v>
      </c>
      <c r="C1075" s="29" t="str">
        <f>IFERROR(INDEX(Cadastro!$C$5:$C$94,$AB1075),"NÃO INFORMADO")</f>
        <v>INS</v>
      </c>
      <c r="D1075" s="29" t="str">
        <f>IFERROR(INDEX(Cadastro!$D$5:$D$94,$AB1075),"")</f>
        <v>C</v>
      </c>
      <c r="E1075" s="29" t="str">
        <f>IFERROR(INDEX(Cadastro!$G$5:$G$94,$AB1075),"")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$94,$AB1075),"")="",IF($L1075&gt;0,1,0),IF(IFERROR(INDEX(Cadastro!$F$5:$F$94,$AB1075),"")&lt;=IFERROR(INDEX(Parâmetros!$B$39:$B$48,MATCH($E1075,Parâmetros!$A$39:$A$48,0)),99),IFERROR(INDEX(Cadastro!$F$5:$F$94,$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$94,$AB1075),"")="",0,IF(IFERROR(INDEX(Cadastro!$F$5:$F$94,$AB1075),"")&gt;IFERROR(INDEX(Parâmetros!$B$39:$B$48,MATCH($E1075,Parâmetros!$A$39:$A$48,0)),99),IFERROR(INDEX(Cadastro!$F$5:$F$94,$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registro"),IF(AND($AB1075&lt;&gt;$AB1074,IFERROR(INDEX(Cadastro!$F$5:$F$94,$AB1075),"")=""),"Indeterminado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IFERROR(MATCH($A1075&amp;"|"&amp;TEXT(_xlfn.MAXIFS(Cadastro!$E$5:$E$94,Cadastro!$A$5:$A$94,$A1075,Cadastro!$E$5:$E$94,"&lt;="&amp;$F1075),"yyyymmdd"),Cadastro!$I$5:$I$94,0),"")</f>
        <v>42</v>
      </c>
      <c r="AC1075" t="str">
        <f>IFERROR(_xlfn.SINGLE(INDEX(Exceções!$D$5:$D$202,MATCH($A1075&amp;"|"&amp;$F1075,Exceções!$F$5:$F$202,0))),"")</f>
        <v/>
      </c>
      <c r="AD1075" t="str">
        <f>IF($AC1075="","",IFERROR(_xlfn.SINGLE(INDEX(Exceções!$E$5:$E$202,MATCH($A1075&amp;"|"&amp;$F1075,Exceções!$F$5:$F$202,0))),""))</f>
        <v/>
      </c>
    </row>
    <row r="1076" spans="1:30" ht="15" hidden="1" customHeight="1" x14ac:dyDescent="0.25">
      <c r="A1076" s="43">
        <v>56327</v>
      </c>
      <c r="B1076" s="29" t="s">
        <v>206</v>
      </c>
      <c r="C1076" s="29" t="str">
        <f>IFERROR(INDEX(Cadastro!$C$5:$C$94,$AB1076),"NÃO INFORMADO")</f>
        <v>INS</v>
      </c>
      <c r="D1076" s="29" t="str">
        <f>IFERROR(INDEX(Cadastro!$D$5:$D$94,$AB1076),"")</f>
        <v>C</v>
      </c>
      <c r="E1076" s="29" t="str">
        <f>IFERROR(INDEX(Cadastro!$G$5:$G$94,$AB1076),"")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$94,$AB1076),"")="",IF($L1076&gt;0,1,0),IF(IFERROR(INDEX(Cadastro!$F$5:$F$94,$AB1076),"")&lt;=IFERROR(INDEX(Parâmetros!$B$39:$B$48,MATCH($E1076,Parâmetros!$A$39:$A$48,0)),99),IFERROR(INDEX(Cadastro!$F$5:$F$94,$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$94,$AB1076),"")="",0,IF(IFERROR(INDEX(Cadastro!$F$5:$F$94,$AB1076),"")&gt;IFERROR(INDEX(Parâmetros!$B$39:$B$48,MATCH($E1076,Parâmetros!$A$39:$A$48,0)),99),IFERROR(INDEX(Cadastro!$F$5:$F$94,$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registro"),IF(AND($AB1076&lt;&gt;$AB1075,IFERROR(INDEX(Cadastro!$F$5:$F$94,$AB1076),"")=""),"Indeterminado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IFERROR(MATCH($A1076&amp;"|"&amp;TEXT(_xlfn.MAXIFS(Cadastro!$E$5:$E$94,Cadastro!$A$5:$A$94,$A1076,Cadastro!$E$5:$E$94,"&lt;="&amp;$F1076),"yyyymmdd"),Cadastro!$I$5:$I$94,0),"")</f>
        <v>42</v>
      </c>
      <c r="AC1076" t="str">
        <f>IFERROR(_xlfn.SINGLE(INDEX(Exceções!$D$5:$D$202,MATCH($A1076&amp;"|"&amp;$F1076,Exceções!$F$5:$F$202,0))),"")</f>
        <v/>
      </c>
      <c r="AD1076" t="str">
        <f>IF($AC1076="","",IFERROR(_xlfn.SINGLE(INDEX(Exceções!$E$5:$E$202,MATCH($A1076&amp;"|"&amp;$F1076,Exceções!$F$5:$F$202,0))),""))</f>
        <v/>
      </c>
    </row>
    <row r="1077" spans="1:30" ht="15" hidden="1" customHeight="1" x14ac:dyDescent="0.25">
      <c r="A1077" s="43">
        <v>56327</v>
      </c>
      <c r="B1077" s="29" t="s">
        <v>206</v>
      </c>
      <c r="C1077" s="29" t="str">
        <f>IFERROR(INDEX(Cadastro!$C$5:$C$94,$AB1077),"NÃO INFORMADO")</f>
        <v>INS</v>
      </c>
      <c r="D1077" s="29" t="str">
        <f>IFERROR(INDEX(Cadastro!$D$5:$D$94,$AB1077),"")</f>
        <v>C</v>
      </c>
      <c r="E1077" s="29" t="str">
        <f>IFERROR(INDEX(Cadastro!$G$5:$G$94,$AB1077),"")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$94,$AB1077),"")="",IF($L1077&gt;0,1,0),IF(IFERROR(INDEX(Cadastro!$F$5:$F$94,$AB1077),"")&lt;=IFERROR(INDEX(Parâmetros!$B$39:$B$48,MATCH($E1077,Parâmetros!$A$39:$A$48,0)),99),IFERROR(INDEX(Cadastro!$F$5:$F$94,$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$94,$AB1077),"")="",0,IF(IFERROR(INDEX(Cadastro!$F$5:$F$94,$AB1077),"")&gt;IFERROR(INDEX(Parâmetros!$B$39:$B$48,MATCH($E1077,Parâmetros!$A$39:$A$48,0)),99),IFERROR(INDEX(Cadastro!$F$5:$F$94,$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registro"),IF(AND($AB1077&lt;&gt;$AB1076,IFERROR(INDEX(Cadastro!$F$5:$F$94,$AB1077),"")=""),"Indeterminado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IFERROR(MATCH($A1077&amp;"|"&amp;TEXT(_xlfn.MAXIFS(Cadastro!$E$5:$E$94,Cadastro!$A$5:$A$94,$A1077,Cadastro!$E$5:$E$94,"&lt;="&amp;$F1077),"yyyymmdd"),Cadastro!$I$5:$I$94,0),"")</f>
        <v>42</v>
      </c>
      <c r="AC1077" t="str">
        <f>IFERROR(_xlfn.SINGLE(INDEX(Exceções!$D$5:$D$202,MATCH($A1077&amp;"|"&amp;$F1077,Exceções!$F$5:$F$202,0))),"")</f>
        <v/>
      </c>
      <c r="AD1077" t="str">
        <f>IF($AC1077="","",IFERROR(_xlfn.SINGLE(INDEX(Exceções!$E$5:$E$202,MATCH($A1077&amp;"|"&amp;$F1077,Exceções!$F$5:$F$202,0))),""))</f>
        <v/>
      </c>
    </row>
    <row r="1078" spans="1:30" ht="15" hidden="1" customHeight="1" x14ac:dyDescent="0.25">
      <c r="A1078" s="43">
        <v>56327</v>
      </c>
      <c r="B1078" s="29" t="s">
        <v>206</v>
      </c>
      <c r="C1078" s="29" t="str">
        <f>IFERROR(INDEX(Cadastro!$C$5:$C$94,$AB1078),"NÃO INFORMADO")</f>
        <v>INS</v>
      </c>
      <c r="D1078" s="29" t="str">
        <f>IFERROR(INDEX(Cadastro!$D$5:$D$94,$AB1078),"")</f>
        <v>C</v>
      </c>
      <c r="E1078" s="29" t="str">
        <f>IFERROR(INDEX(Cadastro!$G$5:$G$94,$AB1078),"")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$94,$AB1078),"")="",IF($L1078&gt;0,1,0),IF(IFERROR(INDEX(Cadastro!$F$5:$F$94,$AB1078),"")&lt;=IFERROR(INDEX(Parâmetros!$B$39:$B$48,MATCH($E1078,Parâmetros!$A$39:$A$48,0)),99),IFERROR(INDEX(Cadastro!$F$5:$F$94,$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$94,$AB1078),"")="",0,IF(IFERROR(INDEX(Cadastro!$F$5:$F$94,$AB1078),"")&gt;IFERROR(INDEX(Parâmetros!$B$39:$B$48,MATCH($E1078,Parâmetros!$A$39:$A$48,0)),99),IFERROR(INDEX(Cadastro!$F$5:$F$94,$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registro"),IF(AND($AB1078&lt;&gt;$AB1077,IFERROR(INDEX(Cadastro!$F$5:$F$94,$AB1078),"")=""),"Indeterminado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IFERROR(MATCH($A1078&amp;"|"&amp;TEXT(_xlfn.MAXIFS(Cadastro!$E$5:$E$94,Cadastro!$A$5:$A$94,$A1078,Cadastro!$E$5:$E$94,"&lt;="&amp;$F1078),"yyyymmdd"),Cadastro!$I$5:$I$94,0),"")</f>
        <v>42</v>
      </c>
      <c r="AC1078" t="str">
        <f>IFERROR(_xlfn.SINGLE(INDEX(Exceções!$D$5:$D$202,MATCH($A1078&amp;"|"&amp;$F1078,Exceções!$F$5:$F$202,0))),"")</f>
        <v/>
      </c>
      <c r="AD1078" t="str">
        <f>IF($AC1078="","",IFERROR(_xlfn.SINGLE(INDEX(Exceções!$E$5:$E$202,MATCH($A1078&amp;"|"&amp;$F1078,Exceções!$F$5:$F$202,0))),""))</f>
        <v/>
      </c>
    </row>
    <row r="1079" spans="1:30" ht="15" hidden="1" customHeight="1" x14ac:dyDescent="0.25">
      <c r="A1079" s="43">
        <v>56327</v>
      </c>
      <c r="B1079" s="29" t="s">
        <v>206</v>
      </c>
      <c r="C1079" s="29" t="str">
        <f>IFERROR(INDEX(Cadastro!$C$5:$C$94,$AB1079),"NÃO INFORMADO")</f>
        <v>INS</v>
      </c>
      <c r="D1079" s="29" t="str">
        <f>IFERROR(INDEX(Cadastro!$D$5:$D$94,$AB1079),"")</f>
        <v>C</v>
      </c>
      <c r="E1079" s="29" t="str">
        <f>IFERROR(INDEX(Cadastro!$G$5:$G$94,$AB1079),"")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$94,$AB1079),"")="",IF($L1079&gt;0,1,0),IF(IFERROR(INDEX(Cadastro!$F$5:$F$94,$AB1079),"")&lt;=IFERROR(INDEX(Parâmetros!$B$39:$B$48,MATCH($E1079,Parâmetros!$A$39:$A$48,0)),99),IFERROR(INDEX(Cadastro!$F$5:$F$94,$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$94,$AB1079),"")="",0,IF(IFERROR(INDEX(Cadastro!$F$5:$F$94,$AB1079),"")&gt;IFERROR(INDEX(Parâmetros!$B$39:$B$48,MATCH($E1079,Parâmetros!$A$39:$A$48,0)),99),IFERROR(INDEX(Cadastro!$F$5:$F$94,$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registro"),IF(AND($AB1079&lt;&gt;$AB1078,IFERROR(INDEX(Cadastro!$F$5:$F$94,$AB1079),"")=""),"Indeterminado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IFERROR(MATCH($A1079&amp;"|"&amp;TEXT(_xlfn.MAXIFS(Cadastro!$E$5:$E$94,Cadastro!$A$5:$A$94,$A1079,Cadastro!$E$5:$E$94,"&lt;="&amp;$F1079),"yyyymmdd"),Cadastro!$I$5:$I$94,0),"")</f>
        <v>42</v>
      </c>
      <c r="AC1079" t="str">
        <f>IFERROR(_xlfn.SINGLE(INDEX(Exceções!$D$5:$D$202,MATCH($A1079&amp;"|"&amp;$F1079,Exceções!$F$5:$F$202,0))),"")</f>
        <v/>
      </c>
      <c r="AD1079" t="str">
        <f>IF($AC1079="","",IFERROR(_xlfn.SINGLE(INDEX(Exceções!$E$5:$E$202,MATCH($A1079&amp;"|"&amp;$F1079,Exceções!$F$5:$F$202,0))),""))</f>
        <v/>
      </c>
    </row>
    <row r="1080" spans="1:30" ht="15" hidden="1" customHeight="1" x14ac:dyDescent="0.25">
      <c r="A1080" s="43">
        <v>56327</v>
      </c>
      <c r="B1080" s="29" t="s">
        <v>206</v>
      </c>
      <c r="C1080" s="29" t="str">
        <f>IFERROR(INDEX(Cadastro!$C$5:$C$94,$AB1080),"NÃO INFORMADO")</f>
        <v>INS</v>
      </c>
      <c r="D1080" s="29" t="str">
        <f>IFERROR(INDEX(Cadastro!$D$5:$D$94,$AB1080),"")</f>
        <v>C</v>
      </c>
      <c r="E1080" s="29" t="str">
        <f>IFERROR(INDEX(Cadastro!$G$5:$G$94,$AB1080),"")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$94,$AB1080),"")="",IF($L1080&gt;0,1,0),IF(IFERROR(INDEX(Cadastro!$F$5:$F$94,$AB1080),"")&lt;=IFERROR(INDEX(Parâmetros!$B$39:$B$48,MATCH($E1080,Parâmetros!$A$39:$A$48,0)),99),IFERROR(INDEX(Cadastro!$F$5:$F$94,$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$94,$AB1080),"")="",0,IF(IFERROR(INDEX(Cadastro!$F$5:$F$94,$AB1080),"")&gt;IFERROR(INDEX(Parâmetros!$B$39:$B$48,MATCH($E1080,Parâmetros!$A$39:$A$48,0)),99),IFERROR(INDEX(Cadastro!$F$5:$F$94,$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registro"),IF(AND($AB1080&lt;&gt;$AB1079,IFERROR(INDEX(Cadastro!$F$5:$F$94,$AB1080),"")=""),"Indeterminado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IFERROR(MATCH($A1080&amp;"|"&amp;TEXT(_xlfn.MAXIFS(Cadastro!$E$5:$E$94,Cadastro!$A$5:$A$94,$A1080,Cadastro!$E$5:$E$94,"&lt;="&amp;$F1080),"yyyymmdd"),Cadastro!$I$5:$I$94,0),"")</f>
        <v>42</v>
      </c>
      <c r="AC1080" t="str">
        <f>IFERROR(_xlfn.SINGLE(INDEX(Exceções!$D$5:$D$202,MATCH($A1080&amp;"|"&amp;$F1080,Exceções!$F$5:$F$202,0))),"")</f>
        <v/>
      </c>
      <c r="AD1080" t="str">
        <f>IF($AC1080="","",IFERROR(_xlfn.SINGLE(INDEX(Exceções!$E$5:$E$202,MATCH($A1080&amp;"|"&amp;$F1080,Exceções!$F$5:$F$202,0))),""))</f>
        <v/>
      </c>
    </row>
    <row r="1081" spans="1:30" ht="15" hidden="1" customHeight="1" x14ac:dyDescent="0.25">
      <c r="A1081" s="43">
        <v>56327</v>
      </c>
      <c r="B1081" s="29" t="s">
        <v>206</v>
      </c>
      <c r="C1081" s="29" t="str">
        <f>IFERROR(INDEX(Cadastro!$C$5:$C$94,$AB1081),"NÃO INFORMADO")</f>
        <v>INS</v>
      </c>
      <c r="D1081" s="29" t="str">
        <f>IFERROR(INDEX(Cadastro!$D$5:$D$94,$AB1081),"")</f>
        <v>C</v>
      </c>
      <c r="E1081" s="29" t="str">
        <f>IFERROR(INDEX(Cadastro!$G$5:$G$94,$AB1081),"")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$94,$AB1081),"")="",IF($L1081&gt;0,1,0),IF(IFERROR(INDEX(Cadastro!$F$5:$F$94,$AB1081),"")&lt;=IFERROR(INDEX(Parâmetros!$B$39:$B$48,MATCH($E1081,Parâmetros!$A$39:$A$48,0)),99),IFERROR(INDEX(Cadastro!$F$5:$F$94,$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$94,$AB1081),"")="",0,IF(IFERROR(INDEX(Cadastro!$F$5:$F$94,$AB1081),"")&gt;IFERROR(INDEX(Parâmetros!$B$39:$B$48,MATCH($E1081,Parâmetros!$A$39:$A$48,0)),99),IFERROR(INDEX(Cadastro!$F$5:$F$94,$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registro"),IF(AND($AB1081&lt;&gt;$AB1080,IFERROR(INDEX(Cadastro!$F$5:$F$94,$AB1081),"")=""),"Indeterminado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IFERROR(MATCH($A1081&amp;"|"&amp;TEXT(_xlfn.MAXIFS(Cadastro!$E$5:$E$94,Cadastro!$A$5:$A$94,$A1081,Cadastro!$E$5:$E$94,"&lt;="&amp;$F1081),"yyyymmdd"),Cadastro!$I$5:$I$94,0),"")</f>
        <v>42</v>
      </c>
      <c r="AC1081" t="str">
        <f>IFERROR(_xlfn.SINGLE(INDEX(Exceções!$D$5:$D$202,MATCH($A1081&amp;"|"&amp;$F1081,Exceções!$F$5:$F$202,0))),"")</f>
        <v/>
      </c>
      <c r="AD1081" t="str">
        <f>IF($AC1081="","",IFERROR(_xlfn.SINGLE(INDEX(Exceções!$E$5:$E$202,MATCH($A1081&amp;"|"&amp;$F1081,Exceções!$F$5:$F$202,0))),""))</f>
        <v/>
      </c>
    </row>
    <row r="1082" spans="1:30" ht="15" hidden="1" customHeight="1" x14ac:dyDescent="0.25">
      <c r="A1082" s="43">
        <v>56327</v>
      </c>
      <c r="B1082" s="29" t="s">
        <v>206</v>
      </c>
      <c r="C1082" s="29" t="str">
        <f>IFERROR(INDEX(Cadastro!$C$5:$C$94,$AB1082),"NÃO INFORMADO")</f>
        <v>INS</v>
      </c>
      <c r="D1082" s="29" t="str">
        <f>IFERROR(INDEX(Cadastro!$D$5:$D$94,$AB1082),"")</f>
        <v>C</v>
      </c>
      <c r="E1082" s="29" t="str">
        <f>IFERROR(INDEX(Cadastro!$G$5:$G$94,$AB1082),"")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$94,$AB1082),"")="",IF($L1082&gt;0,1,0),IF(IFERROR(INDEX(Cadastro!$F$5:$F$94,$AB1082),"")&lt;=IFERROR(INDEX(Parâmetros!$B$39:$B$48,MATCH($E1082,Parâmetros!$A$39:$A$48,0)),99),IFERROR(INDEX(Cadastro!$F$5:$F$94,$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$94,$AB1082),"")="",0,IF(IFERROR(INDEX(Cadastro!$F$5:$F$94,$AB1082),"")&gt;IFERROR(INDEX(Parâmetros!$B$39:$B$48,MATCH($E1082,Parâmetros!$A$39:$A$48,0)),99),IFERROR(INDEX(Cadastro!$F$5:$F$94,$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registro"),IF(AND($AB1082&lt;&gt;$AB1081,IFERROR(INDEX(Cadastro!$F$5:$F$94,$AB1082),"")=""),"Indeterminado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IFERROR(MATCH($A1082&amp;"|"&amp;TEXT(_xlfn.MAXIFS(Cadastro!$E$5:$E$94,Cadastro!$A$5:$A$94,$A1082,Cadastro!$E$5:$E$94,"&lt;="&amp;$F1082),"yyyymmdd"),Cadastro!$I$5:$I$94,0),"")</f>
        <v>42</v>
      </c>
      <c r="AC1082" t="str">
        <f>IFERROR(_xlfn.SINGLE(INDEX(Exceções!$D$5:$D$202,MATCH($A1082&amp;"|"&amp;$F1082,Exceções!$F$5:$F$202,0))),"")</f>
        <v/>
      </c>
      <c r="AD1082" t="str">
        <f>IF($AC1082="","",IFERROR(_xlfn.SINGLE(INDEX(Exceções!$E$5:$E$202,MATCH($A1082&amp;"|"&amp;$F1082,Exceções!$F$5:$F$202,0))),""))</f>
        <v/>
      </c>
    </row>
    <row r="1083" spans="1:30" ht="15" hidden="1" customHeight="1" x14ac:dyDescent="0.25">
      <c r="A1083" s="43">
        <v>56327</v>
      </c>
      <c r="B1083" s="29" t="s">
        <v>206</v>
      </c>
      <c r="C1083" s="29" t="str">
        <f>IFERROR(INDEX(Cadastro!$C$5:$C$94,$AB1083),"NÃO INFORMADO")</f>
        <v>INS</v>
      </c>
      <c r="D1083" s="29" t="str">
        <f>IFERROR(INDEX(Cadastro!$D$5:$D$94,$AB1083),"")</f>
        <v>C</v>
      </c>
      <c r="E1083" s="29" t="str">
        <f>IFERROR(INDEX(Cadastro!$G$5:$G$94,$AB1083),"")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$94,$AB1083),"")="",IF($L1083&gt;0,1,0),IF(IFERROR(INDEX(Cadastro!$F$5:$F$94,$AB1083),"")&lt;=IFERROR(INDEX(Parâmetros!$B$39:$B$48,MATCH($E1083,Parâmetros!$A$39:$A$48,0)),99),IFERROR(INDEX(Cadastro!$F$5:$F$94,$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$94,$AB1083),"")="",0,IF(IFERROR(INDEX(Cadastro!$F$5:$F$94,$AB1083),"")&gt;IFERROR(INDEX(Parâmetros!$B$39:$B$48,MATCH($E1083,Parâmetros!$A$39:$A$48,0)),99),IFERROR(INDEX(Cadastro!$F$5:$F$94,$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registro"),IF(AND($AB1083&lt;&gt;$AB1082,IFERROR(INDEX(Cadastro!$F$5:$F$94,$AB1083),"")=""),"Indeterminado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IFERROR(MATCH($A1083&amp;"|"&amp;TEXT(_xlfn.MAXIFS(Cadastro!$E$5:$E$94,Cadastro!$A$5:$A$94,$A1083,Cadastro!$E$5:$E$94,"&lt;="&amp;$F1083),"yyyymmdd"),Cadastro!$I$5:$I$94,0),"")</f>
        <v>42</v>
      </c>
      <c r="AC1083" t="str">
        <f>IFERROR(_xlfn.SINGLE(INDEX(Exceções!$D$5:$D$202,MATCH($A1083&amp;"|"&amp;$F1083,Exceções!$F$5:$F$202,0))),"")</f>
        <v/>
      </c>
      <c r="AD1083" t="str">
        <f>IF($AC1083="","",IFERROR(_xlfn.SINGLE(INDEX(Exceções!$E$5:$E$202,MATCH($A1083&amp;"|"&amp;$F1083,Exceções!$F$5:$F$202,0))),""))</f>
        <v/>
      </c>
    </row>
    <row r="1084" spans="1:30" ht="15" hidden="1" customHeight="1" x14ac:dyDescent="0.25">
      <c r="A1084" s="43">
        <v>56327</v>
      </c>
      <c r="B1084" s="29" t="s">
        <v>206</v>
      </c>
      <c r="C1084" s="29" t="str">
        <f>IFERROR(INDEX(Cadastro!$C$5:$C$94,$AB1084),"NÃO INFORMADO")</f>
        <v>INS</v>
      </c>
      <c r="D1084" s="29" t="str">
        <f>IFERROR(INDEX(Cadastro!$D$5:$D$94,$AB1084),"")</f>
        <v>C</v>
      </c>
      <c r="E1084" s="29" t="str">
        <f>IFERROR(INDEX(Cadastro!$G$5:$G$94,$AB1084),"")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$94,$AB1084),"")="",IF($L1084&gt;0,1,0),IF(IFERROR(INDEX(Cadastro!$F$5:$F$94,$AB1084),"")&lt;=IFERROR(INDEX(Parâmetros!$B$39:$B$48,MATCH($E1084,Parâmetros!$A$39:$A$48,0)),99),IFERROR(INDEX(Cadastro!$F$5:$F$94,$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$94,$AB1084),"")="",0,IF(IFERROR(INDEX(Cadastro!$F$5:$F$94,$AB1084),"")&gt;IFERROR(INDEX(Parâmetros!$B$39:$B$48,MATCH($E1084,Parâmetros!$A$39:$A$48,0)),99),IFERROR(INDEX(Cadastro!$F$5:$F$94,$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registro"),IF(AND($AB1084&lt;&gt;$AB1083,IFERROR(INDEX(Cadastro!$F$5:$F$94,$AB1084),"")=""),"Indeterminado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IFERROR(MATCH($A1084&amp;"|"&amp;TEXT(_xlfn.MAXIFS(Cadastro!$E$5:$E$94,Cadastro!$A$5:$A$94,$A1084,Cadastro!$E$5:$E$94,"&lt;="&amp;$F1084),"yyyymmdd"),Cadastro!$I$5:$I$94,0),"")</f>
        <v>42</v>
      </c>
      <c r="AC1084" t="str">
        <f>IFERROR(_xlfn.SINGLE(INDEX(Exceções!$D$5:$D$202,MATCH($A1084&amp;"|"&amp;$F1084,Exceções!$F$5:$F$202,0))),"")</f>
        <v/>
      </c>
      <c r="AD1084" t="str">
        <f>IF($AC1084="","",IFERROR(_xlfn.SINGLE(INDEX(Exceções!$E$5:$E$202,MATCH($A1084&amp;"|"&amp;$F1084,Exceções!$F$5:$F$202,0))),""))</f>
        <v/>
      </c>
    </row>
    <row r="1085" spans="1:30" ht="15" hidden="1" customHeight="1" x14ac:dyDescent="0.25">
      <c r="A1085" s="43">
        <v>56327</v>
      </c>
      <c r="B1085" s="29" t="s">
        <v>206</v>
      </c>
      <c r="C1085" s="29" t="str">
        <f>IFERROR(INDEX(Cadastro!$C$5:$C$94,$AB1085),"NÃO INFORMADO")</f>
        <v>INS</v>
      </c>
      <c r="D1085" s="29" t="str">
        <f>IFERROR(INDEX(Cadastro!$D$5:$D$94,$AB1085),"")</f>
        <v>C</v>
      </c>
      <c r="E1085" s="29" t="str">
        <f>IFERROR(INDEX(Cadastro!$G$5:$G$94,$AB1085),"")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$94,$AB1085),"")="",IF($L1085&gt;0,1,0),IF(IFERROR(INDEX(Cadastro!$F$5:$F$94,$AB1085),"")&lt;=IFERROR(INDEX(Parâmetros!$B$39:$B$48,MATCH($E1085,Parâmetros!$A$39:$A$48,0)),99),IFERROR(INDEX(Cadastro!$F$5:$F$94,$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$94,$AB1085),"")="",0,IF(IFERROR(INDEX(Cadastro!$F$5:$F$94,$AB1085),"")&gt;IFERROR(INDEX(Parâmetros!$B$39:$B$48,MATCH($E1085,Parâmetros!$A$39:$A$48,0)),99),IFERROR(INDEX(Cadastro!$F$5:$F$94,$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registro"),IF(AND($AB1085&lt;&gt;$AB1084,IFERROR(INDEX(Cadastro!$F$5:$F$94,$AB1085),"")=""),"Indeterminado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IFERROR(MATCH($A1085&amp;"|"&amp;TEXT(_xlfn.MAXIFS(Cadastro!$E$5:$E$94,Cadastro!$A$5:$A$94,$A1085,Cadastro!$E$5:$E$94,"&lt;="&amp;$F1085),"yyyymmdd"),Cadastro!$I$5:$I$94,0),"")</f>
        <v>42</v>
      </c>
      <c r="AC1085" t="str">
        <f>IFERROR(_xlfn.SINGLE(INDEX(Exceções!$D$5:$D$202,MATCH($A1085&amp;"|"&amp;$F1085,Exceções!$F$5:$F$202,0))),"")</f>
        <v/>
      </c>
      <c r="AD1085" t="str">
        <f>IF($AC1085="","",IFERROR(_xlfn.SINGLE(INDEX(Exceções!$E$5:$E$202,MATCH($A1085&amp;"|"&amp;$F1085,Exceções!$F$5:$F$202,0))),""))</f>
        <v/>
      </c>
    </row>
    <row r="1086" spans="1:30" ht="15" hidden="1" customHeight="1" x14ac:dyDescent="0.25">
      <c r="A1086" s="43">
        <v>56327</v>
      </c>
      <c r="B1086" s="29" t="s">
        <v>206</v>
      </c>
      <c r="C1086" s="29" t="str">
        <f>IFERROR(INDEX(Cadastro!$C$5:$C$94,$AB1086),"NÃO INFORMADO")</f>
        <v>INS</v>
      </c>
      <c r="D1086" s="29" t="str">
        <f>IFERROR(INDEX(Cadastro!$D$5:$D$94,$AB1086),"")</f>
        <v>C</v>
      </c>
      <c r="E1086" s="29" t="str">
        <f>IFERROR(INDEX(Cadastro!$G$5:$G$94,$AB1086),"")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$94,$AB1086),"")="",IF($L1086&gt;0,1,0),IF(IFERROR(INDEX(Cadastro!$F$5:$F$94,$AB1086),"")&lt;=IFERROR(INDEX(Parâmetros!$B$39:$B$48,MATCH($E1086,Parâmetros!$A$39:$A$48,0)),99),IFERROR(INDEX(Cadastro!$F$5:$F$94,$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$94,$AB1086),"")="",0,IF(IFERROR(INDEX(Cadastro!$F$5:$F$94,$AB1086),"")&gt;IFERROR(INDEX(Parâmetros!$B$39:$B$48,MATCH($E1086,Parâmetros!$A$39:$A$48,0)),99),IFERROR(INDEX(Cadastro!$F$5:$F$94,$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registro"),IF(AND($AB1086&lt;&gt;$AB1085,IFERROR(INDEX(Cadastro!$F$5:$F$94,$AB1086),"")=""),"Indeterminado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IFERROR(MATCH($A1086&amp;"|"&amp;TEXT(_xlfn.MAXIFS(Cadastro!$E$5:$E$94,Cadastro!$A$5:$A$94,$A1086,Cadastro!$E$5:$E$94,"&lt;="&amp;$F1086),"yyyymmdd"),Cadastro!$I$5:$I$94,0),"")</f>
        <v>42</v>
      </c>
      <c r="AC1086" t="str">
        <f>IFERROR(_xlfn.SINGLE(INDEX(Exceções!$D$5:$D$202,MATCH($A1086&amp;"|"&amp;$F1086,Exceções!$F$5:$F$202,0))),"")</f>
        <v/>
      </c>
      <c r="AD1086" t="str">
        <f>IF($AC1086="","",IFERROR(_xlfn.SINGLE(INDEX(Exceções!$E$5:$E$202,MATCH($A1086&amp;"|"&amp;$F1086,Exceções!$F$5:$F$202,0))),""))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IFERROR(INDEX(Cadastro!$C$5:$C$94,$AB1089),"NÃO INFORMADO")</f>
        <v>INS</v>
      </c>
      <c r="D1089" s="29" t="str">
        <f>IFERROR(INDEX(Cadastro!$D$5:$D$94,$AB1089),"")</f>
        <v>B</v>
      </c>
      <c r="E1089" s="29" t="str">
        <f>IFERROR(INDEX(Cadastro!$G$5:$G$94,$AB1089),"")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$94,$AB1089),"")="",IF($L1089&gt;0,1,0),IF(IFERROR(INDEX(Cadastro!$F$5:$F$94,$AB1089),"")&lt;=IFERROR(INDEX(Parâmetros!$B$39:$B$48,MATCH($E1089,Parâmetros!$A$39:$A$48,0)),99),IFERROR(INDEX(Cadastro!$F$5:$F$94,$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$94,$AB1089),"")="",0,IF(IFERROR(INDEX(Cadastro!$F$5:$F$94,$AB1089),"")&gt;IFERROR(INDEX(Parâmetros!$B$39:$B$48,MATCH($E1089,Parâmetros!$A$39:$A$48,0)),99),IFERROR(INDEX(Cadastro!$F$5:$F$94,$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registro"),IF(AND($AB1089&lt;&gt;$AB1088,IFERROR(INDEX(Cadastro!$F$5:$F$94,$AB1089),"")=""),"Indeterminado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IFERROR(MATCH($A1089&amp;"|"&amp;TEXT(_xlfn.MAXIFS(Cadastro!$E$5:$E$94,Cadastro!$A$5:$A$94,$A1089,Cadastro!$E$5:$E$94,"&lt;="&amp;$F1089),"yyyymmdd"),Cadastro!$I$5:$I$94,0),"")</f>
        <v>43</v>
      </c>
      <c r="AC1089" t="str">
        <f>IFERROR(_xlfn.SINGLE(INDEX(Exceções!$D$5:$D$202,MATCH($A1089&amp;"|"&amp;$F1089,Exceções!$F$5:$F$202,0))),"")</f>
        <v/>
      </c>
      <c r="AD1089" t="str">
        <f>IF($AC1089="","",IFERROR(_xlfn.SINGLE(INDEX(Exceções!$E$5:$E$202,MATCH($A1089&amp;"|"&amp;$F1089,Exceções!$F$5:$F$202,0))),""))</f>
        <v/>
      </c>
    </row>
    <row r="1090" spans="1:30" ht="15" hidden="1" customHeight="1" x14ac:dyDescent="0.25">
      <c r="A1090" s="43">
        <v>51428</v>
      </c>
      <c r="B1090" s="29" t="s">
        <v>207</v>
      </c>
      <c r="C1090" s="29" t="str">
        <f>IFERROR(INDEX(Cadastro!$C$5:$C$94,$AB1090),"NÃO INFORMADO")</f>
        <v>INS</v>
      </c>
      <c r="D1090" s="29" t="str">
        <f>IFERROR(INDEX(Cadastro!$D$5:$D$94,$AB1090),"")</f>
        <v>B</v>
      </c>
      <c r="E1090" s="29" t="str">
        <f>IFERROR(INDEX(Cadastro!$G$5:$G$94,$AB1090),"")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$94,$AB1090),"")="",IF($L1090&gt;0,1,0),IF(IFERROR(INDEX(Cadastro!$F$5:$F$94,$AB1090),"")&lt;=IFERROR(INDEX(Parâmetros!$B$39:$B$48,MATCH($E1090,Parâmetros!$A$39:$A$48,0)),99),IFERROR(INDEX(Cadastro!$F$5:$F$94,$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$94,$AB1090),"")="",0,IF(IFERROR(INDEX(Cadastro!$F$5:$F$94,$AB1090),"")&gt;IFERROR(INDEX(Parâmetros!$B$39:$B$48,MATCH($E1090,Parâmetros!$A$39:$A$48,0)),99),IFERROR(INDEX(Cadastro!$F$5:$F$94,$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registro"),IF(AND($AB1090&lt;&gt;$AB1089,IFERROR(INDEX(Cadastro!$F$5:$F$94,$AB1090),"")=""),"Indeterminado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IFERROR(MATCH($A1090&amp;"|"&amp;TEXT(_xlfn.MAXIFS(Cadastro!$E$5:$E$94,Cadastro!$A$5:$A$94,$A1090,Cadastro!$E$5:$E$94,"&lt;="&amp;$F1090),"yyyymmdd"),Cadastro!$I$5:$I$94,0),"")</f>
        <v>43</v>
      </c>
      <c r="AC1090" t="str">
        <f>IFERROR(_xlfn.SINGLE(INDEX(Exceções!$D$5:$D$202,MATCH($A1090&amp;"|"&amp;$F1090,Exceções!$F$5:$F$202,0))),"")</f>
        <v/>
      </c>
      <c r="AD1090" t="str">
        <f>IF($AC1090="","",IFERROR(_xlfn.SINGLE(INDEX(Exceções!$E$5:$E$202,MATCH($A1090&amp;"|"&amp;$F1090,Exceções!$F$5:$F$202,0))),""))</f>
        <v/>
      </c>
    </row>
    <row r="1091" spans="1:30" ht="15" hidden="1" customHeight="1" x14ac:dyDescent="0.25">
      <c r="A1091" s="43">
        <v>51428</v>
      </c>
      <c r="B1091" s="29" t="s">
        <v>207</v>
      </c>
      <c r="C1091" s="29" t="str">
        <f>IFERROR(INDEX(Cadastro!$C$5:$C$94,$AB1091),"NÃO INFORMADO")</f>
        <v>INS</v>
      </c>
      <c r="D1091" s="29" t="str">
        <f>IFERROR(INDEX(Cadastro!$D$5:$D$94,$AB1091),"")</f>
        <v>B</v>
      </c>
      <c r="E1091" s="29" t="str">
        <f>IFERROR(INDEX(Cadastro!$G$5:$G$94,$AB1091),"")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$94,$AB1091),"")="",IF($L1091&gt;0,1,0),IF(IFERROR(INDEX(Cadastro!$F$5:$F$94,$AB1091),"")&lt;=IFERROR(INDEX(Parâmetros!$B$39:$B$48,MATCH($E1091,Parâmetros!$A$39:$A$48,0)),99),IFERROR(INDEX(Cadastro!$F$5:$F$94,$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$94,$AB1091),"")="",0,IF(IFERROR(INDEX(Cadastro!$F$5:$F$94,$AB1091),"")&gt;IFERROR(INDEX(Parâmetros!$B$39:$B$48,MATCH($E1091,Parâmetros!$A$39:$A$48,0)),99),IFERROR(INDEX(Cadastro!$F$5:$F$94,$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registro"),IF(AND($AB1091&lt;&gt;$AB1090,IFERROR(INDEX(Cadastro!$F$5:$F$94,$AB1091),"")=""),"Indeterminado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IFERROR(MATCH($A1091&amp;"|"&amp;TEXT(_xlfn.MAXIFS(Cadastro!$E$5:$E$94,Cadastro!$A$5:$A$94,$A1091,Cadastro!$E$5:$E$94,"&lt;="&amp;$F1091),"yyyymmdd"),Cadastro!$I$5:$I$94,0),"")</f>
        <v>43</v>
      </c>
      <c r="AC1091" t="str">
        <f>IFERROR(_xlfn.SINGLE(INDEX(Exceções!$D$5:$D$202,MATCH($A1091&amp;"|"&amp;$F1091,Exceções!$F$5:$F$202,0))),"")</f>
        <v/>
      </c>
      <c r="AD1091" t="str">
        <f>IF($AC1091="","",IFERROR(_xlfn.SINGLE(INDEX(Exceções!$E$5:$E$202,MATCH($A1091&amp;"|"&amp;$F1091,Exceções!$F$5:$F$202,0))),""))</f>
        <v/>
      </c>
    </row>
    <row r="1092" spans="1:30" ht="15" hidden="1" customHeight="1" x14ac:dyDescent="0.25">
      <c r="A1092" s="43">
        <v>51428</v>
      </c>
      <c r="B1092" s="29" t="s">
        <v>207</v>
      </c>
      <c r="C1092" s="29" t="str">
        <f>IFERROR(INDEX(Cadastro!$C$5:$C$94,$AB1092),"NÃO INFORMADO")</f>
        <v>INS</v>
      </c>
      <c r="D1092" s="29" t="str">
        <f>IFERROR(INDEX(Cadastro!$D$5:$D$94,$AB1092),"")</f>
        <v>B</v>
      </c>
      <c r="E1092" s="29" t="str">
        <f>IFERROR(INDEX(Cadastro!$G$5:$G$94,$AB1092),"")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$94,$AB1092),"")="",IF($L1092&gt;0,1,0),IF(IFERROR(INDEX(Cadastro!$F$5:$F$94,$AB1092),"")&lt;=IFERROR(INDEX(Parâmetros!$B$39:$B$48,MATCH($E1092,Parâmetros!$A$39:$A$48,0)),99),IFERROR(INDEX(Cadastro!$F$5:$F$94,$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$94,$AB1092),"")="",0,IF(IFERROR(INDEX(Cadastro!$F$5:$F$94,$AB1092),"")&gt;IFERROR(INDEX(Parâmetros!$B$39:$B$48,MATCH($E1092,Parâmetros!$A$39:$A$48,0)),99),IFERROR(INDEX(Cadastro!$F$5:$F$94,$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registro"),IF(AND($AB1092&lt;&gt;$AB1091,IFERROR(INDEX(Cadastro!$F$5:$F$94,$AB1092),"")=""),"Indeterminado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IFERROR(MATCH($A1092&amp;"|"&amp;TEXT(_xlfn.MAXIFS(Cadastro!$E$5:$E$94,Cadastro!$A$5:$A$94,$A1092,Cadastro!$E$5:$E$94,"&lt;="&amp;$F1092),"yyyymmdd"),Cadastro!$I$5:$I$94,0),"")</f>
        <v>43</v>
      </c>
      <c r="AC1092" t="str">
        <f>IFERROR(_xlfn.SINGLE(INDEX(Exceções!$D$5:$D$202,MATCH($A1092&amp;"|"&amp;$F1092,Exceções!$F$5:$F$202,0))),"")</f>
        <v/>
      </c>
      <c r="AD1092" t="str">
        <f>IF($AC1092="","",IFERROR(_xlfn.SINGLE(INDEX(Exceções!$E$5:$E$202,MATCH($A1092&amp;"|"&amp;$F1092,Exceções!$F$5:$F$202,0))),""))</f>
        <v/>
      </c>
    </row>
    <row r="1093" spans="1:30" ht="15" hidden="1" customHeight="1" x14ac:dyDescent="0.25">
      <c r="A1093" s="43">
        <v>51428</v>
      </c>
      <c r="B1093" s="29" t="s">
        <v>207</v>
      </c>
      <c r="C1093" s="29" t="str">
        <f>IFERROR(INDEX(Cadastro!$C$5:$C$94,$AB1093),"NÃO INFORMADO")</f>
        <v>INS</v>
      </c>
      <c r="D1093" s="29" t="str">
        <f>IFERROR(INDEX(Cadastro!$D$5:$D$94,$AB1093),"")</f>
        <v>B</v>
      </c>
      <c r="E1093" s="29" t="str">
        <f>IFERROR(INDEX(Cadastro!$G$5:$G$94,$AB1093),"")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$94,$AB1093),"")="",IF($L1093&gt;0,1,0),IF(IFERROR(INDEX(Cadastro!$F$5:$F$94,$AB1093),"")&lt;=IFERROR(INDEX(Parâmetros!$B$39:$B$48,MATCH($E1093,Parâmetros!$A$39:$A$48,0)),99),IFERROR(INDEX(Cadastro!$F$5:$F$94,$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$94,$AB1093),"")="",0,IF(IFERROR(INDEX(Cadastro!$F$5:$F$94,$AB1093),"")&gt;IFERROR(INDEX(Parâmetros!$B$39:$B$48,MATCH($E1093,Parâmetros!$A$39:$A$48,0)),99),IFERROR(INDEX(Cadastro!$F$5:$F$94,$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registro"),IF(AND($AB1093&lt;&gt;$AB1092,IFERROR(INDEX(Cadastro!$F$5:$F$94,$AB1093),"")=""),"Indeterminado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IFERROR(MATCH($A1093&amp;"|"&amp;TEXT(_xlfn.MAXIFS(Cadastro!$E$5:$E$94,Cadastro!$A$5:$A$94,$A1093,Cadastro!$E$5:$E$94,"&lt;="&amp;$F1093),"yyyymmdd"),Cadastro!$I$5:$I$94,0),"")</f>
        <v>43</v>
      </c>
      <c r="AC1093" t="str">
        <f>IFERROR(_xlfn.SINGLE(INDEX(Exceções!$D$5:$D$202,MATCH($A1093&amp;"|"&amp;$F1093,Exceções!$F$5:$F$202,0))),"")</f>
        <v/>
      </c>
      <c r="AD1093" t="str">
        <f>IF($AC1093="","",IFERROR(_xlfn.SINGLE(INDEX(Exceções!$E$5:$E$202,MATCH($A1093&amp;"|"&amp;$F1093,Exceções!$F$5:$F$202,0))),""))</f>
        <v/>
      </c>
    </row>
    <row r="1094" spans="1:30" ht="15" hidden="1" customHeight="1" x14ac:dyDescent="0.25">
      <c r="A1094" s="43">
        <v>51428</v>
      </c>
      <c r="B1094" s="29" t="s">
        <v>207</v>
      </c>
      <c r="C1094" s="29" t="str">
        <f>IFERROR(INDEX(Cadastro!$C$5:$C$94,$AB1094),"NÃO INFORMADO")</f>
        <v>INS</v>
      </c>
      <c r="D1094" s="29" t="str">
        <f>IFERROR(INDEX(Cadastro!$D$5:$D$94,$AB1094),"")</f>
        <v>B</v>
      </c>
      <c r="E1094" s="29" t="str">
        <f>IFERROR(INDEX(Cadastro!$G$5:$G$94,$AB1094),"")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$94,$AB1094),"")="",IF($L1094&gt;0,1,0),IF(IFERROR(INDEX(Cadastro!$F$5:$F$94,$AB1094),"")&lt;=IFERROR(INDEX(Parâmetros!$B$39:$B$48,MATCH($E1094,Parâmetros!$A$39:$A$48,0)),99),IFERROR(INDEX(Cadastro!$F$5:$F$94,$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$94,$AB1094),"")="",0,IF(IFERROR(INDEX(Cadastro!$F$5:$F$94,$AB1094),"")&gt;IFERROR(INDEX(Parâmetros!$B$39:$B$48,MATCH($E1094,Parâmetros!$A$39:$A$48,0)),99),IFERROR(INDEX(Cadastro!$F$5:$F$94,$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registro"),IF(AND($AB1094&lt;&gt;$AB1093,IFERROR(INDEX(Cadastro!$F$5:$F$94,$AB1094),"")=""),"Indeterminado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IFERROR(MATCH($A1094&amp;"|"&amp;TEXT(_xlfn.MAXIFS(Cadastro!$E$5:$E$94,Cadastro!$A$5:$A$94,$A1094,Cadastro!$E$5:$E$94,"&lt;="&amp;$F1094),"yyyymmdd"),Cadastro!$I$5:$I$94,0),"")</f>
        <v>43</v>
      </c>
      <c r="AC1094" t="str">
        <f>IFERROR(_xlfn.SINGLE(INDEX(Exceções!$D$5:$D$202,MATCH($A1094&amp;"|"&amp;$F1094,Exceções!$F$5:$F$202,0))),"")</f>
        <v/>
      </c>
      <c r="AD1094" t="str">
        <f>IF($AC1094="","",IFERROR(_xlfn.SINGLE(INDEX(Exceções!$E$5:$E$202,MATCH($A1094&amp;"|"&amp;$F1094,Exceções!$F$5:$F$202,0))),""))</f>
        <v/>
      </c>
    </row>
    <row r="1095" spans="1:30" ht="15" hidden="1" customHeight="1" x14ac:dyDescent="0.25">
      <c r="A1095" s="43">
        <v>51428</v>
      </c>
      <c r="B1095" s="29" t="s">
        <v>207</v>
      </c>
      <c r="C1095" s="29" t="str">
        <f>IFERROR(INDEX(Cadastro!$C$5:$C$94,$AB1095),"NÃO INFORMADO")</f>
        <v>INS</v>
      </c>
      <c r="D1095" s="29" t="str">
        <f>IFERROR(INDEX(Cadastro!$D$5:$D$94,$AB1095),"")</f>
        <v>B</v>
      </c>
      <c r="E1095" s="29" t="str">
        <f>IFERROR(INDEX(Cadastro!$G$5:$G$94,$AB1095),"")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B</v>
      </c>
      <c r="L1095" s="42">
        <f>SUMIFS(Dados!$E:$E,Dados!$A:$A,$A1095,Dados!$S:$S,$F1095)</f>
        <v>0</v>
      </c>
      <c r="M1095" s="42">
        <f>IFERROR(INDEX(Parâmetros!$E$6:$E$11,MATCH($K1095,Parâmetros!$A$6:$A$11,0)),"")</f>
        <v>7.67</v>
      </c>
      <c r="N1095" s="45">
        <f t="shared" si="211"/>
        <v>0</v>
      </c>
      <c r="O1095" s="45">
        <f>Parâmetros!$E$13</f>
        <v>0.8</v>
      </c>
      <c r="P1095" s="44" t="str">
        <f>IF(OR($M1095="",$F1095&gt;Parâmetros!$E$14),"Não","Sim")</f>
        <v>Sim</v>
      </c>
      <c r="Q1095" s="44" t="str">
        <f t="shared" si="212"/>
        <v>Não</v>
      </c>
      <c r="R1095" s="44" t="str">
        <f t="shared" si="213"/>
        <v/>
      </c>
      <c r="S1095" s="42" t="str">
        <f t="shared" si="214"/>
        <v/>
      </c>
      <c r="T1095" s="44" t="str">
        <f>IF($Q1095&lt;&gt;"Sim","",IF($N1095&gt;Parâmetros!$E$15,"Sim","Não"))</f>
        <v/>
      </c>
      <c r="U1095" s="29" t="str">
        <f t="shared" si="215"/>
        <v>Falta de registro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FALTA DE REGISTRO · dia 5 de 5 do ciclo</v>
      </c>
      <c r="W1095" s="46">
        <f>IF(AND($AC1095&lt;&gt;"",$AB1095=$AB1094,$W1094&lt;&gt;""),$W1094,IF(OR(OR($D1095="6x1",$D1095="FF 6x1"),$D1095="5x2"),"",IF($AB1095&lt;&gt;$AB1094,IF(IFERROR(INDEX(Cadastro!$F$5:$F$94,$AB1095),"")="",IF($L1095&gt;0,1,0),IF(IFERROR(INDEX(Cadastro!$F$5:$F$94,$AB1095),"")&lt;=IFERROR(INDEX(Parâmetros!$B$39:$B$48,MATCH($E1095,Parâmetros!$A$39:$A$48,0)),99),IFERROR(INDEX(Cadastro!$F$5:$F$94,$AB1095),""),0)),IF($L1095&gt;0,IF(N($X1094)&gt;0,1,N($W1094)+1),IF(AND($L1095=0,OR(N($W1094)&gt;=IFERROR(INDEX(Parâmetros!$B$39:$B$48,MATCH($E1095,Parâmetros!$A$39:$A$48,0)),99),AND(N($X1094)&gt;0,N($X1094)&lt;IFERROR(INDEX(Parâmetros!$C$39:$C$48,MATCH($E1095,Parâmetros!$A$39:$A$48,0)),0)))),0,N($W1094)+1)))))</f>
        <v>5</v>
      </c>
      <c r="X1095" s="46">
        <f>IF(AND($AC1095&lt;&gt;"",$AB1095=$AB1094,$X1094&lt;&gt;""),$X1094,IF(OR(OR($D1095="6x1",$D1095="FF 6x1"),$D1095="5x2"),"",IF($AB1095&lt;&gt;$AB1094,IF(IFERROR(INDEX(Cadastro!$F$5:$F$94,$AB1095),"")="",0,IF(IFERROR(INDEX(Cadastro!$F$5:$F$94,$AB1095),"")&gt;IFERROR(INDEX(Parâmetros!$B$39:$B$48,MATCH($E1095,Parâmetros!$A$39:$A$48,0)),99),IFERROR(INDEX(Cadastro!$F$5:$F$94,$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registro"),IF(AND($AB1095&lt;&gt;$AB1094,IFERROR(INDEX(Cadastro!$F$5:$F$94,$AB1095),"")=""),"Indeterminado (início da série)",IF($X1095&gt;0,"Folga","Falta de registro"))))))))</f>
        <v>Falta de registro</v>
      </c>
      <c r="Z1095" s="46">
        <f>IF(OR($L1095&gt;0,$F1095&gt;Parâmetros!$E$14),0,IF($A1095&lt;&gt;$A1094,1,N($Z1094)+1))</f>
        <v>1</v>
      </c>
      <c r="AA1095" s="46">
        <f>IF(OR($L1095&gt;0,$F1095&gt;Parâmetros!$E$14),0,IF(OR($A1095&lt;&gt;$A1096,$F1096&gt;Parâmetros!$E$14),1,N($AA1096)+1))</f>
        <v>2</v>
      </c>
      <c r="AB1095" s="43">
        <f>IFERROR(MATCH($A1095&amp;"|"&amp;TEXT(_xlfn.MAXIFS(Cadastro!$E$5:$E$94,Cadastro!$A$5:$A$94,$A1095,Cadastro!$E$5:$E$94,"&lt;="&amp;$F1095),"yyyymmdd"),Cadastro!$I$5:$I$94,0),"")</f>
        <v>43</v>
      </c>
      <c r="AC1095" t="str">
        <f>IFERROR(_xlfn.SINGLE(INDEX(Exceções!$D$5:$D$202,MATCH($A1095&amp;"|"&amp;$F1095,Exceções!$F$5:$F$202,0))),"")</f>
        <v/>
      </c>
      <c r="AD1095" t="str">
        <f>IF($AC1095="","",IFERROR(_xlfn.SINGLE(INDEX(Exceções!$E$5:$E$202,MATCH($A1095&amp;"|"&amp;$F1095,Exceções!$F$5:$F$202,0))),""))</f>
        <v/>
      </c>
    </row>
    <row r="1096" spans="1:30" ht="15" hidden="1" customHeight="1" x14ac:dyDescent="0.25">
      <c r="A1096" s="43">
        <v>51428</v>
      </c>
      <c r="B1096" s="29" t="s">
        <v>207</v>
      </c>
      <c r="C1096" s="29" t="str">
        <f>IFERROR(INDEX(Cadastro!$C$5:$C$94,$AB1096),"NÃO INFORMADO")</f>
        <v>INS</v>
      </c>
      <c r="D1096" s="29" t="str">
        <f>IFERROR(INDEX(Cadastro!$D$5:$D$94,$AB1096),"")</f>
        <v>B</v>
      </c>
      <c r="E1096" s="29" t="str">
        <f>IFERROR(INDEX(Cadastro!$G$5:$G$94,$AB1096),"")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Folga prevista pelo ciclo</v>
      </c>
      <c r="W1096" s="46">
        <f>IF(AND($AC1096&lt;&gt;"",$AB1096=$AB1095,$W1095&lt;&gt;""),$W1095,IF(OR(OR($D1096="6x1",$D1096="FF 6x1"),$D1096="5x2"),"",IF($AB1096&lt;&gt;$AB1095,IF(IFERROR(INDEX(Cadastro!$F$5:$F$94,$AB1096),"")="",IF($L1096&gt;0,1,0),IF(IFERROR(INDEX(Cadastro!$F$5:$F$94,$AB1096),"")&lt;=IFERROR(INDEX(Parâmetros!$B$39:$B$48,MATCH($E1096,Parâmetros!$A$39:$A$48,0)),99),IFERROR(INDEX(Cadastro!$F$5:$F$94,$AB1096),""),0)),IF($L1096&gt;0,IF(N($X1095)&gt;0,1,N($W1095)+1),IF(AND($L1096=0,OR(N($W1095)&gt;=IFERROR(INDEX(Parâmetros!$B$39:$B$48,MATCH($E1096,Parâmetros!$A$39:$A$48,0)),99),AND(N($X1095)&gt;0,N($X1095)&lt;IFERROR(INDEX(Parâmetros!$C$39:$C$48,MATCH($E1096,Parâmetros!$A$39:$A$48,0)),0)))),0,N($W1095)+1)))))</f>
        <v>0</v>
      </c>
      <c r="X1096" s="46">
        <f>IF(AND($AC1096&lt;&gt;"",$AB1096=$AB1095,$X1095&lt;&gt;""),$X1095,IF(OR(OR($D1096="6x1",$D1096="FF 6x1"),$D1096="5x2"),"",IF($AB1096&lt;&gt;$AB1095,IF(IFERROR(INDEX(Cadastro!$F$5:$F$94,$AB1096),"")="",0,IF(IFERROR(INDEX(Cadastro!$F$5:$F$94,$AB1096),"")&gt;IFERROR(INDEX(Parâmetros!$B$39:$B$48,MATCH($E1096,Parâmetros!$A$39:$A$48,0)),99),IFERROR(INDEX(Cadastro!$F$5:$F$94,$AB1096),"")-IFERROR(INDEX(Parâmetros!$B$39:$B$48,MATCH($E1096,Parâmetros!$A$39:$A$48,0)),99),0)),IF(AND($L1096=0,OR(N($W1095)&gt;=IFERROR(INDEX(Parâmetros!$B$39:$B$48,MATCH($E1096,Parâmetros!$A$39:$A$48,0)),99),AND(N($X1095)&gt;0,N($X1095)&lt;IFERROR(INDEX(Parâmetros!$C$39:$C$48,MATCH($E1096,Parâmetros!$A$39:$A$48,0)),0)))),N($X1095)+1,0))))</f>
        <v>1</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registro"),IF(AND($AB1096&lt;&gt;$AB1095,IFERROR(INDEX(Cadastro!$F$5:$F$94,$AB1096),"")=""),"Indeterminado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IFERROR(MATCH($A1096&amp;"|"&amp;TEXT(_xlfn.MAXIFS(Cadastro!$E$5:$E$94,Cadastro!$A$5:$A$94,$A1096,Cadastro!$E$5:$E$94,"&lt;="&amp;$F1096),"yyyymmdd"),Cadastro!$I$5:$I$94,0),"")</f>
        <v>43</v>
      </c>
      <c r="AC1096" t="str">
        <f>IFERROR(_xlfn.SINGLE(INDEX(Exceções!$D$5:$D$202,MATCH($A1096&amp;"|"&amp;$F1096,Exceções!$F$5:$F$202,0))),"")</f>
        <v/>
      </c>
      <c r="AD1096" t="str">
        <f>IF($AC1096="","",IFERROR(_xlfn.SINGLE(INDEX(Exceções!$E$5:$E$202,MATCH($A1096&amp;"|"&amp;$F1096,Exceções!$F$5:$F$202,0))),""))</f>
        <v/>
      </c>
    </row>
    <row r="1097" spans="1:30" ht="15" hidden="1" customHeight="1" x14ac:dyDescent="0.25">
      <c r="A1097" s="43">
        <v>51428</v>
      </c>
      <c r="B1097" s="29" t="s">
        <v>207</v>
      </c>
      <c r="C1097" s="29" t="str">
        <f>IFERROR(INDEX(Cadastro!$C$5:$C$94,$AB1097),"NÃO INFORMADO")</f>
        <v>INS</v>
      </c>
      <c r="D1097" s="29" t="str">
        <f>IFERROR(INDEX(Cadastro!$D$5:$D$94,$AB1097),"")</f>
        <v>B</v>
      </c>
      <c r="E1097" s="29" t="str">
        <f>IFERROR(INDEX(Cadastro!$G$5:$G$94,$AB1097),"")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$94,$AB1097),"")="",IF($L1097&gt;0,1,0),IF(IFERROR(INDEX(Cadastro!$F$5:$F$94,$AB1097),"")&lt;=IFERROR(INDEX(Parâmetros!$B$39:$B$48,MATCH($E1097,Parâmetros!$A$39:$A$48,0)),99),IFERROR(INDEX(Cadastro!$F$5:$F$94,$AB1097),""),0)),IF($L1097&gt;0,IF(N($X1096)&gt;0,1,N($W1096)+1),IF(AND($L1097=0,OR(N($W1096)&gt;=IFERROR(INDEX(Parâmetros!$B$39:$B$48,MATCH($E1097,Parâmetros!$A$39:$A$48,0)),99),AND(N($X1096)&gt;0,N($X1096)&lt;IFERROR(INDEX(Parâmetros!$C$39:$C$48,MATCH($E1097,Parâmetros!$A$39:$A$48,0)),0)))),0,N($W1096)+1)))))</f>
        <v>1</v>
      </c>
      <c r="X1097" s="46">
        <f>IF(AND($AC1097&lt;&gt;"",$AB1097=$AB1096,$X1096&lt;&gt;""),$X1096,IF(OR(OR($D1097="6x1",$D1097="FF 6x1"),$D1097="5x2"),"",IF($AB1097&lt;&gt;$AB1096,IF(IFERROR(INDEX(Cadastro!$F$5:$F$94,$AB1097),"")="",0,IF(IFERROR(INDEX(Cadastro!$F$5:$F$94,$AB1097),"")&gt;IFERROR(INDEX(Parâmetros!$B$39:$B$48,MATCH($E1097,Parâmetros!$A$39:$A$48,0)),99),IFERROR(INDEX(Cadastro!$F$5:$F$94,$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registro"),IF(AND($AB1097&lt;&gt;$AB1096,IFERROR(INDEX(Cadastro!$F$5:$F$94,$AB1097),"")=""),"Indeterminado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IFERROR(MATCH($A1097&amp;"|"&amp;TEXT(_xlfn.MAXIFS(Cadastro!$E$5:$E$94,Cadastro!$A$5:$A$94,$A1097,Cadastro!$E$5:$E$94,"&lt;="&amp;$F1097),"yyyymmdd"),Cadastro!$I$5:$I$94,0),"")</f>
        <v>43</v>
      </c>
      <c r="AC1097" t="str">
        <f>IFERROR(_xlfn.SINGLE(INDEX(Exceções!$D$5:$D$202,MATCH($A1097&amp;"|"&amp;$F1097,Exceções!$F$5:$F$202,0))),"")</f>
        <v/>
      </c>
      <c r="AD1097" t="str">
        <f>IF($AC1097="","",IFERROR(_xlfn.SINGLE(INDEX(Exceções!$E$5:$E$202,MATCH($A1097&amp;"|"&amp;$F1097,Exceções!$F$5:$F$202,0))),""))</f>
        <v/>
      </c>
    </row>
    <row r="1098" spans="1:30" ht="15" hidden="1" customHeight="1" x14ac:dyDescent="0.25">
      <c r="A1098" s="43">
        <v>51428</v>
      </c>
      <c r="B1098" s="29" t="s">
        <v>207</v>
      </c>
      <c r="C1098" s="29" t="str">
        <f>IFERROR(INDEX(Cadastro!$C$5:$C$94,$AB1098),"NÃO INFORMADO")</f>
        <v>INS</v>
      </c>
      <c r="D1098" s="29" t="str">
        <f>IFERROR(INDEX(Cadastro!$D$5:$D$94,$AB1098),"")</f>
        <v>B</v>
      </c>
      <c r="E1098" s="29" t="str">
        <f>IFERROR(INDEX(Cadastro!$G$5:$G$94,$AB1098),"")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$94,$AB1098),"")="",IF($L1098&gt;0,1,0),IF(IFERROR(INDEX(Cadastro!$F$5:$F$94,$AB1098),"")&lt;=IFERROR(INDEX(Parâmetros!$B$39:$B$48,MATCH($E1098,Parâmetros!$A$39:$A$48,0)),99),IFERROR(INDEX(Cadastro!$F$5:$F$94,$AB1098),""),0)),IF($L1098&gt;0,IF(N($X1097)&gt;0,1,N($W1097)+1),IF(AND($L1098=0,OR(N($W1097)&gt;=IFERROR(INDEX(Parâmetros!$B$39:$B$48,MATCH($E1098,Parâmetros!$A$39:$A$48,0)),99),AND(N($X1097)&gt;0,N($X1097)&lt;IFERROR(INDEX(Parâmetros!$C$39:$C$48,MATCH($E1098,Parâmetros!$A$39:$A$48,0)),0)))),0,N($W1097)+1)))))</f>
        <v>2</v>
      </c>
      <c r="X1098" s="46">
        <f>IF(AND($AC1098&lt;&gt;"",$AB1098=$AB1097,$X1097&lt;&gt;""),$X1097,IF(OR(OR($D1098="6x1",$D1098="FF 6x1"),$D1098="5x2"),"",IF($AB1098&lt;&gt;$AB1097,IF(IFERROR(INDEX(Cadastro!$F$5:$F$94,$AB1098),"")="",0,IF(IFERROR(INDEX(Cadastro!$F$5:$F$94,$AB1098),"")&gt;IFERROR(INDEX(Parâmetros!$B$39:$B$48,MATCH($E1098,Parâmetros!$A$39:$A$48,0)),99),IFERROR(INDEX(Cadastro!$F$5:$F$94,$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registro"),IF(AND($AB1098&lt;&gt;$AB1097,IFERROR(INDEX(Cadastro!$F$5:$F$94,$AB1098),"")=""),"Indeterminado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IFERROR(MATCH($A1098&amp;"|"&amp;TEXT(_xlfn.MAXIFS(Cadastro!$E$5:$E$94,Cadastro!$A$5:$A$94,$A1098,Cadastro!$E$5:$E$94,"&lt;="&amp;$F1098),"yyyymmdd"),Cadastro!$I$5:$I$94,0),"")</f>
        <v>43</v>
      </c>
      <c r="AC1098" t="str">
        <f>IFERROR(_xlfn.SINGLE(INDEX(Exceções!$D$5:$D$202,MATCH($A1098&amp;"|"&amp;$F1098,Exceções!$F$5:$F$202,0))),"")</f>
        <v/>
      </c>
      <c r="AD1098" t="str">
        <f>IF($AC1098="","",IFERROR(_xlfn.SINGLE(INDEX(Exceções!$E$5:$E$202,MATCH($A1098&amp;"|"&amp;$F1098,Exceções!$F$5:$F$202,0))),""))</f>
        <v/>
      </c>
    </row>
    <row r="1099" spans="1:30" ht="15" hidden="1" customHeight="1" x14ac:dyDescent="0.25">
      <c r="A1099" s="43">
        <v>51428</v>
      </c>
      <c r="B1099" s="29" t="s">
        <v>207</v>
      </c>
      <c r="C1099" s="29" t="str">
        <f>IFERROR(INDEX(Cadastro!$C$5:$C$94,$AB1099),"NÃO INFORMADO")</f>
        <v>INS</v>
      </c>
      <c r="D1099" s="29" t="str">
        <f>IFERROR(INDEX(Cadastro!$D$5:$D$94,$AB1099),"")</f>
        <v>B</v>
      </c>
      <c r="E1099" s="29" t="str">
        <f>IFERROR(INDEX(Cadastro!$G$5:$G$94,$AB1099),"")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$94,$AB1099),"")="",IF($L1099&gt;0,1,0),IF(IFERROR(INDEX(Cadastro!$F$5:$F$94,$AB1099),"")&lt;=IFERROR(INDEX(Parâmetros!$B$39:$B$48,MATCH($E1099,Parâmetros!$A$39:$A$48,0)),99),IFERROR(INDEX(Cadastro!$F$5:$F$94,$AB1099),""),0)),IF($L1099&gt;0,IF(N($X1098)&gt;0,1,N($W1098)+1),IF(AND($L1099=0,OR(N($W1098)&gt;=IFERROR(INDEX(Parâmetros!$B$39:$B$48,MATCH($E1099,Parâmetros!$A$39:$A$48,0)),99),AND(N($X1098)&gt;0,N($X1098)&lt;IFERROR(INDEX(Parâmetros!$C$39:$C$48,MATCH($E1099,Parâmetros!$A$39:$A$48,0)),0)))),0,N($W1098)+1)))))</f>
        <v>3</v>
      </c>
      <c r="X1099" s="46">
        <f>IF(AND($AC1099&lt;&gt;"",$AB1099=$AB1098,$X1098&lt;&gt;""),$X1098,IF(OR(OR($D1099="6x1",$D1099="FF 6x1"),$D1099="5x2"),"",IF($AB1099&lt;&gt;$AB1098,IF(IFERROR(INDEX(Cadastro!$F$5:$F$94,$AB1099),"")="",0,IF(IFERROR(INDEX(Cadastro!$F$5:$F$94,$AB1099),"")&gt;IFERROR(INDEX(Parâmetros!$B$39:$B$48,MATCH($E1099,Parâmetros!$A$39:$A$48,0)),99),IFERROR(INDEX(Cadastro!$F$5:$F$94,$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registro"),IF(AND($AB1099&lt;&gt;$AB1098,IFERROR(INDEX(Cadastro!$F$5:$F$94,$AB1099),"")=""),"Indeterminado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IFERROR(MATCH($A1099&amp;"|"&amp;TEXT(_xlfn.MAXIFS(Cadastro!$E$5:$E$94,Cadastro!$A$5:$A$94,$A1099,Cadastro!$E$5:$E$94,"&lt;="&amp;$F1099),"yyyymmdd"),Cadastro!$I$5:$I$94,0),"")</f>
        <v>43</v>
      </c>
      <c r="AC1099" t="str">
        <f>IFERROR(_xlfn.SINGLE(INDEX(Exceções!$D$5:$D$202,MATCH($A1099&amp;"|"&amp;$F1099,Exceções!$F$5:$F$202,0))),"")</f>
        <v/>
      </c>
      <c r="AD1099" t="str">
        <f>IF($AC1099="","",IFERROR(_xlfn.SINGLE(INDEX(Exceções!$E$5:$E$202,MATCH($A1099&amp;"|"&amp;$F1099,Exceções!$F$5:$F$202,0))),""))</f>
        <v/>
      </c>
    </row>
    <row r="1100" spans="1:30" ht="15" hidden="1" customHeight="1" x14ac:dyDescent="0.25">
      <c r="A1100" s="43">
        <v>51428</v>
      </c>
      <c r="B1100" s="29" t="s">
        <v>207</v>
      </c>
      <c r="C1100" s="29" t="str">
        <f>IFERROR(INDEX(Cadastro!$C$5:$C$94,$AB1100),"NÃO INFORMADO")</f>
        <v>INS</v>
      </c>
      <c r="D1100" s="29" t="str">
        <f>IFERROR(INDEX(Cadastro!$D$5:$D$94,$AB1100),"")</f>
        <v>B</v>
      </c>
      <c r="E1100" s="29" t="str">
        <f>IFERROR(INDEX(Cadastro!$G$5:$G$94,$AB1100),"")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$94,$AB1100),"")="",IF($L1100&gt;0,1,0),IF(IFERROR(INDEX(Cadastro!$F$5:$F$94,$AB1100),"")&lt;=IFERROR(INDEX(Parâmetros!$B$39:$B$48,MATCH($E1100,Parâmetros!$A$39:$A$48,0)),99),IFERROR(INDEX(Cadastro!$F$5:$F$94,$AB1100),""),0)),IF($L1100&gt;0,IF(N($X1099)&gt;0,1,N($W1099)+1),IF(AND($L1100=0,OR(N($W1099)&gt;=IFERROR(INDEX(Parâmetros!$B$39:$B$48,MATCH($E1100,Parâmetros!$A$39:$A$48,0)),99),AND(N($X1099)&gt;0,N($X1099)&lt;IFERROR(INDEX(Parâmetros!$C$39:$C$48,MATCH($E1100,Parâmetros!$A$39:$A$48,0)),0)))),0,N($W1099)+1)))))</f>
        <v>4</v>
      </c>
      <c r="X1100" s="46">
        <f>IF(AND($AC1100&lt;&gt;"",$AB1100=$AB1099,$X1099&lt;&gt;""),$X1099,IF(OR(OR($D1100="6x1",$D1100="FF 6x1"),$D1100="5x2"),"",IF($AB1100&lt;&gt;$AB1099,IF(IFERROR(INDEX(Cadastro!$F$5:$F$94,$AB1100),"")="",0,IF(IFERROR(INDEX(Cadastro!$F$5:$F$94,$AB1100),"")&gt;IFERROR(INDEX(Parâmetros!$B$39:$B$48,MATCH($E1100,Parâmetros!$A$39:$A$48,0)),99),IFERROR(INDEX(Cadastro!$F$5:$F$94,$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registro"),IF(AND($AB1100&lt;&gt;$AB1099,IFERROR(INDEX(Cadastro!$F$5:$F$94,$AB1100),"")=""),"Indeterminado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IFERROR(MATCH($A1100&amp;"|"&amp;TEXT(_xlfn.MAXIFS(Cadastro!$E$5:$E$94,Cadastro!$A$5:$A$94,$A1100,Cadastro!$E$5:$E$94,"&lt;="&amp;$F1100),"yyyymmdd"),Cadastro!$I$5:$I$94,0),"")</f>
        <v>43</v>
      </c>
      <c r="AC1100" t="str">
        <f>IFERROR(_xlfn.SINGLE(INDEX(Exceções!$D$5:$D$202,MATCH($A1100&amp;"|"&amp;$F1100,Exceções!$F$5:$F$202,0))),"")</f>
        <v/>
      </c>
      <c r="AD1100" t="str">
        <f>IF($AC1100="","",IFERROR(_xlfn.SINGLE(INDEX(Exceções!$E$5:$E$202,MATCH($A1100&amp;"|"&amp;$F1100,Exceções!$F$5:$F$202,0))),""))</f>
        <v/>
      </c>
    </row>
    <row r="1101" spans="1:30" ht="15" hidden="1" customHeight="1" x14ac:dyDescent="0.25">
      <c r="A1101" s="43">
        <v>51428</v>
      </c>
      <c r="B1101" s="29" t="s">
        <v>207</v>
      </c>
      <c r="C1101" s="29" t="str">
        <f>IFERROR(INDEX(Cadastro!$C$5:$C$94,$AB1101),"NÃO INFORMADO")</f>
        <v>INS</v>
      </c>
      <c r="D1101" s="29" t="str">
        <f>IFERROR(INDEX(Cadastro!$D$5:$D$94,$AB1101),"")</f>
        <v>B</v>
      </c>
      <c r="E1101" s="29" t="str">
        <f>IFERROR(INDEX(Cadastro!$G$5:$G$94,$AB1101),"")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$94,$AB1101),"")="",IF($L1101&gt;0,1,0),IF(IFERROR(INDEX(Cadastro!$F$5:$F$94,$AB1101),"")&lt;=IFERROR(INDEX(Parâmetros!$B$39:$B$48,MATCH($E1101,Parâmetros!$A$39:$A$48,0)),99),IFERROR(INDEX(Cadastro!$F$5:$F$94,$AB1101),""),0)),IF($L1101&gt;0,IF(N($X1100)&gt;0,1,N($W1100)+1),IF(AND($L1101=0,OR(N($W1100)&gt;=IFERROR(INDEX(Parâmetros!$B$39:$B$48,MATCH($E1101,Parâmetros!$A$39:$A$48,0)),99),AND(N($X1100)&gt;0,N($X1100)&lt;IFERROR(INDEX(Parâmetros!$C$39:$C$48,MATCH($E1101,Parâmetros!$A$39:$A$48,0)),0)))),0,N($W1100)+1)))))</f>
        <v>5</v>
      </c>
      <c r="X1101" s="46">
        <f>IF(AND($AC1101&lt;&gt;"",$AB1101=$AB1100,$X1100&lt;&gt;""),$X1100,IF(OR(OR($D1101="6x1",$D1101="FF 6x1"),$D1101="5x2"),"",IF($AB1101&lt;&gt;$AB1100,IF(IFERROR(INDEX(Cadastro!$F$5:$F$94,$AB1101),"")="",0,IF(IFERROR(INDEX(Cadastro!$F$5:$F$94,$AB1101),"")&gt;IFERROR(INDEX(Parâmetros!$B$39:$B$48,MATCH($E1101,Parâmetros!$A$39:$A$48,0)),99),IFERROR(INDEX(Cadastro!$F$5:$F$94,$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registro"),IF(AND($AB1101&lt;&gt;$AB1100,IFERROR(INDEX(Cadastro!$F$5:$F$94,$AB1101),"")=""),"Indeterminado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IFERROR(MATCH($A1101&amp;"|"&amp;TEXT(_xlfn.MAXIFS(Cadastro!$E$5:$E$94,Cadastro!$A$5:$A$94,$A1101,Cadastro!$E$5:$E$94,"&lt;="&amp;$F1101),"yyyymmdd"),Cadastro!$I$5:$I$94,0),"")</f>
        <v>43</v>
      </c>
      <c r="AC1101" t="str">
        <f>IFERROR(_xlfn.SINGLE(INDEX(Exceções!$D$5:$D$202,MATCH($A1101&amp;"|"&amp;$F1101,Exceções!$F$5:$F$202,0))),"")</f>
        <v/>
      </c>
      <c r="AD1101" t="str">
        <f>IF($AC1101="","",IFERROR(_xlfn.SINGLE(INDEX(Exceções!$E$5:$E$202,MATCH($A1101&amp;"|"&amp;$F1101,Exceções!$F$5:$F$202,0))),""))</f>
        <v/>
      </c>
    </row>
    <row r="1102" spans="1:30" ht="15" hidden="1" customHeight="1" x14ac:dyDescent="0.25">
      <c r="A1102" s="43">
        <v>51428</v>
      </c>
      <c r="B1102" s="29" t="s">
        <v>207</v>
      </c>
      <c r="C1102" s="29" t="str">
        <f>IFERROR(INDEX(Cadastro!$C$5:$C$94,$AB1102),"NÃO INFORMADO")</f>
        <v>INS</v>
      </c>
      <c r="D1102" s="29" t="str">
        <f>IFERROR(INDEX(Cadastro!$D$5:$D$94,$AB1102),"")</f>
        <v>B</v>
      </c>
      <c r="E1102" s="29" t="str">
        <f>IFERROR(INDEX(Cadastro!$G$5:$G$94,$AB1102),"")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$94,$AB1102),"")="",IF($L1102&gt;0,1,0),IF(IFERROR(INDEX(Cadastro!$F$5:$F$94,$AB1102),"")&lt;=IFERROR(INDEX(Parâmetros!$B$39:$B$48,MATCH($E1102,Parâmetros!$A$39:$A$48,0)),99),IFERROR(INDEX(Cadastro!$F$5:$F$94,$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$94,$AB1102),"")="",0,IF(IFERROR(INDEX(Cadastro!$F$5:$F$94,$AB1102),"")&gt;IFERROR(INDEX(Parâmetros!$B$39:$B$48,MATCH($E1102,Parâmetros!$A$39:$A$48,0)),99),IFERROR(INDEX(Cadastro!$F$5:$F$94,$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registro"),IF(AND($AB1102&lt;&gt;$AB1101,IFERROR(INDEX(Cadastro!$F$5:$F$94,$AB1102),"")=""),"Indeterminado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IFERROR(MATCH($A1102&amp;"|"&amp;TEXT(_xlfn.MAXIFS(Cadastro!$E$5:$E$94,Cadastro!$A$5:$A$94,$A1102,Cadastro!$E$5:$E$94,"&lt;="&amp;$F1102),"yyyymmdd"),Cadastro!$I$5:$I$94,0),"")</f>
        <v>43</v>
      </c>
      <c r="AC1102" t="str">
        <f>IFERROR(_xlfn.SINGLE(INDEX(Exceções!$D$5:$D$202,MATCH($A1102&amp;"|"&amp;$F1102,Exceções!$F$5:$F$202,0))),"")</f>
        <v/>
      </c>
      <c r="AD1102" t="str">
        <f>IF($AC1102="","",IFERROR(_xlfn.SINGLE(INDEX(Exceções!$E$5:$E$202,MATCH($A1102&amp;"|"&amp;$F1102,Exceções!$F$5:$F$202,0))),""))</f>
        <v/>
      </c>
    </row>
    <row r="1103" spans="1:30" ht="15" hidden="1" customHeight="1" x14ac:dyDescent="0.25">
      <c r="A1103" s="43">
        <v>51428</v>
      </c>
      <c r="B1103" s="29" t="s">
        <v>207</v>
      </c>
      <c r="C1103" s="29" t="str">
        <f>IFERROR(INDEX(Cadastro!$C$5:$C$94,$AB1103),"NÃO INFORMADO")</f>
        <v>INS</v>
      </c>
      <c r="D1103" s="29" t="str">
        <f>IFERROR(INDEX(Cadastro!$D$5:$D$94,$AB1103),"")</f>
        <v>B</v>
      </c>
      <c r="E1103" s="29" t="str">
        <f>IFERROR(INDEX(Cadastro!$G$5:$G$94,$AB1103),"")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$94,$AB1103),"")="",IF($L1103&gt;0,1,0),IF(IFERROR(INDEX(Cadastro!$F$5:$F$94,$AB1103),"")&lt;=IFERROR(INDEX(Parâmetros!$B$39:$B$48,MATCH($E1103,Parâmetros!$A$39:$A$48,0)),99),IFERROR(INDEX(Cadastro!$F$5:$F$94,$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$94,$AB1103),"")="",0,IF(IFERROR(INDEX(Cadastro!$F$5:$F$94,$AB1103),"")&gt;IFERROR(INDEX(Parâmetros!$B$39:$B$48,MATCH($E1103,Parâmetros!$A$39:$A$48,0)),99),IFERROR(INDEX(Cadastro!$F$5:$F$94,$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registro"),IF(AND($AB1103&lt;&gt;$AB1102,IFERROR(INDEX(Cadastro!$F$5:$F$94,$AB1103),"")=""),"Indeterminado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IFERROR(MATCH($A1103&amp;"|"&amp;TEXT(_xlfn.MAXIFS(Cadastro!$E$5:$E$94,Cadastro!$A$5:$A$94,$A1103,Cadastro!$E$5:$E$94,"&lt;="&amp;$F1103),"yyyymmdd"),Cadastro!$I$5:$I$94,0),"")</f>
        <v>43</v>
      </c>
      <c r="AC1103" t="str">
        <f>IFERROR(_xlfn.SINGLE(INDEX(Exceções!$D$5:$D$202,MATCH($A1103&amp;"|"&amp;$F1103,Exceções!$F$5:$F$202,0))),"")</f>
        <v/>
      </c>
      <c r="AD1103" t="str">
        <f>IF($AC1103="","",IFERROR(_xlfn.SINGLE(INDEX(Exceções!$E$5:$E$202,MATCH($A1103&amp;"|"&amp;$F1103,Exceções!$F$5:$F$202,0))),""))</f>
        <v/>
      </c>
    </row>
    <row r="1104" spans="1:30" ht="15" hidden="1" customHeight="1" x14ac:dyDescent="0.25">
      <c r="A1104" s="43">
        <v>51428</v>
      </c>
      <c r="B1104" s="29" t="s">
        <v>207</v>
      </c>
      <c r="C1104" s="29" t="str">
        <f>IFERROR(INDEX(Cadastro!$C$5:$C$94,$AB1104),"NÃO INFORMADO")</f>
        <v>INS</v>
      </c>
      <c r="D1104" s="29" t="str">
        <f>IFERROR(INDEX(Cadastro!$D$5:$D$94,$AB1104),"")</f>
        <v>B</v>
      </c>
      <c r="E1104" s="29" t="str">
        <f>IFERROR(INDEX(Cadastro!$G$5:$G$94,$AB1104),"")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$94,$AB1104),"")="",IF($L1104&gt;0,1,0),IF(IFERROR(INDEX(Cadastro!$F$5:$F$94,$AB1104),"")&lt;=IFERROR(INDEX(Parâmetros!$B$39:$B$48,MATCH($E1104,Parâmetros!$A$39:$A$48,0)),99),IFERROR(INDEX(Cadastro!$F$5:$F$94,$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$94,$AB1104),"")="",0,IF(IFERROR(INDEX(Cadastro!$F$5:$F$94,$AB1104),"")&gt;IFERROR(INDEX(Parâmetros!$B$39:$B$48,MATCH($E1104,Parâmetros!$A$39:$A$48,0)),99),IFERROR(INDEX(Cadastro!$F$5:$F$94,$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registro"),IF(AND($AB1104&lt;&gt;$AB1103,IFERROR(INDEX(Cadastro!$F$5:$F$94,$AB1104),"")=""),"Indeterminado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IFERROR(MATCH($A1104&amp;"|"&amp;TEXT(_xlfn.MAXIFS(Cadastro!$E$5:$E$94,Cadastro!$A$5:$A$94,$A1104,Cadastro!$E$5:$E$94,"&lt;="&amp;$F1104),"yyyymmdd"),Cadastro!$I$5:$I$94,0),"")</f>
        <v>43</v>
      </c>
      <c r="AC1104" t="str">
        <f>IFERROR(_xlfn.SINGLE(INDEX(Exceções!$D$5:$D$202,MATCH($A1104&amp;"|"&amp;$F1104,Exceções!$F$5:$F$202,0))),"")</f>
        <v/>
      </c>
      <c r="AD1104" t="str">
        <f>IF($AC1104="","",IFERROR(_xlfn.SINGLE(INDEX(Exceções!$E$5:$E$202,MATCH($A1104&amp;"|"&amp;$F1104,Exceções!$F$5:$F$202,0))),""))</f>
        <v/>
      </c>
    </row>
    <row r="1105" spans="1:30" ht="15" hidden="1" customHeight="1" x14ac:dyDescent="0.25">
      <c r="A1105" s="43">
        <v>51428</v>
      </c>
      <c r="B1105" s="29" t="s">
        <v>207</v>
      </c>
      <c r="C1105" s="29" t="str">
        <f>IFERROR(INDEX(Cadastro!$C$5:$C$94,$AB1105),"NÃO INFORMADO")</f>
        <v>INS</v>
      </c>
      <c r="D1105" s="29" t="str">
        <f>IFERROR(INDEX(Cadastro!$D$5:$D$94,$AB1105),"")</f>
        <v>B</v>
      </c>
      <c r="E1105" s="29" t="str">
        <f>IFERROR(INDEX(Cadastro!$G$5:$G$94,$AB1105),"")</f>
        <v>B</v>
      </c>
      <c r="F1105" s="41">
        <v>46253</v>
      </c>
      <c r="G1105" s="44" t="str">
        <f t="shared" si="210"/>
        <v>qua</v>
      </c>
      <c r="H1105" s="43" t="str">
        <f>IF(COUNTIFS(Dados!$A:$A,$A1105,Dados!$S:$S,$F1105)=0,"",_xlfn.MINIFS(Dados!$Q:$Q,Dados!$A:$A,$A1105,Dados!$S:$S,$F1105))</f>
        <v/>
      </c>
      <c r="I1105" s="43" t="str">
        <f>IF($H1105="","",_xlfn.MAXIFS(Dados!$R:$R,Dados!$A:$A,$A1105,Dados!$S:$S,$F1105))</f>
        <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0</v>
      </c>
      <c r="M1105" s="42">
        <f>IFERROR(INDEX(Parâmetros!$E$6:$E$11,MATCH($K1105,Parâmetros!$A$6:$A$11,0)),"")</f>
        <v>7.67</v>
      </c>
      <c r="N1105" s="45">
        <f t="shared" si="211"/>
        <v>0</v>
      </c>
      <c r="O1105" s="45">
        <f>Parâmetros!$E$13</f>
        <v>0.8</v>
      </c>
      <c r="P1105" s="44" t="str">
        <f>IF(OR($M1105="",$F1105&gt;Parâmetros!$E$14),"Não","Sim")</f>
        <v>Não</v>
      </c>
      <c r="Q1105" s="44" t="str">
        <f t="shared" si="212"/>
        <v/>
      </c>
      <c r="R1105" s="44" t="str">
        <f t="shared" si="213"/>
        <v/>
      </c>
      <c r="S1105" s="42" t="str">
        <f t="shared" si="214"/>
        <v/>
      </c>
      <c r="T1105" s="44" t="str">
        <f>IF($Q1105&lt;&gt;"Sim","",IF($N1105&gt;Parâmetros!$E$15,"Sim","Não"))</f>
        <v/>
      </c>
      <c r="U1105" s="29" t="str">
        <f t="shared" si="215"/>
        <v>Fora da apuração</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FALTA DE REGISTRO · dia 3 de 5 do ciclo</v>
      </c>
      <c r="W1105" s="46">
        <f>IF(AND($AC1105&lt;&gt;"",$AB1105=$AB1104,$W1104&lt;&gt;""),$W1104,IF(OR(OR($D1105="6x1",$D1105="FF 6x1"),$D1105="5x2"),"",IF($AB1105&lt;&gt;$AB1104,IF(IFERROR(INDEX(Cadastro!$F$5:$F$94,$AB1105),"")="",IF($L1105&gt;0,1,0),IF(IFERROR(INDEX(Cadastro!$F$5:$F$94,$AB1105),"")&lt;=IFERROR(INDEX(Parâmetros!$B$39:$B$48,MATCH($E1105,Parâmetros!$A$39:$A$48,0)),99),IFERROR(INDEX(Cadastro!$F$5:$F$94,$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$94,$AB1105),"")="",0,IF(IFERROR(INDEX(Cadastro!$F$5:$F$94,$AB1105),"")&gt;IFERROR(INDEX(Parâmetros!$B$39:$B$48,MATCH($E1105,Parâmetros!$A$39:$A$48,0)),99),IFERROR(INDEX(Cadastro!$F$5:$F$94,$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registro"),IF(AND($AB1105&lt;&gt;$AB1104,IFERROR(INDEX(Cadastro!$F$5:$F$94,$AB1105),"")=""),"Indeterminado (início da série)",IF($X1105&gt;0,"Folga","Falta de registro"))))))))</f>
        <v>Falta de registro</v>
      </c>
      <c r="Z1105" s="46">
        <f>IF(OR($L1105&gt;0,$F1105&gt;Parâmetros!$E$14),0,IF($A1105&lt;&gt;$A1104,1,N($Z1104)+1))</f>
        <v>0</v>
      </c>
      <c r="AA1105" s="46">
        <f>IF(OR($L1105&gt;0,$F1105&gt;Parâmetros!$E$14),0,IF(OR($A1105&lt;&gt;$A1106,$F1106&gt;Parâmetros!$E$14),1,N($AA1106)+1))</f>
        <v>0</v>
      </c>
      <c r="AB1105" s="43">
        <f>IFERROR(MATCH($A1105&amp;"|"&amp;TEXT(_xlfn.MAXIFS(Cadastro!$E$5:$E$94,Cadastro!$A$5:$A$94,$A1105,Cadastro!$E$5:$E$94,"&lt;="&amp;$F1105),"yyyymmdd"),Cadastro!$I$5:$I$94,0),"")</f>
        <v>43</v>
      </c>
      <c r="AC1105" t="str">
        <f>IFERROR(_xlfn.SINGLE(INDEX(Exceções!$D$5:$D$202,MATCH($A1105&amp;"|"&amp;$F1105,Exceções!$F$5:$F$202,0))),"")</f>
        <v/>
      </c>
      <c r="AD1105" t="str">
        <f>IF($AC1105="","",IFERROR(_xlfn.SINGLE(INDEX(Exceções!$E$5:$E$202,MATCH($A1105&amp;"|"&amp;$F1105,Exceções!$F$5:$F$202,0))),""))</f>
        <v/>
      </c>
    </row>
    <row r="1106" spans="1:30" ht="15" hidden="1" customHeight="1" x14ac:dyDescent="0.25">
      <c r="A1106" s="43">
        <v>51428</v>
      </c>
      <c r="B1106" s="29" t="s">
        <v>207</v>
      </c>
      <c r="C1106" s="29" t="str">
        <f>IFERROR(INDEX(Cadastro!$C$5:$C$94,$AB1106),"NÃO INFORMADO")</f>
        <v>INS</v>
      </c>
      <c r="D1106" s="29" t="str">
        <f>IFERROR(INDEX(Cadastro!$D$5:$D$94,$AB1106),"")</f>
        <v>B</v>
      </c>
      <c r="E1106" s="29" t="str">
        <f>IFERROR(INDEX(Cadastro!$G$5:$G$94,$AB1106),"")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$94,$AB1106),"")="",IF($L1106&gt;0,1,0),IF(IFERROR(INDEX(Cadastro!$F$5:$F$94,$AB1106),"")&lt;=IFERROR(INDEX(Parâmetros!$B$39:$B$48,MATCH($E1106,Parâmetros!$A$39:$A$48,0)),99),IFERROR(INDEX(Cadastro!$F$5:$F$94,$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$94,$AB1106),"")="",0,IF(IFERROR(INDEX(Cadastro!$F$5:$F$94,$AB1106),"")&gt;IFERROR(INDEX(Parâmetros!$B$39:$B$48,MATCH($E1106,Parâmetros!$A$39:$A$48,0)),99),IFERROR(INDEX(Cadastro!$F$5:$F$94,$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registro"),IF(AND($AB1106&lt;&gt;$AB1105,IFERROR(INDEX(Cadastro!$F$5:$F$94,$AB1106),"")=""),"Indeterminado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IFERROR(MATCH($A1106&amp;"|"&amp;TEXT(_xlfn.MAXIFS(Cadastro!$E$5:$E$94,Cadastro!$A$5:$A$94,$A1106,Cadastro!$E$5:$E$94,"&lt;="&amp;$F1106),"yyyymmdd"),Cadastro!$I$5:$I$94,0),"")</f>
        <v>43</v>
      </c>
      <c r="AC1106" t="str">
        <f>IFERROR(_xlfn.SINGLE(INDEX(Exceções!$D$5:$D$202,MATCH($A1106&amp;"|"&amp;$F1106,Exceções!$F$5:$F$202,0))),"")</f>
        <v/>
      </c>
      <c r="AD1106" t="str">
        <f>IF($AC1106="","",IFERROR(_xlfn.SINGLE(INDEX(Exceções!$E$5:$E$202,MATCH($A1106&amp;"|"&amp;$F1106,Exceções!$F$5:$F$202,0))),""))</f>
        <v/>
      </c>
    </row>
    <row r="1107" spans="1:30" ht="15" hidden="1" customHeight="1" x14ac:dyDescent="0.25">
      <c r="A1107" s="43">
        <v>51428</v>
      </c>
      <c r="B1107" s="29" t="s">
        <v>207</v>
      </c>
      <c r="C1107" s="29" t="str">
        <f>IFERROR(INDEX(Cadastro!$C$5:$C$94,$AB1107),"NÃO INFORMADO")</f>
        <v>INS</v>
      </c>
      <c r="D1107" s="29" t="str">
        <f>IFERROR(INDEX(Cadastro!$D$5:$D$94,$AB1107),"")</f>
        <v>B</v>
      </c>
      <c r="E1107" s="29" t="str">
        <f>IFERROR(INDEX(Cadastro!$G$5:$G$94,$AB1107),"")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$94,$AB1107),"")="",IF($L1107&gt;0,1,0),IF(IFERROR(INDEX(Cadastro!$F$5:$F$94,$AB1107),"")&lt;=IFERROR(INDEX(Parâmetros!$B$39:$B$48,MATCH($E1107,Parâmetros!$A$39:$A$48,0)),99),IFERROR(INDEX(Cadastro!$F$5:$F$94,$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$94,$AB1107),"")="",0,IF(IFERROR(INDEX(Cadastro!$F$5:$F$94,$AB1107),"")&gt;IFERROR(INDEX(Parâmetros!$B$39:$B$48,MATCH($E1107,Parâmetros!$A$39:$A$48,0)),99),IFERROR(INDEX(Cadastro!$F$5:$F$94,$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registro"),IF(AND($AB1107&lt;&gt;$AB1106,IFERROR(INDEX(Cadastro!$F$5:$F$94,$AB1107),"")=""),"Indeterminado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IFERROR(MATCH($A1107&amp;"|"&amp;TEXT(_xlfn.MAXIFS(Cadastro!$E$5:$E$94,Cadastro!$A$5:$A$94,$A1107,Cadastro!$E$5:$E$94,"&lt;="&amp;$F1107),"yyyymmdd"),Cadastro!$I$5:$I$94,0),"")</f>
        <v>43</v>
      </c>
      <c r="AC1107" t="str">
        <f>IFERROR(_xlfn.SINGLE(INDEX(Exceções!$D$5:$D$202,MATCH($A1107&amp;"|"&amp;$F1107,Exceções!$F$5:$F$202,0))),"")</f>
        <v/>
      </c>
      <c r="AD1107" t="str">
        <f>IF($AC1107="","",IFERROR(_xlfn.SINGLE(INDEX(Exceções!$E$5:$E$202,MATCH($A1107&amp;"|"&amp;$F1107,Exceções!$F$5:$F$202,0))),""))</f>
        <v/>
      </c>
    </row>
    <row r="1108" spans="1:30" ht="15" hidden="1" customHeight="1" x14ac:dyDescent="0.25">
      <c r="A1108" s="43">
        <v>51428</v>
      </c>
      <c r="B1108" s="29" t="s">
        <v>207</v>
      </c>
      <c r="C1108" s="29" t="str">
        <f>IFERROR(INDEX(Cadastro!$C$5:$C$94,$AB1108),"NÃO INFORMADO")</f>
        <v>INS</v>
      </c>
      <c r="D1108" s="29" t="str">
        <f>IFERROR(INDEX(Cadastro!$D$5:$D$94,$AB1108),"")</f>
        <v>B</v>
      </c>
      <c r="E1108" s="29" t="str">
        <f>IFERROR(INDEX(Cadastro!$G$5:$G$94,$AB1108),"")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$94,$AB1108),"")="",IF($L1108&gt;0,1,0),IF(IFERROR(INDEX(Cadastro!$F$5:$F$94,$AB1108),"")&lt;=IFERROR(INDEX(Parâmetros!$B$39:$B$48,MATCH($E1108,Parâmetros!$A$39:$A$48,0)),99),IFERROR(INDEX(Cadastro!$F$5:$F$94,$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$94,$AB1108),"")="",0,IF(IFERROR(INDEX(Cadastro!$F$5:$F$94,$AB1108),"")&gt;IFERROR(INDEX(Parâmetros!$B$39:$B$48,MATCH($E1108,Parâmetros!$A$39:$A$48,0)),99),IFERROR(INDEX(Cadastro!$F$5:$F$94,$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registro"),IF(AND($AB1108&lt;&gt;$AB1107,IFERROR(INDEX(Cadastro!$F$5:$F$94,$AB1108),"")=""),"Indeterminado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IFERROR(MATCH($A1108&amp;"|"&amp;TEXT(_xlfn.MAXIFS(Cadastro!$E$5:$E$94,Cadastro!$A$5:$A$94,$A1108,Cadastro!$E$5:$E$94,"&lt;="&amp;$F1108),"yyyymmdd"),Cadastro!$I$5:$I$94,0),"")</f>
        <v>43</v>
      </c>
      <c r="AC1108" t="str">
        <f>IFERROR(_xlfn.SINGLE(INDEX(Exceções!$D$5:$D$202,MATCH($A1108&amp;"|"&amp;$F1108,Exceções!$F$5:$F$202,0))),"")</f>
        <v/>
      </c>
      <c r="AD1108" t="str">
        <f>IF($AC1108="","",IFERROR(_xlfn.SINGLE(INDEX(Exceções!$E$5:$E$202,MATCH($A1108&amp;"|"&amp;$F1108,Exceções!$F$5:$F$202,0))),""))</f>
        <v/>
      </c>
    </row>
    <row r="1109" spans="1:30" ht="15" hidden="1" customHeight="1" x14ac:dyDescent="0.25">
      <c r="A1109" s="43">
        <v>51428</v>
      </c>
      <c r="B1109" s="29" t="s">
        <v>207</v>
      </c>
      <c r="C1109" s="29" t="str">
        <f>IFERROR(INDEX(Cadastro!$C$5:$C$94,$AB1109),"NÃO INFORMADO")</f>
        <v>INS</v>
      </c>
      <c r="D1109" s="29" t="str">
        <f>IFERROR(INDEX(Cadastro!$D$5:$D$94,$AB1109),"")</f>
        <v>B</v>
      </c>
      <c r="E1109" s="29" t="str">
        <f>IFERROR(INDEX(Cadastro!$G$5:$G$94,$AB1109),"")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$94,$AB1109),"")="",IF($L1109&gt;0,1,0),IF(IFERROR(INDEX(Cadastro!$F$5:$F$94,$AB1109),"")&lt;=IFERROR(INDEX(Parâmetros!$B$39:$B$48,MATCH($E1109,Parâmetros!$A$39:$A$48,0)),99),IFERROR(INDEX(Cadastro!$F$5:$F$94,$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$94,$AB1109),"")="",0,IF(IFERROR(INDEX(Cadastro!$F$5:$F$94,$AB1109),"")&gt;IFERROR(INDEX(Parâmetros!$B$39:$B$48,MATCH($E1109,Parâmetros!$A$39:$A$48,0)),99),IFERROR(INDEX(Cadastro!$F$5:$F$94,$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registro"),IF(AND($AB1109&lt;&gt;$AB1108,IFERROR(INDEX(Cadastro!$F$5:$F$94,$AB1109),"")=""),"Indeterminado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IFERROR(MATCH($A1109&amp;"|"&amp;TEXT(_xlfn.MAXIFS(Cadastro!$E$5:$E$94,Cadastro!$A$5:$A$94,$A1109,Cadastro!$E$5:$E$94,"&lt;="&amp;$F1109),"yyyymmdd"),Cadastro!$I$5:$I$94,0),"")</f>
        <v>43</v>
      </c>
      <c r="AC1109" t="str">
        <f>IFERROR(_xlfn.SINGLE(INDEX(Exceções!$D$5:$D$202,MATCH($A1109&amp;"|"&amp;$F1109,Exceções!$F$5:$F$202,0))),"")</f>
        <v/>
      </c>
      <c r="AD1109" t="str">
        <f>IF($AC1109="","",IFERROR(_xlfn.SINGLE(INDEX(Exceções!$E$5:$E$202,MATCH($A1109&amp;"|"&amp;$F1109,Exceções!$F$5:$F$202,0))),""))</f>
        <v/>
      </c>
    </row>
    <row r="1110" spans="1:30" ht="15" hidden="1" customHeight="1" x14ac:dyDescent="0.25">
      <c r="A1110" s="43">
        <v>51428</v>
      </c>
      <c r="B1110" s="29" t="s">
        <v>207</v>
      </c>
      <c r="C1110" s="29" t="str">
        <f>IFERROR(INDEX(Cadastro!$C$5:$C$94,$AB1110),"NÃO INFORMADO")</f>
        <v>INS</v>
      </c>
      <c r="D1110" s="29" t="str">
        <f>IFERROR(INDEX(Cadastro!$D$5:$D$94,$AB1110),"")</f>
        <v>B</v>
      </c>
      <c r="E1110" s="29" t="str">
        <f>IFERROR(INDEX(Cadastro!$G$5:$G$94,$AB1110),"")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$94,$AB1110),"")="",IF($L1110&gt;0,1,0),IF(IFERROR(INDEX(Cadastro!$F$5:$F$94,$AB1110),"")&lt;=IFERROR(INDEX(Parâmetros!$B$39:$B$48,MATCH($E1110,Parâmetros!$A$39:$A$48,0)),99),IFERROR(INDEX(Cadastro!$F$5:$F$94,$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$94,$AB1110),"")="",0,IF(IFERROR(INDEX(Cadastro!$F$5:$F$94,$AB1110),"")&gt;IFERROR(INDEX(Parâmetros!$B$39:$B$48,MATCH($E1110,Parâmetros!$A$39:$A$48,0)),99),IFERROR(INDEX(Cadastro!$F$5:$F$94,$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registro"),IF(AND($AB1110&lt;&gt;$AB1109,IFERROR(INDEX(Cadastro!$F$5:$F$94,$AB1110),"")=""),"Indeterminado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IFERROR(MATCH($A1110&amp;"|"&amp;TEXT(_xlfn.MAXIFS(Cadastro!$E$5:$E$94,Cadastro!$A$5:$A$94,$A1110,Cadastro!$E$5:$E$94,"&lt;="&amp;$F1110),"yyyymmdd"),Cadastro!$I$5:$I$94,0),"")</f>
        <v>43</v>
      </c>
      <c r="AC1110" t="str">
        <f>IFERROR(_xlfn.SINGLE(INDEX(Exceções!$D$5:$D$202,MATCH($A1110&amp;"|"&amp;$F1110,Exceções!$F$5:$F$202,0))),"")</f>
        <v/>
      </c>
      <c r="AD1110" t="str">
        <f>IF($AC1110="","",IFERROR(_xlfn.SINGLE(INDEX(Exceções!$E$5:$E$202,MATCH($A1110&amp;"|"&amp;$F1110,Exceções!$F$5:$F$202,0))),""))</f>
        <v/>
      </c>
    </row>
    <row r="1111" spans="1:30" ht="15" hidden="1" customHeight="1" x14ac:dyDescent="0.25">
      <c r="A1111" s="43">
        <v>51428</v>
      </c>
      <c r="B1111" s="29" t="s">
        <v>207</v>
      </c>
      <c r="C1111" s="29" t="str">
        <f>IFERROR(INDEX(Cadastro!$C$5:$C$94,$AB1111),"NÃO INFORMADO")</f>
        <v>INS</v>
      </c>
      <c r="D1111" s="29" t="str">
        <f>IFERROR(INDEX(Cadastro!$D$5:$D$94,$AB1111),"")</f>
        <v>B</v>
      </c>
      <c r="E1111" s="29" t="str">
        <f>IFERROR(INDEX(Cadastro!$G$5:$G$94,$AB1111),"")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$94,$AB1111),"")="",IF($L1111&gt;0,1,0),IF(IFERROR(INDEX(Cadastro!$F$5:$F$94,$AB1111),"")&lt;=IFERROR(INDEX(Parâmetros!$B$39:$B$48,MATCH($E1111,Parâmetros!$A$39:$A$48,0)),99),IFERROR(INDEX(Cadastro!$F$5:$F$94,$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$94,$AB1111),"")="",0,IF(IFERROR(INDEX(Cadastro!$F$5:$F$94,$AB1111),"")&gt;IFERROR(INDEX(Parâmetros!$B$39:$B$48,MATCH($E1111,Parâmetros!$A$39:$A$48,0)),99),IFERROR(INDEX(Cadastro!$F$5:$F$94,$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registro"),IF(AND($AB1111&lt;&gt;$AB1110,IFERROR(INDEX(Cadastro!$F$5:$F$94,$AB1111),"")=""),"Indeterminado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IFERROR(MATCH($A1111&amp;"|"&amp;TEXT(_xlfn.MAXIFS(Cadastro!$E$5:$E$94,Cadastro!$A$5:$A$94,$A1111,Cadastro!$E$5:$E$94,"&lt;="&amp;$F1111),"yyyymmdd"),Cadastro!$I$5:$I$94,0),"")</f>
        <v>43</v>
      </c>
      <c r="AC1111" t="str">
        <f>IFERROR(_xlfn.SINGLE(INDEX(Exceções!$D$5:$D$202,MATCH($A1111&amp;"|"&amp;$F1111,Exceções!$F$5:$F$202,0))),"")</f>
        <v/>
      </c>
      <c r="AD1111" t="str">
        <f>IF($AC1111="","",IFERROR(_xlfn.SINGLE(INDEX(Exceções!$E$5:$E$202,MATCH($A1111&amp;"|"&amp;$F1111,Exceções!$F$5:$F$202,0))),""))</f>
        <v/>
      </c>
    </row>
    <row r="1112" spans="1:30" ht="15" hidden="1" customHeight="1" x14ac:dyDescent="0.25">
      <c r="A1112" s="43">
        <v>51428</v>
      </c>
      <c r="B1112" s="29" t="s">
        <v>207</v>
      </c>
      <c r="C1112" s="29" t="str">
        <f>IFERROR(INDEX(Cadastro!$C$5:$C$94,$AB1112),"NÃO INFORMADO")</f>
        <v>INS</v>
      </c>
      <c r="D1112" s="29" t="str">
        <f>IFERROR(INDEX(Cadastro!$D$5:$D$94,$AB1112),"")</f>
        <v>B</v>
      </c>
      <c r="E1112" s="29" t="str">
        <f>IFERROR(INDEX(Cadastro!$G$5:$G$94,$AB1112),"")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$94,$AB1112),"")="",IF($L1112&gt;0,1,0),IF(IFERROR(INDEX(Cadastro!$F$5:$F$94,$AB1112),"")&lt;=IFERROR(INDEX(Parâmetros!$B$39:$B$48,MATCH($E1112,Parâmetros!$A$39:$A$48,0)),99),IFERROR(INDEX(Cadastro!$F$5:$F$94,$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$94,$AB1112),"")="",0,IF(IFERROR(INDEX(Cadastro!$F$5:$F$94,$AB1112),"")&gt;IFERROR(INDEX(Parâmetros!$B$39:$B$48,MATCH($E1112,Parâmetros!$A$39:$A$48,0)),99),IFERROR(INDEX(Cadastro!$F$5:$F$94,$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registro"),IF(AND($AB1112&lt;&gt;$AB1111,IFERROR(INDEX(Cadastro!$F$5:$F$94,$AB1112),"")=""),"Indeterminado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IFERROR(MATCH($A1112&amp;"|"&amp;TEXT(_xlfn.MAXIFS(Cadastro!$E$5:$E$94,Cadastro!$A$5:$A$94,$A1112,Cadastro!$E$5:$E$94,"&lt;="&amp;$F1112),"yyyymmdd"),Cadastro!$I$5:$I$94,0),"")</f>
        <v>43</v>
      </c>
      <c r="AC1112" t="str">
        <f>IFERROR(_xlfn.SINGLE(INDEX(Exceções!$D$5:$D$202,MATCH($A1112&amp;"|"&amp;$F1112,Exceções!$F$5:$F$202,0))),"")</f>
        <v/>
      </c>
      <c r="AD1112" t="str">
        <f>IF($AC1112="","",IFERROR(_xlfn.SINGLE(INDEX(Exceções!$E$5:$E$202,MATCH($A1112&amp;"|"&amp;$F1112,Exceções!$F$5:$F$202,0))),""))</f>
        <v/>
      </c>
    </row>
    <row r="1113" spans="1:30" ht="15" hidden="1" customHeight="1" x14ac:dyDescent="0.25">
      <c r="A1113" s="43">
        <v>51428</v>
      </c>
      <c r="B1113" s="29" t="s">
        <v>207</v>
      </c>
      <c r="C1113" s="29" t="str">
        <f>IFERROR(INDEX(Cadastro!$C$5:$C$94,$AB1113),"NÃO INFORMADO")</f>
        <v>INS</v>
      </c>
      <c r="D1113" s="29" t="str">
        <f>IFERROR(INDEX(Cadastro!$D$5:$D$94,$AB1113),"")</f>
        <v>B</v>
      </c>
      <c r="E1113" s="29" t="str">
        <f>IFERROR(INDEX(Cadastro!$G$5:$G$94,$AB1113),"")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$94,$AB1113),"")="",IF($L1113&gt;0,1,0),IF(IFERROR(INDEX(Cadastro!$F$5:$F$94,$AB1113),"")&lt;=IFERROR(INDEX(Parâmetros!$B$39:$B$48,MATCH($E1113,Parâmetros!$A$39:$A$48,0)),99),IFERROR(INDEX(Cadastro!$F$5:$F$94,$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$94,$AB1113),"")="",0,IF(IFERROR(INDEX(Cadastro!$F$5:$F$94,$AB1113),"")&gt;IFERROR(INDEX(Parâmetros!$B$39:$B$48,MATCH($E1113,Parâmetros!$A$39:$A$48,0)),99),IFERROR(INDEX(Cadastro!$F$5:$F$94,$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registro"),IF(AND($AB1113&lt;&gt;$AB1112,IFERROR(INDEX(Cadastro!$F$5:$F$94,$AB1113),"")=""),"Indeterminado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IFERROR(MATCH($A1113&amp;"|"&amp;TEXT(_xlfn.MAXIFS(Cadastro!$E$5:$E$94,Cadastro!$A$5:$A$94,$A1113,Cadastro!$E$5:$E$94,"&lt;="&amp;$F1113),"yyyymmdd"),Cadastro!$I$5:$I$94,0),"")</f>
        <v>43</v>
      </c>
      <c r="AC1113" t="str">
        <f>IFERROR(_xlfn.SINGLE(INDEX(Exceções!$D$5:$D$202,MATCH($A1113&amp;"|"&amp;$F1113,Exceções!$F$5:$F$202,0))),"")</f>
        <v/>
      </c>
      <c r="AD1113" t="str">
        <f>IF($AC1113="","",IFERROR(_xlfn.SINGLE(INDEX(Exceções!$E$5:$E$202,MATCH($A1113&amp;"|"&amp;$F1113,Exceções!$F$5:$F$202,0))),""))</f>
        <v/>
      </c>
    </row>
    <row r="1114" spans="1:30" ht="15" hidden="1" customHeight="1" x14ac:dyDescent="0.25">
      <c r="A1114" s="43">
        <v>51428</v>
      </c>
      <c r="B1114" s="29" t="s">
        <v>207</v>
      </c>
      <c r="C1114" s="29" t="str">
        <f>IFERROR(INDEX(Cadastro!$C$5:$C$94,$AB1114),"NÃO INFORMADO")</f>
        <v>INS</v>
      </c>
      <c r="D1114" s="29" t="str">
        <f>IFERROR(INDEX(Cadastro!$D$5:$D$94,$AB1114),"")</f>
        <v>B</v>
      </c>
      <c r="E1114" s="29" t="str">
        <f>IFERROR(INDEX(Cadastro!$G$5:$G$94,$AB1114),"")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$94,$AB1114),"")="",IF($L1114&gt;0,1,0),IF(IFERROR(INDEX(Cadastro!$F$5:$F$94,$AB1114),"")&lt;=IFERROR(INDEX(Parâmetros!$B$39:$B$48,MATCH($E1114,Parâmetros!$A$39:$A$48,0)),99),IFERROR(INDEX(Cadastro!$F$5:$F$94,$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$94,$AB1114),"")="",0,IF(IFERROR(INDEX(Cadastro!$F$5:$F$94,$AB1114),"")&gt;IFERROR(INDEX(Parâmetros!$B$39:$B$48,MATCH($E1114,Parâmetros!$A$39:$A$48,0)),99),IFERROR(INDEX(Cadastro!$F$5:$F$94,$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registro"),IF(AND($AB1114&lt;&gt;$AB1113,IFERROR(INDEX(Cadastro!$F$5:$F$94,$AB1114),"")=""),"Indeterminado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IFERROR(MATCH($A1114&amp;"|"&amp;TEXT(_xlfn.MAXIFS(Cadastro!$E$5:$E$94,Cadastro!$A$5:$A$94,$A1114,Cadastro!$E$5:$E$94,"&lt;="&amp;$F1114),"yyyymmdd"),Cadastro!$I$5:$I$94,0),"")</f>
        <v>43</v>
      </c>
      <c r="AC1114" t="str">
        <f>IFERROR(_xlfn.SINGLE(INDEX(Exceções!$D$5:$D$202,MATCH($A1114&amp;"|"&amp;$F1114,Exceções!$F$5:$F$202,0))),"")</f>
        <v/>
      </c>
      <c r="AD1114" t="str">
        <f>IF($AC1114="","",IFERROR(_xlfn.SINGLE(INDEX(Exceções!$E$5:$E$202,MATCH($A1114&amp;"|"&amp;$F1114,Exceções!$F$5:$F$202,0))),""))</f>
        <v/>
      </c>
    </row>
    <row r="1115" spans="1:30" ht="15" hidden="1" customHeight="1" x14ac:dyDescent="0.25">
      <c r="A1115" s="43">
        <v>51428</v>
      </c>
      <c r="B1115" s="29" t="s">
        <v>207</v>
      </c>
      <c r="C1115" s="29" t="str">
        <f>IFERROR(INDEX(Cadastro!$C$5:$C$94,$AB1115),"NÃO INFORMADO")</f>
        <v>INS</v>
      </c>
      <c r="D1115" s="29" t="str">
        <f>IFERROR(INDEX(Cadastro!$D$5:$D$94,$AB1115),"")</f>
        <v>B</v>
      </c>
      <c r="E1115" s="29" t="str">
        <f>IFERROR(INDEX(Cadastro!$G$5:$G$94,$AB1115),"")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$94,$AB1115),"")="",IF($L1115&gt;0,1,0),IF(IFERROR(INDEX(Cadastro!$F$5:$F$94,$AB1115),"")&lt;=IFERROR(INDEX(Parâmetros!$B$39:$B$48,MATCH($E1115,Parâmetros!$A$39:$A$48,0)),99),IFERROR(INDEX(Cadastro!$F$5:$F$94,$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$94,$AB1115),"")="",0,IF(IFERROR(INDEX(Cadastro!$F$5:$F$94,$AB1115),"")&gt;IFERROR(INDEX(Parâmetros!$B$39:$B$48,MATCH($E1115,Parâmetros!$A$39:$A$48,0)),99),IFERROR(INDEX(Cadastro!$F$5:$F$94,$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registro"),IF(AND($AB1115&lt;&gt;$AB1114,IFERROR(INDEX(Cadastro!$F$5:$F$94,$AB1115),"")=""),"Indeterminado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IFERROR(MATCH($A1115&amp;"|"&amp;TEXT(_xlfn.MAXIFS(Cadastro!$E$5:$E$94,Cadastro!$A$5:$A$94,$A1115,Cadastro!$E$5:$E$94,"&lt;="&amp;$F1115),"yyyymmdd"),Cadastro!$I$5:$I$94,0),"")</f>
        <v>43</v>
      </c>
      <c r="AC1115" t="str">
        <f>IFERROR(_xlfn.SINGLE(INDEX(Exceções!$D$5:$D$202,MATCH($A1115&amp;"|"&amp;$F1115,Exceções!$F$5:$F$202,0))),"")</f>
        <v/>
      </c>
      <c r="AD1115" t="str">
        <f>IF($AC1115="","",IFERROR(_xlfn.SINGLE(INDEX(Exceções!$E$5:$E$202,MATCH($A1115&amp;"|"&amp;$F1115,Exceções!$F$5:$F$202,0))),""))</f>
        <v/>
      </c>
    </row>
    <row r="1116" spans="1:30" ht="15" hidden="1" customHeight="1" x14ac:dyDescent="0.25">
      <c r="A1116" s="43">
        <v>51428</v>
      </c>
      <c r="B1116" s="29" t="s">
        <v>207</v>
      </c>
      <c r="C1116" s="29" t="str">
        <f>IFERROR(INDEX(Cadastro!$C$5:$C$94,$AB1116),"NÃO INFORMADO")</f>
        <v>INS</v>
      </c>
      <c r="D1116" s="29" t="str">
        <f>IFERROR(INDEX(Cadastro!$D$5:$D$94,$AB1116),"")</f>
        <v>B</v>
      </c>
      <c r="E1116" s="29" t="str">
        <f>IFERROR(INDEX(Cadastro!$G$5:$G$94,$AB1116),"")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$94,$AB1116),"")="",IF($L1116&gt;0,1,0),IF(IFERROR(INDEX(Cadastro!$F$5:$F$94,$AB1116),"")&lt;=IFERROR(INDEX(Parâmetros!$B$39:$B$48,MATCH($E1116,Parâmetros!$A$39:$A$48,0)),99),IFERROR(INDEX(Cadastro!$F$5:$F$94,$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$94,$AB1116),"")="",0,IF(IFERROR(INDEX(Cadastro!$F$5:$F$94,$AB1116),"")&gt;IFERROR(INDEX(Parâmetros!$B$39:$B$48,MATCH($E1116,Parâmetros!$A$39:$A$48,0)),99),IFERROR(INDEX(Cadastro!$F$5:$F$94,$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registro"),IF(AND($AB1116&lt;&gt;$AB1115,IFERROR(INDEX(Cadastro!$F$5:$F$94,$AB1116),"")=""),"Indeterminado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IFERROR(MATCH($A1116&amp;"|"&amp;TEXT(_xlfn.MAXIFS(Cadastro!$E$5:$E$94,Cadastro!$A$5:$A$94,$A1116,Cadastro!$E$5:$E$94,"&lt;="&amp;$F1116),"yyyymmdd"),Cadastro!$I$5:$I$94,0),"")</f>
        <v>43</v>
      </c>
      <c r="AC1116" t="str">
        <f>IFERROR(_xlfn.SINGLE(INDEX(Exceções!$D$5:$D$202,MATCH($A1116&amp;"|"&amp;$F1116,Exceções!$F$5:$F$202,0))),"")</f>
        <v/>
      </c>
      <c r="AD1116" t="str">
        <f>IF($AC1116="","",IFERROR(_xlfn.SINGLE(INDEX(Exceções!$E$5:$E$202,MATCH($A1116&amp;"|"&amp;$F1116,Exceções!$F$5:$F$202,0))),""))</f>
        <v/>
      </c>
    </row>
    <row r="1117" spans="1:30" ht="15" hidden="1" customHeight="1" x14ac:dyDescent="0.25">
      <c r="A1117" s="43">
        <v>51428</v>
      </c>
      <c r="B1117" s="29" t="s">
        <v>207</v>
      </c>
      <c r="C1117" s="29" t="str">
        <f>IFERROR(INDEX(Cadastro!$C$5:$C$94,$AB1117),"NÃO INFORMADO")</f>
        <v>INS</v>
      </c>
      <c r="D1117" s="29" t="str">
        <f>IFERROR(INDEX(Cadastro!$D$5:$D$94,$AB1117),"")</f>
        <v>B</v>
      </c>
      <c r="E1117" s="29" t="str">
        <f>IFERROR(INDEX(Cadastro!$G$5:$G$94,$AB1117),"")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$94,$AB1117),"")="",IF($L1117&gt;0,1,0),IF(IFERROR(INDEX(Cadastro!$F$5:$F$94,$AB1117),"")&lt;=IFERROR(INDEX(Parâmetros!$B$39:$B$48,MATCH($E1117,Parâmetros!$A$39:$A$48,0)),99),IFERROR(INDEX(Cadastro!$F$5:$F$94,$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$94,$AB1117),"")="",0,IF(IFERROR(INDEX(Cadastro!$F$5:$F$94,$AB1117),"")&gt;IFERROR(INDEX(Parâmetros!$B$39:$B$48,MATCH($E1117,Parâmetros!$A$39:$A$48,0)),99),IFERROR(INDEX(Cadastro!$F$5:$F$94,$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registro"),IF(AND($AB1117&lt;&gt;$AB1116,IFERROR(INDEX(Cadastro!$F$5:$F$94,$AB1117),"")=""),"Indeterminado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IFERROR(MATCH($A1117&amp;"|"&amp;TEXT(_xlfn.MAXIFS(Cadastro!$E$5:$E$94,Cadastro!$A$5:$A$94,$A1117,Cadastro!$E$5:$E$94,"&lt;="&amp;$F1117),"yyyymmdd"),Cadastro!$I$5:$I$94,0),"")</f>
        <v>43</v>
      </c>
      <c r="AC1117" t="str">
        <f>IFERROR(_xlfn.SINGLE(INDEX(Exceções!$D$5:$D$202,MATCH($A1117&amp;"|"&amp;$F1117,Exceções!$F$5:$F$202,0))),"")</f>
        <v/>
      </c>
      <c r="AD1117" t="str">
        <f>IF($AC1117="","",IFERROR(_xlfn.SINGLE(INDEX(Exceções!$E$5:$E$202,MATCH($A1117&amp;"|"&amp;$F1117,Exceções!$F$5:$F$202,0))),""))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IFERROR(INDEX(Cadastro!$C$5:$C$94,$AB1120),"NÃO INFORMADO")</f>
        <v>MEC</v>
      </c>
      <c r="D1120" s="29" t="str">
        <f>IFERROR(INDEX(Cadastro!$D$5:$D$94,$AB1120),"")</f>
        <v>B</v>
      </c>
      <c r="E1120" s="29" t="str">
        <f>IFERROR(INDEX(Cadastro!$G$5:$G$94,$AB1120),"")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$94,$AB1120),"")="",IF($L1120&gt;0,1,0),IF(IFERROR(INDEX(Cadastro!$F$5:$F$94,$AB1120),"")&lt;=IFERROR(INDEX(Parâmetros!$B$39:$B$48,MATCH($E1120,Parâmetros!$A$39:$A$48,0)),99),IFERROR(INDEX(Cadastro!$F$5:$F$94,$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$94,$AB1120),"")="",0,IF(IFERROR(INDEX(Cadastro!$F$5:$F$94,$AB1120),"")&gt;IFERROR(INDEX(Parâmetros!$B$39:$B$48,MATCH($E1120,Parâmetros!$A$39:$A$48,0)),99),IFERROR(INDEX(Cadastro!$F$5:$F$94,$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registro"),IF(AND($AB1120&lt;&gt;$AB1119,IFERROR(INDEX(Cadastro!$F$5:$F$94,$AB1120),"")=""),"Indeterminado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IFERROR(MATCH($A1120&amp;"|"&amp;TEXT(_xlfn.MAXIFS(Cadastro!$E$5:$E$94,Cadastro!$A$5:$A$94,$A1120,Cadastro!$E$5:$E$94,"&lt;="&amp;$F1120),"yyyymmdd"),Cadastro!$I$5:$I$94,0),"")</f>
        <v>44</v>
      </c>
      <c r="AC1120" t="str">
        <f>IFERROR(_xlfn.SINGLE(INDEX(Exceções!$D$5:$D$202,MATCH($A1120&amp;"|"&amp;$F1120,Exceções!$F$5:$F$202,0))),"")</f>
        <v/>
      </c>
      <c r="AD1120" t="str">
        <f>IF($AC1120="","",IFERROR(_xlfn.SINGLE(INDEX(Exceções!$E$5:$E$202,MATCH($A1120&amp;"|"&amp;$F1120,Exceções!$F$5:$F$202,0))),""))</f>
        <v/>
      </c>
    </row>
    <row r="1121" spans="1:30" ht="15" hidden="1" customHeight="1" x14ac:dyDescent="0.25">
      <c r="A1121" s="43">
        <v>54684</v>
      </c>
      <c r="B1121" s="29" t="s">
        <v>208</v>
      </c>
      <c r="C1121" s="29" t="str">
        <f>IFERROR(INDEX(Cadastro!$C$5:$C$94,$AB1121),"NÃO INFORMADO")</f>
        <v>MEC</v>
      </c>
      <c r="D1121" s="29" t="str">
        <f>IFERROR(INDEX(Cadastro!$D$5:$D$94,$AB1121),"")</f>
        <v>B</v>
      </c>
      <c r="E1121" s="29" t="str">
        <f>IFERROR(INDEX(Cadastro!$G$5:$G$94,$AB1121),"")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$94,$AB1121),"")="",IF($L1121&gt;0,1,0),IF(IFERROR(INDEX(Cadastro!$F$5:$F$94,$AB1121),"")&lt;=IFERROR(INDEX(Parâmetros!$B$39:$B$48,MATCH($E1121,Parâmetros!$A$39:$A$48,0)),99),IFERROR(INDEX(Cadastro!$F$5:$F$94,$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$94,$AB1121),"")="",0,IF(IFERROR(INDEX(Cadastro!$F$5:$F$94,$AB1121),"")&gt;IFERROR(INDEX(Parâmetros!$B$39:$B$48,MATCH($E1121,Parâmetros!$A$39:$A$48,0)),99),IFERROR(INDEX(Cadastro!$F$5:$F$94,$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registro"),IF(AND($AB1121&lt;&gt;$AB1120,IFERROR(INDEX(Cadastro!$F$5:$F$94,$AB1121),"")=""),"Indeterminado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IFERROR(MATCH($A1121&amp;"|"&amp;TEXT(_xlfn.MAXIFS(Cadastro!$E$5:$E$94,Cadastro!$A$5:$A$94,$A1121,Cadastro!$E$5:$E$94,"&lt;="&amp;$F1121),"yyyymmdd"),Cadastro!$I$5:$I$94,0),"")</f>
        <v>44</v>
      </c>
      <c r="AC1121" t="str">
        <f>IFERROR(_xlfn.SINGLE(INDEX(Exceções!$D$5:$D$202,MATCH($A1121&amp;"|"&amp;$F1121,Exceções!$F$5:$F$202,0))),"")</f>
        <v/>
      </c>
      <c r="AD1121" t="str">
        <f>IF($AC1121="","",IFERROR(_xlfn.SINGLE(INDEX(Exceções!$E$5:$E$202,MATCH($A1121&amp;"|"&amp;$F1121,Exceções!$F$5:$F$202,0))),""))</f>
        <v/>
      </c>
    </row>
    <row r="1122" spans="1:30" ht="15" hidden="1" customHeight="1" x14ac:dyDescent="0.25">
      <c r="A1122" s="43">
        <v>54684</v>
      </c>
      <c r="B1122" s="29" t="s">
        <v>208</v>
      </c>
      <c r="C1122" s="29" t="str">
        <f>IFERROR(INDEX(Cadastro!$C$5:$C$94,$AB1122),"NÃO INFORMADO")</f>
        <v>MEC</v>
      </c>
      <c r="D1122" s="29" t="str">
        <f>IFERROR(INDEX(Cadastro!$D$5:$D$94,$AB1122),"")</f>
        <v>B</v>
      </c>
      <c r="E1122" s="29" t="str">
        <f>IFERROR(INDEX(Cadastro!$G$5:$G$94,$AB1122),"")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$94,$AB1122),"")="",IF($L1122&gt;0,1,0),IF(IFERROR(INDEX(Cadastro!$F$5:$F$94,$AB1122),"")&lt;=IFERROR(INDEX(Parâmetros!$B$39:$B$48,MATCH($E1122,Parâmetros!$A$39:$A$48,0)),99),IFERROR(INDEX(Cadastro!$F$5:$F$94,$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$94,$AB1122),"")="",0,IF(IFERROR(INDEX(Cadastro!$F$5:$F$94,$AB1122),"")&gt;IFERROR(INDEX(Parâmetros!$B$39:$B$48,MATCH($E1122,Parâmetros!$A$39:$A$48,0)),99),IFERROR(INDEX(Cadastro!$F$5:$F$94,$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registro"),IF(AND($AB1122&lt;&gt;$AB1121,IFERROR(INDEX(Cadastro!$F$5:$F$94,$AB1122),"")=""),"Indeterminado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IFERROR(MATCH($A1122&amp;"|"&amp;TEXT(_xlfn.MAXIFS(Cadastro!$E$5:$E$94,Cadastro!$A$5:$A$94,$A1122,Cadastro!$E$5:$E$94,"&lt;="&amp;$F1122),"yyyymmdd"),Cadastro!$I$5:$I$94,0),"")</f>
        <v>44</v>
      </c>
      <c r="AC1122" t="str">
        <f>IFERROR(_xlfn.SINGLE(INDEX(Exceções!$D$5:$D$202,MATCH($A1122&amp;"|"&amp;$F1122,Exceções!$F$5:$F$202,0))),"")</f>
        <v/>
      </c>
      <c r="AD1122" t="str">
        <f>IF($AC1122="","",IFERROR(_xlfn.SINGLE(INDEX(Exceções!$E$5:$E$202,MATCH($A1122&amp;"|"&amp;$F1122,Exceções!$F$5:$F$202,0))),""))</f>
        <v/>
      </c>
    </row>
    <row r="1123" spans="1:30" ht="15" hidden="1" customHeight="1" x14ac:dyDescent="0.25">
      <c r="A1123" s="43">
        <v>54684</v>
      </c>
      <c r="B1123" s="29" t="s">
        <v>208</v>
      </c>
      <c r="C1123" s="29" t="str">
        <f>IFERROR(INDEX(Cadastro!$C$5:$C$94,$AB1123),"NÃO INFORMADO")</f>
        <v>MEC</v>
      </c>
      <c r="D1123" s="29" t="str">
        <f>IFERROR(INDEX(Cadastro!$D$5:$D$94,$AB1123),"")</f>
        <v>B</v>
      </c>
      <c r="E1123" s="29" t="str">
        <f>IFERROR(INDEX(Cadastro!$G$5:$G$94,$AB1123),"")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$94,$AB1123),"")="",IF($L1123&gt;0,1,0),IF(IFERROR(INDEX(Cadastro!$F$5:$F$94,$AB1123),"")&lt;=IFERROR(INDEX(Parâmetros!$B$39:$B$48,MATCH($E1123,Parâmetros!$A$39:$A$48,0)),99),IFERROR(INDEX(Cadastro!$F$5:$F$94,$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$94,$AB1123),"")="",0,IF(IFERROR(INDEX(Cadastro!$F$5:$F$94,$AB1123),"")&gt;IFERROR(INDEX(Parâmetros!$B$39:$B$48,MATCH($E1123,Parâmetros!$A$39:$A$48,0)),99),IFERROR(INDEX(Cadastro!$F$5:$F$94,$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registro"),IF(AND($AB1123&lt;&gt;$AB1122,IFERROR(INDEX(Cadastro!$F$5:$F$94,$AB1123),"")=""),"Indeterminado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IFERROR(MATCH($A1123&amp;"|"&amp;TEXT(_xlfn.MAXIFS(Cadastro!$E$5:$E$94,Cadastro!$A$5:$A$94,$A1123,Cadastro!$E$5:$E$94,"&lt;="&amp;$F1123),"yyyymmdd"),Cadastro!$I$5:$I$94,0),"")</f>
        <v>44</v>
      </c>
      <c r="AC1123" t="str">
        <f>IFERROR(_xlfn.SINGLE(INDEX(Exceções!$D$5:$D$202,MATCH($A1123&amp;"|"&amp;$F1123,Exceções!$F$5:$F$202,0))),"")</f>
        <v/>
      </c>
      <c r="AD1123" t="str">
        <f>IF($AC1123="","",IFERROR(_xlfn.SINGLE(INDEX(Exceções!$E$5:$E$202,MATCH($A1123&amp;"|"&amp;$F1123,Exceções!$F$5:$F$202,0))),""))</f>
        <v/>
      </c>
    </row>
    <row r="1124" spans="1:30" ht="15" hidden="1" customHeight="1" x14ac:dyDescent="0.25">
      <c r="A1124" s="43">
        <v>54684</v>
      </c>
      <c r="B1124" s="29" t="s">
        <v>208</v>
      </c>
      <c r="C1124" s="29" t="str">
        <f>IFERROR(INDEX(Cadastro!$C$5:$C$94,$AB1124),"NÃO INFORMADO")</f>
        <v>MEC</v>
      </c>
      <c r="D1124" s="29" t="str">
        <f>IFERROR(INDEX(Cadastro!$D$5:$D$94,$AB1124),"")</f>
        <v>B</v>
      </c>
      <c r="E1124" s="29" t="str">
        <f>IFERROR(INDEX(Cadastro!$G$5:$G$94,$AB1124),"")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$94,$AB1124),"")="",IF($L1124&gt;0,1,0),IF(IFERROR(INDEX(Cadastro!$F$5:$F$94,$AB1124),"")&lt;=IFERROR(INDEX(Parâmetros!$B$39:$B$48,MATCH($E1124,Parâmetros!$A$39:$A$48,0)),99),IFERROR(INDEX(Cadastro!$F$5:$F$94,$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$94,$AB1124),"")="",0,IF(IFERROR(INDEX(Cadastro!$F$5:$F$94,$AB1124),"")&gt;IFERROR(INDEX(Parâmetros!$B$39:$B$48,MATCH($E1124,Parâmetros!$A$39:$A$48,0)),99),IFERROR(INDEX(Cadastro!$F$5:$F$94,$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registro"),IF(AND($AB1124&lt;&gt;$AB1123,IFERROR(INDEX(Cadastro!$F$5:$F$94,$AB1124),"")=""),"Indeterminado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IFERROR(MATCH($A1124&amp;"|"&amp;TEXT(_xlfn.MAXIFS(Cadastro!$E$5:$E$94,Cadastro!$A$5:$A$94,$A1124,Cadastro!$E$5:$E$94,"&lt;="&amp;$F1124),"yyyymmdd"),Cadastro!$I$5:$I$94,0),"")</f>
        <v>44</v>
      </c>
      <c r="AC1124" t="str">
        <f>IFERROR(_xlfn.SINGLE(INDEX(Exceções!$D$5:$D$202,MATCH($A1124&amp;"|"&amp;$F1124,Exceções!$F$5:$F$202,0))),"")</f>
        <v/>
      </c>
      <c r="AD1124" t="str">
        <f>IF($AC1124="","",IFERROR(_xlfn.SINGLE(INDEX(Exceções!$E$5:$E$202,MATCH($A1124&amp;"|"&amp;$F1124,Exceções!$F$5:$F$202,0))),""))</f>
        <v/>
      </c>
    </row>
    <row r="1125" spans="1:30" ht="15" hidden="1" customHeight="1" x14ac:dyDescent="0.25">
      <c r="A1125" s="43">
        <v>54684</v>
      </c>
      <c r="B1125" s="29" t="s">
        <v>208</v>
      </c>
      <c r="C1125" s="29" t="str">
        <f>IFERROR(INDEX(Cadastro!$C$5:$C$94,$AB1125),"NÃO INFORMADO")</f>
        <v>MEC</v>
      </c>
      <c r="D1125" s="29" t="str">
        <f>IFERROR(INDEX(Cadastro!$D$5:$D$94,$AB1125),"")</f>
        <v>B</v>
      </c>
      <c r="E1125" s="29" t="str">
        <f>IFERROR(INDEX(Cadastro!$G$5:$G$94,$AB1125),"")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$94,$AB1125),"")="",IF($L1125&gt;0,1,0),IF(IFERROR(INDEX(Cadastro!$F$5:$F$94,$AB1125),"")&lt;=IFERROR(INDEX(Parâmetros!$B$39:$B$48,MATCH($E1125,Parâmetros!$A$39:$A$48,0)),99),IFERROR(INDEX(Cadastro!$F$5:$F$94,$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$94,$AB1125),"")="",0,IF(IFERROR(INDEX(Cadastro!$F$5:$F$94,$AB1125),"")&gt;IFERROR(INDEX(Parâmetros!$B$39:$B$48,MATCH($E1125,Parâmetros!$A$39:$A$48,0)),99),IFERROR(INDEX(Cadastro!$F$5:$F$94,$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registro"),IF(AND($AB1125&lt;&gt;$AB1124,IFERROR(INDEX(Cadastro!$F$5:$F$94,$AB1125),"")=""),"Indeterminado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IFERROR(MATCH($A1125&amp;"|"&amp;TEXT(_xlfn.MAXIFS(Cadastro!$E$5:$E$94,Cadastro!$A$5:$A$94,$A1125,Cadastro!$E$5:$E$94,"&lt;="&amp;$F1125),"yyyymmdd"),Cadastro!$I$5:$I$94,0),"")</f>
        <v>44</v>
      </c>
      <c r="AC1125" t="str">
        <f>IFERROR(_xlfn.SINGLE(INDEX(Exceções!$D$5:$D$202,MATCH($A1125&amp;"|"&amp;$F1125,Exceções!$F$5:$F$202,0))),"")</f>
        <v/>
      </c>
      <c r="AD1125" t="str">
        <f>IF($AC1125="","",IFERROR(_xlfn.SINGLE(INDEX(Exceções!$E$5:$E$202,MATCH($A1125&amp;"|"&amp;$F1125,Exceções!$F$5:$F$202,0))),""))</f>
        <v/>
      </c>
    </row>
    <row r="1126" spans="1:30" ht="15" hidden="1" customHeight="1" x14ac:dyDescent="0.25">
      <c r="A1126" s="43">
        <v>54684</v>
      </c>
      <c r="B1126" s="29" t="s">
        <v>208</v>
      </c>
      <c r="C1126" s="29" t="str">
        <f>IFERROR(INDEX(Cadastro!$C$5:$C$94,$AB1126),"NÃO INFORMADO")</f>
        <v>MEC</v>
      </c>
      <c r="D1126" s="29" t="str">
        <f>IFERROR(INDEX(Cadastro!$D$5:$D$94,$AB1126),"")</f>
        <v>B</v>
      </c>
      <c r="E1126" s="29" t="str">
        <f>IFERROR(INDEX(Cadastro!$G$5:$G$94,$AB1126),"")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$94,$AB1126),"")="",IF($L1126&gt;0,1,0),IF(IFERROR(INDEX(Cadastro!$F$5:$F$94,$AB1126),"")&lt;=IFERROR(INDEX(Parâmetros!$B$39:$B$48,MATCH($E1126,Parâmetros!$A$39:$A$48,0)),99),IFERROR(INDEX(Cadastro!$F$5:$F$94,$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$94,$AB1126),"")="",0,IF(IFERROR(INDEX(Cadastro!$F$5:$F$94,$AB1126),"")&gt;IFERROR(INDEX(Parâmetros!$B$39:$B$48,MATCH($E1126,Parâmetros!$A$39:$A$48,0)),99),IFERROR(INDEX(Cadastro!$F$5:$F$94,$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registro"),IF(AND($AB1126&lt;&gt;$AB1125,IFERROR(INDEX(Cadastro!$F$5:$F$94,$AB1126),"")=""),"Indeterminado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IFERROR(MATCH($A1126&amp;"|"&amp;TEXT(_xlfn.MAXIFS(Cadastro!$E$5:$E$94,Cadastro!$A$5:$A$94,$A1126,Cadastro!$E$5:$E$94,"&lt;="&amp;$F1126),"yyyymmdd"),Cadastro!$I$5:$I$94,0),"")</f>
        <v>44</v>
      </c>
      <c r="AC1126" t="str">
        <f>IFERROR(_xlfn.SINGLE(INDEX(Exceções!$D$5:$D$202,MATCH($A1126&amp;"|"&amp;$F1126,Exceções!$F$5:$F$202,0))),"")</f>
        <v/>
      </c>
      <c r="AD1126" t="str">
        <f>IF($AC1126="","",IFERROR(_xlfn.SINGLE(INDEX(Exceções!$E$5:$E$202,MATCH($A1126&amp;"|"&amp;$F1126,Exceções!$F$5:$F$202,0))),""))</f>
        <v/>
      </c>
    </row>
    <row r="1127" spans="1:30" ht="15" hidden="1" customHeight="1" x14ac:dyDescent="0.25">
      <c r="A1127" s="43">
        <v>54684</v>
      </c>
      <c r="B1127" s="29" t="s">
        <v>208</v>
      </c>
      <c r="C1127" s="29" t="str">
        <f>IFERROR(INDEX(Cadastro!$C$5:$C$94,$AB1127),"NÃO INFORMADO")</f>
        <v>MEC</v>
      </c>
      <c r="D1127" s="29" t="str">
        <f>IFERROR(INDEX(Cadastro!$D$5:$D$94,$AB1127),"")</f>
        <v>B</v>
      </c>
      <c r="E1127" s="29" t="str">
        <f>IFERROR(INDEX(Cadastro!$G$5:$G$94,$AB1127),"")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$94,$AB1127),"")="",IF($L1127&gt;0,1,0),IF(IFERROR(INDEX(Cadastro!$F$5:$F$94,$AB1127),"")&lt;=IFERROR(INDEX(Parâmetros!$B$39:$B$48,MATCH($E1127,Parâmetros!$A$39:$A$48,0)),99),IFERROR(INDEX(Cadastro!$F$5:$F$94,$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$94,$AB1127),"")="",0,IF(IFERROR(INDEX(Cadastro!$F$5:$F$94,$AB1127),"")&gt;IFERROR(INDEX(Parâmetros!$B$39:$B$48,MATCH($E1127,Parâmetros!$A$39:$A$48,0)),99),IFERROR(INDEX(Cadastro!$F$5:$F$94,$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registro"),IF(AND($AB1127&lt;&gt;$AB1126,IFERROR(INDEX(Cadastro!$F$5:$F$94,$AB1127),"")=""),"Indeterminado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IFERROR(MATCH($A1127&amp;"|"&amp;TEXT(_xlfn.MAXIFS(Cadastro!$E$5:$E$94,Cadastro!$A$5:$A$94,$A1127,Cadastro!$E$5:$E$94,"&lt;="&amp;$F1127),"yyyymmdd"),Cadastro!$I$5:$I$94,0),"")</f>
        <v>44</v>
      </c>
      <c r="AC1127" t="str">
        <f>IFERROR(_xlfn.SINGLE(INDEX(Exceções!$D$5:$D$202,MATCH($A1127&amp;"|"&amp;$F1127,Exceções!$F$5:$F$202,0))),"")</f>
        <v/>
      </c>
      <c r="AD1127" t="str">
        <f>IF($AC1127="","",IFERROR(_xlfn.SINGLE(INDEX(Exceções!$E$5:$E$202,MATCH($A1127&amp;"|"&amp;$F1127,Exceções!$F$5:$F$202,0))),""))</f>
        <v/>
      </c>
    </row>
    <row r="1128" spans="1:30" ht="15" hidden="1" customHeight="1" x14ac:dyDescent="0.25">
      <c r="A1128" s="43">
        <v>54684</v>
      </c>
      <c r="B1128" s="29" t="s">
        <v>208</v>
      </c>
      <c r="C1128" s="29" t="str">
        <f>IFERROR(INDEX(Cadastro!$C$5:$C$94,$AB1128),"NÃO INFORMADO")</f>
        <v>MEC</v>
      </c>
      <c r="D1128" s="29" t="str">
        <f>IFERROR(INDEX(Cadastro!$D$5:$D$94,$AB1128),"")</f>
        <v>B</v>
      </c>
      <c r="E1128" s="29" t="str">
        <f>IFERROR(INDEX(Cadastro!$G$5:$G$94,$AB1128),"")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$94,$AB1128),"")="",IF($L1128&gt;0,1,0),IF(IFERROR(INDEX(Cadastro!$F$5:$F$94,$AB1128),"")&lt;=IFERROR(INDEX(Parâmetros!$B$39:$B$48,MATCH($E1128,Parâmetros!$A$39:$A$48,0)),99),IFERROR(INDEX(Cadastro!$F$5:$F$94,$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$94,$AB1128),"")="",0,IF(IFERROR(INDEX(Cadastro!$F$5:$F$94,$AB1128),"")&gt;IFERROR(INDEX(Parâmetros!$B$39:$B$48,MATCH($E1128,Parâmetros!$A$39:$A$48,0)),99),IFERROR(INDEX(Cadastro!$F$5:$F$94,$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registro"),IF(AND($AB1128&lt;&gt;$AB1127,IFERROR(INDEX(Cadastro!$F$5:$F$94,$AB1128),"")=""),"Indeterminado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IFERROR(MATCH($A1128&amp;"|"&amp;TEXT(_xlfn.MAXIFS(Cadastro!$E$5:$E$94,Cadastro!$A$5:$A$94,$A1128,Cadastro!$E$5:$E$94,"&lt;="&amp;$F1128),"yyyymmdd"),Cadastro!$I$5:$I$94,0),"")</f>
        <v>44</v>
      </c>
      <c r="AC1128" t="str">
        <f>IFERROR(_xlfn.SINGLE(INDEX(Exceções!$D$5:$D$202,MATCH($A1128&amp;"|"&amp;$F1128,Exceções!$F$5:$F$202,0))),"")</f>
        <v/>
      </c>
      <c r="AD1128" t="str">
        <f>IF($AC1128="","",IFERROR(_xlfn.SINGLE(INDEX(Exceções!$E$5:$E$202,MATCH($A1128&amp;"|"&amp;$F1128,Exceções!$F$5:$F$202,0))),""))</f>
        <v/>
      </c>
    </row>
    <row r="1129" spans="1:30" ht="15" hidden="1" customHeight="1" x14ac:dyDescent="0.25">
      <c r="A1129" s="43">
        <v>54684</v>
      </c>
      <c r="B1129" s="29" t="s">
        <v>208</v>
      </c>
      <c r="C1129" s="29" t="str">
        <f>IFERROR(INDEX(Cadastro!$C$5:$C$94,$AB1129),"NÃO INFORMADO")</f>
        <v>MEC</v>
      </c>
      <c r="D1129" s="29" t="str">
        <f>IFERROR(INDEX(Cadastro!$D$5:$D$94,$AB1129),"")</f>
        <v>B</v>
      </c>
      <c r="E1129" s="29" t="str">
        <f>IFERROR(INDEX(Cadastro!$G$5:$G$94,$AB1129),"")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$94,$AB1129),"")="",IF($L1129&gt;0,1,0),IF(IFERROR(INDEX(Cadastro!$F$5:$F$94,$AB1129),"")&lt;=IFERROR(INDEX(Parâmetros!$B$39:$B$48,MATCH($E1129,Parâmetros!$A$39:$A$48,0)),99),IFERROR(INDEX(Cadastro!$F$5:$F$94,$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$94,$AB1129),"")="",0,IF(IFERROR(INDEX(Cadastro!$F$5:$F$94,$AB1129),"")&gt;IFERROR(INDEX(Parâmetros!$B$39:$B$48,MATCH($E1129,Parâmetros!$A$39:$A$48,0)),99),IFERROR(INDEX(Cadastro!$F$5:$F$94,$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registro"),IF(AND($AB1129&lt;&gt;$AB1128,IFERROR(INDEX(Cadastro!$F$5:$F$94,$AB1129),"")=""),"Indeterminado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IFERROR(MATCH($A1129&amp;"|"&amp;TEXT(_xlfn.MAXIFS(Cadastro!$E$5:$E$94,Cadastro!$A$5:$A$94,$A1129,Cadastro!$E$5:$E$94,"&lt;="&amp;$F1129),"yyyymmdd"),Cadastro!$I$5:$I$94,0),"")</f>
        <v>44</v>
      </c>
      <c r="AC1129" t="str">
        <f>IFERROR(_xlfn.SINGLE(INDEX(Exceções!$D$5:$D$202,MATCH($A1129&amp;"|"&amp;$F1129,Exceções!$F$5:$F$202,0))),"")</f>
        <v>Folga</v>
      </c>
      <c r="AD1129" t="str">
        <f>IF($AC1129="","",IFERROR(_xlfn.SINGLE(INDEX(Exceções!$E$5:$E$202,MATCH($A1129&amp;"|"&amp;$F1129,Exceções!$F$5:$F$202,0))),""))</f>
        <v xml:space="preserve">Folga para troca de escala, troca para  a escala A </v>
      </c>
    </row>
    <row r="1130" spans="1:30" ht="15" hidden="1" customHeight="1" x14ac:dyDescent="0.25">
      <c r="A1130" s="43">
        <v>54684</v>
      </c>
      <c r="B1130" s="29" t="s">
        <v>208</v>
      </c>
      <c r="C1130" s="29" t="str">
        <f>IFERROR(INDEX(Cadastro!$C$5:$C$94,$AB1130),"NÃO INFORMADO")</f>
        <v>MEC</v>
      </c>
      <c r="D1130" s="29" t="str">
        <f>IFERROR(INDEX(Cadastro!$D$5:$D$94,$AB1130),"")</f>
        <v>A</v>
      </c>
      <c r="E1130" s="29" t="str">
        <f>IFERROR(INDEX(Cadastro!$G$5:$G$94,$AB1130),"")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$94,$AB1130),"")="",IF($L1130&gt;0,1,0),IF(IFERROR(INDEX(Cadastro!$F$5:$F$94,$AB1130),"")&lt;=IFERROR(INDEX(Parâmetros!$B$39:$B$48,MATCH($E1130,Parâmetros!$A$39:$A$48,0)),99),IFERROR(INDEX(Cadastro!$F$5:$F$94,$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$94,$AB1130),"")="",0,IF(IFERROR(INDEX(Cadastro!$F$5:$F$94,$AB1130),"")&gt;IFERROR(INDEX(Parâmetros!$B$39:$B$48,MATCH($E1130,Parâmetros!$A$39:$A$48,0)),99),IFERROR(INDEX(Cadastro!$F$5:$F$94,$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registro"),IF(AND($AB1130&lt;&gt;$AB1129,IFERROR(INDEX(Cadastro!$F$5:$F$94,$AB1130),"")=""),"Indeterminado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IFERROR(MATCH($A1130&amp;"|"&amp;TEXT(_xlfn.MAXIFS(Cadastro!$E$5:$E$94,Cadastro!$A$5:$A$94,$A1130,Cadastro!$E$5:$E$94,"&lt;="&amp;$F1130),"yyyymmdd"),Cadastro!$I$5:$I$94,0),"")</f>
        <v>45</v>
      </c>
      <c r="AC1130" t="str">
        <f>IFERROR(_xlfn.SINGLE(INDEX(Exceções!$D$5:$D$202,MATCH($A1130&amp;"|"&amp;$F1130,Exceções!$F$5:$F$202,0))),"")</f>
        <v/>
      </c>
      <c r="AD1130" t="str">
        <f>IF($AC1130="","",IFERROR(_xlfn.SINGLE(INDEX(Exceções!$E$5:$E$202,MATCH($A1130&amp;"|"&amp;$F1130,Exceções!$F$5:$F$202,0))),""))</f>
        <v/>
      </c>
    </row>
    <row r="1131" spans="1:30" ht="15" hidden="1" customHeight="1" x14ac:dyDescent="0.25">
      <c r="A1131" s="43">
        <v>54684</v>
      </c>
      <c r="B1131" s="29" t="s">
        <v>208</v>
      </c>
      <c r="C1131" s="29" t="str">
        <f>IFERROR(INDEX(Cadastro!$C$5:$C$94,$AB1131),"NÃO INFORMADO")</f>
        <v>MEC</v>
      </c>
      <c r="D1131" s="29" t="str">
        <f>IFERROR(INDEX(Cadastro!$D$5:$D$94,$AB1131),"")</f>
        <v>A</v>
      </c>
      <c r="E1131" s="29" t="str">
        <f>IFERROR(INDEX(Cadastro!$G$5:$G$94,$AB1131),"")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$94,$AB1131),"")="",IF($L1131&gt;0,1,0),IF(IFERROR(INDEX(Cadastro!$F$5:$F$94,$AB1131),"")&lt;=IFERROR(INDEX(Parâmetros!$B$39:$B$48,MATCH($E1131,Parâmetros!$A$39:$A$48,0)),99),IFERROR(INDEX(Cadastro!$F$5:$F$94,$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$94,$AB1131),"")="",0,IF(IFERROR(INDEX(Cadastro!$F$5:$F$94,$AB1131),"")&gt;IFERROR(INDEX(Parâmetros!$B$39:$B$48,MATCH($E1131,Parâmetros!$A$39:$A$48,0)),99),IFERROR(INDEX(Cadastro!$F$5:$F$94,$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registro"),IF(AND($AB1131&lt;&gt;$AB1130,IFERROR(INDEX(Cadastro!$F$5:$F$94,$AB1131),"")=""),"Indeterminado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IFERROR(MATCH($A1131&amp;"|"&amp;TEXT(_xlfn.MAXIFS(Cadastro!$E$5:$E$94,Cadastro!$A$5:$A$94,$A1131,Cadastro!$E$5:$E$94,"&lt;="&amp;$F1131),"yyyymmdd"),Cadastro!$I$5:$I$94,0),"")</f>
        <v>45</v>
      </c>
      <c r="AC1131" t="str">
        <f>IFERROR(_xlfn.SINGLE(INDEX(Exceções!$D$5:$D$202,MATCH($A1131&amp;"|"&amp;$F1131,Exceções!$F$5:$F$202,0))),"")</f>
        <v/>
      </c>
      <c r="AD1131" t="str">
        <f>IF($AC1131="","",IFERROR(_xlfn.SINGLE(INDEX(Exceções!$E$5:$E$202,MATCH($A1131&amp;"|"&amp;$F1131,Exceções!$F$5:$F$202,0))),""))</f>
        <v/>
      </c>
    </row>
    <row r="1132" spans="1:30" ht="15" hidden="1" customHeight="1" x14ac:dyDescent="0.25">
      <c r="A1132" s="43">
        <v>54684</v>
      </c>
      <c r="B1132" s="29" t="s">
        <v>208</v>
      </c>
      <c r="C1132" s="29" t="str">
        <f>IFERROR(INDEX(Cadastro!$C$5:$C$94,$AB1132),"NÃO INFORMADO")</f>
        <v>MEC</v>
      </c>
      <c r="D1132" s="29" t="str">
        <f>IFERROR(INDEX(Cadastro!$D$5:$D$94,$AB1132),"")</f>
        <v>A</v>
      </c>
      <c r="E1132" s="29" t="str">
        <f>IFERROR(INDEX(Cadastro!$G$5:$G$94,$AB1132),"")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$94,$AB1132),"")="",IF($L1132&gt;0,1,0),IF(IFERROR(INDEX(Cadastro!$F$5:$F$94,$AB1132),"")&lt;=IFERROR(INDEX(Parâmetros!$B$39:$B$48,MATCH($E1132,Parâmetros!$A$39:$A$48,0)),99),IFERROR(INDEX(Cadastro!$F$5:$F$94,$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$94,$AB1132),"")="",0,IF(IFERROR(INDEX(Cadastro!$F$5:$F$94,$AB1132),"")&gt;IFERROR(INDEX(Parâmetros!$B$39:$B$48,MATCH($E1132,Parâmetros!$A$39:$A$48,0)),99),IFERROR(INDEX(Cadastro!$F$5:$F$94,$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registro"),IF(AND($AB1132&lt;&gt;$AB1131,IFERROR(INDEX(Cadastro!$F$5:$F$94,$AB1132),"")=""),"Indeterminado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IFERROR(MATCH($A1132&amp;"|"&amp;TEXT(_xlfn.MAXIFS(Cadastro!$E$5:$E$94,Cadastro!$A$5:$A$94,$A1132,Cadastro!$E$5:$E$94,"&lt;="&amp;$F1132),"yyyymmdd"),Cadastro!$I$5:$I$94,0),"")</f>
        <v>45</v>
      </c>
      <c r="AC1132" t="str">
        <f>IFERROR(_xlfn.SINGLE(INDEX(Exceções!$D$5:$D$202,MATCH($A1132&amp;"|"&amp;$F1132,Exceções!$F$5:$F$202,0))),"")</f>
        <v/>
      </c>
      <c r="AD1132" t="str">
        <f>IF($AC1132="","",IFERROR(_xlfn.SINGLE(INDEX(Exceções!$E$5:$E$202,MATCH($A1132&amp;"|"&amp;$F1132,Exceções!$F$5:$F$202,0))),""))</f>
        <v/>
      </c>
    </row>
    <row r="1133" spans="1:30" ht="15" hidden="1" customHeight="1" x14ac:dyDescent="0.25">
      <c r="A1133" s="43">
        <v>54684</v>
      </c>
      <c r="B1133" s="29" t="s">
        <v>208</v>
      </c>
      <c r="C1133" s="29" t="str">
        <f>IFERROR(INDEX(Cadastro!$C$5:$C$94,$AB1133),"NÃO INFORMADO")</f>
        <v>MEC</v>
      </c>
      <c r="D1133" s="29" t="str">
        <f>IFERROR(INDEX(Cadastro!$D$5:$D$94,$AB1133),"")</f>
        <v>A</v>
      </c>
      <c r="E1133" s="29" t="str">
        <f>IFERROR(INDEX(Cadastro!$G$5:$G$94,$AB1133),"")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$94,$AB1133),"")="",IF($L1133&gt;0,1,0),IF(IFERROR(INDEX(Cadastro!$F$5:$F$94,$AB1133),"")&lt;=IFERROR(INDEX(Parâmetros!$B$39:$B$48,MATCH($E1133,Parâmetros!$A$39:$A$48,0)),99),IFERROR(INDEX(Cadastro!$F$5:$F$94,$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$94,$AB1133),"")="",0,IF(IFERROR(INDEX(Cadastro!$F$5:$F$94,$AB1133),"")&gt;IFERROR(INDEX(Parâmetros!$B$39:$B$48,MATCH($E1133,Parâmetros!$A$39:$A$48,0)),99),IFERROR(INDEX(Cadastro!$F$5:$F$94,$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registro"),IF(AND($AB1133&lt;&gt;$AB1132,IFERROR(INDEX(Cadastro!$F$5:$F$94,$AB1133),"")=""),"Indeterminado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IFERROR(MATCH($A1133&amp;"|"&amp;TEXT(_xlfn.MAXIFS(Cadastro!$E$5:$E$94,Cadastro!$A$5:$A$94,$A1133,Cadastro!$E$5:$E$94,"&lt;="&amp;$F1133),"yyyymmdd"),Cadastro!$I$5:$I$94,0),"")</f>
        <v>45</v>
      </c>
      <c r="AC1133" t="str">
        <f>IFERROR(_xlfn.SINGLE(INDEX(Exceções!$D$5:$D$202,MATCH($A1133&amp;"|"&amp;$F1133,Exceções!$F$5:$F$202,0))),"")</f>
        <v/>
      </c>
      <c r="AD1133" t="str">
        <f>IF($AC1133="","",IFERROR(_xlfn.SINGLE(INDEX(Exceções!$E$5:$E$202,MATCH($A1133&amp;"|"&amp;$F1133,Exceções!$F$5:$F$202,0))),""))</f>
        <v/>
      </c>
    </row>
    <row r="1134" spans="1:30" ht="15" hidden="1" customHeight="1" x14ac:dyDescent="0.25">
      <c r="A1134" s="43">
        <v>54684</v>
      </c>
      <c r="B1134" s="29" t="s">
        <v>208</v>
      </c>
      <c r="C1134" s="29" t="str">
        <f>IFERROR(INDEX(Cadastro!$C$5:$C$94,$AB1134),"NÃO INFORMADO")</f>
        <v>MEC</v>
      </c>
      <c r="D1134" s="29" t="str">
        <f>IFERROR(INDEX(Cadastro!$D$5:$D$94,$AB1134),"")</f>
        <v>A</v>
      </c>
      <c r="E1134" s="29" t="str">
        <f>IFERROR(INDEX(Cadastro!$G$5:$G$94,$AB1134),"")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$94,$AB1134),"")="",IF($L1134&gt;0,1,0),IF(IFERROR(INDEX(Cadastro!$F$5:$F$94,$AB1134),"")&lt;=IFERROR(INDEX(Parâmetros!$B$39:$B$48,MATCH($E1134,Parâmetros!$A$39:$A$48,0)),99),IFERROR(INDEX(Cadastro!$F$5:$F$94,$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$94,$AB1134),"")="",0,IF(IFERROR(INDEX(Cadastro!$F$5:$F$94,$AB1134),"")&gt;IFERROR(INDEX(Parâmetros!$B$39:$B$48,MATCH($E1134,Parâmetros!$A$39:$A$48,0)),99),IFERROR(INDEX(Cadastro!$F$5:$F$94,$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registro"),IF(AND($AB1134&lt;&gt;$AB1133,IFERROR(INDEX(Cadastro!$F$5:$F$94,$AB1134),"")=""),"Indeterminado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IFERROR(MATCH($A1134&amp;"|"&amp;TEXT(_xlfn.MAXIFS(Cadastro!$E$5:$E$94,Cadastro!$A$5:$A$94,$A1134,Cadastro!$E$5:$E$94,"&lt;="&amp;$F1134),"yyyymmdd"),Cadastro!$I$5:$I$94,0),"")</f>
        <v>45</v>
      </c>
      <c r="AC1134" t="str">
        <f>IFERROR(_xlfn.SINGLE(INDEX(Exceções!$D$5:$D$202,MATCH($A1134&amp;"|"&amp;$F1134,Exceções!$F$5:$F$202,0))),"")</f>
        <v/>
      </c>
      <c r="AD1134" t="str">
        <f>IF($AC1134="","",IFERROR(_xlfn.SINGLE(INDEX(Exceções!$E$5:$E$202,MATCH($A1134&amp;"|"&amp;$F1134,Exceções!$F$5:$F$202,0))),""))</f>
        <v/>
      </c>
    </row>
    <row r="1135" spans="1:30" ht="15" hidden="1" customHeight="1" x14ac:dyDescent="0.25">
      <c r="A1135" s="43">
        <v>54684</v>
      </c>
      <c r="B1135" s="29" t="s">
        <v>208</v>
      </c>
      <c r="C1135" s="29" t="str">
        <f>IFERROR(INDEX(Cadastro!$C$5:$C$94,$AB1135),"NÃO INFORMADO")</f>
        <v>MEC</v>
      </c>
      <c r="D1135" s="29" t="str">
        <f>IFERROR(INDEX(Cadastro!$D$5:$D$94,$AB1135),"")</f>
        <v>A</v>
      </c>
      <c r="E1135" s="29" t="str">
        <f>IFERROR(INDEX(Cadastro!$G$5:$G$94,$AB1135),"")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$94,$AB1135),"")="",IF($L1135&gt;0,1,0),IF(IFERROR(INDEX(Cadastro!$F$5:$F$94,$AB1135),"")&lt;=IFERROR(INDEX(Parâmetros!$B$39:$B$48,MATCH($E1135,Parâmetros!$A$39:$A$48,0)),99),IFERROR(INDEX(Cadastro!$F$5:$F$94,$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$94,$AB1135),"")="",0,IF(IFERROR(INDEX(Cadastro!$F$5:$F$94,$AB1135),"")&gt;IFERROR(INDEX(Parâmetros!$B$39:$B$48,MATCH($E1135,Parâmetros!$A$39:$A$48,0)),99),IFERROR(INDEX(Cadastro!$F$5:$F$94,$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registro"),IF(AND($AB1135&lt;&gt;$AB1134,IFERROR(INDEX(Cadastro!$F$5:$F$94,$AB1135),"")=""),"Indeterminado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IFERROR(MATCH($A1135&amp;"|"&amp;TEXT(_xlfn.MAXIFS(Cadastro!$E$5:$E$94,Cadastro!$A$5:$A$94,$A1135,Cadastro!$E$5:$E$94,"&lt;="&amp;$F1135),"yyyymmdd"),Cadastro!$I$5:$I$94,0),"")</f>
        <v>45</v>
      </c>
      <c r="AC1135" t="str">
        <f>IFERROR(_xlfn.SINGLE(INDEX(Exceções!$D$5:$D$202,MATCH($A1135&amp;"|"&amp;$F1135,Exceções!$F$5:$F$202,0))),"")</f>
        <v/>
      </c>
      <c r="AD1135" t="str">
        <f>IF($AC1135="","",IFERROR(_xlfn.SINGLE(INDEX(Exceções!$E$5:$E$202,MATCH($A1135&amp;"|"&amp;$F1135,Exceções!$F$5:$F$202,0))),""))</f>
        <v/>
      </c>
    </row>
    <row r="1136" spans="1:30" ht="15" hidden="1" customHeight="1" x14ac:dyDescent="0.25">
      <c r="A1136" s="43">
        <v>54684</v>
      </c>
      <c r="B1136" s="29" t="s">
        <v>208</v>
      </c>
      <c r="C1136" s="29" t="str">
        <f>IFERROR(INDEX(Cadastro!$C$5:$C$94,$AB1136),"NÃO INFORMADO")</f>
        <v>MEC</v>
      </c>
      <c r="D1136" s="29" t="str">
        <f>IFERROR(INDEX(Cadastro!$D$5:$D$94,$AB1136),"")</f>
        <v>A</v>
      </c>
      <c r="E1136" s="29" t="str">
        <f>IFERROR(INDEX(Cadastro!$G$5:$G$94,$AB1136),"")</f>
        <v>A</v>
      </c>
      <c r="F1136" s="41">
        <v>46253</v>
      </c>
      <c r="G1136" s="44" t="str">
        <f t="shared" si="216"/>
        <v>qua</v>
      </c>
      <c r="H1136" s="43" t="str">
        <f>IF(COUNTIFS(Dados!$A:$A,$A1136,Dados!$S:$S,$F1136)=0,"",_xlfn.MINIFS(Dados!$Q:$Q,Dados!$A:$A,$A1136,Dados!$S:$S,$F1136))</f>
        <v/>
      </c>
      <c r="I1136" s="43" t="str">
        <f>IF($H1136="","",_xlfn.MAXIFS(Dados!$R:$R,Dados!$A:$A,$A1136,Dados!$S:$S,$F1136))</f>
        <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0</v>
      </c>
      <c r="M1136" s="42">
        <f>IFERROR(INDEX(Parâmetros!$E$6:$E$11,MATCH($K1136,Parâmetros!$A$6:$A$11,0)),"")</f>
        <v>7.58</v>
      </c>
      <c r="N1136" s="45">
        <f t="shared" si="217"/>
        <v>0</v>
      </c>
      <c r="O1136" s="45">
        <f>Parâmetros!$E$13</f>
        <v>0.8</v>
      </c>
      <c r="P1136" s="44" t="str">
        <f>IF(OR($M1136="",$F1136&gt;Parâmetros!$E$14),"Não","Sim")</f>
        <v>Não</v>
      </c>
      <c r="Q1136" s="44" t="str">
        <f t="shared" si="218"/>
        <v/>
      </c>
      <c r="R1136" s="44" t="str">
        <f t="shared" si="219"/>
        <v/>
      </c>
      <c r="S1136" s="42" t="str">
        <f t="shared" si="220"/>
        <v/>
      </c>
      <c r="T1136" s="44" t="str">
        <f>IF($Q1136&lt;&gt;"Sim","",IF($N1136&gt;Parâmetros!$E$15,"Sim","Não"))</f>
        <v/>
      </c>
      <c r="U1136" s="29" t="str">
        <f t="shared" si="221"/>
        <v>Fora da apuração</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FALTA DE REGISTRO · dia 1 de 5 do ciclo</v>
      </c>
      <c r="W1136" s="46">
        <f>IF(AND($AC1136&lt;&gt;"",$AB1136=$AB1135,$W1135&lt;&gt;""),$W1135,IF(OR(OR($D1136="6x1",$D1136="FF 6x1"),$D1136="5x2"),"",IF($AB1136&lt;&gt;$AB1135,IF(IFERROR(INDEX(Cadastro!$F$5:$F$94,$AB1136),"")="",IF($L1136&gt;0,1,0),IF(IFERROR(INDEX(Cadastro!$F$5:$F$94,$AB1136),"")&lt;=IFERROR(INDEX(Parâmetros!$B$39:$B$48,MATCH($E1136,Parâmetros!$A$39:$A$48,0)),99),IFERROR(INDEX(Cadastro!$F$5:$F$94,$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$94,$AB1136),"")="",0,IF(IFERROR(INDEX(Cadastro!$F$5:$F$94,$AB1136),"")&gt;IFERROR(INDEX(Parâmetros!$B$39:$B$48,MATCH($E1136,Parâmetros!$A$39:$A$48,0)),99),IFERROR(INDEX(Cadastro!$F$5:$F$94,$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registro"),IF(AND($AB1136&lt;&gt;$AB1135,IFERROR(INDEX(Cadastro!$F$5:$F$94,$AB1136),"")=""),"Indeterminado (início da série)",IF($X1136&gt;0,"Folga","Falta de registro"))))))))</f>
        <v>Falta de registro</v>
      </c>
      <c r="Z1136" s="46">
        <f>IF(OR($L1136&gt;0,$F1136&gt;Parâmetros!$E$14),0,IF($A1136&lt;&gt;$A1135,1,N($Z1135)+1))</f>
        <v>0</v>
      </c>
      <c r="AA1136" s="46">
        <f>IF(OR($L1136&gt;0,$F1136&gt;Parâmetros!$E$14),0,IF(OR($A1136&lt;&gt;$A1137,$F1137&gt;Parâmetros!$E$14),1,N($AA1137)+1))</f>
        <v>0</v>
      </c>
      <c r="AB1136" s="43">
        <f>IFERROR(MATCH($A1136&amp;"|"&amp;TEXT(_xlfn.MAXIFS(Cadastro!$E$5:$E$94,Cadastro!$A$5:$A$94,$A1136,Cadastro!$E$5:$E$94,"&lt;="&amp;$F1136),"yyyymmdd"),Cadastro!$I$5:$I$94,0),"")</f>
        <v>45</v>
      </c>
      <c r="AC1136" t="str">
        <f>IFERROR(_xlfn.SINGLE(INDEX(Exceções!$D$5:$D$202,MATCH($A1136&amp;"|"&amp;$F1136,Exceções!$F$5:$F$202,0))),"")</f>
        <v/>
      </c>
      <c r="AD1136" t="str">
        <f>IF($AC1136="","",IFERROR(_xlfn.SINGLE(INDEX(Exceções!$E$5:$E$202,MATCH($A1136&amp;"|"&amp;$F1136,Exceções!$F$5:$F$202,0))),""))</f>
        <v/>
      </c>
    </row>
    <row r="1137" spans="1:30" ht="15" hidden="1" customHeight="1" x14ac:dyDescent="0.25">
      <c r="A1137" s="43">
        <v>54684</v>
      </c>
      <c r="B1137" s="29" t="s">
        <v>208</v>
      </c>
      <c r="C1137" s="29" t="str">
        <f>IFERROR(INDEX(Cadastro!$C$5:$C$94,$AB1137),"NÃO INFORMADO")</f>
        <v>MEC</v>
      </c>
      <c r="D1137" s="29" t="str">
        <f>IFERROR(INDEX(Cadastro!$D$5:$D$94,$AB1137),"")</f>
        <v>A</v>
      </c>
      <c r="E1137" s="29" t="str">
        <f>IFERROR(INDEX(Cadastro!$G$5:$G$94,$AB1137),"")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$94,$AB1137),"")="",IF($L1137&gt;0,1,0),IF(IFERROR(INDEX(Cadastro!$F$5:$F$94,$AB1137),"")&lt;=IFERROR(INDEX(Parâmetros!$B$39:$B$48,MATCH($E1137,Parâmetros!$A$39:$A$48,0)),99),IFERROR(INDEX(Cadastro!$F$5:$F$94,$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$94,$AB1137),"")="",0,IF(IFERROR(INDEX(Cadastro!$F$5:$F$94,$AB1137),"")&gt;IFERROR(INDEX(Parâmetros!$B$39:$B$48,MATCH($E1137,Parâmetros!$A$39:$A$48,0)),99),IFERROR(INDEX(Cadastro!$F$5:$F$94,$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registro"),IF(AND($AB1137&lt;&gt;$AB1136,IFERROR(INDEX(Cadastro!$F$5:$F$94,$AB1137),"")=""),"Indeterminado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IFERROR(MATCH($A1137&amp;"|"&amp;TEXT(_xlfn.MAXIFS(Cadastro!$E$5:$E$94,Cadastro!$A$5:$A$94,$A1137,Cadastro!$E$5:$E$94,"&lt;="&amp;$F1137),"yyyymmdd"),Cadastro!$I$5:$I$94,0),"")</f>
        <v>45</v>
      </c>
      <c r="AC1137" t="str">
        <f>IFERROR(_xlfn.SINGLE(INDEX(Exceções!$D$5:$D$202,MATCH($A1137&amp;"|"&amp;$F1137,Exceções!$F$5:$F$202,0))),"")</f>
        <v/>
      </c>
      <c r="AD1137" t="str">
        <f>IF($AC1137="","",IFERROR(_xlfn.SINGLE(INDEX(Exceções!$E$5:$E$202,MATCH($A1137&amp;"|"&amp;$F1137,Exceções!$F$5:$F$202,0))),""))</f>
        <v/>
      </c>
    </row>
    <row r="1138" spans="1:30" ht="15" hidden="1" customHeight="1" x14ac:dyDescent="0.25">
      <c r="A1138" s="43">
        <v>54684</v>
      </c>
      <c r="B1138" s="29" t="s">
        <v>208</v>
      </c>
      <c r="C1138" s="29" t="str">
        <f>IFERROR(INDEX(Cadastro!$C$5:$C$94,$AB1138),"NÃO INFORMADO")</f>
        <v>MEC</v>
      </c>
      <c r="D1138" s="29" t="str">
        <f>IFERROR(INDEX(Cadastro!$D$5:$D$94,$AB1138),"")</f>
        <v>A</v>
      </c>
      <c r="E1138" s="29" t="str">
        <f>IFERROR(INDEX(Cadastro!$G$5:$G$94,$AB1138),"")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$94,$AB1138),"")="",IF($L1138&gt;0,1,0),IF(IFERROR(INDEX(Cadastro!$F$5:$F$94,$AB1138),"")&lt;=IFERROR(INDEX(Parâmetros!$B$39:$B$48,MATCH($E1138,Parâmetros!$A$39:$A$48,0)),99),IFERROR(INDEX(Cadastro!$F$5:$F$94,$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$94,$AB1138),"")="",0,IF(IFERROR(INDEX(Cadastro!$F$5:$F$94,$AB1138),"")&gt;IFERROR(INDEX(Parâmetros!$B$39:$B$48,MATCH($E1138,Parâmetros!$A$39:$A$48,0)),99),IFERROR(INDEX(Cadastro!$F$5:$F$94,$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registro"),IF(AND($AB1138&lt;&gt;$AB1137,IFERROR(INDEX(Cadastro!$F$5:$F$94,$AB1138),"")=""),"Indeterminado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IFERROR(MATCH($A1138&amp;"|"&amp;TEXT(_xlfn.MAXIFS(Cadastro!$E$5:$E$94,Cadastro!$A$5:$A$94,$A1138,Cadastro!$E$5:$E$94,"&lt;="&amp;$F1138),"yyyymmdd"),Cadastro!$I$5:$I$94,0),"")</f>
        <v>45</v>
      </c>
      <c r="AC1138" t="str">
        <f>IFERROR(_xlfn.SINGLE(INDEX(Exceções!$D$5:$D$202,MATCH($A1138&amp;"|"&amp;$F1138,Exceções!$F$5:$F$202,0))),"")</f>
        <v/>
      </c>
      <c r="AD1138" t="str">
        <f>IF($AC1138="","",IFERROR(_xlfn.SINGLE(INDEX(Exceções!$E$5:$E$202,MATCH($A1138&amp;"|"&amp;$F1138,Exceções!$F$5:$F$202,0))),""))</f>
        <v/>
      </c>
    </row>
    <row r="1139" spans="1:30" ht="15" hidden="1" customHeight="1" x14ac:dyDescent="0.25">
      <c r="A1139" s="43">
        <v>54684</v>
      </c>
      <c r="B1139" s="29" t="s">
        <v>208</v>
      </c>
      <c r="C1139" s="29" t="str">
        <f>IFERROR(INDEX(Cadastro!$C$5:$C$94,$AB1139),"NÃO INFORMADO")</f>
        <v>MEC</v>
      </c>
      <c r="D1139" s="29" t="str">
        <f>IFERROR(INDEX(Cadastro!$D$5:$D$94,$AB1139),"")</f>
        <v>A</v>
      </c>
      <c r="E1139" s="29" t="str">
        <f>IFERROR(INDEX(Cadastro!$G$5:$G$94,$AB1139),"")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$94,$AB1139),"")="",IF($L1139&gt;0,1,0),IF(IFERROR(INDEX(Cadastro!$F$5:$F$94,$AB1139),"")&lt;=IFERROR(INDEX(Parâmetros!$B$39:$B$48,MATCH($E1139,Parâmetros!$A$39:$A$48,0)),99),IFERROR(INDEX(Cadastro!$F$5:$F$94,$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$94,$AB1139),"")="",0,IF(IFERROR(INDEX(Cadastro!$F$5:$F$94,$AB1139),"")&gt;IFERROR(INDEX(Parâmetros!$B$39:$B$48,MATCH($E1139,Parâmetros!$A$39:$A$48,0)),99),IFERROR(INDEX(Cadastro!$F$5:$F$94,$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registro"),IF(AND($AB1139&lt;&gt;$AB1138,IFERROR(INDEX(Cadastro!$F$5:$F$94,$AB1139),"")=""),"Indeterminado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IFERROR(MATCH($A1139&amp;"|"&amp;TEXT(_xlfn.MAXIFS(Cadastro!$E$5:$E$94,Cadastro!$A$5:$A$94,$A1139,Cadastro!$E$5:$E$94,"&lt;="&amp;$F1139),"yyyymmdd"),Cadastro!$I$5:$I$94,0),"")</f>
        <v>45</v>
      </c>
      <c r="AC1139" t="str">
        <f>IFERROR(_xlfn.SINGLE(INDEX(Exceções!$D$5:$D$202,MATCH($A1139&amp;"|"&amp;$F1139,Exceções!$F$5:$F$202,0))),"")</f>
        <v/>
      </c>
      <c r="AD1139" t="str">
        <f>IF($AC1139="","",IFERROR(_xlfn.SINGLE(INDEX(Exceções!$E$5:$E$202,MATCH($A1139&amp;"|"&amp;$F1139,Exceções!$F$5:$F$202,0))),""))</f>
        <v/>
      </c>
    </row>
    <row r="1140" spans="1:30" ht="15" hidden="1" customHeight="1" x14ac:dyDescent="0.25">
      <c r="A1140" s="43">
        <v>54684</v>
      </c>
      <c r="B1140" s="29" t="s">
        <v>208</v>
      </c>
      <c r="C1140" s="29" t="str">
        <f>IFERROR(INDEX(Cadastro!$C$5:$C$94,$AB1140),"NÃO INFORMADO")</f>
        <v>MEC</v>
      </c>
      <c r="D1140" s="29" t="str">
        <f>IFERROR(INDEX(Cadastro!$D$5:$D$94,$AB1140),"")</f>
        <v>A</v>
      </c>
      <c r="E1140" s="29" t="str">
        <f>IFERROR(INDEX(Cadastro!$G$5:$G$94,$AB1140),"")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$94,$AB1140),"")="",IF($L1140&gt;0,1,0),IF(IFERROR(INDEX(Cadastro!$F$5:$F$94,$AB1140),"")&lt;=IFERROR(INDEX(Parâmetros!$B$39:$B$48,MATCH($E1140,Parâmetros!$A$39:$A$48,0)),99),IFERROR(INDEX(Cadastro!$F$5:$F$94,$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$94,$AB1140),"")="",0,IF(IFERROR(INDEX(Cadastro!$F$5:$F$94,$AB1140),"")&gt;IFERROR(INDEX(Parâmetros!$B$39:$B$48,MATCH($E1140,Parâmetros!$A$39:$A$48,0)),99),IFERROR(INDEX(Cadastro!$F$5:$F$94,$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registro"),IF(AND($AB1140&lt;&gt;$AB1139,IFERROR(INDEX(Cadastro!$F$5:$F$94,$AB1140),"")=""),"Indeterminado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IFERROR(MATCH($A1140&amp;"|"&amp;TEXT(_xlfn.MAXIFS(Cadastro!$E$5:$E$94,Cadastro!$A$5:$A$94,$A1140,Cadastro!$E$5:$E$94,"&lt;="&amp;$F1140),"yyyymmdd"),Cadastro!$I$5:$I$94,0),"")</f>
        <v>45</v>
      </c>
      <c r="AC1140" t="str">
        <f>IFERROR(_xlfn.SINGLE(INDEX(Exceções!$D$5:$D$202,MATCH($A1140&amp;"|"&amp;$F1140,Exceções!$F$5:$F$202,0))),"")</f>
        <v/>
      </c>
      <c r="AD1140" t="str">
        <f>IF($AC1140="","",IFERROR(_xlfn.SINGLE(INDEX(Exceções!$E$5:$E$202,MATCH($A1140&amp;"|"&amp;$F1140,Exceções!$F$5:$F$202,0))),""))</f>
        <v/>
      </c>
    </row>
    <row r="1141" spans="1:30" ht="15" hidden="1" customHeight="1" x14ac:dyDescent="0.25">
      <c r="A1141" s="43">
        <v>54684</v>
      </c>
      <c r="B1141" s="29" t="s">
        <v>208</v>
      </c>
      <c r="C1141" s="29" t="str">
        <f>IFERROR(INDEX(Cadastro!$C$5:$C$94,$AB1141),"NÃO INFORMADO")</f>
        <v>MEC</v>
      </c>
      <c r="D1141" s="29" t="str">
        <f>IFERROR(INDEX(Cadastro!$D$5:$D$94,$AB1141),"")</f>
        <v>A</v>
      </c>
      <c r="E1141" s="29" t="str">
        <f>IFERROR(INDEX(Cadastro!$G$5:$G$94,$AB1141),"")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$94,$AB1141),"")="",IF($L1141&gt;0,1,0),IF(IFERROR(INDEX(Cadastro!$F$5:$F$94,$AB1141),"")&lt;=IFERROR(INDEX(Parâmetros!$B$39:$B$48,MATCH($E1141,Parâmetros!$A$39:$A$48,0)),99),IFERROR(INDEX(Cadastro!$F$5:$F$94,$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$94,$AB1141),"")="",0,IF(IFERROR(INDEX(Cadastro!$F$5:$F$94,$AB1141),"")&gt;IFERROR(INDEX(Parâmetros!$B$39:$B$48,MATCH($E1141,Parâmetros!$A$39:$A$48,0)),99),IFERROR(INDEX(Cadastro!$F$5:$F$94,$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registro"),IF(AND($AB1141&lt;&gt;$AB1140,IFERROR(INDEX(Cadastro!$F$5:$F$94,$AB1141),"")=""),"Indeterminado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IFERROR(MATCH($A1141&amp;"|"&amp;TEXT(_xlfn.MAXIFS(Cadastro!$E$5:$E$94,Cadastro!$A$5:$A$94,$A1141,Cadastro!$E$5:$E$94,"&lt;="&amp;$F1141),"yyyymmdd"),Cadastro!$I$5:$I$94,0),"")</f>
        <v>45</v>
      </c>
      <c r="AC1141" t="str">
        <f>IFERROR(_xlfn.SINGLE(INDEX(Exceções!$D$5:$D$202,MATCH($A1141&amp;"|"&amp;$F1141,Exceções!$F$5:$F$202,0))),"")</f>
        <v/>
      </c>
      <c r="AD1141" t="str">
        <f>IF($AC1141="","",IFERROR(_xlfn.SINGLE(INDEX(Exceções!$E$5:$E$202,MATCH($A1141&amp;"|"&amp;$F1141,Exceções!$F$5:$F$202,0))),""))</f>
        <v/>
      </c>
    </row>
    <row r="1142" spans="1:30" ht="15" hidden="1" customHeight="1" x14ac:dyDescent="0.25">
      <c r="A1142" s="43">
        <v>54684</v>
      </c>
      <c r="B1142" s="29" t="s">
        <v>208</v>
      </c>
      <c r="C1142" s="29" t="str">
        <f>IFERROR(INDEX(Cadastro!$C$5:$C$94,$AB1142),"NÃO INFORMADO")</f>
        <v>MEC</v>
      </c>
      <c r="D1142" s="29" t="str">
        <f>IFERROR(INDEX(Cadastro!$D$5:$D$94,$AB1142),"")</f>
        <v>A</v>
      </c>
      <c r="E1142" s="29" t="str">
        <f>IFERROR(INDEX(Cadastro!$G$5:$G$94,$AB1142),"")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$94,$AB1142),"")="",IF($L1142&gt;0,1,0),IF(IFERROR(INDEX(Cadastro!$F$5:$F$94,$AB1142),"")&lt;=IFERROR(INDEX(Parâmetros!$B$39:$B$48,MATCH($E1142,Parâmetros!$A$39:$A$48,0)),99),IFERROR(INDEX(Cadastro!$F$5:$F$94,$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$94,$AB1142),"")="",0,IF(IFERROR(INDEX(Cadastro!$F$5:$F$94,$AB1142),"")&gt;IFERROR(INDEX(Parâmetros!$B$39:$B$48,MATCH($E1142,Parâmetros!$A$39:$A$48,0)),99),IFERROR(INDEX(Cadastro!$F$5:$F$94,$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registro"),IF(AND($AB1142&lt;&gt;$AB1141,IFERROR(INDEX(Cadastro!$F$5:$F$94,$AB1142),"")=""),"Indeterminado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IFERROR(MATCH($A1142&amp;"|"&amp;TEXT(_xlfn.MAXIFS(Cadastro!$E$5:$E$94,Cadastro!$A$5:$A$94,$A1142,Cadastro!$E$5:$E$94,"&lt;="&amp;$F1142),"yyyymmdd"),Cadastro!$I$5:$I$94,0),"")</f>
        <v>45</v>
      </c>
      <c r="AC1142" t="str">
        <f>IFERROR(_xlfn.SINGLE(INDEX(Exceções!$D$5:$D$202,MATCH($A1142&amp;"|"&amp;$F1142,Exceções!$F$5:$F$202,0))),"")</f>
        <v/>
      </c>
      <c r="AD1142" t="str">
        <f>IF($AC1142="","",IFERROR(_xlfn.SINGLE(INDEX(Exceções!$E$5:$E$202,MATCH($A1142&amp;"|"&amp;$F1142,Exceções!$F$5:$F$202,0))),""))</f>
        <v/>
      </c>
    </row>
    <row r="1143" spans="1:30" ht="15" hidden="1" customHeight="1" x14ac:dyDescent="0.25">
      <c r="A1143" s="43">
        <v>54684</v>
      </c>
      <c r="B1143" s="29" t="s">
        <v>208</v>
      </c>
      <c r="C1143" s="29" t="str">
        <f>IFERROR(INDEX(Cadastro!$C$5:$C$94,$AB1143),"NÃO INFORMADO")</f>
        <v>MEC</v>
      </c>
      <c r="D1143" s="29" t="str">
        <f>IFERROR(INDEX(Cadastro!$D$5:$D$94,$AB1143),"")</f>
        <v>A</v>
      </c>
      <c r="E1143" s="29" t="str">
        <f>IFERROR(INDEX(Cadastro!$G$5:$G$94,$AB1143),"")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$94,$AB1143),"")="",IF($L1143&gt;0,1,0),IF(IFERROR(INDEX(Cadastro!$F$5:$F$94,$AB1143),"")&lt;=IFERROR(INDEX(Parâmetros!$B$39:$B$48,MATCH($E1143,Parâmetros!$A$39:$A$48,0)),99),IFERROR(INDEX(Cadastro!$F$5:$F$94,$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$94,$AB1143),"")="",0,IF(IFERROR(INDEX(Cadastro!$F$5:$F$94,$AB1143),"")&gt;IFERROR(INDEX(Parâmetros!$B$39:$B$48,MATCH($E1143,Parâmetros!$A$39:$A$48,0)),99),IFERROR(INDEX(Cadastro!$F$5:$F$94,$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registro"),IF(AND($AB1143&lt;&gt;$AB1142,IFERROR(INDEX(Cadastro!$F$5:$F$94,$AB1143),"")=""),"Indeterminado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IFERROR(MATCH($A1143&amp;"|"&amp;TEXT(_xlfn.MAXIFS(Cadastro!$E$5:$E$94,Cadastro!$A$5:$A$94,$A1143,Cadastro!$E$5:$E$94,"&lt;="&amp;$F1143),"yyyymmdd"),Cadastro!$I$5:$I$94,0),"")</f>
        <v>45</v>
      </c>
      <c r="AC1143" t="str">
        <f>IFERROR(_xlfn.SINGLE(INDEX(Exceções!$D$5:$D$202,MATCH($A1143&amp;"|"&amp;$F1143,Exceções!$F$5:$F$202,0))),"")</f>
        <v/>
      </c>
      <c r="AD1143" t="str">
        <f>IF($AC1143="","",IFERROR(_xlfn.SINGLE(INDEX(Exceções!$E$5:$E$202,MATCH($A1143&amp;"|"&amp;$F1143,Exceções!$F$5:$F$202,0))),""))</f>
        <v/>
      </c>
    </row>
    <row r="1144" spans="1:30" ht="15" hidden="1" customHeight="1" x14ac:dyDescent="0.25">
      <c r="A1144" s="43">
        <v>54684</v>
      </c>
      <c r="B1144" s="29" t="s">
        <v>208</v>
      </c>
      <c r="C1144" s="29" t="str">
        <f>IFERROR(INDEX(Cadastro!$C$5:$C$94,$AB1144),"NÃO INFORMADO")</f>
        <v>MEC</v>
      </c>
      <c r="D1144" s="29" t="str">
        <f>IFERROR(INDEX(Cadastro!$D$5:$D$94,$AB1144),"")</f>
        <v>A</v>
      </c>
      <c r="E1144" s="29" t="str">
        <f>IFERROR(INDEX(Cadastro!$G$5:$G$94,$AB1144),"")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$94,$AB1144),"")="",IF($L1144&gt;0,1,0),IF(IFERROR(INDEX(Cadastro!$F$5:$F$94,$AB1144),"")&lt;=IFERROR(INDEX(Parâmetros!$B$39:$B$48,MATCH($E1144,Parâmetros!$A$39:$A$48,0)),99),IFERROR(INDEX(Cadastro!$F$5:$F$94,$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$94,$AB1144),"")="",0,IF(IFERROR(INDEX(Cadastro!$F$5:$F$94,$AB1144),"")&gt;IFERROR(INDEX(Parâmetros!$B$39:$B$48,MATCH($E1144,Parâmetros!$A$39:$A$48,0)),99),IFERROR(INDEX(Cadastro!$F$5:$F$94,$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registro"),IF(AND($AB1144&lt;&gt;$AB1143,IFERROR(INDEX(Cadastro!$F$5:$F$94,$AB1144),"")=""),"Indeterminado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IFERROR(MATCH($A1144&amp;"|"&amp;TEXT(_xlfn.MAXIFS(Cadastro!$E$5:$E$94,Cadastro!$A$5:$A$94,$A1144,Cadastro!$E$5:$E$94,"&lt;="&amp;$F1144),"yyyymmdd"),Cadastro!$I$5:$I$94,0),"")</f>
        <v>45</v>
      </c>
      <c r="AC1144" t="str">
        <f>IFERROR(_xlfn.SINGLE(INDEX(Exceções!$D$5:$D$202,MATCH($A1144&amp;"|"&amp;$F1144,Exceções!$F$5:$F$202,0))),"")</f>
        <v/>
      </c>
      <c r="AD1144" t="str">
        <f>IF($AC1144="","",IFERROR(_xlfn.SINGLE(INDEX(Exceções!$E$5:$E$202,MATCH($A1144&amp;"|"&amp;$F1144,Exceções!$F$5:$F$202,0))),""))</f>
        <v/>
      </c>
    </row>
    <row r="1145" spans="1:30" ht="15" hidden="1" customHeight="1" x14ac:dyDescent="0.25">
      <c r="A1145" s="43">
        <v>54684</v>
      </c>
      <c r="B1145" s="29" t="s">
        <v>208</v>
      </c>
      <c r="C1145" s="29" t="str">
        <f>IFERROR(INDEX(Cadastro!$C$5:$C$94,$AB1145),"NÃO INFORMADO")</f>
        <v>MEC</v>
      </c>
      <c r="D1145" s="29" t="str">
        <f>IFERROR(INDEX(Cadastro!$D$5:$D$94,$AB1145),"")</f>
        <v>A</v>
      </c>
      <c r="E1145" s="29" t="str">
        <f>IFERROR(INDEX(Cadastro!$G$5:$G$94,$AB1145),"")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$94,$AB1145),"")="",IF($L1145&gt;0,1,0),IF(IFERROR(INDEX(Cadastro!$F$5:$F$94,$AB1145),"")&lt;=IFERROR(INDEX(Parâmetros!$B$39:$B$48,MATCH($E1145,Parâmetros!$A$39:$A$48,0)),99),IFERROR(INDEX(Cadastro!$F$5:$F$94,$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$94,$AB1145),"")="",0,IF(IFERROR(INDEX(Cadastro!$F$5:$F$94,$AB1145),"")&gt;IFERROR(INDEX(Parâmetros!$B$39:$B$48,MATCH($E1145,Parâmetros!$A$39:$A$48,0)),99),IFERROR(INDEX(Cadastro!$F$5:$F$94,$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registro"),IF(AND($AB1145&lt;&gt;$AB1144,IFERROR(INDEX(Cadastro!$F$5:$F$94,$AB1145),"")=""),"Indeterminado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IFERROR(MATCH($A1145&amp;"|"&amp;TEXT(_xlfn.MAXIFS(Cadastro!$E$5:$E$94,Cadastro!$A$5:$A$94,$A1145,Cadastro!$E$5:$E$94,"&lt;="&amp;$F1145),"yyyymmdd"),Cadastro!$I$5:$I$94,0),"")</f>
        <v>45</v>
      </c>
      <c r="AC1145" t="str">
        <f>IFERROR(_xlfn.SINGLE(INDEX(Exceções!$D$5:$D$202,MATCH($A1145&amp;"|"&amp;$F1145,Exceções!$F$5:$F$202,0))),"")</f>
        <v/>
      </c>
      <c r="AD1145" t="str">
        <f>IF($AC1145="","",IFERROR(_xlfn.SINGLE(INDEX(Exceções!$E$5:$E$202,MATCH($A1145&amp;"|"&amp;$F1145,Exceções!$F$5:$F$202,0))),""))</f>
        <v/>
      </c>
    </row>
    <row r="1146" spans="1:30" ht="15" hidden="1" customHeight="1" x14ac:dyDescent="0.25">
      <c r="A1146" s="43">
        <v>54684</v>
      </c>
      <c r="B1146" s="29" t="s">
        <v>208</v>
      </c>
      <c r="C1146" s="29" t="str">
        <f>IFERROR(INDEX(Cadastro!$C$5:$C$94,$AB1146),"NÃO INFORMADO")</f>
        <v>MEC</v>
      </c>
      <c r="D1146" s="29" t="str">
        <f>IFERROR(INDEX(Cadastro!$D$5:$D$94,$AB1146),"")</f>
        <v>A</v>
      </c>
      <c r="E1146" s="29" t="str">
        <f>IFERROR(INDEX(Cadastro!$G$5:$G$94,$AB1146),"")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$94,$AB1146),"")="",IF($L1146&gt;0,1,0),IF(IFERROR(INDEX(Cadastro!$F$5:$F$94,$AB1146),"")&lt;=IFERROR(INDEX(Parâmetros!$B$39:$B$48,MATCH($E1146,Parâmetros!$A$39:$A$48,0)),99),IFERROR(INDEX(Cadastro!$F$5:$F$94,$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$94,$AB1146),"")="",0,IF(IFERROR(INDEX(Cadastro!$F$5:$F$94,$AB1146),"")&gt;IFERROR(INDEX(Parâmetros!$B$39:$B$48,MATCH($E1146,Parâmetros!$A$39:$A$48,0)),99),IFERROR(INDEX(Cadastro!$F$5:$F$94,$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registro"),IF(AND($AB1146&lt;&gt;$AB1145,IFERROR(INDEX(Cadastro!$F$5:$F$94,$AB1146),"")=""),"Indeterminado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IFERROR(MATCH($A1146&amp;"|"&amp;TEXT(_xlfn.MAXIFS(Cadastro!$E$5:$E$94,Cadastro!$A$5:$A$94,$A1146,Cadastro!$E$5:$E$94,"&lt;="&amp;$F1146),"yyyymmdd"),Cadastro!$I$5:$I$94,0),"")</f>
        <v>45</v>
      </c>
      <c r="AC1146" t="str">
        <f>IFERROR(_xlfn.SINGLE(INDEX(Exceções!$D$5:$D$202,MATCH($A1146&amp;"|"&amp;$F1146,Exceções!$F$5:$F$202,0))),"")</f>
        <v/>
      </c>
      <c r="AD1146" t="str">
        <f>IF($AC1146="","",IFERROR(_xlfn.SINGLE(INDEX(Exceções!$E$5:$E$202,MATCH($A1146&amp;"|"&amp;$F1146,Exceções!$F$5:$F$202,0))),""))</f>
        <v/>
      </c>
    </row>
    <row r="1147" spans="1:30" ht="15" hidden="1" customHeight="1" x14ac:dyDescent="0.25">
      <c r="A1147" s="43">
        <v>54684</v>
      </c>
      <c r="B1147" s="29" t="s">
        <v>208</v>
      </c>
      <c r="C1147" s="29" t="str">
        <f>IFERROR(INDEX(Cadastro!$C$5:$C$94,$AB1147),"NÃO INFORMADO")</f>
        <v>MEC</v>
      </c>
      <c r="D1147" s="29" t="str">
        <f>IFERROR(INDEX(Cadastro!$D$5:$D$94,$AB1147),"")</f>
        <v>A</v>
      </c>
      <c r="E1147" s="29" t="str">
        <f>IFERROR(INDEX(Cadastro!$G$5:$G$94,$AB1147),"")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$94,$AB1147),"")="",IF($L1147&gt;0,1,0),IF(IFERROR(INDEX(Cadastro!$F$5:$F$94,$AB1147),"")&lt;=IFERROR(INDEX(Parâmetros!$B$39:$B$48,MATCH($E1147,Parâmetros!$A$39:$A$48,0)),99),IFERROR(INDEX(Cadastro!$F$5:$F$94,$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$94,$AB1147),"")="",0,IF(IFERROR(INDEX(Cadastro!$F$5:$F$94,$AB1147),"")&gt;IFERROR(INDEX(Parâmetros!$B$39:$B$48,MATCH($E1147,Parâmetros!$A$39:$A$48,0)),99),IFERROR(INDEX(Cadastro!$F$5:$F$94,$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registro"),IF(AND($AB1147&lt;&gt;$AB1146,IFERROR(INDEX(Cadastro!$F$5:$F$94,$AB1147),"")=""),"Indeterminado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IFERROR(MATCH($A1147&amp;"|"&amp;TEXT(_xlfn.MAXIFS(Cadastro!$E$5:$E$94,Cadastro!$A$5:$A$94,$A1147,Cadastro!$E$5:$E$94,"&lt;="&amp;$F1147),"yyyymmdd"),Cadastro!$I$5:$I$94,0),"")</f>
        <v>45</v>
      </c>
      <c r="AC1147" t="str">
        <f>IFERROR(_xlfn.SINGLE(INDEX(Exceções!$D$5:$D$202,MATCH($A1147&amp;"|"&amp;$F1147,Exceções!$F$5:$F$202,0))),"")</f>
        <v/>
      </c>
      <c r="AD1147" t="str">
        <f>IF($AC1147="","",IFERROR(_xlfn.SINGLE(INDEX(Exceções!$E$5:$E$202,MATCH($A1147&amp;"|"&amp;$F1147,Exceções!$F$5:$F$202,0))),""))</f>
        <v/>
      </c>
    </row>
    <row r="1148" spans="1:30" ht="15" hidden="1" customHeight="1" x14ac:dyDescent="0.25">
      <c r="A1148" s="43">
        <v>54684</v>
      </c>
      <c r="B1148" s="29" t="s">
        <v>208</v>
      </c>
      <c r="C1148" s="29" t="str">
        <f>IFERROR(INDEX(Cadastro!$C$5:$C$94,$AB1148),"NÃO INFORMADO")</f>
        <v>MEC</v>
      </c>
      <c r="D1148" s="29" t="str">
        <f>IFERROR(INDEX(Cadastro!$D$5:$D$94,$AB1148),"")</f>
        <v>A</v>
      </c>
      <c r="E1148" s="29" t="str">
        <f>IFERROR(INDEX(Cadastro!$G$5:$G$94,$AB1148),"")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$94,$AB1148),"")="",IF($L1148&gt;0,1,0),IF(IFERROR(INDEX(Cadastro!$F$5:$F$94,$AB1148),"")&lt;=IFERROR(INDEX(Parâmetros!$B$39:$B$48,MATCH($E1148,Parâmetros!$A$39:$A$48,0)),99),IFERROR(INDEX(Cadastro!$F$5:$F$94,$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$94,$AB1148),"")="",0,IF(IFERROR(INDEX(Cadastro!$F$5:$F$94,$AB1148),"")&gt;IFERROR(INDEX(Parâmetros!$B$39:$B$48,MATCH($E1148,Parâmetros!$A$39:$A$48,0)),99),IFERROR(INDEX(Cadastro!$F$5:$F$94,$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registro"),IF(AND($AB1148&lt;&gt;$AB1147,IFERROR(INDEX(Cadastro!$F$5:$F$94,$AB1148),"")=""),"Indeterminado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IFERROR(MATCH($A1148&amp;"|"&amp;TEXT(_xlfn.MAXIFS(Cadastro!$E$5:$E$94,Cadastro!$A$5:$A$94,$A1148,Cadastro!$E$5:$E$94,"&lt;="&amp;$F1148),"yyyymmdd"),Cadastro!$I$5:$I$94,0),"")</f>
        <v>45</v>
      </c>
      <c r="AC1148" t="str">
        <f>IFERROR(_xlfn.SINGLE(INDEX(Exceções!$D$5:$D$202,MATCH($A1148&amp;"|"&amp;$F1148,Exceções!$F$5:$F$202,0))),"")</f>
        <v/>
      </c>
      <c r="AD1148" t="str">
        <f>IF($AC1148="","",IFERROR(_xlfn.SINGLE(INDEX(Exceções!$E$5:$E$202,MATCH($A1148&amp;"|"&amp;$F1148,Exceções!$F$5:$F$202,0))),""))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IFERROR(INDEX(Cadastro!$C$5:$C$94,$AB1151),"NÃO INFORMADO")</f>
        <v>ESP</v>
      </c>
      <c r="D1151" s="29" t="str">
        <f>IFERROR(INDEX(Cadastro!$D$5:$D$94,$AB1151),"")</f>
        <v>6x1</v>
      </c>
      <c r="E1151" s="29" t="str">
        <f>IFERROR(INDEX(Cadastro!$G$5:$G$94,$AB1151),"")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$94,$AB1151),"")="",IF($L1151&gt;0,1,0),IF(IFERROR(INDEX(Cadastro!$F$5:$F$94,$AB1151),"")&lt;=IFERROR(INDEX(Parâmetros!$B$39:$B$48,MATCH($E1151,Parâmetros!$A$39:$A$48,0)),99),IFERROR(INDEX(Cadastro!$F$5:$F$94,$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$94,$AB1151),"")="",0,IF(IFERROR(INDEX(Cadastro!$F$5:$F$94,$AB1151),"")&gt;IFERROR(INDEX(Parâmetros!$B$39:$B$48,MATCH($E1151,Parâmetros!$A$39:$A$48,0)),99),IFERROR(INDEX(Cadastro!$F$5:$F$94,$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registro"),IF(AND($AB1151&lt;&gt;$AB1150,IFERROR(INDEX(Cadastro!$F$5:$F$94,$AB1151),"")=""),"Indeterminado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IFERROR(MATCH($A1151&amp;"|"&amp;TEXT(_xlfn.MAXIFS(Cadastro!$E$5:$E$94,Cadastro!$A$5:$A$94,$A1151,Cadastro!$E$5:$E$94,"&lt;="&amp;$F1151),"yyyymmdd"),Cadastro!$I$5:$I$94,0),"")</f>
        <v>46</v>
      </c>
      <c r="AC1151" t="str">
        <f>IFERROR(_xlfn.SINGLE(INDEX(Exceções!$D$5:$D$202,MATCH($A1151&amp;"|"&amp;$F1151,Exceções!$F$5:$F$202,0))),"")</f>
        <v/>
      </c>
      <c r="AD1151" t="str">
        <f>IF($AC1151="","",IFERROR(_xlfn.SINGLE(INDEX(Exceções!$E$5:$E$202,MATCH($A1151&amp;"|"&amp;$F1151,Exceções!$F$5:$F$202,0))),""))</f>
        <v/>
      </c>
    </row>
    <row r="1152" spans="1:30" ht="15" hidden="1" customHeight="1" x14ac:dyDescent="0.25">
      <c r="A1152" s="43">
        <v>55628</v>
      </c>
      <c r="B1152" s="29" t="s">
        <v>209</v>
      </c>
      <c r="C1152" s="29" t="str">
        <f>IFERROR(INDEX(Cadastro!$C$5:$C$94,$AB1152),"NÃO INFORMADO")</f>
        <v>ESP</v>
      </c>
      <c r="D1152" s="29" t="str">
        <f>IFERROR(INDEX(Cadastro!$D$5:$D$94,$AB1152),"")</f>
        <v>6x1</v>
      </c>
      <c r="E1152" s="29" t="str">
        <f>IFERROR(INDEX(Cadastro!$G$5:$G$94,$AB1152),"")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$94,$AB1152),"")="",IF($L1152&gt;0,1,0),IF(IFERROR(INDEX(Cadastro!$F$5:$F$94,$AB1152),"")&lt;=IFERROR(INDEX(Parâmetros!$B$39:$B$48,MATCH($E1152,Parâmetros!$A$39:$A$48,0)),99),IFERROR(INDEX(Cadastro!$F$5:$F$94,$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$94,$AB1152),"")="",0,IF(IFERROR(INDEX(Cadastro!$F$5:$F$94,$AB1152),"")&gt;IFERROR(INDEX(Parâmetros!$B$39:$B$48,MATCH($E1152,Parâmetros!$A$39:$A$48,0)),99),IFERROR(INDEX(Cadastro!$F$5:$F$94,$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registro"),IF(AND($AB1152&lt;&gt;$AB1151,IFERROR(INDEX(Cadastro!$F$5:$F$94,$AB1152),"")=""),"Indeterminado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IFERROR(MATCH($A1152&amp;"|"&amp;TEXT(_xlfn.MAXIFS(Cadastro!$E$5:$E$94,Cadastro!$A$5:$A$94,$A1152,Cadastro!$E$5:$E$94,"&lt;="&amp;$F1152),"yyyymmdd"),Cadastro!$I$5:$I$94,0),"")</f>
        <v>46</v>
      </c>
      <c r="AC1152" t="str">
        <f>IFERROR(_xlfn.SINGLE(INDEX(Exceções!$D$5:$D$202,MATCH($A1152&amp;"|"&amp;$F1152,Exceções!$F$5:$F$202,0))),"")</f>
        <v/>
      </c>
      <c r="AD1152" t="str">
        <f>IF($AC1152="","",IFERROR(_xlfn.SINGLE(INDEX(Exceções!$E$5:$E$202,MATCH($A1152&amp;"|"&amp;$F1152,Exceções!$F$5:$F$202,0))),""))</f>
        <v/>
      </c>
    </row>
    <row r="1153" spans="1:30" ht="15" hidden="1" customHeight="1" x14ac:dyDescent="0.25">
      <c r="A1153" s="43">
        <v>55628</v>
      </c>
      <c r="B1153" s="29" t="s">
        <v>209</v>
      </c>
      <c r="C1153" s="29" t="str">
        <f>IFERROR(INDEX(Cadastro!$C$5:$C$94,$AB1153),"NÃO INFORMADO")</f>
        <v>ESP</v>
      </c>
      <c r="D1153" s="29" t="str">
        <f>IFERROR(INDEX(Cadastro!$D$5:$D$94,$AB1153),"")</f>
        <v>6x1</v>
      </c>
      <c r="E1153" s="29" t="str">
        <f>IFERROR(INDEX(Cadastro!$G$5:$G$94,$AB1153),"")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$94,$AB1153),"")="",IF($L1153&gt;0,1,0),IF(IFERROR(INDEX(Cadastro!$F$5:$F$94,$AB1153),"")&lt;=IFERROR(INDEX(Parâmetros!$B$39:$B$48,MATCH($E1153,Parâmetros!$A$39:$A$48,0)),99),IFERROR(INDEX(Cadastro!$F$5:$F$94,$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$94,$AB1153),"")="",0,IF(IFERROR(INDEX(Cadastro!$F$5:$F$94,$AB1153),"")&gt;IFERROR(INDEX(Parâmetros!$B$39:$B$48,MATCH($E1153,Parâmetros!$A$39:$A$48,0)),99),IFERROR(INDEX(Cadastro!$F$5:$F$94,$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registro"),IF(AND($AB1153&lt;&gt;$AB1152,IFERROR(INDEX(Cadastro!$F$5:$F$94,$AB1153),"")=""),"Indeterminado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IFERROR(MATCH($A1153&amp;"|"&amp;TEXT(_xlfn.MAXIFS(Cadastro!$E$5:$E$94,Cadastro!$A$5:$A$94,$A1153,Cadastro!$E$5:$E$94,"&lt;="&amp;$F1153),"yyyymmdd"),Cadastro!$I$5:$I$94,0),"")</f>
        <v>46</v>
      </c>
      <c r="AC1153" t="str">
        <f>IFERROR(_xlfn.SINGLE(INDEX(Exceções!$D$5:$D$202,MATCH($A1153&amp;"|"&amp;$F1153,Exceções!$F$5:$F$202,0))),"")</f>
        <v/>
      </c>
      <c r="AD1153" t="str">
        <f>IF($AC1153="","",IFERROR(_xlfn.SINGLE(INDEX(Exceções!$E$5:$E$202,MATCH($A1153&amp;"|"&amp;$F1153,Exceções!$F$5:$F$202,0))),""))</f>
        <v/>
      </c>
    </row>
    <row r="1154" spans="1:30" ht="15" hidden="1" customHeight="1" x14ac:dyDescent="0.25">
      <c r="A1154" s="43">
        <v>55628</v>
      </c>
      <c r="B1154" s="29" t="s">
        <v>209</v>
      </c>
      <c r="C1154" s="29" t="str">
        <f>IFERROR(INDEX(Cadastro!$C$5:$C$94,$AB1154),"NÃO INFORMADO")</f>
        <v>ESP</v>
      </c>
      <c r="D1154" s="29" t="str">
        <f>IFERROR(INDEX(Cadastro!$D$5:$D$94,$AB1154),"")</f>
        <v>6x1</v>
      </c>
      <c r="E1154" s="29" t="str">
        <f>IFERROR(INDEX(Cadastro!$G$5:$G$94,$AB1154),"")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$94,$AB1154),"")="",IF($L1154&gt;0,1,0),IF(IFERROR(INDEX(Cadastro!$F$5:$F$94,$AB1154),"")&lt;=IFERROR(INDEX(Parâmetros!$B$39:$B$48,MATCH($E1154,Parâmetros!$A$39:$A$48,0)),99),IFERROR(INDEX(Cadastro!$F$5:$F$94,$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$94,$AB1154),"")="",0,IF(IFERROR(INDEX(Cadastro!$F$5:$F$94,$AB1154),"")&gt;IFERROR(INDEX(Parâmetros!$B$39:$B$48,MATCH($E1154,Parâmetros!$A$39:$A$48,0)),99),IFERROR(INDEX(Cadastro!$F$5:$F$94,$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registro"),IF(AND($AB1154&lt;&gt;$AB1153,IFERROR(INDEX(Cadastro!$F$5:$F$94,$AB1154),"")=""),"Indeterminado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IFERROR(MATCH($A1154&amp;"|"&amp;TEXT(_xlfn.MAXIFS(Cadastro!$E$5:$E$94,Cadastro!$A$5:$A$94,$A1154,Cadastro!$E$5:$E$94,"&lt;="&amp;$F1154),"yyyymmdd"),Cadastro!$I$5:$I$94,0),"")</f>
        <v>46</v>
      </c>
      <c r="AC1154" t="str">
        <f>IFERROR(_xlfn.SINGLE(INDEX(Exceções!$D$5:$D$202,MATCH($A1154&amp;"|"&amp;$F1154,Exceções!$F$5:$F$202,0))),"")</f>
        <v/>
      </c>
      <c r="AD1154" t="str">
        <f>IF($AC1154="","",IFERROR(_xlfn.SINGLE(INDEX(Exceções!$E$5:$E$202,MATCH($A1154&amp;"|"&amp;$F1154,Exceções!$F$5:$F$202,0))),""))</f>
        <v/>
      </c>
    </row>
    <row r="1155" spans="1:30" ht="15" hidden="1" customHeight="1" x14ac:dyDescent="0.25">
      <c r="A1155" s="43">
        <v>55628</v>
      </c>
      <c r="B1155" s="29" t="s">
        <v>209</v>
      </c>
      <c r="C1155" s="29" t="str">
        <f>IFERROR(INDEX(Cadastro!$C$5:$C$94,$AB1155),"NÃO INFORMADO")</f>
        <v>ESP</v>
      </c>
      <c r="D1155" s="29" t="str">
        <f>IFERROR(INDEX(Cadastro!$D$5:$D$94,$AB1155),"")</f>
        <v>6x1</v>
      </c>
      <c r="E1155" s="29" t="str">
        <f>IFERROR(INDEX(Cadastro!$G$5:$G$94,$AB1155),"")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$94,$AB1155),"")="",IF($L1155&gt;0,1,0),IF(IFERROR(INDEX(Cadastro!$F$5:$F$94,$AB1155),"")&lt;=IFERROR(INDEX(Parâmetros!$B$39:$B$48,MATCH($E1155,Parâmetros!$A$39:$A$48,0)),99),IFERROR(INDEX(Cadastro!$F$5:$F$94,$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$94,$AB1155),"")="",0,IF(IFERROR(INDEX(Cadastro!$F$5:$F$94,$AB1155),"")&gt;IFERROR(INDEX(Parâmetros!$B$39:$B$48,MATCH($E1155,Parâmetros!$A$39:$A$48,0)),99),IFERROR(INDEX(Cadastro!$F$5:$F$94,$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registro"),IF(AND($AB1155&lt;&gt;$AB1154,IFERROR(INDEX(Cadastro!$F$5:$F$94,$AB1155),"")=""),"Indeterminado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IFERROR(MATCH($A1155&amp;"|"&amp;TEXT(_xlfn.MAXIFS(Cadastro!$E$5:$E$94,Cadastro!$A$5:$A$94,$A1155,Cadastro!$E$5:$E$94,"&lt;="&amp;$F1155),"yyyymmdd"),Cadastro!$I$5:$I$94,0),"")</f>
        <v>46</v>
      </c>
      <c r="AC1155" t="str">
        <f>IFERROR(_xlfn.SINGLE(INDEX(Exceções!$D$5:$D$202,MATCH($A1155&amp;"|"&amp;$F1155,Exceções!$F$5:$F$202,0))),"")</f>
        <v/>
      </c>
      <c r="AD1155" t="str">
        <f>IF($AC1155="","",IFERROR(_xlfn.SINGLE(INDEX(Exceções!$E$5:$E$202,MATCH($A1155&amp;"|"&amp;$F1155,Exceções!$F$5:$F$202,0))),""))</f>
        <v/>
      </c>
    </row>
    <row r="1156" spans="1:30" ht="15" hidden="1" customHeight="1" x14ac:dyDescent="0.25">
      <c r="A1156" s="43">
        <v>55628</v>
      </c>
      <c r="B1156" s="29" t="s">
        <v>209</v>
      </c>
      <c r="C1156" s="29" t="str">
        <f>IFERROR(INDEX(Cadastro!$C$5:$C$94,$AB1156),"NÃO INFORMADO")</f>
        <v>ESP</v>
      </c>
      <c r="D1156" s="29" t="str">
        <f>IFERROR(INDEX(Cadastro!$D$5:$D$94,$AB1156),"")</f>
        <v>6x1</v>
      </c>
      <c r="E1156" s="29" t="str">
        <f>IFERROR(INDEX(Cadastro!$G$5:$G$94,$AB1156),"")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$94,$AB1156),"")="",IF($L1156&gt;0,1,0),IF(IFERROR(INDEX(Cadastro!$F$5:$F$94,$AB1156),"")&lt;=IFERROR(INDEX(Parâmetros!$B$39:$B$48,MATCH($E1156,Parâmetros!$A$39:$A$48,0)),99),IFERROR(INDEX(Cadastro!$F$5:$F$94,$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$94,$AB1156),"")="",0,IF(IFERROR(INDEX(Cadastro!$F$5:$F$94,$AB1156),"")&gt;IFERROR(INDEX(Parâmetros!$B$39:$B$48,MATCH($E1156,Parâmetros!$A$39:$A$48,0)),99),IFERROR(INDEX(Cadastro!$F$5:$F$94,$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registro"),IF(AND($AB1156&lt;&gt;$AB1155,IFERROR(INDEX(Cadastro!$F$5:$F$94,$AB1156),"")=""),"Indeterminado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IFERROR(MATCH($A1156&amp;"|"&amp;TEXT(_xlfn.MAXIFS(Cadastro!$E$5:$E$94,Cadastro!$A$5:$A$94,$A1156,Cadastro!$E$5:$E$94,"&lt;="&amp;$F1156),"yyyymmdd"),Cadastro!$I$5:$I$94,0),"")</f>
        <v>46</v>
      </c>
      <c r="AC1156" t="str">
        <f>IFERROR(_xlfn.SINGLE(INDEX(Exceções!$D$5:$D$202,MATCH($A1156&amp;"|"&amp;$F1156,Exceções!$F$5:$F$202,0))),"")</f>
        <v/>
      </c>
      <c r="AD1156" t="str">
        <f>IF($AC1156="","",IFERROR(_xlfn.SINGLE(INDEX(Exceções!$E$5:$E$202,MATCH($A1156&amp;"|"&amp;$F1156,Exceções!$F$5:$F$202,0))),""))</f>
        <v/>
      </c>
    </row>
    <row r="1157" spans="1:30" ht="15" hidden="1" customHeight="1" x14ac:dyDescent="0.25">
      <c r="A1157" s="43">
        <v>55628</v>
      </c>
      <c r="B1157" s="29" t="s">
        <v>209</v>
      </c>
      <c r="C1157" s="29" t="str">
        <f>IFERROR(INDEX(Cadastro!$C$5:$C$94,$AB1157),"NÃO INFORMADO")</f>
        <v>ESP</v>
      </c>
      <c r="D1157" s="29" t="str">
        <f>IFERROR(INDEX(Cadastro!$D$5:$D$94,$AB1157),"")</f>
        <v>6x1</v>
      </c>
      <c r="E1157" s="29" t="str">
        <f>IFERROR(INDEX(Cadastro!$G$5:$G$94,$AB1157),"")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$94,$AB1157),"")="",IF($L1157&gt;0,1,0),IF(IFERROR(INDEX(Cadastro!$F$5:$F$94,$AB1157),"")&lt;=IFERROR(INDEX(Parâmetros!$B$39:$B$48,MATCH($E1157,Parâmetros!$A$39:$A$48,0)),99),IFERROR(INDEX(Cadastro!$F$5:$F$94,$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$94,$AB1157),"")="",0,IF(IFERROR(INDEX(Cadastro!$F$5:$F$94,$AB1157),"")&gt;IFERROR(INDEX(Parâmetros!$B$39:$B$48,MATCH($E1157,Parâmetros!$A$39:$A$48,0)),99),IFERROR(INDEX(Cadastro!$F$5:$F$94,$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registro"),IF(AND($AB1157&lt;&gt;$AB1156,IFERROR(INDEX(Cadastro!$F$5:$F$94,$AB1157),"")=""),"Indeterminado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IFERROR(MATCH($A1157&amp;"|"&amp;TEXT(_xlfn.MAXIFS(Cadastro!$E$5:$E$94,Cadastro!$A$5:$A$94,$A1157,Cadastro!$E$5:$E$94,"&lt;="&amp;$F1157),"yyyymmdd"),Cadastro!$I$5:$I$94,0),"")</f>
        <v>46</v>
      </c>
      <c r="AC1157" t="str">
        <f>IFERROR(_xlfn.SINGLE(INDEX(Exceções!$D$5:$D$202,MATCH($A1157&amp;"|"&amp;$F1157,Exceções!$F$5:$F$202,0))),"")</f>
        <v/>
      </c>
      <c r="AD1157" t="str">
        <f>IF($AC1157="","",IFERROR(_xlfn.SINGLE(INDEX(Exceções!$E$5:$E$202,MATCH($A1157&amp;"|"&amp;$F1157,Exceções!$F$5:$F$202,0))),""))</f>
        <v/>
      </c>
    </row>
    <row r="1158" spans="1:30" ht="15" hidden="1" customHeight="1" x14ac:dyDescent="0.25">
      <c r="A1158" s="43">
        <v>55628</v>
      </c>
      <c r="B1158" s="29" t="s">
        <v>209</v>
      </c>
      <c r="C1158" s="29" t="str">
        <f>IFERROR(INDEX(Cadastro!$C$5:$C$94,$AB1158),"NÃO INFORMADO")</f>
        <v>ESP</v>
      </c>
      <c r="D1158" s="29" t="str">
        <f>IFERROR(INDEX(Cadastro!$D$5:$D$94,$AB1158),"")</f>
        <v>6x1</v>
      </c>
      <c r="E1158" s="29" t="str">
        <f>IFERROR(INDEX(Cadastro!$G$5:$G$94,$AB1158),"")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$94,$AB1158),"")="",IF($L1158&gt;0,1,0),IF(IFERROR(INDEX(Cadastro!$F$5:$F$94,$AB1158),"")&lt;=IFERROR(INDEX(Parâmetros!$B$39:$B$48,MATCH($E1158,Parâmetros!$A$39:$A$48,0)),99),IFERROR(INDEX(Cadastro!$F$5:$F$94,$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$94,$AB1158),"")="",0,IF(IFERROR(INDEX(Cadastro!$F$5:$F$94,$AB1158),"")&gt;IFERROR(INDEX(Parâmetros!$B$39:$B$48,MATCH($E1158,Parâmetros!$A$39:$A$48,0)),99),IFERROR(INDEX(Cadastro!$F$5:$F$94,$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registro"),IF(AND($AB1158&lt;&gt;$AB1157,IFERROR(INDEX(Cadastro!$F$5:$F$94,$AB1158),"")=""),"Indeterminado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IFERROR(MATCH($A1158&amp;"|"&amp;TEXT(_xlfn.MAXIFS(Cadastro!$E$5:$E$94,Cadastro!$A$5:$A$94,$A1158,Cadastro!$E$5:$E$94,"&lt;="&amp;$F1158),"yyyymmdd"),Cadastro!$I$5:$I$94,0),"")</f>
        <v>46</v>
      </c>
      <c r="AC1158" t="str">
        <f>IFERROR(_xlfn.SINGLE(INDEX(Exceções!$D$5:$D$202,MATCH($A1158&amp;"|"&amp;$F1158,Exceções!$F$5:$F$202,0))),"")</f>
        <v/>
      </c>
      <c r="AD1158" t="str">
        <f>IF($AC1158="","",IFERROR(_xlfn.SINGLE(INDEX(Exceções!$E$5:$E$202,MATCH($A1158&amp;"|"&amp;$F1158,Exceções!$F$5:$F$202,0))),""))</f>
        <v/>
      </c>
    </row>
    <row r="1159" spans="1:30" ht="15" hidden="1" customHeight="1" x14ac:dyDescent="0.25">
      <c r="A1159" s="43">
        <v>55628</v>
      </c>
      <c r="B1159" s="29" t="s">
        <v>209</v>
      </c>
      <c r="C1159" s="29" t="str">
        <f>IFERROR(INDEX(Cadastro!$C$5:$C$94,$AB1159),"NÃO INFORMADO")</f>
        <v>ESP</v>
      </c>
      <c r="D1159" s="29" t="str">
        <f>IFERROR(INDEX(Cadastro!$D$5:$D$94,$AB1159),"")</f>
        <v>6x1</v>
      </c>
      <c r="E1159" s="29" t="str">
        <f>IFERROR(INDEX(Cadastro!$G$5:$G$94,$AB1159),"")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$94,$AB1159),"")="",IF($L1159&gt;0,1,0),IF(IFERROR(INDEX(Cadastro!$F$5:$F$94,$AB1159),"")&lt;=IFERROR(INDEX(Parâmetros!$B$39:$B$48,MATCH($E1159,Parâmetros!$A$39:$A$48,0)),99),IFERROR(INDEX(Cadastro!$F$5:$F$94,$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$94,$AB1159),"")="",0,IF(IFERROR(INDEX(Cadastro!$F$5:$F$94,$AB1159),"")&gt;IFERROR(INDEX(Parâmetros!$B$39:$B$48,MATCH($E1159,Parâmetros!$A$39:$A$48,0)),99),IFERROR(INDEX(Cadastro!$F$5:$F$94,$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registro"),IF(AND($AB1159&lt;&gt;$AB1158,IFERROR(INDEX(Cadastro!$F$5:$F$94,$AB1159),"")=""),"Indeterminado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IFERROR(MATCH($A1159&amp;"|"&amp;TEXT(_xlfn.MAXIFS(Cadastro!$E$5:$E$94,Cadastro!$A$5:$A$94,$A1159,Cadastro!$E$5:$E$94,"&lt;="&amp;$F1159),"yyyymmdd"),Cadastro!$I$5:$I$94,0),"")</f>
        <v>46</v>
      </c>
      <c r="AC1159" t="str">
        <f>IFERROR(_xlfn.SINGLE(INDEX(Exceções!$D$5:$D$202,MATCH($A1159&amp;"|"&amp;$F1159,Exceções!$F$5:$F$202,0))),"")</f>
        <v/>
      </c>
      <c r="AD1159" t="str">
        <f>IF($AC1159="","",IFERROR(_xlfn.SINGLE(INDEX(Exceções!$E$5:$E$202,MATCH($A1159&amp;"|"&amp;$F1159,Exceções!$F$5:$F$202,0))),""))</f>
        <v/>
      </c>
    </row>
    <row r="1160" spans="1:30" ht="15" hidden="1" customHeight="1" x14ac:dyDescent="0.25">
      <c r="A1160" s="43">
        <v>55628</v>
      </c>
      <c r="B1160" s="29" t="s">
        <v>209</v>
      </c>
      <c r="C1160" s="29" t="str">
        <f>IFERROR(INDEX(Cadastro!$C$5:$C$94,$AB1160),"NÃO INFORMADO")</f>
        <v>ESP</v>
      </c>
      <c r="D1160" s="29" t="str">
        <f>IFERROR(INDEX(Cadastro!$D$5:$D$94,$AB1160),"")</f>
        <v>6x1</v>
      </c>
      <c r="E1160" s="29" t="str">
        <f>IFERROR(INDEX(Cadastro!$G$5:$G$94,$AB1160),"")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$94,$AB1160),"")="",IF($L1160&gt;0,1,0),IF(IFERROR(INDEX(Cadastro!$F$5:$F$94,$AB1160),"")&lt;=IFERROR(INDEX(Parâmetros!$B$39:$B$48,MATCH($E1160,Parâmetros!$A$39:$A$48,0)),99),IFERROR(INDEX(Cadastro!$F$5:$F$94,$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$94,$AB1160),"")="",0,IF(IFERROR(INDEX(Cadastro!$F$5:$F$94,$AB1160),"")&gt;IFERROR(INDEX(Parâmetros!$B$39:$B$48,MATCH($E1160,Parâmetros!$A$39:$A$48,0)),99),IFERROR(INDEX(Cadastro!$F$5:$F$94,$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registro"),IF(AND($AB1160&lt;&gt;$AB1159,IFERROR(INDEX(Cadastro!$F$5:$F$94,$AB1160),"")=""),"Indeterminado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IFERROR(MATCH($A1160&amp;"|"&amp;TEXT(_xlfn.MAXIFS(Cadastro!$E$5:$E$94,Cadastro!$A$5:$A$94,$A1160,Cadastro!$E$5:$E$94,"&lt;="&amp;$F1160),"yyyymmdd"),Cadastro!$I$5:$I$94,0),"")</f>
        <v>46</v>
      </c>
      <c r="AC1160" t="str">
        <f>IFERROR(_xlfn.SINGLE(INDEX(Exceções!$D$5:$D$202,MATCH($A1160&amp;"|"&amp;$F1160,Exceções!$F$5:$F$202,0))),"")</f>
        <v/>
      </c>
      <c r="AD1160" t="str">
        <f>IF($AC1160="","",IFERROR(_xlfn.SINGLE(INDEX(Exceções!$E$5:$E$202,MATCH($A1160&amp;"|"&amp;$F1160,Exceções!$F$5:$F$202,0))),""))</f>
        <v/>
      </c>
    </row>
    <row r="1161" spans="1:30" ht="15" hidden="1" customHeight="1" x14ac:dyDescent="0.25">
      <c r="A1161" s="43">
        <v>55628</v>
      </c>
      <c r="B1161" s="29" t="s">
        <v>209</v>
      </c>
      <c r="C1161" s="29" t="str">
        <f>IFERROR(INDEX(Cadastro!$C$5:$C$94,$AB1161),"NÃO INFORMADO")</f>
        <v>ESP</v>
      </c>
      <c r="D1161" s="29" t="str">
        <f>IFERROR(INDEX(Cadastro!$D$5:$D$94,$AB1161),"")</f>
        <v>6x1</v>
      </c>
      <c r="E1161" s="29" t="str">
        <f>IFERROR(INDEX(Cadastro!$G$5:$G$94,$AB1161),"")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$94,$AB1161),"")="",IF($L1161&gt;0,1,0),IF(IFERROR(INDEX(Cadastro!$F$5:$F$94,$AB1161),"")&lt;=IFERROR(INDEX(Parâmetros!$B$39:$B$48,MATCH($E1161,Parâmetros!$A$39:$A$48,0)),99),IFERROR(INDEX(Cadastro!$F$5:$F$94,$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$94,$AB1161),"")="",0,IF(IFERROR(INDEX(Cadastro!$F$5:$F$94,$AB1161),"")&gt;IFERROR(INDEX(Parâmetros!$B$39:$B$48,MATCH($E1161,Parâmetros!$A$39:$A$48,0)),99),IFERROR(INDEX(Cadastro!$F$5:$F$94,$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registro"),IF(AND($AB1161&lt;&gt;$AB1160,IFERROR(INDEX(Cadastro!$F$5:$F$94,$AB1161),"")=""),"Indeterminado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IFERROR(MATCH($A1161&amp;"|"&amp;TEXT(_xlfn.MAXIFS(Cadastro!$E$5:$E$94,Cadastro!$A$5:$A$94,$A1161,Cadastro!$E$5:$E$94,"&lt;="&amp;$F1161),"yyyymmdd"),Cadastro!$I$5:$I$94,0),"")</f>
        <v>46</v>
      </c>
      <c r="AC1161" t="str">
        <f>IFERROR(_xlfn.SINGLE(INDEX(Exceções!$D$5:$D$202,MATCH($A1161&amp;"|"&amp;$F1161,Exceções!$F$5:$F$202,0))),"")</f>
        <v/>
      </c>
      <c r="AD1161" t="str">
        <f>IF($AC1161="","",IFERROR(_xlfn.SINGLE(INDEX(Exceções!$E$5:$E$202,MATCH($A1161&amp;"|"&amp;$F1161,Exceções!$F$5:$F$202,0))),""))</f>
        <v/>
      </c>
    </row>
    <row r="1162" spans="1:30" ht="15" hidden="1" customHeight="1" x14ac:dyDescent="0.25">
      <c r="A1162" s="43">
        <v>55628</v>
      </c>
      <c r="B1162" s="29" t="s">
        <v>209</v>
      </c>
      <c r="C1162" s="29" t="str">
        <f>IFERROR(INDEX(Cadastro!$C$5:$C$94,$AB1162),"NÃO INFORMADO")</f>
        <v>ESP</v>
      </c>
      <c r="D1162" s="29" t="str">
        <f>IFERROR(INDEX(Cadastro!$D$5:$D$94,$AB1162),"")</f>
        <v>6x1</v>
      </c>
      <c r="E1162" s="29" t="str">
        <f>IFERROR(INDEX(Cadastro!$G$5:$G$94,$AB1162),"")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$94,$AB1162),"")="",IF($L1162&gt;0,1,0),IF(IFERROR(INDEX(Cadastro!$F$5:$F$94,$AB1162),"")&lt;=IFERROR(INDEX(Parâmetros!$B$39:$B$48,MATCH($E1162,Parâmetros!$A$39:$A$48,0)),99),IFERROR(INDEX(Cadastro!$F$5:$F$94,$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$94,$AB1162),"")="",0,IF(IFERROR(INDEX(Cadastro!$F$5:$F$94,$AB1162),"")&gt;IFERROR(INDEX(Parâmetros!$B$39:$B$48,MATCH($E1162,Parâmetros!$A$39:$A$48,0)),99),IFERROR(INDEX(Cadastro!$F$5:$F$94,$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registro"),IF(AND($AB1162&lt;&gt;$AB1161,IFERROR(INDEX(Cadastro!$F$5:$F$94,$AB1162),"")=""),"Indeterminado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IFERROR(MATCH($A1162&amp;"|"&amp;TEXT(_xlfn.MAXIFS(Cadastro!$E$5:$E$94,Cadastro!$A$5:$A$94,$A1162,Cadastro!$E$5:$E$94,"&lt;="&amp;$F1162),"yyyymmdd"),Cadastro!$I$5:$I$94,0),"")</f>
        <v>46</v>
      </c>
      <c r="AC1162" t="str">
        <f>IFERROR(_xlfn.SINGLE(INDEX(Exceções!$D$5:$D$202,MATCH($A1162&amp;"|"&amp;$F1162,Exceções!$F$5:$F$202,0))),"")</f>
        <v/>
      </c>
      <c r="AD1162" t="str">
        <f>IF($AC1162="","",IFERROR(_xlfn.SINGLE(INDEX(Exceções!$E$5:$E$202,MATCH($A1162&amp;"|"&amp;$F1162,Exceções!$F$5:$F$202,0))),""))</f>
        <v/>
      </c>
    </row>
    <row r="1163" spans="1:30" ht="15" hidden="1" customHeight="1" x14ac:dyDescent="0.25">
      <c r="A1163" s="43">
        <v>55628</v>
      </c>
      <c r="B1163" s="29" t="s">
        <v>209</v>
      </c>
      <c r="C1163" s="29" t="str">
        <f>IFERROR(INDEX(Cadastro!$C$5:$C$94,$AB1163),"NÃO INFORMADO")</f>
        <v>ESP</v>
      </c>
      <c r="D1163" s="29" t="str">
        <f>IFERROR(INDEX(Cadastro!$D$5:$D$94,$AB1163),"")</f>
        <v>6x1</v>
      </c>
      <c r="E1163" s="29" t="str">
        <f>IFERROR(INDEX(Cadastro!$G$5:$G$94,$AB1163),"")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$94,$AB1163),"")="",IF($L1163&gt;0,1,0),IF(IFERROR(INDEX(Cadastro!$F$5:$F$94,$AB1163),"")&lt;=IFERROR(INDEX(Parâmetros!$B$39:$B$48,MATCH($E1163,Parâmetros!$A$39:$A$48,0)),99),IFERROR(INDEX(Cadastro!$F$5:$F$94,$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$94,$AB1163),"")="",0,IF(IFERROR(INDEX(Cadastro!$F$5:$F$94,$AB1163),"")&gt;IFERROR(INDEX(Parâmetros!$B$39:$B$48,MATCH($E1163,Parâmetros!$A$39:$A$48,0)),99),IFERROR(INDEX(Cadastro!$F$5:$F$94,$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registro"),IF(AND($AB1163&lt;&gt;$AB1162,IFERROR(INDEX(Cadastro!$F$5:$F$94,$AB1163),"")=""),"Indeterminado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IFERROR(MATCH($A1163&amp;"|"&amp;TEXT(_xlfn.MAXIFS(Cadastro!$E$5:$E$94,Cadastro!$A$5:$A$94,$A1163,Cadastro!$E$5:$E$94,"&lt;="&amp;$F1163),"yyyymmdd"),Cadastro!$I$5:$I$94,0),"")</f>
        <v>46</v>
      </c>
      <c r="AC1163" t="str">
        <f>IFERROR(_xlfn.SINGLE(INDEX(Exceções!$D$5:$D$202,MATCH($A1163&amp;"|"&amp;$F1163,Exceções!$F$5:$F$202,0))),"")</f>
        <v/>
      </c>
      <c r="AD1163" t="str">
        <f>IF($AC1163="","",IFERROR(_xlfn.SINGLE(INDEX(Exceções!$E$5:$E$202,MATCH($A1163&amp;"|"&amp;$F1163,Exceções!$F$5:$F$202,0))),""))</f>
        <v/>
      </c>
    </row>
    <row r="1164" spans="1:30" ht="15" hidden="1" customHeight="1" x14ac:dyDescent="0.25">
      <c r="A1164" s="43">
        <v>55628</v>
      </c>
      <c r="B1164" s="29" t="s">
        <v>209</v>
      </c>
      <c r="C1164" s="29" t="str">
        <f>IFERROR(INDEX(Cadastro!$C$5:$C$94,$AB1164),"NÃO INFORMADO")</f>
        <v>ESP</v>
      </c>
      <c r="D1164" s="29" t="str">
        <f>IFERROR(INDEX(Cadastro!$D$5:$D$94,$AB1164),"")</f>
        <v>6x1</v>
      </c>
      <c r="E1164" s="29" t="str">
        <f>IFERROR(INDEX(Cadastro!$G$5:$G$94,$AB1164),"")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$94,$AB1164),"")="",IF($L1164&gt;0,1,0),IF(IFERROR(INDEX(Cadastro!$F$5:$F$94,$AB1164),"")&lt;=IFERROR(INDEX(Parâmetros!$B$39:$B$48,MATCH($E1164,Parâmetros!$A$39:$A$48,0)),99),IFERROR(INDEX(Cadastro!$F$5:$F$94,$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$94,$AB1164),"")="",0,IF(IFERROR(INDEX(Cadastro!$F$5:$F$94,$AB1164),"")&gt;IFERROR(INDEX(Parâmetros!$B$39:$B$48,MATCH($E1164,Parâmetros!$A$39:$A$48,0)),99),IFERROR(INDEX(Cadastro!$F$5:$F$94,$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registro"),IF(AND($AB1164&lt;&gt;$AB1163,IFERROR(INDEX(Cadastro!$F$5:$F$94,$AB1164),"")=""),"Indeterminado (início da série)",IF($X1164&gt;0,"Folga","Falta de registro"))))))))</f>
        <v>Folga</v>
      </c>
      <c r="Z1164" s="46">
        <f>IF(OR($L1164&gt;0,$F1164&gt;Parâmetros!$E$14),0,IF($A1164&lt;&gt;$A1163,1,N($Z1163)+1))</f>
        <v>1</v>
      </c>
      <c r="AA1164" s="46">
        <f>IF(OR($L1164&gt;0,$F1164&gt;Parâmetros!$E$14),0,IF(OR($A1164&lt;&gt;$A1165,$F1165&gt;Parâmetros!$E$14),1,N($AA1165)+1))</f>
        <v>3</v>
      </c>
      <c r="AB1164" s="43">
        <f>IFERROR(MATCH($A1164&amp;"|"&amp;TEXT(_xlfn.MAXIFS(Cadastro!$E$5:$E$94,Cadastro!$A$5:$A$94,$A1164,Cadastro!$E$5:$E$94,"&lt;="&amp;$F1164),"yyyymmdd"),Cadastro!$I$5:$I$94,0),"")</f>
        <v>46</v>
      </c>
      <c r="AC1164" t="str">
        <f>IFERROR(_xlfn.SINGLE(INDEX(Exceções!$D$5:$D$202,MATCH($A1164&amp;"|"&amp;$F1164,Exceções!$F$5:$F$202,0))),"")</f>
        <v/>
      </c>
      <c r="AD1164" t="str">
        <f>IF($AC1164="","",IFERROR(_xlfn.SINGLE(INDEX(Exceções!$E$5:$E$202,MATCH($A1164&amp;"|"&amp;$F1164,Exceções!$F$5:$F$202,0))),""))</f>
        <v/>
      </c>
    </row>
    <row r="1165" spans="1:30" ht="15" hidden="1" customHeight="1" x14ac:dyDescent="0.25">
      <c r="A1165" s="43">
        <v>55628</v>
      </c>
      <c r="B1165" s="29" t="s">
        <v>209</v>
      </c>
      <c r="C1165" s="29" t="str">
        <f>IFERROR(INDEX(Cadastro!$C$5:$C$94,$AB1165),"NÃO INFORMADO")</f>
        <v>ESP</v>
      </c>
      <c r="D1165" s="29" t="str">
        <f>IFERROR(INDEX(Cadastro!$D$5:$D$94,$AB1165),"")</f>
        <v>6x1</v>
      </c>
      <c r="E1165" s="29" t="str">
        <f>IFERROR(INDEX(Cadastro!$G$5:$G$94,$AB1165),"")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$94,$AB1165),"")="",IF($L1165&gt;0,1,0),IF(IFERROR(INDEX(Cadastro!$F$5:$F$94,$AB1165),"")&lt;=IFERROR(INDEX(Parâmetros!$B$39:$B$48,MATCH($E1165,Parâmetros!$A$39:$A$48,0)),99),IFERROR(INDEX(Cadastro!$F$5:$F$94,$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$94,$AB1165),"")="",0,IF(IFERROR(INDEX(Cadastro!$F$5:$F$94,$AB1165),"")&gt;IFERROR(INDEX(Parâmetros!$B$39:$B$48,MATCH($E1165,Parâmetros!$A$39:$A$48,0)),99),IFERROR(INDEX(Cadastro!$F$5:$F$94,$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registro"),IF(AND($AB1165&lt;&gt;$AB1164,IFERROR(INDEX(Cadastro!$F$5:$F$94,$AB1165),"")=""),"Indeterminado (início da série)",IF($X1165&gt;0,"Folga","Falta de registro"))))))))</f>
        <v>Falta de registro</v>
      </c>
      <c r="Z1165" s="46">
        <f>IF(OR($L1165&gt;0,$F1165&gt;Parâmetros!$E$14),0,IF($A1165&lt;&gt;$A1164,1,N($Z1164)+1))</f>
        <v>2</v>
      </c>
      <c r="AA1165" s="46">
        <f>IF(OR($L1165&gt;0,$F1165&gt;Parâmetros!$E$14),0,IF(OR($A1165&lt;&gt;$A1166,$F1166&gt;Parâmetros!$E$14),1,N($AA1166)+1))</f>
        <v>2</v>
      </c>
      <c r="AB1165" s="43">
        <f>IFERROR(MATCH($A1165&amp;"|"&amp;TEXT(_xlfn.MAXIFS(Cadastro!$E$5:$E$94,Cadastro!$A$5:$A$94,$A1165,Cadastro!$E$5:$E$94,"&lt;="&amp;$F1165),"yyyymmdd"),Cadastro!$I$5:$I$94,0),"")</f>
        <v>46</v>
      </c>
      <c r="AC1165" t="str">
        <f>IFERROR(_xlfn.SINGLE(INDEX(Exceções!$D$5:$D$202,MATCH($A1165&amp;"|"&amp;$F1165,Exceções!$F$5:$F$202,0))),"")</f>
        <v/>
      </c>
      <c r="AD1165" t="str">
        <f>IF($AC1165="","",IFERROR(_xlfn.SINGLE(INDEX(Exceções!$E$5:$E$202,MATCH($A1165&amp;"|"&amp;$F1165,Exceções!$F$5:$F$202,0))),""))</f>
        <v/>
      </c>
    </row>
    <row r="1166" spans="1:30" ht="15" hidden="1" customHeight="1" x14ac:dyDescent="0.25">
      <c r="A1166" s="43">
        <v>55628</v>
      </c>
      <c r="B1166" s="29" t="s">
        <v>209</v>
      </c>
      <c r="C1166" s="29" t="str">
        <f>IFERROR(INDEX(Cadastro!$C$5:$C$94,$AB1166),"NÃO INFORMADO")</f>
        <v>ESP</v>
      </c>
      <c r="D1166" s="29" t="str">
        <f>IFERROR(INDEX(Cadastro!$D$5:$D$94,$AB1166),"")</f>
        <v>6x1</v>
      </c>
      <c r="E1166" s="29" t="str">
        <f>IFERROR(INDEX(Cadastro!$G$5:$G$94,$AB1166),"")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$94,$AB1166),"")="",IF($L1166&gt;0,1,0),IF(IFERROR(INDEX(Cadastro!$F$5:$F$94,$AB1166),"")&lt;=IFERROR(INDEX(Parâmetros!$B$39:$B$48,MATCH($E1166,Parâmetros!$A$39:$A$48,0)),99),IFERROR(INDEX(Cadastro!$F$5:$F$94,$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$94,$AB1166),"")="",0,IF(IFERROR(INDEX(Cadastro!$F$5:$F$94,$AB1166),"")&gt;IFERROR(INDEX(Parâmetros!$B$39:$B$48,MATCH($E1166,Parâmetros!$A$39:$A$48,0)),99),IFERROR(INDEX(Cadastro!$F$5:$F$94,$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registro"),IF(AND($AB1166&lt;&gt;$AB1165,IFERROR(INDEX(Cadastro!$F$5:$F$94,$AB1166),"")=""),"Indeterminado (início da série)",IF($X1166&gt;0,"Folga","Falta de registro"))))))))</f>
        <v>Falta de registro</v>
      </c>
      <c r="Z1166" s="46">
        <f>IF(OR($L1166&gt;0,$F1166&gt;Parâmetros!$E$14),0,IF($A1166&lt;&gt;$A1165,1,N($Z1165)+1))</f>
        <v>3</v>
      </c>
      <c r="AA1166" s="46">
        <f>IF(OR($L1166&gt;0,$F1166&gt;Parâmetros!$E$14),0,IF(OR($A1166&lt;&gt;$A1167,$F1167&gt;Parâmetros!$E$14),1,N($AA1167)+1))</f>
        <v>1</v>
      </c>
      <c r="AB1166" s="43">
        <f>IFERROR(MATCH($A1166&amp;"|"&amp;TEXT(_xlfn.MAXIFS(Cadastro!$E$5:$E$94,Cadastro!$A$5:$A$94,$A1166,Cadastro!$E$5:$E$94,"&lt;="&amp;$F1166),"yyyymmdd"),Cadastro!$I$5:$I$94,0),"")</f>
        <v>46</v>
      </c>
      <c r="AC1166" t="str">
        <f>IFERROR(_xlfn.SINGLE(INDEX(Exceções!$D$5:$D$202,MATCH($A1166&amp;"|"&amp;$F1166,Exceções!$F$5:$F$202,0))),"")</f>
        <v/>
      </c>
      <c r="AD1166" t="str">
        <f>IF($AC1166="","",IFERROR(_xlfn.SINGLE(INDEX(Exceções!$E$5:$E$202,MATCH($A1166&amp;"|"&amp;$F1166,Exceções!$F$5:$F$202,0))),""))</f>
        <v/>
      </c>
    </row>
    <row r="1167" spans="1:30" ht="15" hidden="1" customHeight="1" x14ac:dyDescent="0.25">
      <c r="A1167" s="43">
        <v>55628</v>
      </c>
      <c r="B1167" s="29" t="s">
        <v>209</v>
      </c>
      <c r="C1167" s="29" t="str">
        <f>IFERROR(INDEX(Cadastro!$C$5:$C$94,$AB1167),"NÃO INFORMADO")</f>
        <v>ESP</v>
      </c>
      <c r="D1167" s="29" t="str">
        <f>IFERROR(INDEX(Cadastro!$D$5:$D$94,$AB1167),"")</f>
        <v>6x1</v>
      </c>
      <c r="E1167" s="29" t="str">
        <f>IFERROR(INDEX(Cadastro!$G$5:$G$94,$AB1167),"")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Não</v>
      </c>
      <c r="Q1167" s="44" t="str">
        <f t="shared" si="224"/>
        <v/>
      </c>
      <c r="R1167" s="44" t="str">
        <f t="shared" si="225"/>
        <v/>
      </c>
      <c r="S1167" s="42" t="str">
        <f t="shared" si="226"/>
        <v/>
      </c>
      <c r="T1167" s="44" t="str">
        <f>IF($Q1167&lt;&gt;"Sim","",IF($N1167&gt;Parâmetros!$E$15,"Sim","Não"))</f>
        <v/>
      </c>
      <c r="U1167" s="29" t="str">
        <f t="shared" si="227"/>
        <v>Fora da apuração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$94,$AB1167),"")="",IF($L1167&gt;0,1,0),IF(IFERROR(INDEX(Cadastro!$F$5:$F$94,$AB1167),"")&lt;=IFERROR(INDEX(Parâmetros!$B$39:$B$48,MATCH($E1167,Parâmetros!$A$39:$A$48,0)),99),IFERROR(INDEX(Cadastro!$F$5:$F$94,$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$94,$AB1167),"")="",0,IF(IFERROR(INDEX(Cadastro!$F$5:$F$94,$AB1167),"")&gt;IFERROR(INDEX(Parâmetros!$B$39:$B$48,MATCH($E1167,Parâmetros!$A$39:$A$48,0)),99),IFERROR(INDEX(Cadastro!$F$5:$F$94,$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registro"),IF(AND($AB1167&lt;&gt;$AB1166,IFERROR(INDEX(Cadastro!$F$5:$F$94,$AB1167),"")=""),"Indeterminado (início da série)",IF($X1167&gt;0,"Folga","Falta de registro"))))))))</f>
        <v>Falta de registro</v>
      </c>
      <c r="Z1167" s="46">
        <f>IF(OR($L1167&gt;0,$F1167&gt;Parâmetros!$E$14),0,IF($A1167&lt;&gt;$A1166,1,N($Z1166)+1))</f>
        <v>0</v>
      </c>
      <c r="AA1167" s="46">
        <f>IF(OR($L1167&gt;0,$F1167&gt;Parâmetros!$E$14),0,IF(OR($A1167&lt;&gt;$A1168,$F1168&gt;Parâmetros!$E$14),1,N($AA1168)+1))</f>
        <v>0</v>
      </c>
      <c r="AB1167" s="43">
        <f>IFERROR(MATCH($A1167&amp;"|"&amp;TEXT(_xlfn.MAXIFS(Cadastro!$E$5:$E$94,Cadastro!$A$5:$A$94,$A1167,Cadastro!$E$5:$E$94,"&lt;="&amp;$F1167),"yyyymmdd"),Cadastro!$I$5:$I$94,0),"")</f>
        <v>46</v>
      </c>
      <c r="AC1167" t="str">
        <f>IFERROR(_xlfn.SINGLE(INDEX(Exceções!$D$5:$D$202,MATCH($A1167&amp;"|"&amp;$F1167,Exceções!$F$5:$F$202,0))),"")</f>
        <v/>
      </c>
      <c r="AD1167" t="str">
        <f>IF($AC1167="","",IFERROR(_xlfn.SINGLE(INDEX(Exceções!$E$5:$E$202,MATCH($A1167&amp;"|"&amp;$F1167,Exceções!$F$5:$F$202,0))),""))</f>
        <v/>
      </c>
    </row>
    <row r="1168" spans="1:30" ht="15" hidden="1" customHeight="1" x14ac:dyDescent="0.25">
      <c r="A1168" s="43">
        <v>55628</v>
      </c>
      <c r="B1168" s="29" t="s">
        <v>209</v>
      </c>
      <c r="C1168" s="29" t="str">
        <f>IFERROR(INDEX(Cadastro!$C$5:$C$94,$AB1168),"NÃO INFORMADO")</f>
        <v>ESP</v>
      </c>
      <c r="D1168" s="29" t="str">
        <f>IFERROR(INDEX(Cadastro!$D$5:$D$94,$AB1168),"")</f>
        <v>6x1</v>
      </c>
      <c r="E1168" s="29" t="str">
        <f>IFERROR(INDEX(Cadastro!$G$5:$G$94,$AB1168),"")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$94,$AB1168),"")="",IF($L1168&gt;0,1,0),IF(IFERROR(INDEX(Cadastro!$F$5:$F$94,$AB1168),"")&lt;=IFERROR(INDEX(Parâmetros!$B$39:$B$48,MATCH($E1168,Parâmetros!$A$39:$A$48,0)),99),IFERROR(INDEX(Cadastro!$F$5:$F$94,$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$94,$AB1168),"")="",0,IF(IFERROR(INDEX(Cadastro!$F$5:$F$94,$AB1168),"")&gt;IFERROR(INDEX(Parâmetros!$B$39:$B$48,MATCH($E1168,Parâmetros!$A$39:$A$48,0)),99),IFERROR(INDEX(Cadastro!$F$5:$F$94,$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registro"),IF(AND($AB1168&lt;&gt;$AB1167,IFERROR(INDEX(Cadastro!$F$5:$F$94,$AB1168),"")=""),"Indeterminado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IFERROR(MATCH($A1168&amp;"|"&amp;TEXT(_xlfn.MAXIFS(Cadastro!$E$5:$E$94,Cadastro!$A$5:$A$94,$A1168,Cadastro!$E$5:$E$94,"&lt;="&amp;$F1168),"yyyymmdd"),Cadastro!$I$5:$I$94,0),"")</f>
        <v>46</v>
      </c>
      <c r="AC1168" t="str">
        <f>IFERROR(_xlfn.SINGLE(INDEX(Exceções!$D$5:$D$202,MATCH($A1168&amp;"|"&amp;$F1168,Exceções!$F$5:$F$202,0))),"")</f>
        <v/>
      </c>
      <c r="AD1168" t="str">
        <f>IF($AC1168="","",IFERROR(_xlfn.SINGLE(INDEX(Exceções!$E$5:$E$202,MATCH($A1168&amp;"|"&amp;$F1168,Exceções!$F$5:$F$202,0))),""))</f>
        <v/>
      </c>
    </row>
    <row r="1169" spans="1:30" ht="15" hidden="1" customHeight="1" x14ac:dyDescent="0.25">
      <c r="A1169" s="43">
        <v>55628</v>
      </c>
      <c r="B1169" s="29" t="s">
        <v>209</v>
      </c>
      <c r="C1169" s="29" t="str">
        <f>IFERROR(INDEX(Cadastro!$C$5:$C$94,$AB1169),"NÃO INFORMADO")</f>
        <v>ESP</v>
      </c>
      <c r="D1169" s="29" t="str">
        <f>IFERROR(INDEX(Cadastro!$D$5:$D$94,$AB1169),"")</f>
        <v>6x1</v>
      </c>
      <c r="E1169" s="29" t="str">
        <f>IFERROR(INDEX(Cadastro!$G$5:$G$94,$AB1169),"")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$94,$AB1169),"")="",IF($L1169&gt;0,1,0),IF(IFERROR(INDEX(Cadastro!$F$5:$F$94,$AB1169),"")&lt;=IFERROR(INDEX(Parâmetros!$B$39:$B$48,MATCH($E1169,Parâmetros!$A$39:$A$48,0)),99),IFERROR(INDEX(Cadastro!$F$5:$F$94,$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$94,$AB1169),"")="",0,IF(IFERROR(INDEX(Cadastro!$F$5:$F$94,$AB1169),"")&gt;IFERROR(INDEX(Parâmetros!$B$39:$B$48,MATCH($E1169,Parâmetros!$A$39:$A$48,0)),99),IFERROR(INDEX(Cadastro!$F$5:$F$94,$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registro"),IF(AND($AB1169&lt;&gt;$AB1168,IFERROR(INDEX(Cadastro!$F$5:$F$94,$AB1169),"")=""),"Indeterminado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IFERROR(MATCH($A1169&amp;"|"&amp;TEXT(_xlfn.MAXIFS(Cadastro!$E$5:$E$94,Cadastro!$A$5:$A$94,$A1169,Cadastro!$E$5:$E$94,"&lt;="&amp;$F1169),"yyyymmdd"),Cadastro!$I$5:$I$94,0),"")</f>
        <v>46</v>
      </c>
      <c r="AC1169" t="str">
        <f>IFERROR(_xlfn.SINGLE(INDEX(Exceções!$D$5:$D$202,MATCH($A1169&amp;"|"&amp;$F1169,Exceções!$F$5:$F$202,0))),"")</f>
        <v/>
      </c>
      <c r="AD1169" t="str">
        <f>IF($AC1169="","",IFERROR(_xlfn.SINGLE(INDEX(Exceções!$E$5:$E$202,MATCH($A1169&amp;"|"&amp;$F1169,Exceções!$F$5:$F$202,0))),""))</f>
        <v/>
      </c>
    </row>
    <row r="1170" spans="1:30" ht="15" hidden="1" customHeight="1" x14ac:dyDescent="0.25">
      <c r="A1170" s="43">
        <v>55628</v>
      </c>
      <c r="B1170" s="29" t="s">
        <v>209</v>
      </c>
      <c r="C1170" s="29" t="str">
        <f>IFERROR(INDEX(Cadastro!$C$5:$C$94,$AB1170),"NÃO INFORMADO")</f>
        <v>ESP</v>
      </c>
      <c r="D1170" s="29" t="str">
        <f>IFERROR(INDEX(Cadastro!$D$5:$D$94,$AB1170),"")</f>
        <v>6x1</v>
      </c>
      <c r="E1170" s="29" t="str">
        <f>IFERROR(INDEX(Cadastro!$G$5:$G$94,$AB1170),"")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$94,$AB1170),"")="",IF($L1170&gt;0,1,0),IF(IFERROR(INDEX(Cadastro!$F$5:$F$94,$AB1170),"")&lt;=IFERROR(INDEX(Parâmetros!$B$39:$B$48,MATCH($E1170,Parâmetros!$A$39:$A$48,0)),99),IFERROR(INDEX(Cadastro!$F$5:$F$94,$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$94,$AB1170),"")="",0,IF(IFERROR(INDEX(Cadastro!$F$5:$F$94,$AB1170),"")&gt;IFERROR(INDEX(Parâmetros!$B$39:$B$48,MATCH($E1170,Parâmetros!$A$39:$A$48,0)),99),IFERROR(INDEX(Cadastro!$F$5:$F$94,$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registro"),IF(AND($AB1170&lt;&gt;$AB1169,IFERROR(INDEX(Cadastro!$F$5:$F$94,$AB1170),"")=""),"Indeterminado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IFERROR(MATCH($A1170&amp;"|"&amp;TEXT(_xlfn.MAXIFS(Cadastro!$E$5:$E$94,Cadastro!$A$5:$A$94,$A1170,Cadastro!$E$5:$E$94,"&lt;="&amp;$F1170),"yyyymmdd"),Cadastro!$I$5:$I$94,0),"")</f>
        <v>46</v>
      </c>
      <c r="AC1170" t="str">
        <f>IFERROR(_xlfn.SINGLE(INDEX(Exceções!$D$5:$D$202,MATCH($A1170&amp;"|"&amp;$F1170,Exceções!$F$5:$F$202,0))),"")</f>
        <v/>
      </c>
      <c r="AD1170" t="str">
        <f>IF($AC1170="","",IFERROR(_xlfn.SINGLE(INDEX(Exceções!$E$5:$E$202,MATCH($A1170&amp;"|"&amp;$F1170,Exceções!$F$5:$F$202,0))),""))</f>
        <v/>
      </c>
    </row>
    <row r="1171" spans="1:30" ht="15" hidden="1" customHeight="1" x14ac:dyDescent="0.25">
      <c r="A1171" s="43">
        <v>55628</v>
      </c>
      <c r="B1171" s="29" t="s">
        <v>209</v>
      </c>
      <c r="C1171" s="29" t="str">
        <f>IFERROR(INDEX(Cadastro!$C$5:$C$94,$AB1171),"NÃO INFORMADO")</f>
        <v>ESP</v>
      </c>
      <c r="D1171" s="29" t="str">
        <f>IFERROR(INDEX(Cadastro!$D$5:$D$94,$AB1171),"")</f>
        <v>6x1</v>
      </c>
      <c r="E1171" s="29" t="str">
        <f>IFERROR(INDEX(Cadastro!$G$5:$G$94,$AB1171),"")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$94,$AB1171),"")="",IF($L1171&gt;0,1,0),IF(IFERROR(INDEX(Cadastro!$F$5:$F$94,$AB1171),"")&lt;=IFERROR(INDEX(Parâmetros!$B$39:$B$48,MATCH($E1171,Parâmetros!$A$39:$A$48,0)),99),IFERROR(INDEX(Cadastro!$F$5:$F$94,$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$94,$AB1171),"")="",0,IF(IFERROR(INDEX(Cadastro!$F$5:$F$94,$AB1171),"")&gt;IFERROR(INDEX(Parâmetros!$B$39:$B$48,MATCH($E1171,Parâmetros!$A$39:$A$48,0)),99),IFERROR(INDEX(Cadastro!$F$5:$F$94,$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registro"),IF(AND($AB1171&lt;&gt;$AB1170,IFERROR(INDEX(Cadastro!$F$5:$F$94,$AB1171),"")=""),"Indeterminado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IFERROR(MATCH($A1171&amp;"|"&amp;TEXT(_xlfn.MAXIFS(Cadastro!$E$5:$E$94,Cadastro!$A$5:$A$94,$A1171,Cadastro!$E$5:$E$94,"&lt;="&amp;$F1171),"yyyymmdd"),Cadastro!$I$5:$I$94,0),"")</f>
        <v>46</v>
      </c>
      <c r="AC1171" t="str">
        <f>IFERROR(_xlfn.SINGLE(INDEX(Exceções!$D$5:$D$202,MATCH($A1171&amp;"|"&amp;$F1171,Exceções!$F$5:$F$202,0))),"")</f>
        <v/>
      </c>
      <c r="AD1171" t="str">
        <f>IF($AC1171="","",IFERROR(_xlfn.SINGLE(INDEX(Exceções!$E$5:$E$202,MATCH($A1171&amp;"|"&amp;$F1171,Exceções!$F$5:$F$202,0))),""))</f>
        <v/>
      </c>
    </row>
    <row r="1172" spans="1:30" ht="15" hidden="1" customHeight="1" x14ac:dyDescent="0.25">
      <c r="A1172" s="43">
        <v>55628</v>
      </c>
      <c r="B1172" s="29" t="s">
        <v>209</v>
      </c>
      <c r="C1172" s="29" t="str">
        <f>IFERROR(INDEX(Cadastro!$C$5:$C$94,$AB1172),"NÃO INFORMADO")</f>
        <v>ESP</v>
      </c>
      <c r="D1172" s="29" t="str">
        <f>IFERROR(INDEX(Cadastro!$D$5:$D$94,$AB1172),"")</f>
        <v>6x1</v>
      </c>
      <c r="E1172" s="29" t="str">
        <f>IFERROR(INDEX(Cadastro!$G$5:$G$94,$AB1172),"")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$94,$AB1172),"")="",IF($L1172&gt;0,1,0),IF(IFERROR(INDEX(Cadastro!$F$5:$F$94,$AB1172),"")&lt;=IFERROR(INDEX(Parâmetros!$B$39:$B$48,MATCH($E1172,Parâmetros!$A$39:$A$48,0)),99),IFERROR(INDEX(Cadastro!$F$5:$F$94,$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$94,$AB1172),"")="",0,IF(IFERROR(INDEX(Cadastro!$F$5:$F$94,$AB1172),"")&gt;IFERROR(INDEX(Parâmetros!$B$39:$B$48,MATCH($E1172,Parâmetros!$A$39:$A$48,0)),99),IFERROR(INDEX(Cadastro!$F$5:$F$94,$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registro"),IF(AND($AB1172&lt;&gt;$AB1171,IFERROR(INDEX(Cadastro!$F$5:$F$94,$AB1172),"")=""),"Indeterminado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IFERROR(MATCH($A1172&amp;"|"&amp;TEXT(_xlfn.MAXIFS(Cadastro!$E$5:$E$94,Cadastro!$A$5:$A$94,$A1172,Cadastro!$E$5:$E$94,"&lt;="&amp;$F1172),"yyyymmdd"),Cadastro!$I$5:$I$94,0),"")</f>
        <v>46</v>
      </c>
      <c r="AC1172" t="str">
        <f>IFERROR(_xlfn.SINGLE(INDEX(Exceções!$D$5:$D$202,MATCH($A1172&amp;"|"&amp;$F1172,Exceções!$F$5:$F$202,0))),"")</f>
        <v/>
      </c>
      <c r="AD1172" t="str">
        <f>IF($AC1172="","",IFERROR(_xlfn.SINGLE(INDEX(Exceções!$E$5:$E$202,MATCH($A1172&amp;"|"&amp;$F1172,Exceções!$F$5:$F$202,0))),""))</f>
        <v/>
      </c>
    </row>
    <row r="1173" spans="1:30" ht="15" hidden="1" customHeight="1" x14ac:dyDescent="0.25">
      <c r="A1173" s="43">
        <v>55628</v>
      </c>
      <c r="B1173" s="29" t="s">
        <v>209</v>
      </c>
      <c r="C1173" s="29" t="str">
        <f>IFERROR(INDEX(Cadastro!$C$5:$C$94,$AB1173),"NÃO INFORMADO")</f>
        <v>ESP</v>
      </c>
      <c r="D1173" s="29" t="str">
        <f>IFERROR(INDEX(Cadastro!$D$5:$D$94,$AB1173),"")</f>
        <v>6x1</v>
      </c>
      <c r="E1173" s="29" t="str">
        <f>IFERROR(INDEX(Cadastro!$G$5:$G$94,$AB1173),"")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$94,$AB1173),"")="",IF($L1173&gt;0,1,0),IF(IFERROR(INDEX(Cadastro!$F$5:$F$94,$AB1173),"")&lt;=IFERROR(INDEX(Parâmetros!$B$39:$B$48,MATCH($E1173,Parâmetros!$A$39:$A$48,0)),99),IFERROR(INDEX(Cadastro!$F$5:$F$94,$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$94,$AB1173),"")="",0,IF(IFERROR(INDEX(Cadastro!$F$5:$F$94,$AB1173),"")&gt;IFERROR(INDEX(Parâmetros!$B$39:$B$48,MATCH($E1173,Parâmetros!$A$39:$A$48,0)),99),IFERROR(INDEX(Cadastro!$F$5:$F$94,$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registro"),IF(AND($AB1173&lt;&gt;$AB1172,IFERROR(INDEX(Cadastro!$F$5:$F$94,$AB1173),"")=""),"Indeterminado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IFERROR(MATCH($A1173&amp;"|"&amp;TEXT(_xlfn.MAXIFS(Cadastro!$E$5:$E$94,Cadastro!$A$5:$A$94,$A1173,Cadastro!$E$5:$E$94,"&lt;="&amp;$F1173),"yyyymmdd"),Cadastro!$I$5:$I$94,0),"")</f>
        <v>46</v>
      </c>
      <c r="AC1173" t="str">
        <f>IFERROR(_xlfn.SINGLE(INDEX(Exceções!$D$5:$D$202,MATCH($A1173&amp;"|"&amp;$F1173,Exceções!$F$5:$F$202,0))),"")</f>
        <v/>
      </c>
      <c r="AD1173" t="str">
        <f>IF($AC1173="","",IFERROR(_xlfn.SINGLE(INDEX(Exceções!$E$5:$E$202,MATCH($A1173&amp;"|"&amp;$F1173,Exceções!$F$5:$F$202,0))),""))</f>
        <v/>
      </c>
    </row>
    <row r="1174" spans="1:30" ht="15" hidden="1" customHeight="1" x14ac:dyDescent="0.25">
      <c r="A1174" s="43">
        <v>55628</v>
      </c>
      <c r="B1174" s="29" t="s">
        <v>209</v>
      </c>
      <c r="C1174" s="29" t="str">
        <f>IFERROR(INDEX(Cadastro!$C$5:$C$94,$AB1174),"NÃO INFORMADO")</f>
        <v>ESP</v>
      </c>
      <c r="D1174" s="29" t="str">
        <f>IFERROR(INDEX(Cadastro!$D$5:$D$94,$AB1174),"")</f>
        <v>6x1</v>
      </c>
      <c r="E1174" s="29" t="str">
        <f>IFERROR(INDEX(Cadastro!$G$5:$G$94,$AB1174),"")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$94,$AB1174),"")="",IF($L1174&gt;0,1,0),IF(IFERROR(INDEX(Cadastro!$F$5:$F$94,$AB1174),"")&lt;=IFERROR(INDEX(Parâmetros!$B$39:$B$48,MATCH($E1174,Parâmetros!$A$39:$A$48,0)),99),IFERROR(INDEX(Cadastro!$F$5:$F$94,$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$94,$AB1174),"")="",0,IF(IFERROR(INDEX(Cadastro!$F$5:$F$94,$AB1174),"")&gt;IFERROR(INDEX(Parâmetros!$B$39:$B$48,MATCH($E1174,Parâmetros!$A$39:$A$48,0)),99),IFERROR(INDEX(Cadastro!$F$5:$F$94,$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registro"),IF(AND($AB1174&lt;&gt;$AB1173,IFERROR(INDEX(Cadastro!$F$5:$F$94,$AB1174),"")=""),"Indeterminado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IFERROR(MATCH($A1174&amp;"|"&amp;TEXT(_xlfn.MAXIFS(Cadastro!$E$5:$E$94,Cadastro!$A$5:$A$94,$A1174,Cadastro!$E$5:$E$94,"&lt;="&amp;$F1174),"yyyymmdd"),Cadastro!$I$5:$I$94,0),"")</f>
        <v>46</v>
      </c>
      <c r="AC1174" t="str">
        <f>IFERROR(_xlfn.SINGLE(INDEX(Exceções!$D$5:$D$202,MATCH($A1174&amp;"|"&amp;$F1174,Exceções!$F$5:$F$202,0))),"")</f>
        <v/>
      </c>
      <c r="AD1174" t="str">
        <f>IF($AC1174="","",IFERROR(_xlfn.SINGLE(INDEX(Exceções!$E$5:$E$202,MATCH($A1174&amp;"|"&amp;$F1174,Exceções!$F$5:$F$202,0))),""))</f>
        <v/>
      </c>
    </row>
    <row r="1175" spans="1:30" ht="15" hidden="1" customHeight="1" x14ac:dyDescent="0.25">
      <c r="A1175" s="43">
        <v>55628</v>
      </c>
      <c r="B1175" s="29" t="s">
        <v>209</v>
      </c>
      <c r="C1175" s="29" t="str">
        <f>IFERROR(INDEX(Cadastro!$C$5:$C$94,$AB1175),"NÃO INFORMADO")</f>
        <v>ESP</v>
      </c>
      <c r="D1175" s="29" t="str">
        <f>IFERROR(INDEX(Cadastro!$D$5:$D$94,$AB1175),"")</f>
        <v>6x1</v>
      </c>
      <c r="E1175" s="29" t="str">
        <f>IFERROR(INDEX(Cadastro!$G$5:$G$94,$AB1175),"")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$94,$AB1175),"")="",IF($L1175&gt;0,1,0),IF(IFERROR(INDEX(Cadastro!$F$5:$F$94,$AB1175),"")&lt;=IFERROR(INDEX(Parâmetros!$B$39:$B$48,MATCH($E1175,Parâmetros!$A$39:$A$48,0)),99),IFERROR(INDEX(Cadastro!$F$5:$F$94,$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$94,$AB1175),"")="",0,IF(IFERROR(INDEX(Cadastro!$F$5:$F$94,$AB1175),"")&gt;IFERROR(INDEX(Parâmetros!$B$39:$B$48,MATCH($E1175,Parâmetros!$A$39:$A$48,0)),99),IFERROR(INDEX(Cadastro!$F$5:$F$94,$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registro"),IF(AND($AB1175&lt;&gt;$AB1174,IFERROR(INDEX(Cadastro!$F$5:$F$94,$AB1175),"")=""),"Indeterminado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IFERROR(MATCH($A1175&amp;"|"&amp;TEXT(_xlfn.MAXIFS(Cadastro!$E$5:$E$94,Cadastro!$A$5:$A$94,$A1175,Cadastro!$E$5:$E$94,"&lt;="&amp;$F1175),"yyyymmdd"),Cadastro!$I$5:$I$94,0),"")</f>
        <v>46</v>
      </c>
      <c r="AC1175" t="str">
        <f>IFERROR(_xlfn.SINGLE(INDEX(Exceções!$D$5:$D$202,MATCH($A1175&amp;"|"&amp;$F1175,Exceções!$F$5:$F$202,0))),"")</f>
        <v/>
      </c>
      <c r="AD1175" t="str">
        <f>IF($AC1175="","",IFERROR(_xlfn.SINGLE(INDEX(Exceções!$E$5:$E$202,MATCH($A1175&amp;"|"&amp;$F1175,Exceções!$F$5:$F$202,0))),""))</f>
        <v/>
      </c>
    </row>
    <row r="1176" spans="1:30" ht="15" hidden="1" customHeight="1" x14ac:dyDescent="0.25">
      <c r="A1176" s="43">
        <v>55628</v>
      </c>
      <c r="B1176" s="29" t="s">
        <v>209</v>
      </c>
      <c r="C1176" s="29" t="str">
        <f>IFERROR(INDEX(Cadastro!$C$5:$C$94,$AB1176),"NÃO INFORMADO")</f>
        <v>ESP</v>
      </c>
      <c r="D1176" s="29" t="str">
        <f>IFERROR(INDEX(Cadastro!$D$5:$D$94,$AB1176),"")</f>
        <v>6x1</v>
      </c>
      <c r="E1176" s="29" t="str">
        <f>IFERROR(INDEX(Cadastro!$G$5:$G$94,$AB1176),"")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$94,$AB1176),"")="",IF($L1176&gt;0,1,0),IF(IFERROR(INDEX(Cadastro!$F$5:$F$94,$AB1176),"")&lt;=IFERROR(INDEX(Parâmetros!$B$39:$B$48,MATCH($E1176,Parâmetros!$A$39:$A$48,0)),99),IFERROR(INDEX(Cadastro!$F$5:$F$94,$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$94,$AB1176),"")="",0,IF(IFERROR(INDEX(Cadastro!$F$5:$F$94,$AB1176),"")&gt;IFERROR(INDEX(Parâmetros!$B$39:$B$48,MATCH($E1176,Parâmetros!$A$39:$A$48,0)),99),IFERROR(INDEX(Cadastro!$F$5:$F$94,$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registro"),IF(AND($AB1176&lt;&gt;$AB1175,IFERROR(INDEX(Cadastro!$F$5:$F$94,$AB1176),"")=""),"Indeterminado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IFERROR(MATCH($A1176&amp;"|"&amp;TEXT(_xlfn.MAXIFS(Cadastro!$E$5:$E$94,Cadastro!$A$5:$A$94,$A1176,Cadastro!$E$5:$E$94,"&lt;="&amp;$F1176),"yyyymmdd"),Cadastro!$I$5:$I$94,0),"")</f>
        <v>46</v>
      </c>
      <c r="AC1176" t="str">
        <f>IFERROR(_xlfn.SINGLE(INDEX(Exceções!$D$5:$D$202,MATCH($A1176&amp;"|"&amp;$F1176,Exceções!$F$5:$F$202,0))),"")</f>
        <v/>
      </c>
      <c r="AD1176" t="str">
        <f>IF($AC1176="","",IFERROR(_xlfn.SINGLE(INDEX(Exceções!$E$5:$E$202,MATCH($A1176&amp;"|"&amp;$F1176,Exceções!$F$5:$F$202,0))),""))</f>
        <v/>
      </c>
    </row>
    <row r="1177" spans="1:30" ht="15" hidden="1" customHeight="1" x14ac:dyDescent="0.25">
      <c r="A1177" s="43">
        <v>55628</v>
      </c>
      <c r="B1177" s="29" t="s">
        <v>209</v>
      </c>
      <c r="C1177" s="29" t="str">
        <f>IFERROR(INDEX(Cadastro!$C$5:$C$94,$AB1177),"NÃO INFORMADO")</f>
        <v>ESP</v>
      </c>
      <c r="D1177" s="29" t="str">
        <f>IFERROR(INDEX(Cadastro!$D$5:$D$94,$AB1177),"")</f>
        <v>6x1</v>
      </c>
      <c r="E1177" s="29" t="str">
        <f>IFERROR(INDEX(Cadastro!$G$5:$G$94,$AB1177),"")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$94,$AB1177),"")="",IF($L1177&gt;0,1,0),IF(IFERROR(INDEX(Cadastro!$F$5:$F$94,$AB1177),"")&lt;=IFERROR(INDEX(Parâmetros!$B$39:$B$48,MATCH($E1177,Parâmetros!$A$39:$A$48,0)),99),IFERROR(INDEX(Cadastro!$F$5:$F$94,$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$94,$AB1177),"")="",0,IF(IFERROR(INDEX(Cadastro!$F$5:$F$94,$AB1177),"")&gt;IFERROR(INDEX(Parâmetros!$B$39:$B$48,MATCH($E1177,Parâmetros!$A$39:$A$48,0)),99),IFERROR(INDEX(Cadastro!$F$5:$F$94,$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registro"),IF(AND($AB1177&lt;&gt;$AB1176,IFERROR(INDEX(Cadastro!$F$5:$F$94,$AB1177),"")=""),"Indeterminado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IFERROR(MATCH($A1177&amp;"|"&amp;TEXT(_xlfn.MAXIFS(Cadastro!$E$5:$E$94,Cadastro!$A$5:$A$94,$A1177,Cadastro!$E$5:$E$94,"&lt;="&amp;$F1177),"yyyymmdd"),Cadastro!$I$5:$I$94,0),"")</f>
        <v>46</v>
      </c>
      <c r="AC1177" t="str">
        <f>IFERROR(_xlfn.SINGLE(INDEX(Exceções!$D$5:$D$202,MATCH($A1177&amp;"|"&amp;$F1177,Exceções!$F$5:$F$202,0))),"")</f>
        <v/>
      </c>
      <c r="AD1177" t="str">
        <f>IF($AC1177="","",IFERROR(_xlfn.SINGLE(INDEX(Exceções!$E$5:$E$202,MATCH($A1177&amp;"|"&amp;$F1177,Exceções!$F$5:$F$202,0))),""))</f>
        <v/>
      </c>
    </row>
    <row r="1178" spans="1:30" ht="15" hidden="1" customHeight="1" x14ac:dyDescent="0.25">
      <c r="A1178" s="43">
        <v>55628</v>
      </c>
      <c r="B1178" s="29" t="s">
        <v>209</v>
      </c>
      <c r="C1178" s="29" t="str">
        <f>IFERROR(INDEX(Cadastro!$C$5:$C$94,$AB1178),"NÃO INFORMADO")</f>
        <v>ESP</v>
      </c>
      <c r="D1178" s="29" t="str">
        <f>IFERROR(INDEX(Cadastro!$D$5:$D$94,$AB1178),"")</f>
        <v>6x1</v>
      </c>
      <c r="E1178" s="29" t="str">
        <f>IFERROR(INDEX(Cadastro!$G$5:$G$94,$AB1178),"")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$94,$AB1178),"")="",IF($L1178&gt;0,1,0),IF(IFERROR(INDEX(Cadastro!$F$5:$F$94,$AB1178),"")&lt;=IFERROR(INDEX(Parâmetros!$B$39:$B$48,MATCH($E1178,Parâmetros!$A$39:$A$48,0)),99),IFERROR(INDEX(Cadastro!$F$5:$F$94,$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$94,$AB1178),"")="",0,IF(IFERROR(INDEX(Cadastro!$F$5:$F$94,$AB1178),"")&gt;IFERROR(INDEX(Parâmetros!$B$39:$B$48,MATCH($E1178,Parâmetros!$A$39:$A$48,0)),99),IFERROR(INDEX(Cadastro!$F$5:$F$94,$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registro"),IF(AND($AB1178&lt;&gt;$AB1177,IFERROR(INDEX(Cadastro!$F$5:$F$94,$AB1178),"")=""),"Indeterminado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IFERROR(MATCH($A1178&amp;"|"&amp;TEXT(_xlfn.MAXIFS(Cadastro!$E$5:$E$94,Cadastro!$A$5:$A$94,$A1178,Cadastro!$E$5:$E$94,"&lt;="&amp;$F1178),"yyyymmdd"),Cadastro!$I$5:$I$94,0),"")</f>
        <v>46</v>
      </c>
      <c r="AC1178" t="str">
        <f>IFERROR(_xlfn.SINGLE(INDEX(Exceções!$D$5:$D$202,MATCH($A1178&amp;"|"&amp;$F1178,Exceções!$F$5:$F$202,0))),"")</f>
        <v/>
      </c>
      <c r="AD1178" t="str">
        <f>IF($AC1178="","",IFERROR(_xlfn.SINGLE(INDEX(Exceções!$E$5:$E$202,MATCH($A1178&amp;"|"&amp;$F1178,Exceções!$F$5:$F$202,0))),""))</f>
        <v/>
      </c>
    </row>
    <row r="1179" spans="1:30" ht="15" hidden="1" customHeight="1" x14ac:dyDescent="0.25">
      <c r="A1179" s="43">
        <v>55628</v>
      </c>
      <c r="B1179" s="29" t="s">
        <v>209</v>
      </c>
      <c r="C1179" s="29" t="str">
        <f>IFERROR(INDEX(Cadastro!$C$5:$C$94,$AB1179),"NÃO INFORMADO")</f>
        <v>ESP</v>
      </c>
      <c r="D1179" s="29" t="str">
        <f>IFERROR(INDEX(Cadastro!$D$5:$D$94,$AB1179),"")</f>
        <v>6x1</v>
      </c>
      <c r="E1179" s="29" t="str">
        <f>IFERROR(INDEX(Cadastro!$G$5:$G$94,$AB1179),"")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$94,$AB1179),"")="",IF($L1179&gt;0,1,0),IF(IFERROR(INDEX(Cadastro!$F$5:$F$94,$AB1179),"")&lt;=IFERROR(INDEX(Parâmetros!$B$39:$B$48,MATCH($E1179,Parâmetros!$A$39:$A$48,0)),99),IFERROR(INDEX(Cadastro!$F$5:$F$94,$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$94,$AB1179),"")="",0,IF(IFERROR(INDEX(Cadastro!$F$5:$F$94,$AB1179),"")&gt;IFERROR(INDEX(Parâmetros!$B$39:$B$48,MATCH($E1179,Parâmetros!$A$39:$A$48,0)),99),IFERROR(INDEX(Cadastro!$F$5:$F$94,$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registro"),IF(AND($AB1179&lt;&gt;$AB1178,IFERROR(INDEX(Cadastro!$F$5:$F$94,$AB1179),"")=""),"Indeterminado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IFERROR(MATCH($A1179&amp;"|"&amp;TEXT(_xlfn.MAXIFS(Cadastro!$E$5:$E$94,Cadastro!$A$5:$A$94,$A1179,Cadastro!$E$5:$E$94,"&lt;="&amp;$F1179),"yyyymmdd"),Cadastro!$I$5:$I$94,0),"")</f>
        <v>46</v>
      </c>
      <c r="AC1179" t="str">
        <f>IFERROR(_xlfn.SINGLE(INDEX(Exceções!$D$5:$D$202,MATCH($A1179&amp;"|"&amp;$F1179,Exceções!$F$5:$F$202,0))),"")</f>
        <v/>
      </c>
      <c r="AD1179" t="str">
        <f>IF($AC1179="","",IFERROR(_xlfn.SINGLE(INDEX(Exceções!$E$5:$E$202,MATCH($A1179&amp;"|"&amp;$F1179,Exceções!$F$5:$F$202,0))),""))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IFERROR(INDEX(Cadastro!$C$5:$C$94,$AB1182),"NÃO INFORMADO")</f>
        <v>NÃO INFORMADO</v>
      </c>
      <c r="D1182" s="29" t="str">
        <f>IFERROR(INDEX(Cadastro!$D$5:$D$94,$AB1182),"")</f>
        <v/>
      </c>
      <c r="E1182" s="29" t="str">
        <f>IFERROR(INDEX(Cadastro!$G$5:$G$94,$AB1182),"")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$94,$AB1182),"")="",IF($L1182&gt;0,1,0),IF(IFERROR(INDEX(Cadastro!$F$5:$F$94,$AB1182),"")&lt;=IFERROR(INDEX(Parâmetros!$B$39:$B$48,MATCH($E1182,Parâmetros!$A$39:$A$48,0)),99),IFERROR(INDEX(Cadastro!$F$5:$F$94,$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$94,$AB1182),"")="",0,IF(IFERROR(INDEX(Cadastro!$F$5:$F$94,$AB1182),"")&gt;IFERROR(INDEX(Parâmetros!$B$39:$B$48,MATCH($E1182,Parâmetros!$A$39:$A$48,0)),99),IFERROR(INDEX(Cadastro!$F$5:$F$94,$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registro"),IF(AND($AB1182&lt;&gt;$AB1181,IFERROR(INDEX(Cadastro!$F$5:$F$94,$AB1182),"")=""),"Indeterminado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IFERROR(MATCH($A1182&amp;"|"&amp;TEXT(_xlfn.MAXIFS(Cadastro!$E$5:$E$94,Cadastro!$A$5:$A$94,$A1182,Cadastro!$E$5:$E$94,"&lt;="&amp;$F1182),"yyyymmdd"),Cadastro!$I$5:$I$94,0),"")</f>
        <v/>
      </c>
      <c r="AC1182" t="str">
        <f>IFERROR(_xlfn.SINGLE(INDEX(Exceções!$D$5:$D$202,MATCH($A1182&amp;"|"&amp;$F1182,Exceções!$F$5:$F$202,0))),"")</f>
        <v>Folga</v>
      </c>
      <c r="AD1182" t="str">
        <f>IF($AC1182="","",IFERROR(_xlfn.SINGLE(INDEX(Exceções!$E$5:$E$202,MATCH($A1182&amp;"|"&amp;$F1182,Exceções!$F$5:$F$202,0))),""))</f>
        <v>Folga da escala do funcionario</v>
      </c>
    </row>
    <row r="1183" spans="1:30" ht="15" hidden="1" customHeight="1" x14ac:dyDescent="0.25">
      <c r="A1183" s="43">
        <v>55138</v>
      </c>
      <c r="B1183" s="29" t="s">
        <v>210</v>
      </c>
      <c r="C1183" s="29" t="str">
        <f>IFERROR(INDEX(Cadastro!$C$5:$C$94,$AB1183),"NÃO INFORMADO")</f>
        <v>MEC</v>
      </c>
      <c r="D1183" s="29" t="str">
        <f>IFERROR(INDEX(Cadastro!$D$5:$D$94,$AB1183),"")</f>
        <v>Folguista</v>
      </c>
      <c r="E1183" s="29" t="str">
        <f>IFERROR(INDEX(Cadastro!$G$5:$G$94,$AB1183),"")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$94,$AB1183),"")="",IF($L1183&gt;0,1,0),IF(IFERROR(INDEX(Cadastro!$F$5:$F$94,$AB1183),"")&lt;=IFERROR(INDEX(Parâmetros!$B$39:$B$48,MATCH($E1183,Parâmetros!$A$39:$A$48,0)),99),IFERROR(INDEX(Cadastro!$F$5:$F$94,$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$94,$AB1183),"")="",0,IF(IFERROR(INDEX(Cadastro!$F$5:$F$94,$AB1183),"")&gt;IFERROR(INDEX(Parâmetros!$B$39:$B$48,MATCH($E1183,Parâmetros!$A$39:$A$48,0)),99),IFERROR(INDEX(Cadastro!$F$5:$F$94,$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registro"),IF(AND($AB1183&lt;&gt;$AB1182,IFERROR(INDEX(Cadastro!$F$5:$F$94,$AB1183),"")=""),"Indeterminado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IFERROR(MATCH($A1183&amp;"|"&amp;TEXT(_xlfn.MAXIFS(Cadastro!$E$5:$E$94,Cadastro!$A$5:$A$94,$A1183,Cadastro!$E$5:$E$94,"&lt;="&amp;$F1183),"yyyymmdd"),Cadastro!$I$5:$I$94,0),"")</f>
        <v>47</v>
      </c>
      <c r="AC1183" t="str">
        <f>IFERROR(_xlfn.SINGLE(INDEX(Exceções!$D$5:$D$202,MATCH($A1183&amp;"|"&amp;$F1183,Exceções!$F$5:$F$202,0))),"")</f>
        <v/>
      </c>
      <c r="AD1183" t="str">
        <f>IF($AC1183="","",IFERROR(_xlfn.SINGLE(INDEX(Exceções!$E$5:$E$202,MATCH($A1183&amp;"|"&amp;$F1183,Exceções!$F$5:$F$202,0))),""))</f>
        <v/>
      </c>
    </row>
    <row r="1184" spans="1:30" ht="15" hidden="1" customHeight="1" x14ac:dyDescent="0.25">
      <c r="A1184" s="43">
        <v>55138</v>
      </c>
      <c r="B1184" s="29" t="s">
        <v>210</v>
      </c>
      <c r="C1184" s="29" t="str">
        <f>IFERROR(INDEX(Cadastro!$C$5:$C$94,$AB1184),"NÃO INFORMADO")</f>
        <v>MEC</v>
      </c>
      <c r="D1184" s="29" t="str">
        <f>IFERROR(INDEX(Cadastro!$D$5:$D$94,$AB1184),"")</f>
        <v>Folguista</v>
      </c>
      <c r="E1184" s="29" t="str">
        <f>IFERROR(INDEX(Cadastro!$G$5:$G$94,$AB1184),"")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$94,$AB1184),"")="",IF($L1184&gt;0,1,0),IF(IFERROR(INDEX(Cadastro!$F$5:$F$94,$AB1184),"")&lt;=IFERROR(INDEX(Parâmetros!$B$39:$B$48,MATCH($E1184,Parâmetros!$A$39:$A$48,0)),99),IFERROR(INDEX(Cadastro!$F$5:$F$94,$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$94,$AB1184),"")="",0,IF(IFERROR(INDEX(Cadastro!$F$5:$F$94,$AB1184),"")&gt;IFERROR(INDEX(Parâmetros!$B$39:$B$48,MATCH($E1184,Parâmetros!$A$39:$A$48,0)),99),IFERROR(INDEX(Cadastro!$F$5:$F$94,$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registro"),IF(AND($AB1184&lt;&gt;$AB1183,IFERROR(INDEX(Cadastro!$F$5:$F$94,$AB1184),"")=""),"Indeterminado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IFERROR(MATCH($A1184&amp;"|"&amp;TEXT(_xlfn.MAXIFS(Cadastro!$E$5:$E$94,Cadastro!$A$5:$A$94,$A1184,Cadastro!$E$5:$E$94,"&lt;="&amp;$F1184),"yyyymmdd"),Cadastro!$I$5:$I$94,0),"")</f>
        <v>47</v>
      </c>
      <c r="AC1184" t="str">
        <f>IFERROR(_xlfn.SINGLE(INDEX(Exceções!$D$5:$D$202,MATCH($A1184&amp;"|"&amp;$F1184,Exceções!$F$5:$F$202,0))),"")</f>
        <v/>
      </c>
      <c r="AD1184" t="str">
        <f>IF($AC1184="","",IFERROR(_xlfn.SINGLE(INDEX(Exceções!$E$5:$E$202,MATCH($A1184&amp;"|"&amp;$F1184,Exceções!$F$5:$F$202,0))),""))</f>
        <v/>
      </c>
    </row>
    <row r="1185" spans="1:30" ht="15" hidden="1" customHeight="1" x14ac:dyDescent="0.25">
      <c r="A1185" s="43">
        <v>55138</v>
      </c>
      <c r="B1185" s="29" t="s">
        <v>210</v>
      </c>
      <c r="C1185" s="29" t="str">
        <f>IFERROR(INDEX(Cadastro!$C$5:$C$94,$AB1185),"NÃO INFORMADO")</f>
        <v>MEC</v>
      </c>
      <c r="D1185" s="29" t="str">
        <f>IFERROR(INDEX(Cadastro!$D$5:$D$94,$AB1185),"")</f>
        <v>Folguista</v>
      </c>
      <c r="E1185" s="29" t="str">
        <f>IFERROR(INDEX(Cadastro!$G$5:$G$94,$AB1185),"")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$94,$AB1185),"")="",IF($L1185&gt;0,1,0),IF(IFERROR(INDEX(Cadastro!$F$5:$F$94,$AB1185),"")&lt;=IFERROR(INDEX(Parâmetros!$B$39:$B$48,MATCH($E1185,Parâmetros!$A$39:$A$48,0)),99),IFERROR(INDEX(Cadastro!$F$5:$F$94,$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$94,$AB1185),"")="",0,IF(IFERROR(INDEX(Cadastro!$F$5:$F$94,$AB1185),"")&gt;IFERROR(INDEX(Parâmetros!$B$39:$B$48,MATCH($E1185,Parâmetros!$A$39:$A$48,0)),99),IFERROR(INDEX(Cadastro!$F$5:$F$94,$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registro"),IF(AND($AB1185&lt;&gt;$AB1184,IFERROR(INDEX(Cadastro!$F$5:$F$94,$AB1185),"")=""),"Indeterminado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IFERROR(MATCH($A1185&amp;"|"&amp;TEXT(_xlfn.MAXIFS(Cadastro!$E$5:$E$94,Cadastro!$A$5:$A$94,$A1185,Cadastro!$E$5:$E$94,"&lt;="&amp;$F1185),"yyyymmdd"),Cadastro!$I$5:$I$94,0),"")</f>
        <v>47</v>
      </c>
      <c r="AC1185" t="str">
        <f>IFERROR(_xlfn.SINGLE(INDEX(Exceções!$D$5:$D$202,MATCH($A1185&amp;"|"&amp;$F1185,Exceções!$F$5:$F$202,0))),"")</f>
        <v/>
      </c>
      <c r="AD1185" t="str">
        <f>IF($AC1185="","",IFERROR(_xlfn.SINGLE(INDEX(Exceções!$E$5:$E$202,MATCH($A1185&amp;"|"&amp;$F1185,Exceções!$F$5:$F$202,0))),""))</f>
        <v/>
      </c>
    </row>
    <row r="1186" spans="1:30" ht="15" hidden="1" customHeight="1" x14ac:dyDescent="0.25">
      <c r="A1186" s="43">
        <v>55138</v>
      </c>
      <c r="B1186" s="29" t="s">
        <v>210</v>
      </c>
      <c r="C1186" s="29" t="str">
        <f>IFERROR(INDEX(Cadastro!$C$5:$C$94,$AB1186),"NÃO INFORMADO")</f>
        <v>MEC</v>
      </c>
      <c r="D1186" s="29" t="str">
        <f>IFERROR(INDEX(Cadastro!$D$5:$D$94,$AB1186),"")</f>
        <v>Folguista</v>
      </c>
      <c r="E1186" s="29" t="str">
        <f>IFERROR(INDEX(Cadastro!$G$5:$G$94,$AB1186),"")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$94,$AB1186),"")="",IF($L1186&gt;0,1,0),IF(IFERROR(INDEX(Cadastro!$F$5:$F$94,$AB1186),"")&lt;=IFERROR(INDEX(Parâmetros!$B$39:$B$48,MATCH($E1186,Parâmetros!$A$39:$A$48,0)),99),IFERROR(INDEX(Cadastro!$F$5:$F$94,$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$94,$AB1186),"")="",0,IF(IFERROR(INDEX(Cadastro!$F$5:$F$94,$AB1186),"")&gt;IFERROR(INDEX(Parâmetros!$B$39:$B$48,MATCH($E1186,Parâmetros!$A$39:$A$48,0)),99),IFERROR(INDEX(Cadastro!$F$5:$F$94,$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registro"),IF(AND($AB1186&lt;&gt;$AB1185,IFERROR(INDEX(Cadastro!$F$5:$F$94,$AB1186),"")=""),"Indeterminado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IFERROR(MATCH($A1186&amp;"|"&amp;TEXT(_xlfn.MAXIFS(Cadastro!$E$5:$E$94,Cadastro!$A$5:$A$94,$A1186,Cadastro!$E$5:$E$94,"&lt;="&amp;$F1186),"yyyymmdd"),Cadastro!$I$5:$I$94,0),"")</f>
        <v>47</v>
      </c>
      <c r="AC1186" t="str">
        <f>IFERROR(_xlfn.SINGLE(INDEX(Exceções!$D$5:$D$202,MATCH($A1186&amp;"|"&amp;$F1186,Exceções!$F$5:$F$202,0))),"")</f>
        <v/>
      </c>
      <c r="AD1186" t="str">
        <f>IF($AC1186="","",IFERROR(_xlfn.SINGLE(INDEX(Exceções!$E$5:$E$202,MATCH($A1186&amp;"|"&amp;$F1186,Exceções!$F$5:$F$202,0))),""))</f>
        <v/>
      </c>
    </row>
    <row r="1187" spans="1:30" ht="15" hidden="1" customHeight="1" x14ac:dyDescent="0.25">
      <c r="A1187" s="43">
        <v>55138</v>
      </c>
      <c r="B1187" s="29" t="s">
        <v>210</v>
      </c>
      <c r="C1187" s="29" t="str">
        <f>IFERROR(INDEX(Cadastro!$C$5:$C$94,$AB1187),"NÃO INFORMADO")</f>
        <v>MEC</v>
      </c>
      <c r="D1187" s="29" t="str">
        <f>IFERROR(INDEX(Cadastro!$D$5:$D$94,$AB1187),"")</f>
        <v>Folguista</v>
      </c>
      <c r="E1187" s="29" t="str">
        <f>IFERROR(INDEX(Cadastro!$G$5:$G$94,$AB1187),"")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$94,$AB1187),"")="",IF($L1187&gt;0,1,0),IF(IFERROR(INDEX(Cadastro!$F$5:$F$94,$AB1187),"")&lt;=IFERROR(INDEX(Parâmetros!$B$39:$B$48,MATCH($E1187,Parâmetros!$A$39:$A$48,0)),99),IFERROR(INDEX(Cadastro!$F$5:$F$94,$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$94,$AB1187),"")="",0,IF(IFERROR(INDEX(Cadastro!$F$5:$F$94,$AB1187),"")&gt;IFERROR(INDEX(Parâmetros!$B$39:$B$48,MATCH($E1187,Parâmetros!$A$39:$A$48,0)),99),IFERROR(INDEX(Cadastro!$F$5:$F$94,$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registro"),IF(AND($AB1187&lt;&gt;$AB1186,IFERROR(INDEX(Cadastro!$F$5:$F$94,$AB1187),"")=""),"Indeterminado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IFERROR(MATCH($A1187&amp;"|"&amp;TEXT(_xlfn.MAXIFS(Cadastro!$E$5:$E$94,Cadastro!$A$5:$A$94,$A1187,Cadastro!$E$5:$E$94,"&lt;="&amp;$F1187),"yyyymmdd"),Cadastro!$I$5:$I$94,0),"")</f>
        <v>47</v>
      </c>
      <c r="AC1187" t="str">
        <f>IFERROR(_xlfn.SINGLE(INDEX(Exceções!$D$5:$D$202,MATCH($A1187&amp;"|"&amp;$F1187,Exceções!$F$5:$F$202,0))),"")</f>
        <v/>
      </c>
      <c r="AD1187" t="str">
        <f>IF($AC1187="","",IFERROR(_xlfn.SINGLE(INDEX(Exceções!$E$5:$E$202,MATCH($A1187&amp;"|"&amp;$F1187,Exceções!$F$5:$F$202,0))),""))</f>
        <v/>
      </c>
    </row>
    <row r="1188" spans="1:30" ht="15" hidden="1" customHeight="1" x14ac:dyDescent="0.25">
      <c r="A1188" s="43">
        <v>55138</v>
      </c>
      <c r="B1188" s="29" t="s">
        <v>210</v>
      </c>
      <c r="C1188" s="29" t="str">
        <f>IFERROR(INDEX(Cadastro!$C$5:$C$94,$AB1188),"NÃO INFORMADO")</f>
        <v>MEC</v>
      </c>
      <c r="D1188" s="29" t="str">
        <f>IFERROR(INDEX(Cadastro!$D$5:$D$94,$AB1188),"")</f>
        <v>Folguista</v>
      </c>
      <c r="E1188" s="29" t="str">
        <f>IFERROR(INDEX(Cadastro!$G$5:$G$94,$AB1188),"")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$94,$AB1188),"")="",IF($L1188&gt;0,1,0),IF(IFERROR(INDEX(Cadastro!$F$5:$F$94,$AB1188),"")&lt;=IFERROR(INDEX(Parâmetros!$B$39:$B$48,MATCH($E1188,Parâmetros!$A$39:$A$48,0)),99),IFERROR(INDEX(Cadastro!$F$5:$F$94,$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$94,$AB1188),"")="",0,IF(IFERROR(INDEX(Cadastro!$F$5:$F$94,$AB1188),"")&gt;IFERROR(INDEX(Parâmetros!$B$39:$B$48,MATCH($E1188,Parâmetros!$A$39:$A$48,0)),99),IFERROR(INDEX(Cadastro!$F$5:$F$94,$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registro"),IF(AND($AB1188&lt;&gt;$AB1187,IFERROR(INDEX(Cadastro!$F$5:$F$94,$AB1188),"")=""),"Indeterminado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IFERROR(MATCH($A1188&amp;"|"&amp;TEXT(_xlfn.MAXIFS(Cadastro!$E$5:$E$94,Cadastro!$A$5:$A$94,$A1188,Cadastro!$E$5:$E$94,"&lt;="&amp;$F1188),"yyyymmdd"),Cadastro!$I$5:$I$94,0),"")</f>
        <v>47</v>
      </c>
      <c r="AC1188" t="str">
        <f>IFERROR(_xlfn.SINGLE(INDEX(Exceções!$D$5:$D$202,MATCH($A1188&amp;"|"&amp;$F1188,Exceções!$F$5:$F$202,0))),"")</f>
        <v/>
      </c>
      <c r="AD1188" t="str">
        <f>IF($AC1188="","",IFERROR(_xlfn.SINGLE(INDEX(Exceções!$E$5:$E$202,MATCH($A1188&amp;"|"&amp;$F1188,Exceções!$F$5:$F$202,0))),""))</f>
        <v/>
      </c>
    </row>
    <row r="1189" spans="1:30" ht="15" hidden="1" customHeight="1" x14ac:dyDescent="0.25">
      <c r="A1189" s="43">
        <v>55138</v>
      </c>
      <c r="B1189" s="29" t="s">
        <v>210</v>
      </c>
      <c r="C1189" s="29" t="str">
        <f>IFERROR(INDEX(Cadastro!$C$5:$C$94,$AB1189),"NÃO INFORMADO")</f>
        <v>MEC</v>
      </c>
      <c r="D1189" s="29" t="str">
        <f>IFERROR(INDEX(Cadastro!$D$5:$D$94,$AB1189),"")</f>
        <v>Folguista</v>
      </c>
      <c r="E1189" s="29" t="str">
        <f>IFERROR(INDEX(Cadastro!$G$5:$G$94,$AB1189),"")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$94,$AB1189),"")="",IF($L1189&gt;0,1,0),IF(IFERROR(INDEX(Cadastro!$F$5:$F$94,$AB1189),"")&lt;=IFERROR(INDEX(Parâmetros!$B$39:$B$48,MATCH($E1189,Parâmetros!$A$39:$A$48,0)),99),IFERROR(INDEX(Cadastro!$F$5:$F$94,$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$94,$AB1189),"")="",0,IF(IFERROR(INDEX(Cadastro!$F$5:$F$94,$AB1189),"")&gt;IFERROR(INDEX(Parâmetros!$B$39:$B$48,MATCH($E1189,Parâmetros!$A$39:$A$48,0)),99),IFERROR(INDEX(Cadastro!$F$5:$F$94,$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registro"),IF(AND($AB1189&lt;&gt;$AB1188,IFERROR(INDEX(Cadastro!$F$5:$F$94,$AB1189),"")=""),"Indeterminado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IFERROR(MATCH($A1189&amp;"|"&amp;TEXT(_xlfn.MAXIFS(Cadastro!$E$5:$E$94,Cadastro!$A$5:$A$94,$A1189,Cadastro!$E$5:$E$94,"&lt;="&amp;$F1189),"yyyymmdd"),Cadastro!$I$5:$I$94,0),"")</f>
        <v>47</v>
      </c>
      <c r="AC1189" t="str">
        <f>IFERROR(_xlfn.SINGLE(INDEX(Exceções!$D$5:$D$202,MATCH($A1189&amp;"|"&amp;$F1189,Exceções!$F$5:$F$202,0))),"")</f>
        <v/>
      </c>
      <c r="AD1189" t="str">
        <f>IF($AC1189="","",IFERROR(_xlfn.SINGLE(INDEX(Exceções!$E$5:$E$202,MATCH($A1189&amp;"|"&amp;$F1189,Exceções!$F$5:$F$202,0))),""))</f>
        <v/>
      </c>
    </row>
    <row r="1190" spans="1:30" ht="15" hidden="1" customHeight="1" x14ac:dyDescent="0.25">
      <c r="A1190" s="43">
        <v>55138</v>
      </c>
      <c r="B1190" s="29" t="s">
        <v>210</v>
      </c>
      <c r="C1190" s="29" t="str">
        <f>IFERROR(INDEX(Cadastro!$C$5:$C$94,$AB1190),"NÃO INFORMADO")</f>
        <v>MEC</v>
      </c>
      <c r="D1190" s="29" t="str">
        <f>IFERROR(INDEX(Cadastro!$D$5:$D$94,$AB1190),"")</f>
        <v>Folguista</v>
      </c>
      <c r="E1190" s="29" t="str">
        <f>IFERROR(INDEX(Cadastro!$G$5:$G$94,$AB1190),"")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$94,$AB1190),"")="",IF($L1190&gt;0,1,0),IF(IFERROR(INDEX(Cadastro!$F$5:$F$94,$AB1190),"")&lt;=IFERROR(INDEX(Parâmetros!$B$39:$B$48,MATCH($E1190,Parâmetros!$A$39:$A$48,0)),99),IFERROR(INDEX(Cadastro!$F$5:$F$94,$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$94,$AB1190),"")="",0,IF(IFERROR(INDEX(Cadastro!$F$5:$F$94,$AB1190),"")&gt;IFERROR(INDEX(Parâmetros!$B$39:$B$48,MATCH($E1190,Parâmetros!$A$39:$A$48,0)),99),IFERROR(INDEX(Cadastro!$F$5:$F$94,$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registro"),IF(AND($AB1190&lt;&gt;$AB1189,IFERROR(INDEX(Cadastro!$F$5:$F$94,$AB1190),"")=""),"Indeterminado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IFERROR(MATCH($A1190&amp;"|"&amp;TEXT(_xlfn.MAXIFS(Cadastro!$E$5:$E$94,Cadastro!$A$5:$A$94,$A1190,Cadastro!$E$5:$E$94,"&lt;="&amp;$F1190),"yyyymmdd"),Cadastro!$I$5:$I$94,0),"")</f>
        <v>47</v>
      </c>
      <c r="AC1190" t="str">
        <f>IFERROR(_xlfn.SINGLE(INDEX(Exceções!$D$5:$D$202,MATCH($A1190&amp;"|"&amp;$F1190,Exceções!$F$5:$F$202,0))),"")</f>
        <v/>
      </c>
      <c r="AD1190" t="str">
        <f>IF($AC1190="","",IFERROR(_xlfn.SINGLE(INDEX(Exceções!$E$5:$E$202,MATCH($A1190&amp;"|"&amp;$F1190,Exceções!$F$5:$F$202,0))),""))</f>
        <v/>
      </c>
    </row>
    <row r="1191" spans="1:30" ht="15" hidden="1" customHeight="1" x14ac:dyDescent="0.25">
      <c r="A1191" s="43">
        <v>55138</v>
      </c>
      <c r="B1191" s="29" t="s">
        <v>210</v>
      </c>
      <c r="C1191" s="29" t="str">
        <f>IFERROR(INDEX(Cadastro!$C$5:$C$94,$AB1191),"NÃO INFORMADO")</f>
        <v>MEC</v>
      </c>
      <c r="D1191" s="29" t="str">
        <f>IFERROR(INDEX(Cadastro!$D$5:$D$94,$AB1191),"")</f>
        <v>Folguista</v>
      </c>
      <c r="E1191" s="29" t="str">
        <f>IFERROR(INDEX(Cadastro!$G$5:$G$94,$AB1191),"")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$94,$AB1191),"")="",IF($L1191&gt;0,1,0),IF(IFERROR(INDEX(Cadastro!$F$5:$F$94,$AB1191),"")&lt;=IFERROR(INDEX(Parâmetros!$B$39:$B$48,MATCH($E1191,Parâmetros!$A$39:$A$48,0)),99),IFERROR(INDEX(Cadastro!$F$5:$F$94,$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$94,$AB1191),"")="",0,IF(IFERROR(INDEX(Cadastro!$F$5:$F$94,$AB1191),"")&gt;IFERROR(INDEX(Parâmetros!$B$39:$B$48,MATCH($E1191,Parâmetros!$A$39:$A$48,0)),99),IFERROR(INDEX(Cadastro!$F$5:$F$94,$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registro"),IF(AND($AB1191&lt;&gt;$AB1190,IFERROR(INDEX(Cadastro!$F$5:$F$94,$AB1191),"")=""),"Indeterminado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IFERROR(MATCH($A1191&amp;"|"&amp;TEXT(_xlfn.MAXIFS(Cadastro!$E$5:$E$94,Cadastro!$A$5:$A$94,$A1191,Cadastro!$E$5:$E$94,"&lt;="&amp;$F1191),"yyyymmdd"),Cadastro!$I$5:$I$94,0),"")</f>
        <v>47</v>
      </c>
      <c r="AC1191" t="str">
        <f>IFERROR(_xlfn.SINGLE(INDEX(Exceções!$D$5:$D$202,MATCH($A1191&amp;"|"&amp;$F1191,Exceções!$F$5:$F$202,0))),"")</f>
        <v/>
      </c>
      <c r="AD1191" t="str">
        <f>IF($AC1191="","",IFERROR(_xlfn.SINGLE(INDEX(Exceções!$E$5:$E$202,MATCH($A1191&amp;"|"&amp;$F1191,Exceções!$F$5:$F$202,0))),""))</f>
        <v/>
      </c>
    </row>
    <row r="1192" spans="1:30" ht="15" hidden="1" customHeight="1" x14ac:dyDescent="0.25">
      <c r="A1192" s="43">
        <v>55138</v>
      </c>
      <c r="B1192" s="29" t="s">
        <v>210</v>
      </c>
      <c r="C1192" s="29" t="str">
        <f>IFERROR(INDEX(Cadastro!$C$5:$C$94,$AB1192),"NÃO INFORMADO")</f>
        <v>MEC</v>
      </c>
      <c r="D1192" s="29" t="str">
        <f>IFERROR(INDEX(Cadastro!$D$5:$D$94,$AB1192),"")</f>
        <v>Folguista</v>
      </c>
      <c r="E1192" s="29" t="str">
        <f>IFERROR(INDEX(Cadastro!$G$5:$G$94,$AB1192),"")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$94,$AB1192),"")="",IF($L1192&gt;0,1,0),IF(IFERROR(INDEX(Cadastro!$F$5:$F$94,$AB1192),"")&lt;=IFERROR(INDEX(Parâmetros!$B$39:$B$48,MATCH($E1192,Parâmetros!$A$39:$A$48,0)),99),IFERROR(INDEX(Cadastro!$F$5:$F$94,$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$94,$AB1192),"")="",0,IF(IFERROR(INDEX(Cadastro!$F$5:$F$94,$AB1192),"")&gt;IFERROR(INDEX(Parâmetros!$B$39:$B$48,MATCH($E1192,Parâmetros!$A$39:$A$48,0)),99),IFERROR(INDEX(Cadastro!$F$5:$F$94,$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registro"),IF(AND($AB1192&lt;&gt;$AB1191,IFERROR(INDEX(Cadastro!$F$5:$F$94,$AB1192),"")=""),"Indeterminado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IFERROR(MATCH($A1192&amp;"|"&amp;TEXT(_xlfn.MAXIFS(Cadastro!$E$5:$E$94,Cadastro!$A$5:$A$94,$A1192,Cadastro!$E$5:$E$94,"&lt;="&amp;$F1192),"yyyymmdd"),Cadastro!$I$5:$I$94,0),"")</f>
        <v>47</v>
      </c>
      <c r="AC1192" t="str">
        <f>IFERROR(_xlfn.SINGLE(INDEX(Exceções!$D$5:$D$202,MATCH($A1192&amp;"|"&amp;$F1192,Exceções!$F$5:$F$202,0))),"")</f>
        <v/>
      </c>
      <c r="AD1192" t="str">
        <f>IF($AC1192="","",IFERROR(_xlfn.SINGLE(INDEX(Exceções!$E$5:$E$202,MATCH($A1192&amp;"|"&amp;$F1192,Exceções!$F$5:$F$202,0))),""))</f>
        <v/>
      </c>
    </row>
    <row r="1193" spans="1:30" ht="15" hidden="1" customHeight="1" x14ac:dyDescent="0.25">
      <c r="A1193" s="43">
        <v>55138</v>
      </c>
      <c r="B1193" s="29" t="s">
        <v>210</v>
      </c>
      <c r="C1193" s="29" t="str">
        <f>IFERROR(INDEX(Cadastro!$C$5:$C$94,$AB1193),"NÃO INFORMADO")</f>
        <v>MEC</v>
      </c>
      <c r="D1193" s="29" t="str">
        <f>IFERROR(INDEX(Cadastro!$D$5:$D$94,$AB1193),"")</f>
        <v>Folguista</v>
      </c>
      <c r="E1193" s="29" t="str">
        <f>IFERROR(INDEX(Cadastro!$G$5:$G$94,$AB1193),"")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$94,$AB1193),"")="",IF($L1193&gt;0,1,0),IF(IFERROR(INDEX(Cadastro!$F$5:$F$94,$AB1193),"")&lt;=IFERROR(INDEX(Parâmetros!$B$39:$B$48,MATCH($E1193,Parâmetros!$A$39:$A$48,0)),99),IFERROR(INDEX(Cadastro!$F$5:$F$94,$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$94,$AB1193),"")="",0,IF(IFERROR(INDEX(Cadastro!$F$5:$F$94,$AB1193),"")&gt;IFERROR(INDEX(Parâmetros!$B$39:$B$48,MATCH($E1193,Parâmetros!$A$39:$A$48,0)),99),IFERROR(INDEX(Cadastro!$F$5:$F$94,$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registro"),IF(AND($AB1193&lt;&gt;$AB1192,IFERROR(INDEX(Cadastro!$F$5:$F$94,$AB1193),"")=""),"Indeterminado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IFERROR(MATCH($A1193&amp;"|"&amp;TEXT(_xlfn.MAXIFS(Cadastro!$E$5:$E$94,Cadastro!$A$5:$A$94,$A1193,Cadastro!$E$5:$E$94,"&lt;="&amp;$F1193),"yyyymmdd"),Cadastro!$I$5:$I$94,0),"")</f>
        <v>47</v>
      </c>
      <c r="AC1193" t="str">
        <f>IFERROR(_xlfn.SINGLE(INDEX(Exceções!$D$5:$D$202,MATCH($A1193&amp;"|"&amp;$F1193,Exceções!$F$5:$F$202,0))),"")</f>
        <v/>
      </c>
      <c r="AD1193" t="str">
        <f>IF($AC1193="","",IFERROR(_xlfn.SINGLE(INDEX(Exceções!$E$5:$E$202,MATCH($A1193&amp;"|"&amp;$F1193,Exceções!$F$5:$F$202,0))),""))</f>
        <v/>
      </c>
    </row>
    <row r="1194" spans="1:30" ht="15" hidden="1" customHeight="1" x14ac:dyDescent="0.25">
      <c r="A1194" s="43">
        <v>55138</v>
      </c>
      <c r="B1194" s="29" t="s">
        <v>210</v>
      </c>
      <c r="C1194" s="29" t="str">
        <f>IFERROR(INDEX(Cadastro!$C$5:$C$94,$AB1194),"NÃO INFORMADO")</f>
        <v>MEC</v>
      </c>
      <c r="D1194" s="29" t="str">
        <f>IFERROR(INDEX(Cadastro!$D$5:$D$94,$AB1194),"")</f>
        <v>Folguista</v>
      </c>
      <c r="E1194" s="29" t="str">
        <f>IFERROR(INDEX(Cadastro!$G$5:$G$94,$AB1194),"")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$94,$AB1194),"")="",IF($L1194&gt;0,1,0),IF(IFERROR(INDEX(Cadastro!$F$5:$F$94,$AB1194),"")&lt;=IFERROR(INDEX(Parâmetros!$B$39:$B$48,MATCH($E1194,Parâmetros!$A$39:$A$48,0)),99),IFERROR(INDEX(Cadastro!$F$5:$F$94,$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$94,$AB1194),"")="",0,IF(IFERROR(INDEX(Cadastro!$F$5:$F$94,$AB1194),"")&gt;IFERROR(INDEX(Parâmetros!$B$39:$B$48,MATCH($E1194,Parâmetros!$A$39:$A$48,0)),99),IFERROR(INDEX(Cadastro!$F$5:$F$94,$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registro"),IF(AND($AB1194&lt;&gt;$AB1193,IFERROR(INDEX(Cadastro!$F$5:$F$94,$AB1194),"")=""),"Indeterminado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IFERROR(MATCH($A1194&amp;"|"&amp;TEXT(_xlfn.MAXIFS(Cadastro!$E$5:$E$94,Cadastro!$A$5:$A$94,$A1194,Cadastro!$E$5:$E$94,"&lt;="&amp;$F1194),"yyyymmdd"),Cadastro!$I$5:$I$94,0),"")</f>
        <v>47</v>
      </c>
      <c r="AC1194" t="str">
        <f>IFERROR(_xlfn.SINGLE(INDEX(Exceções!$D$5:$D$202,MATCH($A1194&amp;"|"&amp;$F1194,Exceções!$F$5:$F$202,0))),"")</f>
        <v/>
      </c>
      <c r="AD1194" t="str">
        <f>IF($AC1194="","",IFERROR(_xlfn.SINGLE(INDEX(Exceções!$E$5:$E$202,MATCH($A1194&amp;"|"&amp;$F1194,Exceções!$F$5:$F$202,0))),""))</f>
        <v/>
      </c>
    </row>
    <row r="1195" spans="1:30" ht="15" hidden="1" customHeight="1" x14ac:dyDescent="0.25">
      <c r="A1195" s="43">
        <v>55138</v>
      </c>
      <c r="B1195" s="29" t="s">
        <v>210</v>
      </c>
      <c r="C1195" s="29" t="str">
        <f>IFERROR(INDEX(Cadastro!$C$5:$C$94,$AB1195),"NÃO INFORMADO")</f>
        <v>MEC</v>
      </c>
      <c r="D1195" s="29" t="str">
        <f>IFERROR(INDEX(Cadastro!$D$5:$D$94,$AB1195),"")</f>
        <v>Folguista</v>
      </c>
      <c r="E1195" s="29" t="str">
        <f>IFERROR(INDEX(Cadastro!$G$5:$G$94,$AB1195),"")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$94,$AB1195),"")="",IF($L1195&gt;0,1,0),IF(IFERROR(INDEX(Cadastro!$F$5:$F$94,$AB1195),"")&lt;=IFERROR(INDEX(Parâmetros!$B$39:$B$48,MATCH($E1195,Parâmetros!$A$39:$A$48,0)),99),IFERROR(INDEX(Cadastro!$F$5:$F$94,$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$94,$AB1195),"")="",0,IF(IFERROR(INDEX(Cadastro!$F$5:$F$94,$AB1195),"")&gt;IFERROR(INDEX(Parâmetros!$B$39:$B$48,MATCH($E1195,Parâmetros!$A$39:$A$48,0)),99),IFERROR(INDEX(Cadastro!$F$5:$F$94,$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registro"),IF(AND($AB1195&lt;&gt;$AB1194,IFERROR(INDEX(Cadastro!$F$5:$F$94,$AB1195),"")=""),"Indeterminado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IFERROR(MATCH($A1195&amp;"|"&amp;TEXT(_xlfn.MAXIFS(Cadastro!$E$5:$E$94,Cadastro!$A$5:$A$94,$A1195,Cadastro!$E$5:$E$94,"&lt;="&amp;$F1195),"yyyymmdd"),Cadastro!$I$5:$I$94,0),"")</f>
        <v>47</v>
      </c>
      <c r="AC1195" t="str">
        <f>IFERROR(_xlfn.SINGLE(INDEX(Exceções!$D$5:$D$202,MATCH($A1195&amp;"|"&amp;$F1195,Exceções!$F$5:$F$202,0))),"")</f>
        <v/>
      </c>
      <c r="AD1195" t="str">
        <f>IF($AC1195="","",IFERROR(_xlfn.SINGLE(INDEX(Exceções!$E$5:$E$202,MATCH($A1195&amp;"|"&amp;$F1195,Exceções!$F$5:$F$202,0))),""))</f>
        <v/>
      </c>
    </row>
    <row r="1196" spans="1:30" ht="15" hidden="1" customHeight="1" x14ac:dyDescent="0.25">
      <c r="A1196" s="43">
        <v>55138</v>
      </c>
      <c r="B1196" s="29" t="s">
        <v>210</v>
      </c>
      <c r="C1196" s="29" t="str">
        <f>IFERROR(INDEX(Cadastro!$C$5:$C$94,$AB1196),"NÃO INFORMADO")</f>
        <v>MEC</v>
      </c>
      <c r="D1196" s="29" t="str">
        <f>IFERROR(INDEX(Cadastro!$D$5:$D$94,$AB1196),"")</f>
        <v>Folguista</v>
      </c>
      <c r="E1196" s="29" t="str">
        <f>IFERROR(INDEX(Cadastro!$G$5:$G$94,$AB1196),"")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$94,$AB1196),"")="",IF($L1196&gt;0,1,0),IF(IFERROR(INDEX(Cadastro!$F$5:$F$94,$AB1196),"")&lt;=IFERROR(INDEX(Parâmetros!$B$39:$B$48,MATCH($E1196,Parâmetros!$A$39:$A$48,0)),99),IFERROR(INDEX(Cadastro!$F$5:$F$94,$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$94,$AB1196),"")="",0,IF(IFERROR(INDEX(Cadastro!$F$5:$F$94,$AB1196),"")&gt;IFERROR(INDEX(Parâmetros!$B$39:$B$48,MATCH($E1196,Parâmetros!$A$39:$A$48,0)),99),IFERROR(INDEX(Cadastro!$F$5:$F$94,$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registro"),IF(AND($AB1196&lt;&gt;$AB1195,IFERROR(INDEX(Cadastro!$F$5:$F$94,$AB1196),"")=""),"Indeterminado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IFERROR(MATCH($A1196&amp;"|"&amp;TEXT(_xlfn.MAXIFS(Cadastro!$E$5:$E$94,Cadastro!$A$5:$A$94,$A1196,Cadastro!$E$5:$E$94,"&lt;="&amp;$F1196),"yyyymmdd"),Cadastro!$I$5:$I$94,0),"")</f>
        <v>47</v>
      </c>
      <c r="AC1196" t="str">
        <f>IFERROR(_xlfn.SINGLE(INDEX(Exceções!$D$5:$D$202,MATCH($A1196&amp;"|"&amp;$F1196,Exceções!$F$5:$F$202,0))),"")</f>
        <v/>
      </c>
      <c r="AD1196" t="str">
        <f>IF($AC1196="","",IFERROR(_xlfn.SINGLE(INDEX(Exceções!$E$5:$E$202,MATCH($A1196&amp;"|"&amp;$F1196,Exceções!$F$5:$F$202,0))),""))</f>
        <v/>
      </c>
    </row>
    <row r="1197" spans="1:30" ht="15" hidden="1" customHeight="1" x14ac:dyDescent="0.25">
      <c r="A1197" s="43">
        <v>55138</v>
      </c>
      <c r="B1197" s="29" t="s">
        <v>210</v>
      </c>
      <c r="C1197" s="29" t="str">
        <f>IFERROR(INDEX(Cadastro!$C$5:$C$94,$AB1197),"NÃO INFORMADO")</f>
        <v>MEC</v>
      </c>
      <c r="D1197" s="29" t="str">
        <f>IFERROR(INDEX(Cadastro!$D$5:$D$94,$AB1197),"")</f>
        <v>Folguista</v>
      </c>
      <c r="E1197" s="29" t="str">
        <f>IFERROR(INDEX(Cadastro!$G$5:$G$94,$AB1197),"")</f>
        <v>Folguista</v>
      </c>
      <c r="F1197" s="41">
        <v>46252</v>
      </c>
      <c r="G1197" s="44" t="str">
        <f t="shared" si="228"/>
        <v>ter</v>
      </c>
      <c r="H1197" s="43">
        <f>IF(COUNTIFS(Dados!$A:$A,$A1197,Dados!$S:$S,$F1197)=0,"",_xlfn.MINIFS(Dados!$Q:$Q,Dados!$A:$A,$A1197,Dados!$S:$S,$F1197))</f>
        <v>33</v>
      </c>
      <c r="I1197" s="43">
        <f>IF($H1197="","",_xlfn.MAXIFS(Dados!$R:$R,Dados!$A:$A,$A1197,Dados!$S:$S,$F1197))</f>
        <v>211</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2.88</v>
      </c>
      <c r="M1197" s="42">
        <f>IFERROR(INDEX(Parâmetros!$E$6:$E$11,MATCH($K1197,Parâmetros!$A$6:$A$11,0)),"")</f>
        <v>6.67</v>
      </c>
      <c r="N1197" s="45">
        <f t="shared" si="229"/>
        <v>0.43178410794602695</v>
      </c>
      <c r="O1197" s="45">
        <f>Parâmetros!$E$13</f>
        <v>0.8</v>
      </c>
      <c r="P1197" s="44" t="str">
        <f>IF(OR($M1197="",$F1197&gt;Parâmetros!$E$14),"Não","Sim")</f>
        <v>Sim</v>
      </c>
      <c r="Q1197" s="44" t="str">
        <f t="shared" si="230"/>
        <v>Sim</v>
      </c>
      <c r="R1197" s="44" t="str">
        <f t="shared" si="231"/>
        <v>Não</v>
      </c>
      <c r="S1197" s="42">
        <f t="shared" si="232"/>
        <v>2.4560000000000004</v>
      </c>
      <c r="T1197" s="44" t="str">
        <f>IF($Q1197&lt;&gt;"Sim","",IF($N1197&gt;Parâmetros!$E$15,"Sim","Não"))</f>
        <v>Não</v>
      </c>
      <c r="U1197" s="29" t="str">
        <f t="shared" si="233"/>
        <v>Abaixo da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$94,$AB1197),"")="",IF($L1197&gt;0,1,0),IF(IFERROR(INDEX(Cadastro!$F$5:$F$94,$AB1197),"")&lt;=IFERROR(INDEX(Parâmetros!$B$39:$B$48,MATCH($E1197,Parâmetros!$A$39:$A$48,0)),99),IFERROR(INDEX(Cadastro!$F$5:$F$94,$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$94,$AB1197),"")="",0,IF(IFERROR(INDEX(Cadastro!$F$5:$F$94,$AB1197),"")&gt;IFERROR(INDEX(Parâmetros!$B$39:$B$48,MATCH($E1197,Parâmetros!$A$39:$A$48,0)),99),IFERROR(INDEX(Cadastro!$F$5:$F$94,$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registro"),IF(AND($AB1197&lt;&gt;$AB1196,IFERROR(INDEX(Cadastro!$F$5:$F$94,$AB1197),"")=""),"Indeterminado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IFERROR(MATCH($A1197&amp;"|"&amp;TEXT(_xlfn.MAXIFS(Cadastro!$E$5:$E$94,Cadastro!$A$5:$A$94,$A1197,Cadastro!$E$5:$E$94,"&lt;="&amp;$F1197),"yyyymmdd"),Cadastro!$I$5:$I$94,0),"")</f>
        <v>47</v>
      </c>
      <c r="AC1197" t="str">
        <f>IFERROR(_xlfn.SINGLE(INDEX(Exceções!$D$5:$D$202,MATCH($A1197&amp;"|"&amp;$F1197,Exceções!$F$5:$F$202,0))),"")</f>
        <v/>
      </c>
      <c r="AD1197" t="str">
        <f>IF($AC1197="","",IFERROR(_xlfn.SINGLE(INDEX(Exceções!$E$5:$E$202,MATCH($A1197&amp;"|"&amp;$F1197,Exceções!$F$5:$F$202,0))),""))</f>
        <v/>
      </c>
    </row>
    <row r="1198" spans="1:30" ht="15" hidden="1" customHeight="1" x14ac:dyDescent="0.25">
      <c r="A1198" s="43">
        <v>55138</v>
      </c>
      <c r="B1198" s="29" t="s">
        <v>210</v>
      </c>
      <c r="C1198" s="29" t="str">
        <f>IFERROR(INDEX(Cadastro!$C$5:$C$94,$AB1198),"NÃO INFORMADO")</f>
        <v>MEC</v>
      </c>
      <c r="D1198" s="29" t="str">
        <f>IFERROR(INDEX(Cadastro!$D$5:$D$94,$AB1198),"")</f>
        <v>Folguista</v>
      </c>
      <c r="E1198" s="29" t="str">
        <f>IFERROR(INDEX(Cadastro!$G$5:$G$94,$AB1198),"")</f>
        <v>Folguista</v>
      </c>
      <c r="F1198" s="41">
        <v>46253</v>
      </c>
      <c r="G1198" s="44" t="str">
        <f t="shared" si="228"/>
        <v>qua</v>
      </c>
      <c r="H1198" s="43" t="str">
        <f>IF(COUNTIFS(Dados!$A:$A,$A1198,Dados!$S:$S,$F1198)=0,"",_xlfn.MINIFS(Dados!$Q:$Q,Dados!$A:$A,$A1198,Dados!$S:$S,$F1198))</f>
        <v/>
      </c>
      <c r="I1198" s="43" t="str">
        <f>IF($H1198="","",_xlfn.MAXIFS(Dados!$R:$R,Dados!$A:$A,$A1198,Dados!$S:$S,$F1198))</f>
        <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0</v>
      </c>
      <c r="M1198" s="42">
        <f>IFERROR(INDEX(Parâmetros!$E$6:$E$11,MATCH($K1198,Parâmetros!$A$6:$A$11,0)),"")</f>
        <v>6.67</v>
      </c>
      <c r="N1198" s="45">
        <f t="shared" si="229"/>
        <v>0</v>
      </c>
      <c r="O1198" s="45">
        <f>Parâmetros!$E$13</f>
        <v>0.8</v>
      </c>
      <c r="P1198" s="44" t="str">
        <f>IF(OR($M1198="",$F1198&gt;Parâmetros!$E$14),"Não","Sim")</f>
        <v>Não</v>
      </c>
      <c r="Q1198" s="44" t="str">
        <f t="shared" si="230"/>
        <v/>
      </c>
      <c r="R1198" s="44" t="str">
        <f t="shared" si="231"/>
        <v/>
      </c>
      <c r="S1198" s="42" t="str">
        <f t="shared" si="232"/>
        <v/>
      </c>
      <c r="T1198" s="44" t="str">
        <f>IF($Q1198&lt;&gt;"Sim","",IF($N1198&gt;Parâmetros!$E$15,"Sim","Não"))</f>
        <v/>
      </c>
      <c r="U1198" s="29" t="str">
        <f t="shared" si="233"/>
        <v>Fora da apuração</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FALTA DE REGISTRO · dia 4 de 4 do ciclo</v>
      </c>
      <c r="W1198" s="46">
        <f>IF(AND($AC1198&lt;&gt;"",$AB1198=$AB1197,$W1197&lt;&gt;""),$W1197,IF(OR(OR($D1198="6x1",$D1198="FF 6x1"),$D1198="5x2"),"",IF($AB1198&lt;&gt;$AB1197,IF(IFERROR(INDEX(Cadastro!$F$5:$F$94,$AB1198),"")="",IF($L1198&gt;0,1,0),IF(IFERROR(INDEX(Cadastro!$F$5:$F$94,$AB1198),"")&lt;=IFERROR(INDEX(Parâmetros!$B$39:$B$48,MATCH($E1198,Parâmetros!$A$39:$A$48,0)),99),IFERROR(INDEX(Cadastro!$F$5:$F$94,$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$94,$AB1198),"")="",0,IF(IFERROR(INDEX(Cadastro!$F$5:$F$94,$AB1198),"")&gt;IFERROR(INDEX(Parâmetros!$B$39:$B$48,MATCH($E1198,Parâmetros!$A$39:$A$48,0)),99),IFERROR(INDEX(Cadastro!$F$5:$F$94,$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registro"),IF(AND($AB1198&lt;&gt;$AB1197,IFERROR(INDEX(Cadastro!$F$5:$F$94,$AB1198),"")=""),"Indeterminado (início da série)",IF($X1198&gt;0,"Folga","Falta de registro"))))))))</f>
        <v>Falta de registro</v>
      </c>
      <c r="Z1198" s="46">
        <f>IF(OR($L1198&gt;0,$F1198&gt;Parâmetros!$E$14),0,IF($A1198&lt;&gt;$A1197,1,N($Z1197)+1))</f>
        <v>0</v>
      </c>
      <c r="AA1198" s="46">
        <f>IF(OR($L1198&gt;0,$F1198&gt;Parâmetros!$E$14),0,IF(OR($A1198&lt;&gt;$A1199,$F1199&gt;Parâmetros!$E$14),1,N($AA1199)+1))</f>
        <v>0</v>
      </c>
      <c r="AB1198" s="43">
        <f>IFERROR(MATCH($A1198&amp;"|"&amp;TEXT(_xlfn.MAXIFS(Cadastro!$E$5:$E$94,Cadastro!$A$5:$A$94,$A1198,Cadastro!$E$5:$E$94,"&lt;="&amp;$F1198),"yyyymmdd"),Cadastro!$I$5:$I$94,0),"")</f>
        <v>47</v>
      </c>
      <c r="AC1198" t="str">
        <f>IFERROR(_xlfn.SINGLE(INDEX(Exceções!$D$5:$D$202,MATCH($A1198&amp;"|"&amp;$F1198,Exceções!$F$5:$F$202,0))),"")</f>
        <v/>
      </c>
      <c r="AD1198" t="str">
        <f>IF($AC1198="","",IFERROR(_xlfn.SINGLE(INDEX(Exceções!$E$5:$E$202,MATCH($A1198&amp;"|"&amp;$F1198,Exceções!$F$5:$F$202,0))),""))</f>
        <v/>
      </c>
    </row>
    <row r="1199" spans="1:30" ht="15" hidden="1" customHeight="1" x14ac:dyDescent="0.25">
      <c r="A1199" s="43">
        <v>55138</v>
      </c>
      <c r="B1199" s="29" t="s">
        <v>210</v>
      </c>
      <c r="C1199" s="29" t="str">
        <f>IFERROR(INDEX(Cadastro!$C$5:$C$94,$AB1199),"NÃO INFORMADO")</f>
        <v>MEC</v>
      </c>
      <c r="D1199" s="29" t="str">
        <f>IFERROR(INDEX(Cadastro!$D$5:$D$94,$AB1199),"")</f>
        <v>Folguista</v>
      </c>
      <c r="E1199" s="29" t="str">
        <f>IFERROR(INDEX(Cadastro!$G$5:$G$94,$AB1199),"")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$94,$AB1199),"")="",IF($L1199&gt;0,1,0),IF(IFERROR(INDEX(Cadastro!$F$5:$F$94,$AB1199),"")&lt;=IFERROR(INDEX(Parâmetros!$B$39:$B$48,MATCH($E1199,Parâmetros!$A$39:$A$48,0)),99),IFERROR(INDEX(Cadastro!$F$5:$F$94,$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$94,$AB1199),"")="",0,IF(IFERROR(INDEX(Cadastro!$F$5:$F$94,$AB1199),"")&gt;IFERROR(INDEX(Parâmetros!$B$39:$B$48,MATCH($E1199,Parâmetros!$A$39:$A$48,0)),99),IFERROR(INDEX(Cadastro!$F$5:$F$94,$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registro"),IF(AND($AB1199&lt;&gt;$AB1198,IFERROR(INDEX(Cadastro!$F$5:$F$94,$AB1199),"")=""),"Indeterminado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IFERROR(MATCH($A1199&amp;"|"&amp;TEXT(_xlfn.MAXIFS(Cadastro!$E$5:$E$94,Cadastro!$A$5:$A$94,$A1199,Cadastro!$E$5:$E$94,"&lt;="&amp;$F1199),"yyyymmdd"),Cadastro!$I$5:$I$94,0),"")</f>
        <v>47</v>
      </c>
      <c r="AC1199" t="str">
        <f>IFERROR(_xlfn.SINGLE(INDEX(Exceções!$D$5:$D$202,MATCH($A1199&amp;"|"&amp;$F1199,Exceções!$F$5:$F$202,0))),"")</f>
        <v/>
      </c>
      <c r="AD1199" t="str">
        <f>IF($AC1199="","",IFERROR(_xlfn.SINGLE(INDEX(Exceções!$E$5:$E$202,MATCH($A1199&amp;"|"&amp;$F1199,Exceções!$F$5:$F$202,0))),""))</f>
        <v/>
      </c>
    </row>
    <row r="1200" spans="1:30" ht="15" hidden="1" customHeight="1" x14ac:dyDescent="0.25">
      <c r="A1200" s="43">
        <v>55138</v>
      </c>
      <c r="B1200" s="29" t="s">
        <v>210</v>
      </c>
      <c r="C1200" s="29" t="str">
        <f>IFERROR(INDEX(Cadastro!$C$5:$C$94,$AB1200),"NÃO INFORMADO")</f>
        <v>MEC</v>
      </c>
      <c r="D1200" s="29" t="str">
        <f>IFERROR(INDEX(Cadastro!$D$5:$D$94,$AB1200),"")</f>
        <v>Folguista</v>
      </c>
      <c r="E1200" s="29" t="str">
        <f>IFERROR(INDEX(Cadastro!$G$5:$G$94,$AB1200),"")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$94,$AB1200),"")="",IF($L1200&gt;0,1,0),IF(IFERROR(INDEX(Cadastro!$F$5:$F$94,$AB1200),"")&lt;=IFERROR(INDEX(Parâmetros!$B$39:$B$48,MATCH($E1200,Parâmetros!$A$39:$A$48,0)),99),IFERROR(INDEX(Cadastro!$F$5:$F$94,$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$94,$AB1200),"")="",0,IF(IFERROR(INDEX(Cadastro!$F$5:$F$94,$AB1200),"")&gt;IFERROR(INDEX(Parâmetros!$B$39:$B$48,MATCH($E1200,Parâmetros!$A$39:$A$48,0)),99),IFERROR(INDEX(Cadastro!$F$5:$F$94,$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registro"),IF(AND($AB1200&lt;&gt;$AB1199,IFERROR(INDEX(Cadastro!$F$5:$F$94,$AB1200),"")=""),"Indeterminado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IFERROR(MATCH($A1200&amp;"|"&amp;TEXT(_xlfn.MAXIFS(Cadastro!$E$5:$E$94,Cadastro!$A$5:$A$94,$A1200,Cadastro!$E$5:$E$94,"&lt;="&amp;$F1200),"yyyymmdd"),Cadastro!$I$5:$I$94,0),"")</f>
        <v>47</v>
      </c>
      <c r="AC1200" t="str">
        <f>IFERROR(_xlfn.SINGLE(INDEX(Exceções!$D$5:$D$202,MATCH($A1200&amp;"|"&amp;$F1200,Exceções!$F$5:$F$202,0))),"")</f>
        <v/>
      </c>
      <c r="AD1200" t="str">
        <f>IF($AC1200="","",IFERROR(_xlfn.SINGLE(INDEX(Exceções!$E$5:$E$202,MATCH($A1200&amp;"|"&amp;$F1200,Exceções!$F$5:$F$202,0))),""))</f>
        <v/>
      </c>
    </row>
    <row r="1201" spans="1:30" ht="15" hidden="1" customHeight="1" x14ac:dyDescent="0.25">
      <c r="A1201" s="43">
        <v>55138</v>
      </c>
      <c r="B1201" s="29" t="s">
        <v>210</v>
      </c>
      <c r="C1201" s="29" t="str">
        <f>IFERROR(INDEX(Cadastro!$C$5:$C$94,$AB1201),"NÃO INFORMADO")</f>
        <v>MEC</v>
      </c>
      <c r="D1201" s="29" t="str">
        <f>IFERROR(INDEX(Cadastro!$D$5:$D$94,$AB1201),"")</f>
        <v>Folguista</v>
      </c>
      <c r="E1201" s="29" t="str">
        <f>IFERROR(INDEX(Cadastro!$G$5:$G$94,$AB1201),"")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$94,$AB1201),"")="",IF($L1201&gt;0,1,0),IF(IFERROR(INDEX(Cadastro!$F$5:$F$94,$AB1201),"")&lt;=IFERROR(INDEX(Parâmetros!$B$39:$B$48,MATCH($E1201,Parâmetros!$A$39:$A$48,0)),99),IFERROR(INDEX(Cadastro!$F$5:$F$94,$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$94,$AB1201),"")="",0,IF(IFERROR(INDEX(Cadastro!$F$5:$F$94,$AB1201),"")&gt;IFERROR(INDEX(Parâmetros!$B$39:$B$48,MATCH($E1201,Parâmetros!$A$39:$A$48,0)),99),IFERROR(INDEX(Cadastro!$F$5:$F$94,$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registro"),IF(AND($AB1201&lt;&gt;$AB1200,IFERROR(INDEX(Cadastro!$F$5:$F$94,$AB1201),"")=""),"Indeterminado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IFERROR(MATCH($A1201&amp;"|"&amp;TEXT(_xlfn.MAXIFS(Cadastro!$E$5:$E$94,Cadastro!$A$5:$A$94,$A1201,Cadastro!$E$5:$E$94,"&lt;="&amp;$F1201),"yyyymmdd"),Cadastro!$I$5:$I$94,0),"")</f>
        <v>47</v>
      </c>
      <c r="AC1201" t="str">
        <f>IFERROR(_xlfn.SINGLE(INDEX(Exceções!$D$5:$D$202,MATCH($A1201&amp;"|"&amp;$F1201,Exceções!$F$5:$F$202,0))),"")</f>
        <v/>
      </c>
      <c r="AD1201" t="str">
        <f>IF($AC1201="","",IFERROR(_xlfn.SINGLE(INDEX(Exceções!$E$5:$E$202,MATCH($A1201&amp;"|"&amp;$F1201,Exceções!$F$5:$F$202,0))),""))</f>
        <v/>
      </c>
    </row>
    <row r="1202" spans="1:30" ht="15" hidden="1" customHeight="1" x14ac:dyDescent="0.25">
      <c r="A1202" s="43">
        <v>55138</v>
      </c>
      <c r="B1202" s="29" t="s">
        <v>210</v>
      </c>
      <c r="C1202" s="29" t="str">
        <f>IFERROR(INDEX(Cadastro!$C$5:$C$94,$AB1202),"NÃO INFORMADO")</f>
        <v>MEC</v>
      </c>
      <c r="D1202" s="29" t="str">
        <f>IFERROR(INDEX(Cadastro!$D$5:$D$94,$AB1202),"")</f>
        <v>Folguista</v>
      </c>
      <c r="E1202" s="29" t="str">
        <f>IFERROR(INDEX(Cadastro!$G$5:$G$94,$AB1202),"")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$94,$AB1202),"")="",IF($L1202&gt;0,1,0),IF(IFERROR(INDEX(Cadastro!$F$5:$F$94,$AB1202),"")&lt;=IFERROR(INDEX(Parâmetros!$B$39:$B$48,MATCH($E1202,Parâmetros!$A$39:$A$48,0)),99),IFERROR(INDEX(Cadastro!$F$5:$F$94,$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$94,$AB1202),"")="",0,IF(IFERROR(INDEX(Cadastro!$F$5:$F$94,$AB1202),"")&gt;IFERROR(INDEX(Parâmetros!$B$39:$B$48,MATCH($E1202,Parâmetros!$A$39:$A$48,0)),99),IFERROR(INDEX(Cadastro!$F$5:$F$94,$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registro"),IF(AND($AB1202&lt;&gt;$AB1201,IFERROR(INDEX(Cadastro!$F$5:$F$94,$AB1202),"")=""),"Indeterminado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IFERROR(MATCH($A1202&amp;"|"&amp;TEXT(_xlfn.MAXIFS(Cadastro!$E$5:$E$94,Cadastro!$A$5:$A$94,$A1202,Cadastro!$E$5:$E$94,"&lt;="&amp;$F1202),"yyyymmdd"),Cadastro!$I$5:$I$94,0),"")</f>
        <v>47</v>
      </c>
      <c r="AC1202" t="str">
        <f>IFERROR(_xlfn.SINGLE(INDEX(Exceções!$D$5:$D$202,MATCH($A1202&amp;"|"&amp;$F1202,Exceções!$F$5:$F$202,0))),"")</f>
        <v/>
      </c>
      <c r="AD1202" t="str">
        <f>IF($AC1202="","",IFERROR(_xlfn.SINGLE(INDEX(Exceções!$E$5:$E$202,MATCH($A1202&amp;"|"&amp;$F1202,Exceções!$F$5:$F$202,0))),""))</f>
        <v/>
      </c>
    </row>
    <row r="1203" spans="1:30" ht="15" hidden="1" customHeight="1" x14ac:dyDescent="0.25">
      <c r="A1203" s="43">
        <v>55138</v>
      </c>
      <c r="B1203" s="29" t="s">
        <v>210</v>
      </c>
      <c r="C1203" s="29" t="str">
        <f>IFERROR(INDEX(Cadastro!$C$5:$C$94,$AB1203),"NÃO INFORMADO")</f>
        <v>MEC</v>
      </c>
      <c r="D1203" s="29" t="str">
        <f>IFERROR(INDEX(Cadastro!$D$5:$D$94,$AB1203),"")</f>
        <v>Folguista</v>
      </c>
      <c r="E1203" s="29" t="str">
        <f>IFERROR(INDEX(Cadastro!$G$5:$G$94,$AB1203),"")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$94,$AB1203),"")="",IF($L1203&gt;0,1,0),IF(IFERROR(INDEX(Cadastro!$F$5:$F$94,$AB1203),"")&lt;=IFERROR(INDEX(Parâmetros!$B$39:$B$48,MATCH($E1203,Parâmetros!$A$39:$A$48,0)),99),IFERROR(INDEX(Cadastro!$F$5:$F$94,$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$94,$AB1203),"")="",0,IF(IFERROR(INDEX(Cadastro!$F$5:$F$94,$AB1203),"")&gt;IFERROR(INDEX(Parâmetros!$B$39:$B$48,MATCH($E1203,Parâmetros!$A$39:$A$48,0)),99),IFERROR(INDEX(Cadastro!$F$5:$F$94,$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registro"),IF(AND($AB1203&lt;&gt;$AB1202,IFERROR(INDEX(Cadastro!$F$5:$F$94,$AB1203),"")=""),"Indeterminado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IFERROR(MATCH($A1203&amp;"|"&amp;TEXT(_xlfn.MAXIFS(Cadastro!$E$5:$E$94,Cadastro!$A$5:$A$94,$A1203,Cadastro!$E$5:$E$94,"&lt;="&amp;$F1203),"yyyymmdd"),Cadastro!$I$5:$I$94,0),"")</f>
        <v>47</v>
      </c>
      <c r="AC1203" t="str">
        <f>IFERROR(_xlfn.SINGLE(INDEX(Exceções!$D$5:$D$202,MATCH($A1203&amp;"|"&amp;$F1203,Exceções!$F$5:$F$202,0))),"")</f>
        <v/>
      </c>
      <c r="AD1203" t="str">
        <f>IF($AC1203="","",IFERROR(_xlfn.SINGLE(INDEX(Exceções!$E$5:$E$202,MATCH($A1203&amp;"|"&amp;$F1203,Exceções!$F$5:$F$202,0))),""))</f>
        <v/>
      </c>
    </row>
    <row r="1204" spans="1:30" ht="15" hidden="1" customHeight="1" x14ac:dyDescent="0.25">
      <c r="A1204" s="43">
        <v>55138</v>
      </c>
      <c r="B1204" s="29" t="s">
        <v>210</v>
      </c>
      <c r="C1204" s="29" t="str">
        <f>IFERROR(INDEX(Cadastro!$C$5:$C$94,$AB1204),"NÃO INFORMADO")</f>
        <v>MEC</v>
      </c>
      <c r="D1204" s="29" t="str">
        <f>IFERROR(INDEX(Cadastro!$D$5:$D$94,$AB1204),"")</f>
        <v>Folguista</v>
      </c>
      <c r="E1204" s="29" t="str">
        <f>IFERROR(INDEX(Cadastro!$G$5:$G$94,$AB1204),"")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$94,$AB1204),"")="",IF($L1204&gt;0,1,0),IF(IFERROR(INDEX(Cadastro!$F$5:$F$94,$AB1204),"")&lt;=IFERROR(INDEX(Parâmetros!$B$39:$B$48,MATCH($E1204,Parâmetros!$A$39:$A$48,0)),99),IFERROR(INDEX(Cadastro!$F$5:$F$94,$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$94,$AB1204),"")="",0,IF(IFERROR(INDEX(Cadastro!$F$5:$F$94,$AB1204),"")&gt;IFERROR(INDEX(Parâmetros!$B$39:$B$48,MATCH($E1204,Parâmetros!$A$39:$A$48,0)),99),IFERROR(INDEX(Cadastro!$F$5:$F$94,$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registro"),IF(AND($AB1204&lt;&gt;$AB1203,IFERROR(INDEX(Cadastro!$F$5:$F$94,$AB1204),"")=""),"Indeterminado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IFERROR(MATCH($A1204&amp;"|"&amp;TEXT(_xlfn.MAXIFS(Cadastro!$E$5:$E$94,Cadastro!$A$5:$A$94,$A1204,Cadastro!$E$5:$E$94,"&lt;="&amp;$F1204),"yyyymmdd"),Cadastro!$I$5:$I$94,0),"")</f>
        <v>47</v>
      </c>
      <c r="AC1204" t="str">
        <f>IFERROR(_xlfn.SINGLE(INDEX(Exceções!$D$5:$D$202,MATCH($A1204&amp;"|"&amp;$F1204,Exceções!$F$5:$F$202,0))),"")</f>
        <v/>
      </c>
      <c r="AD1204" t="str">
        <f>IF($AC1204="","",IFERROR(_xlfn.SINGLE(INDEX(Exceções!$E$5:$E$202,MATCH($A1204&amp;"|"&amp;$F1204,Exceções!$F$5:$F$202,0))),""))</f>
        <v/>
      </c>
    </row>
    <row r="1205" spans="1:30" ht="15" hidden="1" customHeight="1" x14ac:dyDescent="0.25">
      <c r="A1205" s="43">
        <v>55138</v>
      </c>
      <c r="B1205" s="29" t="s">
        <v>210</v>
      </c>
      <c r="C1205" s="29" t="str">
        <f>IFERROR(INDEX(Cadastro!$C$5:$C$94,$AB1205),"NÃO INFORMADO")</f>
        <v>MEC</v>
      </c>
      <c r="D1205" s="29" t="str">
        <f>IFERROR(INDEX(Cadastro!$D$5:$D$94,$AB1205),"")</f>
        <v>Folguista</v>
      </c>
      <c r="E1205" s="29" t="str">
        <f>IFERROR(INDEX(Cadastro!$G$5:$G$94,$AB1205),"")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$94,$AB1205),"")="",IF($L1205&gt;0,1,0),IF(IFERROR(INDEX(Cadastro!$F$5:$F$94,$AB1205),"")&lt;=IFERROR(INDEX(Parâmetros!$B$39:$B$48,MATCH($E1205,Parâmetros!$A$39:$A$48,0)),99),IFERROR(INDEX(Cadastro!$F$5:$F$94,$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$94,$AB1205),"")="",0,IF(IFERROR(INDEX(Cadastro!$F$5:$F$94,$AB1205),"")&gt;IFERROR(INDEX(Parâmetros!$B$39:$B$48,MATCH($E1205,Parâmetros!$A$39:$A$48,0)),99),IFERROR(INDEX(Cadastro!$F$5:$F$94,$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registro"),IF(AND($AB1205&lt;&gt;$AB1204,IFERROR(INDEX(Cadastro!$F$5:$F$94,$AB1205),"")=""),"Indeterminado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IFERROR(MATCH($A1205&amp;"|"&amp;TEXT(_xlfn.MAXIFS(Cadastro!$E$5:$E$94,Cadastro!$A$5:$A$94,$A1205,Cadastro!$E$5:$E$94,"&lt;="&amp;$F1205),"yyyymmdd"),Cadastro!$I$5:$I$94,0),"")</f>
        <v>47</v>
      </c>
      <c r="AC1205" t="str">
        <f>IFERROR(_xlfn.SINGLE(INDEX(Exceções!$D$5:$D$202,MATCH($A1205&amp;"|"&amp;$F1205,Exceções!$F$5:$F$202,0))),"")</f>
        <v/>
      </c>
      <c r="AD1205" t="str">
        <f>IF($AC1205="","",IFERROR(_xlfn.SINGLE(INDEX(Exceções!$E$5:$E$202,MATCH($A1205&amp;"|"&amp;$F1205,Exceções!$F$5:$F$202,0))),""))</f>
        <v/>
      </c>
    </row>
    <row r="1206" spans="1:30" ht="15" hidden="1" customHeight="1" x14ac:dyDescent="0.25">
      <c r="A1206" s="43">
        <v>55138</v>
      </c>
      <c r="B1206" s="29" t="s">
        <v>210</v>
      </c>
      <c r="C1206" s="29" t="str">
        <f>IFERROR(INDEX(Cadastro!$C$5:$C$94,$AB1206),"NÃO INFORMADO")</f>
        <v>MEC</v>
      </c>
      <c r="D1206" s="29" t="str">
        <f>IFERROR(INDEX(Cadastro!$D$5:$D$94,$AB1206),"")</f>
        <v>Folguista</v>
      </c>
      <c r="E1206" s="29" t="str">
        <f>IFERROR(INDEX(Cadastro!$G$5:$G$94,$AB1206),"")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$94,$AB1206),"")="",IF($L1206&gt;0,1,0),IF(IFERROR(INDEX(Cadastro!$F$5:$F$94,$AB1206),"")&lt;=IFERROR(INDEX(Parâmetros!$B$39:$B$48,MATCH($E1206,Parâmetros!$A$39:$A$48,0)),99),IFERROR(INDEX(Cadastro!$F$5:$F$94,$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$94,$AB1206),"")="",0,IF(IFERROR(INDEX(Cadastro!$F$5:$F$94,$AB1206),"")&gt;IFERROR(INDEX(Parâmetros!$B$39:$B$48,MATCH($E1206,Parâmetros!$A$39:$A$48,0)),99),IFERROR(INDEX(Cadastro!$F$5:$F$94,$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registro"),IF(AND($AB1206&lt;&gt;$AB1205,IFERROR(INDEX(Cadastro!$F$5:$F$94,$AB1206),"")=""),"Indeterminado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IFERROR(MATCH($A1206&amp;"|"&amp;TEXT(_xlfn.MAXIFS(Cadastro!$E$5:$E$94,Cadastro!$A$5:$A$94,$A1206,Cadastro!$E$5:$E$94,"&lt;="&amp;$F1206),"yyyymmdd"),Cadastro!$I$5:$I$94,0),"")</f>
        <v>47</v>
      </c>
      <c r="AC1206" t="str">
        <f>IFERROR(_xlfn.SINGLE(INDEX(Exceções!$D$5:$D$202,MATCH($A1206&amp;"|"&amp;$F1206,Exceções!$F$5:$F$202,0))),"")</f>
        <v/>
      </c>
      <c r="AD1206" t="str">
        <f>IF($AC1206="","",IFERROR(_xlfn.SINGLE(INDEX(Exceções!$E$5:$E$202,MATCH($A1206&amp;"|"&amp;$F1206,Exceções!$F$5:$F$202,0))),""))</f>
        <v/>
      </c>
    </row>
    <row r="1207" spans="1:30" ht="15" hidden="1" customHeight="1" x14ac:dyDescent="0.25">
      <c r="A1207" s="43">
        <v>55138</v>
      </c>
      <c r="B1207" s="29" t="s">
        <v>210</v>
      </c>
      <c r="C1207" s="29" t="str">
        <f>IFERROR(INDEX(Cadastro!$C$5:$C$94,$AB1207),"NÃO INFORMADO")</f>
        <v>MEC</v>
      </c>
      <c r="D1207" s="29" t="str">
        <f>IFERROR(INDEX(Cadastro!$D$5:$D$94,$AB1207),"")</f>
        <v>Folguista</v>
      </c>
      <c r="E1207" s="29" t="str">
        <f>IFERROR(INDEX(Cadastro!$G$5:$G$94,$AB1207),"")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$94,$AB1207),"")="",IF($L1207&gt;0,1,0),IF(IFERROR(INDEX(Cadastro!$F$5:$F$94,$AB1207),"")&lt;=IFERROR(INDEX(Parâmetros!$B$39:$B$48,MATCH($E1207,Parâmetros!$A$39:$A$48,0)),99),IFERROR(INDEX(Cadastro!$F$5:$F$94,$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$94,$AB1207),"")="",0,IF(IFERROR(INDEX(Cadastro!$F$5:$F$94,$AB1207),"")&gt;IFERROR(INDEX(Parâmetros!$B$39:$B$48,MATCH($E1207,Parâmetros!$A$39:$A$48,0)),99),IFERROR(INDEX(Cadastro!$F$5:$F$94,$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registro"),IF(AND($AB1207&lt;&gt;$AB1206,IFERROR(INDEX(Cadastro!$F$5:$F$94,$AB1207),"")=""),"Indeterminado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IFERROR(MATCH($A1207&amp;"|"&amp;TEXT(_xlfn.MAXIFS(Cadastro!$E$5:$E$94,Cadastro!$A$5:$A$94,$A1207,Cadastro!$E$5:$E$94,"&lt;="&amp;$F1207),"yyyymmdd"),Cadastro!$I$5:$I$94,0),"")</f>
        <v>47</v>
      </c>
      <c r="AC1207" t="str">
        <f>IFERROR(_xlfn.SINGLE(INDEX(Exceções!$D$5:$D$202,MATCH($A1207&amp;"|"&amp;$F1207,Exceções!$F$5:$F$202,0))),"")</f>
        <v/>
      </c>
      <c r="AD1207" t="str">
        <f>IF($AC1207="","",IFERROR(_xlfn.SINGLE(INDEX(Exceções!$E$5:$E$202,MATCH($A1207&amp;"|"&amp;$F1207,Exceções!$F$5:$F$202,0))),""))</f>
        <v/>
      </c>
    </row>
    <row r="1208" spans="1:30" ht="15" hidden="1" customHeight="1" x14ac:dyDescent="0.25">
      <c r="A1208" s="43">
        <v>55138</v>
      </c>
      <c r="B1208" s="29" t="s">
        <v>210</v>
      </c>
      <c r="C1208" s="29" t="str">
        <f>IFERROR(INDEX(Cadastro!$C$5:$C$94,$AB1208),"NÃO INFORMADO")</f>
        <v>MEC</v>
      </c>
      <c r="D1208" s="29" t="str">
        <f>IFERROR(INDEX(Cadastro!$D$5:$D$94,$AB1208),"")</f>
        <v>Folguista</v>
      </c>
      <c r="E1208" s="29" t="str">
        <f>IFERROR(INDEX(Cadastro!$G$5:$G$94,$AB1208),"")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$94,$AB1208),"")="",IF($L1208&gt;0,1,0),IF(IFERROR(INDEX(Cadastro!$F$5:$F$94,$AB1208),"")&lt;=IFERROR(INDEX(Parâmetros!$B$39:$B$48,MATCH($E1208,Parâmetros!$A$39:$A$48,0)),99),IFERROR(INDEX(Cadastro!$F$5:$F$94,$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$94,$AB1208),"")="",0,IF(IFERROR(INDEX(Cadastro!$F$5:$F$94,$AB1208),"")&gt;IFERROR(INDEX(Parâmetros!$B$39:$B$48,MATCH($E1208,Parâmetros!$A$39:$A$48,0)),99),IFERROR(INDEX(Cadastro!$F$5:$F$94,$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registro"),IF(AND($AB1208&lt;&gt;$AB1207,IFERROR(INDEX(Cadastro!$F$5:$F$94,$AB1208),"")=""),"Indeterminado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IFERROR(MATCH($A1208&amp;"|"&amp;TEXT(_xlfn.MAXIFS(Cadastro!$E$5:$E$94,Cadastro!$A$5:$A$94,$A1208,Cadastro!$E$5:$E$94,"&lt;="&amp;$F1208),"yyyymmdd"),Cadastro!$I$5:$I$94,0),"")</f>
        <v>47</v>
      </c>
      <c r="AC1208" t="str">
        <f>IFERROR(_xlfn.SINGLE(INDEX(Exceções!$D$5:$D$202,MATCH($A1208&amp;"|"&amp;$F1208,Exceções!$F$5:$F$202,0))),"")</f>
        <v/>
      </c>
      <c r="AD1208" t="str">
        <f>IF($AC1208="","",IFERROR(_xlfn.SINGLE(INDEX(Exceções!$E$5:$E$202,MATCH($A1208&amp;"|"&amp;$F1208,Exceções!$F$5:$F$202,0))),""))</f>
        <v/>
      </c>
    </row>
    <row r="1209" spans="1:30" ht="15" hidden="1" customHeight="1" x14ac:dyDescent="0.25">
      <c r="A1209" s="43">
        <v>55138</v>
      </c>
      <c r="B1209" s="29" t="s">
        <v>210</v>
      </c>
      <c r="C1209" s="29" t="str">
        <f>IFERROR(INDEX(Cadastro!$C$5:$C$94,$AB1209),"NÃO INFORMADO")</f>
        <v>MEC</v>
      </c>
      <c r="D1209" s="29" t="str">
        <f>IFERROR(INDEX(Cadastro!$D$5:$D$94,$AB1209),"")</f>
        <v>Folguista</v>
      </c>
      <c r="E1209" s="29" t="str">
        <f>IFERROR(INDEX(Cadastro!$G$5:$G$94,$AB1209),"")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$94,$AB1209),"")="",IF($L1209&gt;0,1,0),IF(IFERROR(INDEX(Cadastro!$F$5:$F$94,$AB1209),"")&lt;=IFERROR(INDEX(Parâmetros!$B$39:$B$48,MATCH($E1209,Parâmetros!$A$39:$A$48,0)),99),IFERROR(INDEX(Cadastro!$F$5:$F$94,$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$94,$AB1209),"")="",0,IF(IFERROR(INDEX(Cadastro!$F$5:$F$94,$AB1209),"")&gt;IFERROR(INDEX(Parâmetros!$B$39:$B$48,MATCH($E1209,Parâmetros!$A$39:$A$48,0)),99),IFERROR(INDEX(Cadastro!$F$5:$F$94,$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registro"),IF(AND($AB1209&lt;&gt;$AB1208,IFERROR(INDEX(Cadastro!$F$5:$F$94,$AB1209),"")=""),"Indeterminado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IFERROR(MATCH($A1209&amp;"|"&amp;TEXT(_xlfn.MAXIFS(Cadastro!$E$5:$E$94,Cadastro!$A$5:$A$94,$A1209,Cadastro!$E$5:$E$94,"&lt;="&amp;$F1209),"yyyymmdd"),Cadastro!$I$5:$I$94,0),"")</f>
        <v>47</v>
      </c>
      <c r="AC1209" t="str">
        <f>IFERROR(_xlfn.SINGLE(INDEX(Exceções!$D$5:$D$202,MATCH($A1209&amp;"|"&amp;$F1209,Exceções!$F$5:$F$202,0))),"")</f>
        <v/>
      </c>
      <c r="AD1209" t="str">
        <f>IF($AC1209="","",IFERROR(_xlfn.SINGLE(INDEX(Exceções!$E$5:$E$202,MATCH($A1209&amp;"|"&amp;$F1209,Exceções!$F$5:$F$202,0))),""))</f>
        <v/>
      </c>
    </row>
    <row r="1210" spans="1:30" ht="15" hidden="1" customHeight="1" x14ac:dyDescent="0.25">
      <c r="A1210" s="43">
        <v>55138</v>
      </c>
      <c r="B1210" s="29" t="s">
        <v>210</v>
      </c>
      <c r="C1210" s="29" t="str">
        <f>IFERROR(INDEX(Cadastro!$C$5:$C$94,$AB1210),"NÃO INFORMADO")</f>
        <v>MEC</v>
      </c>
      <c r="D1210" s="29" t="str">
        <f>IFERROR(INDEX(Cadastro!$D$5:$D$94,$AB1210),"")</f>
        <v>Folguista</v>
      </c>
      <c r="E1210" s="29" t="str">
        <f>IFERROR(INDEX(Cadastro!$G$5:$G$94,$AB1210),"")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$94,$AB1210),"")="",IF($L1210&gt;0,1,0),IF(IFERROR(INDEX(Cadastro!$F$5:$F$94,$AB1210),"")&lt;=IFERROR(INDEX(Parâmetros!$B$39:$B$48,MATCH($E1210,Parâmetros!$A$39:$A$48,0)),99),IFERROR(INDEX(Cadastro!$F$5:$F$94,$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$94,$AB1210),"")="",0,IF(IFERROR(INDEX(Cadastro!$F$5:$F$94,$AB1210),"")&gt;IFERROR(INDEX(Parâmetros!$B$39:$B$48,MATCH($E1210,Parâmetros!$A$39:$A$48,0)),99),IFERROR(INDEX(Cadastro!$F$5:$F$94,$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registro"),IF(AND($AB1210&lt;&gt;$AB1209,IFERROR(INDEX(Cadastro!$F$5:$F$94,$AB1210),"")=""),"Indeterminado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IFERROR(MATCH($A1210&amp;"|"&amp;TEXT(_xlfn.MAXIFS(Cadastro!$E$5:$E$94,Cadastro!$A$5:$A$94,$A1210,Cadastro!$E$5:$E$94,"&lt;="&amp;$F1210),"yyyymmdd"),Cadastro!$I$5:$I$94,0),"")</f>
        <v>47</v>
      </c>
      <c r="AC1210" t="str">
        <f>IFERROR(_xlfn.SINGLE(INDEX(Exceções!$D$5:$D$202,MATCH($A1210&amp;"|"&amp;$F1210,Exceções!$F$5:$F$202,0))),"")</f>
        <v/>
      </c>
      <c r="AD1210" t="str">
        <f>IF($AC1210="","",IFERROR(_xlfn.SINGLE(INDEX(Exceções!$E$5:$E$202,MATCH($A1210&amp;"|"&amp;$F1210,Exceções!$F$5:$F$202,0))),""))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IFERROR(INDEX(Cadastro!$C$5:$C$94,$AB1213),"NÃO INFORMADO")</f>
        <v>NÃO INFORMADO</v>
      </c>
      <c r="D1213" s="29" t="str">
        <f>IFERROR(INDEX(Cadastro!$D$5:$D$94,$AB1213),"")</f>
        <v>Férias</v>
      </c>
      <c r="E1213" s="29" t="str">
        <f>IFERROR(INDEX(Cadastro!$G$5:$G$94,$AB1213),"")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$94,$AB1213),"")="",IF($L1213&gt;0,1,0),IF(IFERROR(INDEX(Cadastro!$F$5:$F$94,$AB1213),"")&lt;=IFERROR(INDEX(Parâmetros!$B$39:$B$48,MATCH($E1213,Parâmetros!$A$39:$A$48,0)),99),IFERROR(INDEX(Cadastro!$F$5:$F$94,$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$94,$AB1213),"")="",0,IF(IFERROR(INDEX(Cadastro!$F$5:$F$94,$AB1213),"")&gt;IFERROR(INDEX(Parâmetros!$B$39:$B$48,MATCH($E1213,Parâmetros!$A$39:$A$48,0)),99),IFERROR(INDEX(Cadastro!$F$5:$F$94,$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registro"),IF(AND($AB1213&lt;&gt;$AB1212,IFERROR(INDEX(Cadastro!$F$5:$F$94,$AB1213),"")=""),"Indeterminado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IFERROR(MATCH($A1213&amp;"|"&amp;TEXT(_xlfn.MAXIFS(Cadastro!$E$5:$E$94,Cadastro!$A$5:$A$94,$A1213,Cadastro!$E$5:$E$94,"&lt;="&amp;$F1213),"yyyymmdd"),Cadastro!$I$5:$I$94,0),"")</f>
        <v>48</v>
      </c>
      <c r="AC1213" t="str">
        <f>IFERROR(_xlfn.SINGLE(INDEX(Exceções!$D$5:$D$202,MATCH($A1213&amp;"|"&amp;$F1213,Exceções!$F$5:$F$202,0))),"")</f>
        <v/>
      </c>
      <c r="AD1213" t="str">
        <f>IF($AC1213="","",IFERROR(_xlfn.SINGLE(INDEX(Exceções!$E$5:$E$202,MATCH($A1213&amp;"|"&amp;$F1213,Exceções!$F$5:$F$202,0))),""))</f>
        <v/>
      </c>
    </row>
    <row r="1214" spans="1:30" ht="15" hidden="1" customHeight="1" x14ac:dyDescent="0.25">
      <c r="A1214" s="43">
        <v>53291</v>
      </c>
      <c r="B1214" s="29" t="s">
        <v>211</v>
      </c>
      <c r="C1214" s="29" t="str">
        <f>IFERROR(INDEX(Cadastro!$C$5:$C$94,$AB1214),"NÃO INFORMADO")</f>
        <v>NÃO INFORMADO</v>
      </c>
      <c r="D1214" s="29" t="str">
        <f>IFERROR(INDEX(Cadastro!$D$5:$D$94,$AB1214),"")</f>
        <v>Férias</v>
      </c>
      <c r="E1214" s="29" t="str">
        <f>IFERROR(INDEX(Cadastro!$G$5:$G$94,$AB1214),"")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$94,$AB1214),"")="",IF($L1214&gt;0,1,0),IF(IFERROR(INDEX(Cadastro!$F$5:$F$94,$AB1214),"")&lt;=IFERROR(INDEX(Parâmetros!$B$39:$B$48,MATCH($E1214,Parâmetros!$A$39:$A$48,0)),99),IFERROR(INDEX(Cadastro!$F$5:$F$94,$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$94,$AB1214),"")="",0,IF(IFERROR(INDEX(Cadastro!$F$5:$F$94,$AB1214),"")&gt;IFERROR(INDEX(Parâmetros!$B$39:$B$48,MATCH($E1214,Parâmetros!$A$39:$A$48,0)),99),IFERROR(INDEX(Cadastro!$F$5:$F$94,$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registro"),IF(AND($AB1214&lt;&gt;$AB1213,IFERROR(INDEX(Cadastro!$F$5:$F$94,$AB1214),"")=""),"Indeterminado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IFERROR(MATCH($A1214&amp;"|"&amp;TEXT(_xlfn.MAXIFS(Cadastro!$E$5:$E$94,Cadastro!$A$5:$A$94,$A1214,Cadastro!$E$5:$E$94,"&lt;="&amp;$F1214),"yyyymmdd"),Cadastro!$I$5:$I$94,0),"")</f>
        <v>48</v>
      </c>
      <c r="AC1214" t="str">
        <f>IFERROR(_xlfn.SINGLE(INDEX(Exceções!$D$5:$D$202,MATCH($A1214&amp;"|"&amp;$F1214,Exceções!$F$5:$F$202,0))),"")</f>
        <v/>
      </c>
      <c r="AD1214" t="str">
        <f>IF($AC1214="","",IFERROR(_xlfn.SINGLE(INDEX(Exceções!$E$5:$E$202,MATCH($A1214&amp;"|"&amp;$F1214,Exceções!$F$5:$F$202,0))),""))</f>
        <v/>
      </c>
    </row>
    <row r="1215" spans="1:30" ht="15" hidden="1" customHeight="1" x14ac:dyDescent="0.25">
      <c r="A1215" s="43">
        <v>53291</v>
      </c>
      <c r="B1215" s="29" t="s">
        <v>211</v>
      </c>
      <c r="C1215" s="29" t="str">
        <f>IFERROR(INDEX(Cadastro!$C$5:$C$94,$AB1215),"NÃO INFORMADO")</f>
        <v>NÃO INFORMADO</v>
      </c>
      <c r="D1215" s="29" t="str">
        <f>IFERROR(INDEX(Cadastro!$D$5:$D$94,$AB1215),"")</f>
        <v>Férias</v>
      </c>
      <c r="E1215" s="29" t="str">
        <f>IFERROR(INDEX(Cadastro!$G$5:$G$94,$AB1215),"")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$94,$AB1215),"")="",IF($L1215&gt;0,1,0),IF(IFERROR(INDEX(Cadastro!$F$5:$F$94,$AB1215),"")&lt;=IFERROR(INDEX(Parâmetros!$B$39:$B$48,MATCH($E1215,Parâmetros!$A$39:$A$48,0)),99),IFERROR(INDEX(Cadastro!$F$5:$F$94,$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$94,$AB1215),"")="",0,IF(IFERROR(INDEX(Cadastro!$F$5:$F$94,$AB1215),"")&gt;IFERROR(INDEX(Parâmetros!$B$39:$B$48,MATCH($E1215,Parâmetros!$A$39:$A$48,0)),99),IFERROR(INDEX(Cadastro!$F$5:$F$94,$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registro"),IF(AND($AB1215&lt;&gt;$AB1214,IFERROR(INDEX(Cadastro!$F$5:$F$94,$AB1215),"")=""),"Indeterminado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IFERROR(MATCH($A1215&amp;"|"&amp;TEXT(_xlfn.MAXIFS(Cadastro!$E$5:$E$94,Cadastro!$A$5:$A$94,$A1215,Cadastro!$E$5:$E$94,"&lt;="&amp;$F1215),"yyyymmdd"),Cadastro!$I$5:$I$94,0),"")</f>
        <v>48</v>
      </c>
      <c r="AC1215" t="str">
        <f>IFERROR(_xlfn.SINGLE(INDEX(Exceções!$D$5:$D$202,MATCH($A1215&amp;"|"&amp;$F1215,Exceções!$F$5:$F$202,0))),"")</f>
        <v/>
      </c>
      <c r="AD1215" t="str">
        <f>IF($AC1215="","",IFERROR(_xlfn.SINGLE(INDEX(Exceções!$E$5:$E$202,MATCH($A1215&amp;"|"&amp;$F1215,Exceções!$F$5:$F$202,0))),""))</f>
        <v/>
      </c>
    </row>
    <row r="1216" spans="1:30" ht="15" hidden="1" customHeight="1" x14ac:dyDescent="0.25">
      <c r="A1216" s="43">
        <v>53291</v>
      </c>
      <c r="B1216" s="29" t="s">
        <v>211</v>
      </c>
      <c r="C1216" s="29" t="str">
        <f>IFERROR(INDEX(Cadastro!$C$5:$C$94,$AB1216),"NÃO INFORMADO")</f>
        <v>NÃO INFORMADO</v>
      </c>
      <c r="D1216" s="29" t="str">
        <f>IFERROR(INDEX(Cadastro!$D$5:$D$94,$AB1216),"")</f>
        <v>Férias</v>
      </c>
      <c r="E1216" s="29" t="str">
        <f>IFERROR(INDEX(Cadastro!$G$5:$G$94,$AB1216),"")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$94,$AB1216),"")="",IF($L1216&gt;0,1,0),IF(IFERROR(INDEX(Cadastro!$F$5:$F$94,$AB1216),"")&lt;=IFERROR(INDEX(Parâmetros!$B$39:$B$48,MATCH($E1216,Parâmetros!$A$39:$A$48,0)),99),IFERROR(INDEX(Cadastro!$F$5:$F$94,$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$94,$AB1216),"")="",0,IF(IFERROR(INDEX(Cadastro!$F$5:$F$94,$AB1216),"")&gt;IFERROR(INDEX(Parâmetros!$B$39:$B$48,MATCH($E1216,Parâmetros!$A$39:$A$48,0)),99),IFERROR(INDEX(Cadastro!$F$5:$F$94,$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registro"),IF(AND($AB1216&lt;&gt;$AB1215,IFERROR(INDEX(Cadastro!$F$5:$F$94,$AB1216),"")=""),"Indeterminado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IFERROR(MATCH($A1216&amp;"|"&amp;TEXT(_xlfn.MAXIFS(Cadastro!$E$5:$E$94,Cadastro!$A$5:$A$94,$A1216,Cadastro!$E$5:$E$94,"&lt;="&amp;$F1216),"yyyymmdd"),Cadastro!$I$5:$I$94,0),"")</f>
        <v>48</v>
      </c>
      <c r="AC1216" t="str">
        <f>IFERROR(_xlfn.SINGLE(INDEX(Exceções!$D$5:$D$202,MATCH($A1216&amp;"|"&amp;$F1216,Exceções!$F$5:$F$202,0))),"")</f>
        <v/>
      </c>
      <c r="AD1216" t="str">
        <f>IF($AC1216="","",IFERROR(_xlfn.SINGLE(INDEX(Exceções!$E$5:$E$202,MATCH($A1216&amp;"|"&amp;$F1216,Exceções!$F$5:$F$202,0))),""))</f>
        <v/>
      </c>
    </row>
    <row r="1217" spans="1:30" ht="15" hidden="1" customHeight="1" x14ac:dyDescent="0.25">
      <c r="A1217" s="43">
        <v>53291</v>
      </c>
      <c r="B1217" s="29" t="s">
        <v>211</v>
      </c>
      <c r="C1217" s="29" t="str">
        <f>IFERROR(INDEX(Cadastro!$C$5:$C$94,$AB1217),"NÃO INFORMADO")</f>
        <v>NÃO INFORMADO</v>
      </c>
      <c r="D1217" s="29" t="str">
        <f>IFERROR(INDEX(Cadastro!$D$5:$D$94,$AB1217),"")</f>
        <v>Férias</v>
      </c>
      <c r="E1217" s="29" t="str">
        <f>IFERROR(INDEX(Cadastro!$G$5:$G$94,$AB1217),"")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$94,$AB1217),"")="",IF($L1217&gt;0,1,0),IF(IFERROR(INDEX(Cadastro!$F$5:$F$94,$AB1217),"")&lt;=IFERROR(INDEX(Parâmetros!$B$39:$B$48,MATCH($E1217,Parâmetros!$A$39:$A$48,0)),99),IFERROR(INDEX(Cadastro!$F$5:$F$94,$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$94,$AB1217),"")="",0,IF(IFERROR(INDEX(Cadastro!$F$5:$F$94,$AB1217),"")&gt;IFERROR(INDEX(Parâmetros!$B$39:$B$48,MATCH($E1217,Parâmetros!$A$39:$A$48,0)),99),IFERROR(INDEX(Cadastro!$F$5:$F$94,$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registro"),IF(AND($AB1217&lt;&gt;$AB1216,IFERROR(INDEX(Cadastro!$F$5:$F$94,$AB1217),"")=""),"Indeterminado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IFERROR(MATCH($A1217&amp;"|"&amp;TEXT(_xlfn.MAXIFS(Cadastro!$E$5:$E$94,Cadastro!$A$5:$A$94,$A1217,Cadastro!$E$5:$E$94,"&lt;="&amp;$F1217),"yyyymmdd"),Cadastro!$I$5:$I$94,0),"")</f>
        <v>48</v>
      </c>
      <c r="AC1217" t="str">
        <f>IFERROR(_xlfn.SINGLE(INDEX(Exceções!$D$5:$D$202,MATCH($A1217&amp;"|"&amp;$F1217,Exceções!$F$5:$F$202,0))),"")</f>
        <v/>
      </c>
      <c r="AD1217" t="str">
        <f>IF($AC1217="","",IFERROR(_xlfn.SINGLE(INDEX(Exceções!$E$5:$E$202,MATCH($A1217&amp;"|"&amp;$F1217,Exceções!$F$5:$F$202,0))),""))</f>
        <v/>
      </c>
    </row>
    <row r="1218" spans="1:30" ht="15" hidden="1" customHeight="1" x14ac:dyDescent="0.25">
      <c r="A1218" s="43">
        <v>53291</v>
      </c>
      <c r="B1218" s="29" t="s">
        <v>211</v>
      </c>
      <c r="C1218" s="29" t="str">
        <f>IFERROR(INDEX(Cadastro!$C$5:$C$94,$AB1218),"NÃO INFORMADO")</f>
        <v>NÃO INFORMADO</v>
      </c>
      <c r="D1218" s="29" t="str">
        <f>IFERROR(INDEX(Cadastro!$D$5:$D$94,$AB1218),"")</f>
        <v>Férias</v>
      </c>
      <c r="E1218" s="29" t="str">
        <f>IFERROR(INDEX(Cadastro!$G$5:$G$94,$AB1218),"")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$94,$AB1218),"")="",IF($L1218&gt;0,1,0),IF(IFERROR(INDEX(Cadastro!$F$5:$F$94,$AB1218),"")&lt;=IFERROR(INDEX(Parâmetros!$B$39:$B$48,MATCH($E1218,Parâmetros!$A$39:$A$48,0)),99),IFERROR(INDEX(Cadastro!$F$5:$F$94,$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$94,$AB1218),"")="",0,IF(IFERROR(INDEX(Cadastro!$F$5:$F$94,$AB1218),"")&gt;IFERROR(INDEX(Parâmetros!$B$39:$B$48,MATCH($E1218,Parâmetros!$A$39:$A$48,0)),99),IFERROR(INDEX(Cadastro!$F$5:$F$94,$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registro"),IF(AND($AB1218&lt;&gt;$AB1217,IFERROR(INDEX(Cadastro!$F$5:$F$94,$AB1218),"")=""),"Indeterminado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IFERROR(MATCH($A1218&amp;"|"&amp;TEXT(_xlfn.MAXIFS(Cadastro!$E$5:$E$94,Cadastro!$A$5:$A$94,$A1218,Cadastro!$E$5:$E$94,"&lt;="&amp;$F1218),"yyyymmdd"),Cadastro!$I$5:$I$94,0),"")</f>
        <v>48</v>
      </c>
      <c r="AC1218" t="str">
        <f>IFERROR(_xlfn.SINGLE(INDEX(Exceções!$D$5:$D$202,MATCH($A1218&amp;"|"&amp;$F1218,Exceções!$F$5:$F$202,0))),"")</f>
        <v/>
      </c>
      <c r="AD1218" t="str">
        <f>IF($AC1218="","",IFERROR(_xlfn.SINGLE(INDEX(Exceções!$E$5:$E$202,MATCH($A1218&amp;"|"&amp;$F1218,Exceções!$F$5:$F$202,0))),""))</f>
        <v/>
      </c>
    </row>
    <row r="1219" spans="1:30" ht="15" hidden="1" customHeight="1" x14ac:dyDescent="0.25">
      <c r="A1219" s="43">
        <v>53291</v>
      </c>
      <c r="B1219" s="29" t="s">
        <v>211</v>
      </c>
      <c r="C1219" s="29" t="str">
        <f>IFERROR(INDEX(Cadastro!$C$5:$C$94,$AB1219),"NÃO INFORMADO")</f>
        <v>NÃO INFORMADO</v>
      </c>
      <c r="D1219" s="29" t="str">
        <f>IFERROR(INDEX(Cadastro!$D$5:$D$94,$AB1219),"")</f>
        <v>Férias</v>
      </c>
      <c r="E1219" s="29" t="str">
        <f>IFERROR(INDEX(Cadastro!$G$5:$G$94,$AB1219),"")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$94,$AB1219),"")="",IF($L1219&gt;0,1,0),IF(IFERROR(INDEX(Cadastro!$F$5:$F$94,$AB1219),"")&lt;=IFERROR(INDEX(Parâmetros!$B$39:$B$48,MATCH($E1219,Parâmetros!$A$39:$A$48,0)),99),IFERROR(INDEX(Cadastro!$F$5:$F$94,$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$94,$AB1219),"")="",0,IF(IFERROR(INDEX(Cadastro!$F$5:$F$94,$AB1219),"")&gt;IFERROR(INDEX(Parâmetros!$B$39:$B$48,MATCH($E1219,Parâmetros!$A$39:$A$48,0)),99),IFERROR(INDEX(Cadastro!$F$5:$F$94,$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registro"),IF(AND($AB1219&lt;&gt;$AB1218,IFERROR(INDEX(Cadastro!$F$5:$F$94,$AB1219),"")=""),"Indeterminado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IFERROR(MATCH($A1219&amp;"|"&amp;TEXT(_xlfn.MAXIFS(Cadastro!$E$5:$E$94,Cadastro!$A$5:$A$94,$A1219,Cadastro!$E$5:$E$94,"&lt;="&amp;$F1219),"yyyymmdd"),Cadastro!$I$5:$I$94,0),"")</f>
        <v>48</v>
      </c>
      <c r="AC1219" t="str">
        <f>IFERROR(_xlfn.SINGLE(INDEX(Exceções!$D$5:$D$202,MATCH($A1219&amp;"|"&amp;$F1219,Exceções!$F$5:$F$202,0))),"")</f>
        <v/>
      </c>
      <c r="AD1219" t="str">
        <f>IF($AC1219="","",IFERROR(_xlfn.SINGLE(INDEX(Exceções!$E$5:$E$202,MATCH($A1219&amp;"|"&amp;$F1219,Exceções!$F$5:$F$202,0))),""))</f>
        <v/>
      </c>
    </row>
    <row r="1220" spans="1:30" ht="15" hidden="1" customHeight="1" x14ac:dyDescent="0.25">
      <c r="A1220" s="43">
        <v>53291</v>
      </c>
      <c r="B1220" s="29" t="s">
        <v>211</v>
      </c>
      <c r="C1220" s="29" t="str">
        <f>IFERROR(INDEX(Cadastro!$C$5:$C$94,$AB1220),"NÃO INFORMADO")</f>
        <v>NÃO INFORMADO</v>
      </c>
      <c r="D1220" s="29" t="str">
        <f>IFERROR(INDEX(Cadastro!$D$5:$D$94,$AB1220),"")</f>
        <v>Férias</v>
      </c>
      <c r="E1220" s="29" t="str">
        <f>IFERROR(INDEX(Cadastro!$G$5:$G$94,$AB1220),"")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$94,$AB1220),"")="",IF($L1220&gt;0,1,0),IF(IFERROR(INDEX(Cadastro!$F$5:$F$94,$AB1220),"")&lt;=IFERROR(INDEX(Parâmetros!$B$39:$B$48,MATCH($E1220,Parâmetros!$A$39:$A$48,0)),99),IFERROR(INDEX(Cadastro!$F$5:$F$94,$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$94,$AB1220),"")="",0,IF(IFERROR(INDEX(Cadastro!$F$5:$F$94,$AB1220),"")&gt;IFERROR(INDEX(Parâmetros!$B$39:$B$48,MATCH($E1220,Parâmetros!$A$39:$A$48,0)),99),IFERROR(INDEX(Cadastro!$F$5:$F$94,$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registro"),IF(AND($AB1220&lt;&gt;$AB1219,IFERROR(INDEX(Cadastro!$F$5:$F$94,$AB1220),"")=""),"Indeterminado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IFERROR(MATCH($A1220&amp;"|"&amp;TEXT(_xlfn.MAXIFS(Cadastro!$E$5:$E$94,Cadastro!$A$5:$A$94,$A1220,Cadastro!$E$5:$E$94,"&lt;="&amp;$F1220),"yyyymmdd"),Cadastro!$I$5:$I$94,0),"")</f>
        <v>48</v>
      </c>
      <c r="AC1220" t="str">
        <f>IFERROR(_xlfn.SINGLE(INDEX(Exceções!$D$5:$D$202,MATCH($A1220&amp;"|"&amp;$F1220,Exceções!$F$5:$F$202,0))),"")</f>
        <v/>
      </c>
      <c r="AD1220" t="str">
        <f>IF($AC1220="","",IFERROR(_xlfn.SINGLE(INDEX(Exceções!$E$5:$E$202,MATCH($A1220&amp;"|"&amp;$F1220,Exceções!$F$5:$F$202,0))),""))</f>
        <v/>
      </c>
    </row>
    <row r="1221" spans="1:30" ht="15" hidden="1" customHeight="1" x14ac:dyDescent="0.25">
      <c r="A1221" s="43">
        <v>53291</v>
      </c>
      <c r="B1221" s="29" t="s">
        <v>211</v>
      </c>
      <c r="C1221" s="29" t="str">
        <f>IFERROR(INDEX(Cadastro!$C$5:$C$94,$AB1221),"NÃO INFORMADO")</f>
        <v>NÃO INFORMADO</v>
      </c>
      <c r="D1221" s="29" t="str">
        <f>IFERROR(INDEX(Cadastro!$D$5:$D$94,$AB1221),"")</f>
        <v>Férias</v>
      </c>
      <c r="E1221" s="29" t="str">
        <f>IFERROR(INDEX(Cadastro!$G$5:$G$94,$AB1221),"")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$94,$AB1221),"")="",IF($L1221&gt;0,1,0),IF(IFERROR(INDEX(Cadastro!$F$5:$F$94,$AB1221),"")&lt;=IFERROR(INDEX(Parâmetros!$B$39:$B$48,MATCH($E1221,Parâmetros!$A$39:$A$48,0)),99),IFERROR(INDEX(Cadastro!$F$5:$F$94,$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$94,$AB1221),"")="",0,IF(IFERROR(INDEX(Cadastro!$F$5:$F$94,$AB1221),"")&gt;IFERROR(INDEX(Parâmetros!$B$39:$B$48,MATCH($E1221,Parâmetros!$A$39:$A$48,0)),99),IFERROR(INDEX(Cadastro!$F$5:$F$94,$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registro"),IF(AND($AB1221&lt;&gt;$AB1220,IFERROR(INDEX(Cadastro!$F$5:$F$94,$AB1221),"")=""),"Indeterminado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IFERROR(MATCH($A1221&amp;"|"&amp;TEXT(_xlfn.MAXIFS(Cadastro!$E$5:$E$94,Cadastro!$A$5:$A$94,$A1221,Cadastro!$E$5:$E$94,"&lt;="&amp;$F1221),"yyyymmdd"),Cadastro!$I$5:$I$94,0),"")</f>
        <v>48</v>
      </c>
      <c r="AC1221" t="str">
        <f>IFERROR(_xlfn.SINGLE(INDEX(Exceções!$D$5:$D$202,MATCH($A1221&amp;"|"&amp;$F1221,Exceções!$F$5:$F$202,0))),"")</f>
        <v/>
      </c>
      <c r="AD1221" t="str">
        <f>IF($AC1221="","",IFERROR(_xlfn.SINGLE(INDEX(Exceções!$E$5:$E$202,MATCH($A1221&amp;"|"&amp;$F1221,Exceções!$F$5:$F$202,0))),""))</f>
        <v/>
      </c>
    </row>
    <row r="1222" spans="1:30" ht="15" hidden="1" customHeight="1" x14ac:dyDescent="0.25">
      <c r="A1222" s="43">
        <v>53291</v>
      </c>
      <c r="B1222" s="29" t="s">
        <v>211</v>
      </c>
      <c r="C1222" s="29" t="str">
        <f>IFERROR(INDEX(Cadastro!$C$5:$C$94,$AB1222),"NÃO INFORMADO")</f>
        <v>NÃO INFORMADO</v>
      </c>
      <c r="D1222" s="29" t="str">
        <f>IFERROR(INDEX(Cadastro!$D$5:$D$94,$AB1222),"")</f>
        <v>Férias</v>
      </c>
      <c r="E1222" s="29" t="str">
        <f>IFERROR(INDEX(Cadastro!$G$5:$G$94,$AB1222),"")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$94,$AB1222),"")="",IF($L1222&gt;0,1,0),IF(IFERROR(INDEX(Cadastro!$F$5:$F$94,$AB1222),"")&lt;=IFERROR(INDEX(Parâmetros!$B$39:$B$48,MATCH($E1222,Parâmetros!$A$39:$A$48,0)),99),IFERROR(INDEX(Cadastro!$F$5:$F$94,$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$94,$AB1222),"")="",0,IF(IFERROR(INDEX(Cadastro!$F$5:$F$94,$AB1222),"")&gt;IFERROR(INDEX(Parâmetros!$B$39:$B$48,MATCH($E1222,Parâmetros!$A$39:$A$48,0)),99),IFERROR(INDEX(Cadastro!$F$5:$F$94,$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registro"),IF(AND($AB1222&lt;&gt;$AB1221,IFERROR(INDEX(Cadastro!$F$5:$F$94,$AB1222),"")=""),"Indeterminado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IFERROR(MATCH($A1222&amp;"|"&amp;TEXT(_xlfn.MAXIFS(Cadastro!$E$5:$E$94,Cadastro!$A$5:$A$94,$A1222,Cadastro!$E$5:$E$94,"&lt;="&amp;$F1222),"yyyymmdd"),Cadastro!$I$5:$I$94,0),"")</f>
        <v>48</v>
      </c>
      <c r="AC1222" t="str">
        <f>IFERROR(_xlfn.SINGLE(INDEX(Exceções!$D$5:$D$202,MATCH($A1222&amp;"|"&amp;$F1222,Exceções!$F$5:$F$202,0))),"")</f>
        <v/>
      </c>
      <c r="AD1222" t="str">
        <f>IF($AC1222="","",IFERROR(_xlfn.SINGLE(INDEX(Exceções!$E$5:$E$202,MATCH($A1222&amp;"|"&amp;$F1222,Exceções!$F$5:$F$202,0))),""))</f>
        <v/>
      </c>
    </row>
    <row r="1223" spans="1:30" ht="15" hidden="1" customHeight="1" x14ac:dyDescent="0.25">
      <c r="A1223" s="43">
        <v>53291</v>
      </c>
      <c r="B1223" s="29" t="s">
        <v>211</v>
      </c>
      <c r="C1223" s="29" t="str">
        <f>IFERROR(INDEX(Cadastro!$C$5:$C$94,$AB1223),"NÃO INFORMADO")</f>
        <v>NÃO INFORMADO</v>
      </c>
      <c r="D1223" s="29" t="str">
        <f>IFERROR(INDEX(Cadastro!$D$5:$D$94,$AB1223),"")</f>
        <v>Férias</v>
      </c>
      <c r="E1223" s="29" t="str">
        <f>IFERROR(INDEX(Cadastro!$G$5:$G$94,$AB1223),"")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$94,$AB1223),"")="",IF($L1223&gt;0,1,0),IF(IFERROR(INDEX(Cadastro!$F$5:$F$94,$AB1223),"")&lt;=IFERROR(INDEX(Parâmetros!$B$39:$B$48,MATCH($E1223,Parâmetros!$A$39:$A$48,0)),99),IFERROR(INDEX(Cadastro!$F$5:$F$94,$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$94,$AB1223),"")="",0,IF(IFERROR(INDEX(Cadastro!$F$5:$F$94,$AB1223),"")&gt;IFERROR(INDEX(Parâmetros!$B$39:$B$48,MATCH($E1223,Parâmetros!$A$39:$A$48,0)),99),IFERROR(INDEX(Cadastro!$F$5:$F$94,$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registro"),IF(AND($AB1223&lt;&gt;$AB1222,IFERROR(INDEX(Cadastro!$F$5:$F$94,$AB1223),"")=""),"Indeterminado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IFERROR(MATCH($A1223&amp;"|"&amp;TEXT(_xlfn.MAXIFS(Cadastro!$E$5:$E$94,Cadastro!$A$5:$A$94,$A1223,Cadastro!$E$5:$E$94,"&lt;="&amp;$F1223),"yyyymmdd"),Cadastro!$I$5:$I$94,0),"")</f>
        <v>48</v>
      </c>
      <c r="AC1223" t="str">
        <f>IFERROR(_xlfn.SINGLE(INDEX(Exceções!$D$5:$D$202,MATCH($A1223&amp;"|"&amp;$F1223,Exceções!$F$5:$F$202,0))),"")</f>
        <v/>
      </c>
      <c r="AD1223" t="str">
        <f>IF($AC1223="","",IFERROR(_xlfn.SINGLE(INDEX(Exceções!$E$5:$E$202,MATCH($A1223&amp;"|"&amp;$F1223,Exceções!$F$5:$F$202,0))),""))</f>
        <v/>
      </c>
    </row>
    <row r="1224" spans="1:30" ht="15" hidden="1" customHeight="1" x14ac:dyDescent="0.25">
      <c r="A1224" s="43">
        <v>53291</v>
      </c>
      <c r="B1224" s="29" t="s">
        <v>211</v>
      </c>
      <c r="C1224" s="29" t="str">
        <f>IFERROR(INDEX(Cadastro!$C$5:$C$94,$AB1224),"NÃO INFORMADO")</f>
        <v>NÃO INFORMADO</v>
      </c>
      <c r="D1224" s="29" t="str">
        <f>IFERROR(INDEX(Cadastro!$D$5:$D$94,$AB1224),"")</f>
        <v>Férias</v>
      </c>
      <c r="E1224" s="29" t="str">
        <f>IFERROR(INDEX(Cadastro!$G$5:$G$94,$AB1224),"")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$94,$AB1224),"")="",IF($L1224&gt;0,1,0),IF(IFERROR(INDEX(Cadastro!$F$5:$F$94,$AB1224),"")&lt;=IFERROR(INDEX(Parâmetros!$B$39:$B$48,MATCH($E1224,Parâmetros!$A$39:$A$48,0)),99),IFERROR(INDEX(Cadastro!$F$5:$F$94,$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$94,$AB1224),"")="",0,IF(IFERROR(INDEX(Cadastro!$F$5:$F$94,$AB1224),"")&gt;IFERROR(INDEX(Parâmetros!$B$39:$B$48,MATCH($E1224,Parâmetros!$A$39:$A$48,0)),99),IFERROR(INDEX(Cadastro!$F$5:$F$94,$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registro"),IF(AND($AB1224&lt;&gt;$AB1223,IFERROR(INDEX(Cadastro!$F$5:$F$94,$AB1224),"")=""),"Indeterminado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IFERROR(MATCH($A1224&amp;"|"&amp;TEXT(_xlfn.MAXIFS(Cadastro!$E$5:$E$94,Cadastro!$A$5:$A$94,$A1224,Cadastro!$E$5:$E$94,"&lt;="&amp;$F1224),"yyyymmdd"),Cadastro!$I$5:$I$94,0),"")</f>
        <v>48</v>
      </c>
      <c r="AC1224" t="str">
        <f>IFERROR(_xlfn.SINGLE(INDEX(Exceções!$D$5:$D$202,MATCH($A1224&amp;"|"&amp;$F1224,Exceções!$F$5:$F$202,0))),"")</f>
        <v/>
      </c>
      <c r="AD1224" t="str">
        <f>IF($AC1224="","",IFERROR(_xlfn.SINGLE(INDEX(Exceções!$E$5:$E$202,MATCH($A1224&amp;"|"&amp;$F1224,Exceções!$F$5:$F$202,0))),""))</f>
        <v/>
      </c>
    </row>
    <row r="1225" spans="1:30" ht="15" hidden="1" customHeight="1" x14ac:dyDescent="0.25">
      <c r="A1225" s="43">
        <v>53291</v>
      </c>
      <c r="B1225" s="29" t="s">
        <v>211</v>
      </c>
      <c r="C1225" s="29" t="str">
        <f>IFERROR(INDEX(Cadastro!$C$5:$C$94,$AB1225),"NÃO INFORMADO")</f>
        <v>NÃO INFORMADO</v>
      </c>
      <c r="D1225" s="29" t="str">
        <f>IFERROR(INDEX(Cadastro!$D$5:$D$94,$AB1225),"")</f>
        <v>Férias</v>
      </c>
      <c r="E1225" s="29" t="str">
        <f>IFERROR(INDEX(Cadastro!$G$5:$G$94,$AB1225),"")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$94,$AB1225),"")="",IF($L1225&gt;0,1,0),IF(IFERROR(INDEX(Cadastro!$F$5:$F$94,$AB1225),"")&lt;=IFERROR(INDEX(Parâmetros!$B$39:$B$48,MATCH($E1225,Parâmetros!$A$39:$A$48,0)),99),IFERROR(INDEX(Cadastro!$F$5:$F$94,$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$94,$AB1225),"")="",0,IF(IFERROR(INDEX(Cadastro!$F$5:$F$94,$AB1225),"")&gt;IFERROR(INDEX(Parâmetros!$B$39:$B$48,MATCH($E1225,Parâmetros!$A$39:$A$48,0)),99),IFERROR(INDEX(Cadastro!$F$5:$F$94,$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registro"),IF(AND($AB1225&lt;&gt;$AB1224,IFERROR(INDEX(Cadastro!$F$5:$F$94,$AB1225),"")=""),"Indeterminado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IFERROR(MATCH($A1225&amp;"|"&amp;TEXT(_xlfn.MAXIFS(Cadastro!$E$5:$E$94,Cadastro!$A$5:$A$94,$A1225,Cadastro!$E$5:$E$94,"&lt;="&amp;$F1225),"yyyymmdd"),Cadastro!$I$5:$I$94,0),"")</f>
        <v>48</v>
      </c>
      <c r="AC1225" t="str">
        <f>IFERROR(_xlfn.SINGLE(INDEX(Exceções!$D$5:$D$202,MATCH($A1225&amp;"|"&amp;$F1225,Exceções!$F$5:$F$202,0))),"")</f>
        <v/>
      </c>
      <c r="AD1225" t="str">
        <f>IF($AC1225="","",IFERROR(_xlfn.SINGLE(INDEX(Exceções!$E$5:$E$202,MATCH($A1225&amp;"|"&amp;$F1225,Exceções!$F$5:$F$202,0))),""))</f>
        <v/>
      </c>
    </row>
    <row r="1226" spans="1:30" ht="15" hidden="1" customHeight="1" x14ac:dyDescent="0.25">
      <c r="A1226" s="43">
        <v>53291</v>
      </c>
      <c r="B1226" s="29" t="s">
        <v>211</v>
      </c>
      <c r="C1226" s="29" t="str">
        <f>IFERROR(INDEX(Cadastro!$C$5:$C$94,$AB1226),"NÃO INFORMADO")</f>
        <v>NÃO INFORMADO</v>
      </c>
      <c r="D1226" s="29" t="str">
        <f>IFERROR(INDEX(Cadastro!$D$5:$D$94,$AB1226),"")</f>
        <v>Férias</v>
      </c>
      <c r="E1226" s="29" t="str">
        <f>IFERROR(INDEX(Cadastro!$G$5:$G$94,$AB1226),"")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$94,$AB1226),"")="",IF($L1226&gt;0,1,0),IF(IFERROR(INDEX(Cadastro!$F$5:$F$94,$AB1226),"")&lt;=IFERROR(INDEX(Parâmetros!$B$39:$B$48,MATCH($E1226,Parâmetros!$A$39:$A$48,0)),99),IFERROR(INDEX(Cadastro!$F$5:$F$94,$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$94,$AB1226),"")="",0,IF(IFERROR(INDEX(Cadastro!$F$5:$F$94,$AB1226),"")&gt;IFERROR(INDEX(Parâmetros!$B$39:$B$48,MATCH($E1226,Parâmetros!$A$39:$A$48,0)),99),IFERROR(INDEX(Cadastro!$F$5:$F$94,$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registro"),IF(AND($AB1226&lt;&gt;$AB1225,IFERROR(INDEX(Cadastro!$F$5:$F$94,$AB1226),"")=""),"Indeterminado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IFERROR(MATCH($A1226&amp;"|"&amp;TEXT(_xlfn.MAXIFS(Cadastro!$E$5:$E$94,Cadastro!$A$5:$A$94,$A1226,Cadastro!$E$5:$E$94,"&lt;="&amp;$F1226),"yyyymmdd"),Cadastro!$I$5:$I$94,0),"")</f>
        <v>48</v>
      </c>
      <c r="AC1226" t="str">
        <f>IFERROR(_xlfn.SINGLE(INDEX(Exceções!$D$5:$D$202,MATCH($A1226&amp;"|"&amp;$F1226,Exceções!$F$5:$F$202,0))),"")</f>
        <v/>
      </c>
      <c r="AD1226" t="str">
        <f>IF($AC1226="","",IFERROR(_xlfn.SINGLE(INDEX(Exceções!$E$5:$E$202,MATCH($A1226&amp;"|"&amp;$F1226,Exceções!$F$5:$F$202,0))),""))</f>
        <v/>
      </c>
    </row>
    <row r="1227" spans="1:30" ht="15" hidden="1" customHeight="1" x14ac:dyDescent="0.25">
      <c r="A1227" s="43">
        <v>53291</v>
      </c>
      <c r="B1227" s="29" t="s">
        <v>211</v>
      </c>
      <c r="C1227" s="29" t="str">
        <f>IFERROR(INDEX(Cadastro!$C$5:$C$94,$AB1227),"NÃO INFORMADO")</f>
        <v>NÃO INFORMADO</v>
      </c>
      <c r="D1227" s="29" t="str">
        <f>IFERROR(INDEX(Cadastro!$D$5:$D$94,$AB1227),"")</f>
        <v>Férias</v>
      </c>
      <c r="E1227" s="29" t="str">
        <f>IFERROR(INDEX(Cadastro!$G$5:$G$94,$AB1227),"")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$94,$AB1227),"")="",IF($L1227&gt;0,1,0),IF(IFERROR(INDEX(Cadastro!$F$5:$F$94,$AB1227),"")&lt;=IFERROR(INDEX(Parâmetros!$B$39:$B$48,MATCH($E1227,Parâmetros!$A$39:$A$48,0)),99),IFERROR(INDEX(Cadastro!$F$5:$F$94,$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$94,$AB1227),"")="",0,IF(IFERROR(INDEX(Cadastro!$F$5:$F$94,$AB1227),"")&gt;IFERROR(INDEX(Parâmetros!$B$39:$B$48,MATCH($E1227,Parâmetros!$A$39:$A$48,0)),99),IFERROR(INDEX(Cadastro!$F$5:$F$94,$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registro"),IF(AND($AB1227&lt;&gt;$AB1226,IFERROR(INDEX(Cadastro!$F$5:$F$94,$AB1227),"")=""),"Indeterminado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IFERROR(MATCH($A1227&amp;"|"&amp;TEXT(_xlfn.MAXIFS(Cadastro!$E$5:$E$94,Cadastro!$A$5:$A$94,$A1227,Cadastro!$E$5:$E$94,"&lt;="&amp;$F1227),"yyyymmdd"),Cadastro!$I$5:$I$94,0),"")</f>
        <v>48</v>
      </c>
      <c r="AC1227" t="str">
        <f>IFERROR(_xlfn.SINGLE(INDEX(Exceções!$D$5:$D$202,MATCH($A1227&amp;"|"&amp;$F1227,Exceções!$F$5:$F$202,0))),"")</f>
        <v/>
      </c>
      <c r="AD1227" t="str">
        <f>IF($AC1227="","",IFERROR(_xlfn.SINGLE(INDEX(Exceções!$E$5:$E$202,MATCH($A1227&amp;"|"&amp;$F1227,Exceções!$F$5:$F$202,0))),""))</f>
        <v/>
      </c>
    </row>
    <row r="1228" spans="1:30" ht="15" hidden="1" customHeight="1" x14ac:dyDescent="0.25">
      <c r="A1228" s="43">
        <v>53291</v>
      </c>
      <c r="B1228" s="29" t="s">
        <v>211</v>
      </c>
      <c r="C1228" s="29" t="str">
        <f>IFERROR(INDEX(Cadastro!$C$5:$C$94,$AB1228),"NÃO INFORMADO")</f>
        <v>NÃO INFORMADO</v>
      </c>
      <c r="D1228" s="29" t="str">
        <f>IFERROR(INDEX(Cadastro!$D$5:$D$94,$AB1228),"")</f>
        <v>Férias</v>
      </c>
      <c r="E1228" s="29" t="str">
        <f>IFERROR(INDEX(Cadastro!$G$5:$G$94,$AB1228),"")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$94,$AB1228),"")="",IF($L1228&gt;0,1,0),IF(IFERROR(INDEX(Cadastro!$F$5:$F$94,$AB1228),"")&lt;=IFERROR(INDEX(Parâmetros!$B$39:$B$48,MATCH($E1228,Parâmetros!$A$39:$A$48,0)),99),IFERROR(INDEX(Cadastro!$F$5:$F$94,$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$94,$AB1228),"")="",0,IF(IFERROR(INDEX(Cadastro!$F$5:$F$94,$AB1228),"")&gt;IFERROR(INDEX(Parâmetros!$B$39:$B$48,MATCH($E1228,Parâmetros!$A$39:$A$48,0)),99),IFERROR(INDEX(Cadastro!$F$5:$F$94,$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registro"),IF(AND($AB1228&lt;&gt;$AB1227,IFERROR(INDEX(Cadastro!$F$5:$F$94,$AB1228),"")=""),"Indeterminado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IFERROR(MATCH($A1228&amp;"|"&amp;TEXT(_xlfn.MAXIFS(Cadastro!$E$5:$E$94,Cadastro!$A$5:$A$94,$A1228,Cadastro!$E$5:$E$94,"&lt;="&amp;$F1228),"yyyymmdd"),Cadastro!$I$5:$I$94,0),"")</f>
        <v>48</v>
      </c>
      <c r="AC1228" t="str">
        <f>IFERROR(_xlfn.SINGLE(INDEX(Exceções!$D$5:$D$202,MATCH($A1228&amp;"|"&amp;$F1228,Exceções!$F$5:$F$202,0))),"")</f>
        <v/>
      </c>
      <c r="AD1228" t="str">
        <f>IF($AC1228="","",IFERROR(_xlfn.SINGLE(INDEX(Exceções!$E$5:$E$202,MATCH($A1228&amp;"|"&amp;$F1228,Exceções!$F$5:$F$202,0))),""))</f>
        <v/>
      </c>
    </row>
    <row r="1229" spans="1:30" ht="15" hidden="1" customHeight="1" x14ac:dyDescent="0.25">
      <c r="A1229" s="43">
        <v>53291</v>
      </c>
      <c r="B1229" s="29" t="s">
        <v>211</v>
      </c>
      <c r="C1229" s="29" t="str">
        <f>IFERROR(INDEX(Cadastro!$C$5:$C$94,$AB1229),"NÃO INFORMADO")</f>
        <v>NÃO INFORMADO</v>
      </c>
      <c r="D1229" s="29" t="str">
        <f>IFERROR(INDEX(Cadastro!$D$5:$D$94,$AB1229),"")</f>
        <v>6x1</v>
      </c>
      <c r="E1229" s="29" t="str">
        <f>IFERROR(INDEX(Cadastro!$G$5:$G$94,$AB1229),"")</f>
        <v>6x1</v>
      </c>
      <c r="F1229" s="41">
        <v>46253</v>
      </c>
      <c r="G1229" s="44" t="str">
        <f t="shared" si="234"/>
        <v>qua</v>
      </c>
      <c r="H1229" s="43" t="str">
        <f>IF(COUNTIFS(Dados!$A:$A,$A1229,Dados!$S:$S,$F1229)=0,"",_xlfn.MINIFS(Dados!$Q:$Q,Dados!$A:$A,$A1229,Dados!$S:$S,$F1229))</f>
        <v/>
      </c>
      <c r="I1229" s="43" t="str">
        <f>IF($H1229="","",_xlfn.MAXIFS(Dados!$R:$R,Dados!$A:$A,$A1229,Dados!$S:$S,$F1229))</f>
        <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0</v>
      </c>
      <c r="M1229" s="42">
        <f>IFERROR(INDEX(Parâmetros!$E$6:$E$11,MATCH($K1229,Parâmetros!$A$6:$A$11,0)),"")</f>
        <v>8.8000000000000007</v>
      </c>
      <c r="N1229" s="45">
        <f t="shared" si="235"/>
        <v>0</v>
      </c>
      <c r="O1229" s="45">
        <f>Parâmetros!$E$13</f>
        <v>0.8</v>
      </c>
      <c r="P1229" s="44" t="str">
        <f>IF(OR($M1229="",$F1229&gt;Parâmetros!$E$14),"Não","Sim")</f>
        <v>Não</v>
      </c>
      <c r="Q1229" s="44" t="str">
        <f t="shared" si="236"/>
        <v/>
      </c>
      <c r="R1229" s="44" t="str">
        <f t="shared" si="237"/>
        <v/>
      </c>
      <c r="S1229" s="42" t="str">
        <f t="shared" si="238"/>
        <v/>
      </c>
      <c r="T1229" s="44" t="str">
        <f>IF($Q1229&lt;&gt;"Sim","",IF($N1229&gt;Parâmetros!$E$15,"Sim","Não"))</f>
        <v/>
      </c>
      <c r="U1229" s="29" t="str">
        <f t="shared" si="239"/>
        <v>Fora da apuração</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FALTA DE REGISTRO · dia útil da escala 6x1</v>
      </c>
      <c r="W1229" s="46" t="str">
        <f>IF(AND($AC1229&lt;&gt;"",$AB1229=$AB1228,$W1228&lt;&gt;""),$W1228,IF(OR(OR($D1229="6x1",$D1229="FF 6x1"),$D1229="5x2"),"",IF($AB1229&lt;&gt;$AB1228,IF(IFERROR(INDEX(Cadastro!$F$5:$F$94,$AB1229),"")="",IF($L1229&gt;0,1,0),IF(IFERROR(INDEX(Cadastro!$F$5:$F$94,$AB1229),"")&lt;=IFERROR(INDEX(Parâmetros!$B$39:$B$48,MATCH($E1229,Parâmetros!$A$39:$A$48,0)),99),IFERROR(INDEX(Cadastro!$F$5:$F$94,$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$94,$AB1229),"")="",0,IF(IFERROR(INDEX(Cadastro!$F$5:$F$94,$AB1229),"")&gt;IFERROR(INDEX(Parâmetros!$B$39:$B$48,MATCH($E1229,Parâmetros!$A$39:$A$48,0)),99),IFERROR(INDEX(Cadastro!$F$5:$F$94,$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registro"),IF(AND($AB1229&lt;&gt;$AB1228,IFERROR(INDEX(Cadastro!$F$5:$F$94,$AB1229),"")=""),"Indeterminado (início da série)",IF($X1229&gt;0,"Folga","Falta de registro"))))))))</f>
        <v>Falta de registro</v>
      </c>
      <c r="Z1229" s="46">
        <f>IF(OR($L1229&gt;0,$F1229&gt;Parâmetros!$E$14),0,IF($A1229&lt;&gt;$A1228,1,N($Z1228)+1))</f>
        <v>0</v>
      </c>
      <c r="AA1229" s="46">
        <f>IF(OR($L1229&gt;0,$F1229&gt;Parâmetros!$E$14),0,IF(OR($A1229&lt;&gt;$A1230,$F1230&gt;Parâmetros!$E$14),1,N($AA1230)+1))</f>
        <v>0</v>
      </c>
      <c r="AB1229" s="43">
        <f>IFERROR(MATCH($A1229&amp;"|"&amp;TEXT(_xlfn.MAXIFS(Cadastro!$E$5:$E$94,Cadastro!$A$5:$A$94,$A1229,Cadastro!$E$5:$E$94,"&lt;="&amp;$F1229),"yyyymmdd"),Cadastro!$I$5:$I$94,0),"")</f>
        <v>71</v>
      </c>
      <c r="AC1229" t="str">
        <f>IFERROR(_xlfn.SINGLE(INDEX(Exceções!$D$5:$D$202,MATCH($A1229&amp;"|"&amp;$F1229,Exceções!$F$5:$F$202,0))),"")</f>
        <v/>
      </c>
      <c r="AD1229" t="str">
        <f>IF($AC1229="","",IFERROR(_xlfn.SINGLE(INDEX(Exceções!$E$5:$E$202,MATCH($A1229&amp;"|"&amp;$F1229,Exceções!$F$5:$F$202,0))),""))</f>
        <v/>
      </c>
    </row>
    <row r="1230" spans="1:30" ht="15" hidden="1" customHeight="1" x14ac:dyDescent="0.25">
      <c r="A1230" s="43">
        <v>53291</v>
      </c>
      <c r="B1230" s="29" t="s">
        <v>211</v>
      </c>
      <c r="C1230" s="29" t="str">
        <f>IFERROR(INDEX(Cadastro!$C$5:$C$94,$AB1230),"NÃO INFORMADO")</f>
        <v>NÃO INFORMADO</v>
      </c>
      <c r="D1230" s="29" t="str">
        <f>IFERROR(INDEX(Cadastro!$D$5:$D$94,$AB1230),"")</f>
        <v>6x1</v>
      </c>
      <c r="E1230" s="29" t="str">
        <f>IFERROR(INDEX(Cadastro!$G$5:$G$94,$AB1230),"")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$94,$AB1230),"")="",IF($L1230&gt;0,1,0),IF(IFERROR(INDEX(Cadastro!$F$5:$F$94,$AB1230),"")&lt;=IFERROR(INDEX(Parâmetros!$B$39:$B$48,MATCH($E1230,Parâmetros!$A$39:$A$48,0)),99),IFERROR(INDEX(Cadastro!$F$5:$F$94,$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$94,$AB1230),"")="",0,IF(IFERROR(INDEX(Cadastro!$F$5:$F$94,$AB1230),"")&gt;IFERROR(INDEX(Parâmetros!$B$39:$B$48,MATCH($E1230,Parâmetros!$A$39:$A$48,0)),99),IFERROR(INDEX(Cadastro!$F$5:$F$94,$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registro"),IF(AND($AB1230&lt;&gt;$AB1229,IFERROR(INDEX(Cadastro!$F$5:$F$94,$AB1230),"")=""),"Indeterminado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IFERROR(MATCH($A1230&amp;"|"&amp;TEXT(_xlfn.MAXIFS(Cadastro!$E$5:$E$94,Cadastro!$A$5:$A$94,$A1230,Cadastro!$E$5:$E$94,"&lt;="&amp;$F1230),"yyyymmdd"),Cadastro!$I$5:$I$94,0),"")</f>
        <v>71</v>
      </c>
      <c r="AC1230" t="str">
        <f>IFERROR(_xlfn.SINGLE(INDEX(Exceções!$D$5:$D$202,MATCH($A1230&amp;"|"&amp;$F1230,Exceções!$F$5:$F$202,0))),"")</f>
        <v/>
      </c>
      <c r="AD1230" t="str">
        <f>IF($AC1230="","",IFERROR(_xlfn.SINGLE(INDEX(Exceções!$E$5:$E$202,MATCH($A1230&amp;"|"&amp;$F1230,Exceções!$F$5:$F$202,0))),""))</f>
        <v/>
      </c>
    </row>
    <row r="1231" spans="1:30" ht="15" hidden="1" customHeight="1" x14ac:dyDescent="0.25">
      <c r="A1231" s="43">
        <v>53291</v>
      </c>
      <c r="B1231" s="29" t="s">
        <v>211</v>
      </c>
      <c r="C1231" s="29" t="str">
        <f>IFERROR(INDEX(Cadastro!$C$5:$C$94,$AB1231),"NÃO INFORMADO")</f>
        <v>NÃO INFORMADO</v>
      </c>
      <c r="D1231" s="29" t="str">
        <f>IFERROR(INDEX(Cadastro!$D$5:$D$94,$AB1231),"")</f>
        <v>6x1</v>
      </c>
      <c r="E1231" s="29" t="str">
        <f>IFERROR(INDEX(Cadastro!$G$5:$G$94,$AB1231),"")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$94,$AB1231),"")="",IF($L1231&gt;0,1,0),IF(IFERROR(INDEX(Cadastro!$F$5:$F$94,$AB1231),"")&lt;=IFERROR(INDEX(Parâmetros!$B$39:$B$48,MATCH($E1231,Parâmetros!$A$39:$A$48,0)),99),IFERROR(INDEX(Cadastro!$F$5:$F$94,$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$94,$AB1231),"")="",0,IF(IFERROR(INDEX(Cadastro!$F$5:$F$94,$AB1231),"")&gt;IFERROR(INDEX(Parâmetros!$B$39:$B$48,MATCH($E1231,Parâmetros!$A$39:$A$48,0)),99),IFERROR(INDEX(Cadastro!$F$5:$F$94,$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registro"),IF(AND($AB1231&lt;&gt;$AB1230,IFERROR(INDEX(Cadastro!$F$5:$F$94,$AB1231),"")=""),"Indeterminado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IFERROR(MATCH($A1231&amp;"|"&amp;TEXT(_xlfn.MAXIFS(Cadastro!$E$5:$E$94,Cadastro!$A$5:$A$94,$A1231,Cadastro!$E$5:$E$94,"&lt;="&amp;$F1231),"yyyymmdd"),Cadastro!$I$5:$I$94,0),"")</f>
        <v>71</v>
      </c>
      <c r="AC1231" t="str">
        <f>IFERROR(_xlfn.SINGLE(INDEX(Exceções!$D$5:$D$202,MATCH($A1231&amp;"|"&amp;$F1231,Exceções!$F$5:$F$202,0))),"")</f>
        <v/>
      </c>
      <c r="AD1231" t="str">
        <f>IF($AC1231="","",IFERROR(_xlfn.SINGLE(INDEX(Exceções!$E$5:$E$202,MATCH($A1231&amp;"|"&amp;$F1231,Exceções!$F$5:$F$202,0))),""))</f>
        <v/>
      </c>
    </row>
    <row r="1232" spans="1:30" ht="15" hidden="1" customHeight="1" x14ac:dyDescent="0.25">
      <c r="A1232" s="43">
        <v>53291</v>
      </c>
      <c r="B1232" s="29" t="s">
        <v>211</v>
      </c>
      <c r="C1232" s="29" t="str">
        <f>IFERROR(INDEX(Cadastro!$C$5:$C$94,$AB1232),"NÃO INFORMADO")</f>
        <v>NÃO INFORMADO</v>
      </c>
      <c r="D1232" s="29" t="str">
        <f>IFERROR(INDEX(Cadastro!$D$5:$D$94,$AB1232),"")</f>
        <v>6x1</v>
      </c>
      <c r="E1232" s="29" t="str">
        <f>IFERROR(INDEX(Cadastro!$G$5:$G$94,$AB1232),"")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$94,$AB1232),"")="",IF($L1232&gt;0,1,0),IF(IFERROR(INDEX(Cadastro!$F$5:$F$94,$AB1232),"")&lt;=IFERROR(INDEX(Parâmetros!$B$39:$B$48,MATCH($E1232,Parâmetros!$A$39:$A$48,0)),99),IFERROR(INDEX(Cadastro!$F$5:$F$94,$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$94,$AB1232),"")="",0,IF(IFERROR(INDEX(Cadastro!$F$5:$F$94,$AB1232),"")&gt;IFERROR(INDEX(Parâmetros!$B$39:$B$48,MATCH($E1232,Parâmetros!$A$39:$A$48,0)),99),IFERROR(INDEX(Cadastro!$F$5:$F$94,$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registro"),IF(AND($AB1232&lt;&gt;$AB1231,IFERROR(INDEX(Cadastro!$F$5:$F$94,$AB1232),"")=""),"Indeterminado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IFERROR(MATCH($A1232&amp;"|"&amp;TEXT(_xlfn.MAXIFS(Cadastro!$E$5:$E$94,Cadastro!$A$5:$A$94,$A1232,Cadastro!$E$5:$E$94,"&lt;="&amp;$F1232),"yyyymmdd"),Cadastro!$I$5:$I$94,0),"")</f>
        <v>71</v>
      </c>
      <c r="AC1232" t="str">
        <f>IFERROR(_xlfn.SINGLE(INDEX(Exceções!$D$5:$D$202,MATCH($A1232&amp;"|"&amp;$F1232,Exceções!$F$5:$F$202,0))),"")</f>
        <v/>
      </c>
      <c r="AD1232" t="str">
        <f>IF($AC1232="","",IFERROR(_xlfn.SINGLE(INDEX(Exceções!$E$5:$E$202,MATCH($A1232&amp;"|"&amp;$F1232,Exceções!$F$5:$F$202,0))),""))</f>
        <v/>
      </c>
    </row>
    <row r="1233" spans="1:30" ht="15" hidden="1" customHeight="1" x14ac:dyDescent="0.25">
      <c r="A1233" s="43">
        <v>53291</v>
      </c>
      <c r="B1233" s="29" t="s">
        <v>211</v>
      </c>
      <c r="C1233" s="29" t="str">
        <f>IFERROR(INDEX(Cadastro!$C$5:$C$94,$AB1233),"NÃO INFORMADO")</f>
        <v>NÃO INFORMADO</v>
      </c>
      <c r="D1233" s="29" t="str">
        <f>IFERROR(INDEX(Cadastro!$D$5:$D$94,$AB1233),"")</f>
        <v>6x1</v>
      </c>
      <c r="E1233" s="29" t="str">
        <f>IFERROR(INDEX(Cadastro!$G$5:$G$94,$AB1233),"")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$94,$AB1233),"")="",IF($L1233&gt;0,1,0),IF(IFERROR(INDEX(Cadastro!$F$5:$F$94,$AB1233),"")&lt;=IFERROR(INDEX(Parâmetros!$B$39:$B$48,MATCH($E1233,Parâmetros!$A$39:$A$48,0)),99),IFERROR(INDEX(Cadastro!$F$5:$F$94,$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$94,$AB1233),"")="",0,IF(IFERROR(INDEX(Cadastro!$F$5:$F$94,$AB1233),"")&gt;IFERROR(INDEX(Parâmetros!$B$39:$B$48,MATCH($E1233,Parâmetros!$A$39:$A$48,0)),99),IFERROR(INDEX(Cadastro!$F$5:$F$94,$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registro"),IF(AND($AB1233&lt;&gt;$AB1232,IFERROR(INDEX(Cadastro!$F$5:$F$94,$AB1233),"")=""),"Indeterminado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IFERROR(MATCH($A1233&amp;"|"&amp;TEXT(_xlfn.MAXIFS(Cadastro!$E$5:$E$94,Cadastro!$A$5:$A$94,$A1233,Cadastro!$E$5:$E$94,"&lt;="&amp;$F1233),"yyyymmdd"),Cadastro!$I$5:$I$94,0),"")</f>
        <v>71</v>
      </c>
      <c r="AC1233" t="str">
        <f>IFERROR(_xlfn.SINGLE(INDEX(Exceções!$D$5:$D$202,MATCH($A1233&amp;"|"&amp;$F1233,Exceções!$F$5:$F$202,0))),"")</f>
        <v/>
      </c>
      <c r="AD1233" t="str">
        <f>IF($AC1233="","",IFERROR(_xlfn.SINGLE(INDEX(Exceções!$E$5:$E$202,MATCH($A1233&amp;"|"&amp;$F1233,Exceções!$F$5:$F$202,0))),""))</f>
        <v/>
      </c>
    </row>
    <row r="1234" spans="1:30" ht="15" hidden="1" customHeight="1" x14ac:dyDescent="0.25">
      <c r="A1234" s="43">
        <v>53291</v>
      </c>
      <c r="B1234" s="29" t="s">
        <v>211</v>
      </c>
      <c r="C1234" s="29" t="str">
        <f>IFERROR(INDEX(Cadastro!$C$5:$C$94,$AB1234),"NÃO INFORMADO")</f>
        <v>NÃO INFORMADO</v>
      </c>
      <c r="D1234" s="29" t="str">
        <f>IFERROR(INDEX(Cadastro!$D$5:$D$94,$AB1234),"")</f>
        <v>6x1</v>
      </c>
      <c r="E1234" s="29" t="str">
        <f>IFERROR(INDEX(Cadastro!$G$5:$G$94,$AB1234),"")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$94,$AB1234),"")="",IF($L1234&gt;0,1,0),IF(IFERROR(INDEX(Cadastro!$F$5:$F$94,$AB1234),"")&lt;=IFERROR(INDEX(Parâmetros!$B$39:$B$48,MATCH($E1234,Parâmetros!$A$39:$A$48,0)),99),IFERROR(INDEX(Cadastro!$F$5:$F$94,$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$94,$AB1234),"")="",0,IF(IFERROR(INDEX(Cadastro!$F$5:$F$94,$AB1234),"")&gt;IFERROR(INDEX(Parâmetros!$B$39:$B$48,MATCH($E1234,Parâmetros!$A$39:$A$48,0)),99),IFERROR(INDEX(Cadastro!$F$5:$F$94,$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registro"),IF(AND($AB1234&lt;&gt;$AB1233,IFERROR(INDEX(Cadastro!$F$5:$F$94,$AB1234),"")=""),"Indeterminado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IFERROR(MATCH($A1234&amp;"|"&amp;TEXT(_xlfn.MAXIFS(Cadastro!$E$5:$E$94,Cadastro!$A$5:$A$94,$A1234,Cadastro!$E$5:$E$94,"&lt;="&amp;$F1234),"yyyymmdd"),Cadastro!$I$5:$I$94,0),"")</f>
        <v>71</v>
      </c>
      <c r="AC1234" t="str">
        <f>IFERROR(_xlfn.SINGLE(INDEX(Exceções!$D$5:$D$202,MATCH($A1234&amp;"|"&amp;$F1234,Exceções!$F$5:$F$202,0))),"")</f>
        <v/>
      </c>
      <c r="AD1234" t="str">
        <f>IF($AC1234="","",IFERROR(_xlfn.SINGLE(INDEX(Exceções!$E$5:$E$202,MATCH($A1234&amp;"|"&amp;$F1234,Exceções!$F$5:$F$202,0))),""))</f>
        <v/>
      </c>
    </row>
    <row r="1235" spans="1:30" ht="15" hidden="1" customHeight="1" x14ac:dyDescent="0.25">
      <c r="A1235" s="43">
        <v>53291</v>
      </c>
      <c r="B1235" s="29" t="s">
        <v>211</v>
      </c>
      <c r="C1235" s="29" t="str">
        <f>IFERROR(INDEX(Cadastro!$C$5:$C$94,$AB1235),"NÃO INFORMADO")</f>
        <v>NÃO INFORMADO</v>
      </c>
      <c r="D1235" s="29" t="str">
        <f>IFERROR(INDEX(Cadastro!$D$5:$D$94,$AB1235),"")</f>
        <v>6x1</v>
      </c>
      <c r="E1235" s="29" t="str">
        <f>IFERROR(INDEX(Cadastro!$G$5:$G$94,$AB1235),"")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$94,$AB1235),"")="",IF($L1235&gt;0,1,0),IF(IFERROR(INDEX(Cadastro!$F$5:$F$94,$AB1235),"")&lt;=IFERROR(INDEX(Parâmetros!$B$39:$B$48,MATCH($E1235,Parâmetros!$A$39:$A$48,0)),99),IFERROR(INDEX(Cadastro!$F$5:$F$94,$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$94,$AB1235),"")="",0,IF(IFERROR(INDEX(Cadastro!$F$5:$F$94,$AB1235),"")&gt;IFERROR(INDEX(Parâmetros!$B$39:$B$48,MATCH($E1235,Parâmetros!$A$39:$A$48,0)),99),IFERROR(INDEX(Cadastro!$F$5:$F$94,$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registro"),IF(AND($AB1235&lt;&gt;$AB1234,IFERROR(INDEX(Cadastro!$F$5:$F$94,$AB1235),"")=""),"Indeterminado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IFERROR(MATCH($A1235&amp;"|"&amp;TEXT(_xlfn.MAXIFS(Cadastro!$E$5:$E$94,Cadastro!$A$5:$A$94,$A1235,Cadastro!$E$5:$E$94,"&lt;="&amp;$F1235),"yyyymmdd"),Cadastro!$I$5:$I$94,0),"")</f>
        <v>71</v>
      </c>
      <c r="AC1235" t="str">
        <f>IFERROR(_xlfn.SINGLE(INDEX(Exceções!$D$5:$D$202,MATCH($A1235&amp;"|"&amp;$F1235,Exceções!$F$5:$F$202,0))),"")</f>
        <v/>
      </c>
      <c r="AD1235" t="str">
        <f>IF($AC1235="","",IFERROR(_xlfn.SINGLE(INDEX(Exceções!$E$5:$E$202,MATCH($A1235&amp;"|"&amp;$F1235,Exceções!$F$5:$F$202,0))),""))</f>
        <v/>
      </c>
    </row>
    <row r="1236" spans="1:30" ht="15" hidden="1" customHeight="1" x14ac:dyDescent="0.25">
      <c r="A1236" s="43">
        <v>53291</v>
      </c>
      <c r="B1236" s="29" t="s">
        <v>211</v>
      </c>
      <c r="C1236" s="29" t="str">
        <f>IFERROR(INDEX(Cadastro!$C$5:$C$94,$AB1236),"NÃO INFORMADO")</f>
        <v>NÃO INFORMADO</v>
      </c>
      <c r="D1236" s="29" t="str">
        <f>IFERROR(INDEX(Cadastro!$D$5:$D$94,$AB1236),"")</f>
        <v>6x1</v>
      </c>
      <c r="E1236" s="29" t="str">
        <f>IFERROR(INDEX(Cadastro!$G$5:$G$94,$AB1236),"")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$94,$AB1236),"")="",IF($L1236&gt;0,1,0),IF(IFERROR(INDEX(Cadastro!$F$5:$F$94,$AB1236),"")&lt;=IFERROR(INDEX(Parâmetros!$B$39:$B$48,MATCH($E1236,Parâmetros!$A$39:$A$48,0)),99),IFERROR(INDEX(Cadastro!$F$5:$F$94,$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$94,$AB1236),"")="",0,IF(IFERROR(INDEX(Cadastro!$F$5:$F$94,$AB1236),"")&gt;IFERROR(INDEX(Parâmetros!$B$39:$B$48,MATCH($E1236,Parâmetros!$A$39:$A$48,0)),99),IFERROR(INDEX(Cadastro!$F$5:$F$94,$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registro"),IF(AND($AB1236&lt;&gt;$AB1235,IFERROR(INDEX(Cadastro!$F$5:$F$94,$AB1236),"")=""),"Indeterminado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IFERROR(MATCH($A1236&amp;"|"&amp;TEXT(_xlfn.MAXIFS(Cadastro!$E$5:$E$94,Cadastro!$A$5:$A$94,$A1236,Cadastro!$E$5:$E$94,"&lt;="&amp;$F1236),"yyyymmdd"),Cadastro!$I$5:$I$94,0),"")</f>
        <v>71</v>
      </c>
      <c r="AC1236" t="str">
        <f>IFERROR(_xlfn.SINGLE(INDEX(Exceções!$D$5:$D$202,MATCH($A1236&amp;"|"&amp;$F1236,Exceções!$F$5:$F$202,0))),"")</f>
        <v/>
      </c>
      <c r="AD1236" t="str">
        <f>IF($AC1236="","",IFERROR(_xlfn.SINGLE(INDEX(Exceções!$E$5:$E$202,MATCH($A1236&amp;"|"&amp;$F1236,Exceções!$F$5:$F$202,0))),""))</f>
        <v/>
      </c>
    </row>
    <row r="1237" spans="1:30" ht="15" hidden="1" customHeight="1" x14ac:dyDescent="0.25">
      <c r="A1237" s="43">
        <v>53291</v>
      </c>
      <c r="B1237" s="29" t="s">
        <v>211</v>
      </c>
      <c r="C1237" s="29" t="str">
        <f>IFERROR(INDEX(Cadastro!$C$5:$C$94,$AB1237),"NÃO INFORMADO")</f>
        <v>NÃO INFORMADO</v>
      </c>
      <c r="D1237" s="29" t="str">
        <f>IFERROR(INDEX(Cadastro!$D$5:$D$94,$AB1237),"")</f>
        <v>6x1</v>
      </c>
      <c r="E1237" s="29" t="str">
        <f>IFERROR(INDEX(Cadastro!$G$5:$G$94,$AB1237),"")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$94,$AB1237),"")="",IF($L1237&gt;0,1,0),IF(IFERROR(INDEX(Cadastro!$F$5:$F$94,$AB1237),"")&lt;=IFERROR(INDEX(Parâmetros!$B$39:$B$48,MATCH($E1237,Parâmetros!$A$39:$A$48,0)),99),IFERROR(INDEX(Cadastro!$F$5:$F$94,$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$94,$AB1237),"")="",0,IF(IFERROR(INDEX(Cadastro!$F$5:$F$94,$AB1237),"")&gt;IFERROR(INDEX(Parâmetros!$B$39:$B$48,MATCH($E1237,Parâmetros!$A$39:$A$48,0)),99),IFERROR(INDEX(Cadastro!$F$5:$F$94,$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registro"),IF(AND($AB1237&lt;&gt;$AB1236,IFERROR(INDEX(Cadastro!$F$5:$F$94,$AB1237),"")=""),"Indeterminado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IFERROR(MATCH($A1237&amp;"|"&amp;TEXT(_xlfn.MAXIFS(Cadastro!$E$5:$E$94,Cadastro!$A$5:$A$94,$A1237,Cadastro!$E$5:$E$94,"&lt;="&amp;$F1237),"yyyymmdd"),Cadastro!$I$5:$I$94,0),"")</f>
        <v>71</v>
      </c>
      <c r="AC1237" t="str">
        <f>IFERROR(_xlfn.SINGLE(INDEX(Exceções!$D$5:$D$202,MATCH($A1237&amp;"|"&amp;$F1237,Exceções!$F$5:$F$202,0))),"")</f>
        <v/>
      </c>
      <c r="AD1237" t="str">
        <f>IF($AC1237="","",IFERROR(_xlfn.SINGLE(INDEX(Exceções!$E$5:$E$202,MATCH($A1237&amp;"|"&amp;$F1237,Exceções!$F$5:$F$202,0))),""))</f>
        <v/>
      </c>
    </row>
    <row r="1238" spans="1:30" ht="15" hidden="1" customHeight="1" x14ac:dyDescent="0.25">
      <c r="A1238" s="43">
        <v>53291</v>
      </c>
      <c r="B1238" s="29" t="s">
        <v>211</v>
      </c>
      <c r="C1238" s="29" t="str">
        <f>IFERROR(INDEX(Cadastro!$C$5:$C$94,$AB1238),"NÃO INFORMADO")</f>
        <v>NÃO INFORMADO</v>
      </c>
      <c r="D1238" s="29" t="str">
        <f>IFERROR(INDEX(Cadastro!$D$5:$D$94,$AB1238),"")</f>
        <v>6x1</v>
      </c>
      <c r="E1238" s="29" t="str">
        <f>IFERROR(INDEX(Cadastro!$G$5:$G$94,$AB1238),"")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$94,$AB1238),"")="",IF($L1238&gt;0,1,0),IF(IFERROR(INDEX(Cadastro!$F$5:$F$94,$AB1238),"")&lt;=IFERROR(INDEX(Parâmetros!$B$39:$B$48,MATCH($E1238,Parâmetros!$A$39:$A$48,0)),99),IFERROR(INDEX(Cadastro!$F$5:$F$94,$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$94,$AB1238),"")="",0,IF(IFERROR(INDEX(Cadastro!$F$5:$F$94,$AB1238),"")&gt;IFERROR(INDEX(Parâmetros!$B$39:$B$48,MATCH($E1238,Parâmetros!$A$39:$A$48,0)),99),IFERROR(INDEX(Cadastro!$F$5:$F$94,$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registro"),IF(AND($AB1238&lt;&gt;$AB1237,IFERROR(INDEX(Cadastro!$F$5:$F$94,$AB1238),"")=""),"Indeterminado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IFERROR(MATCH($A1238&amp;"|"&amp;TEXT(_xlfn.MAXIFS(Cadastro!$E$5:$E$94,Cadastro!$A$5:$A$94,$A1238,Cadastro!$E$5:$E$94,"&lt;="&amp;$F1238),"yyyymmdd"),Cadastro!$I$5:$I$94,0),"")</f>
        <v>71</v>
      </c>
      <c r="AC1238" t="str">
        <f>IFERROR(_xlfn.SINGLE(INDEX(Exceções!$D$5:$D$202,MATCH($A1238&amp;"|"&amp;$F1238,Exceções!$F$5:$F$202,0))),"")</f>
        <v/>
      </c>
      <c r="AD1238" t="str">
        <f>IF($AC1238="","",IFERROR(_xlfn.SINGLE(INDEX(Exceções!$E$5:$E$202,MATCH($A1238&amp;"|"&amp;$F1238,Exceções!$F$5:$F$202,0))),""))</f>
        <v/>
      </c>
    </row>
    <row r="1239" spans="1:30" ht="15" hidden="1" customHeight="1" x14ac:dyDescent="0.25">
      <c r="A1239" s="43">
        <v>53291</v>
      </c>
      <c r="B1239" s="29" t="s">
        <v>211</v>
      </c>
      <c r="C1239" s="29" t="str">
        <f>IFERROR(INDEX(Cadastro!$C$5:$C$94,$AB1239),"NÃO INFORMADO")</f>
        <v>NÃO INFORMADO</v>
      </c>
      <c r="D1239" s="29" t="str">
        <f>IFERROR(INDEX(Cadastro!$D$5:$D$94,$AB1239),"")</f>
        <v>6x1</v>
      </c>
      <c r="E1239" s="29" t="str">
        <f>IFERROR(INDEX(Cadastro!$G$5:$G$94,$AB1239),"")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$94,$AB1239),"")="",IF($L1239&gt;0,1,0),IF(IFERROR(INDEX(Cadastro!$F$5:$F$94,$AB1239),"")&lt;=IFERROR(INDEX(Parâmetros!$B$39:$B$48,MATCH($E1239,Parâmetros!$A$39:$A$48,0)),99),IFERROR(INDEX(Cadastro!$F$5:$F$94,$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$94,$AB1239),"")="",0,IF(IFERROR(INDEX(Cadastro!$F$5:$F$94,$AB1239),"")&gt;IFERROR(INDEX(Parâmetros!$B$39:$B$48,MATCH($E1239,Parâmetros!$A$39:$A$48,0)),99),IFERROR(INDEX(Cadastro!$F$5:$F$94,$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registro"),IF(AND($AB1239&lt;&gt;$AB1238,IFERROR(INDEX(Cadastro!$F$5:$F$94,$AB1239),"")=""),"Indeterminado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IFERROR(MATCH($A1239&amp;"|"&amp;TEXT(_xlfn.MAXIFS(Cadastro!$E$5:$E$94,Cadastro!$A$5:$A$94,$A1239,Cadastro!$E$5:$E$94,"&lt;="&amp;$F1239),"yyyymmdd"),Cadastro!$I$5:$I$94,0),"")</f>
        <v>71</v>
      </c>
      <c r="AC1239" t="str">
        <f>IFERROR(_xlfn.SINGLE(INDEX(Exceções!$D$5:$D$202,MATCH($A1239&amp;"|"&amp;$F1239,Exceções!$F$5:$F$202,0))),"")</f>
        <v/>
      </c>
      <c r="AD1239" t="str">
        <f>IF($AC1239="","",IFERROR(_xlfn.SINGLE(INDEX(Exceções!$E$5:$E$202,MATCH($A1239&amp;"|"&amp;$F1239,Exceções!$F$5:$F$202,0))),""))</f>
        <v/>
      </c>
    </row>
    <row r="1240" spans="1:30" ht="15" hidden="1" customHeight="1" x14ac:dyDescent="0.25">
      <c r="A1240" s="43">
        <v>53291</v>
      </c>
      <c r="B1240" s="29" t="s">
        <v>211</v>
      </c>
      <c r="C1240" s="29" t="str">
        <f>IFERROR(INDEX(Cadastro!$C$5:$C$94,$AB1240),"NÃO INFORMADO")</f>
        <v>NÃO INFORMADO</v>
      </c>
      <c r="D1240" s="29" t="str">
        <f>IFERROR(INDEX(Cadastro!$D$5:$D$94,$AB1240),"")</f>
        <v>6x1</v>
      </c>
      <c r="E1240" s="29" t="str">
        <f>IFERROR(INDEX(Cadastro!$G$5:$G$94,$AB1240),"")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$94,$AB1240),"")="",IF($L1240&gt;0,1,0),IF(IFERROR(INDEX(Cadastro!$F$5:$F$94,$AB1240),"")&lt;=IFERROR(INDEX(Parâmetros!$B$39:$B$48,MATCH($E1240,Parâmetros!$A$39:$A$48,0)),99),IFERROR(INDEX(Cadastro!$F$5:$F$94,$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$94,$AB1240),"")="",0,IF(IFERROR(INDEX(Cadastro!$F$5:$F$94,$AB1240),"")&gt;IFERROR(INDEX(Parâmetros!$B$39:$B$48,MATCH($E1240,Parâmetros!$A$39:$A$48,0)),99),IFERROR(INDEX(Cadastro!$F$5:$F$94,$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registro"),IF(AND($AB1240&lt;&gt;$AB1239,IFERROR(INDEX(Cadastro!$F$5:$F$94,$AB1240),"")=""),"Indeterminado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IFERROR(MATCH($A1240&amp;"|"&amp;TEXT(_xlfn.MAXIFS(Cadastro!$E$5:$E$94,Cadastro!$A$5:$A$94,$A1240,Cadastro!$E$5:$E$94,"&lt;="&amp;$F1240),"yyyymmdd"),Cadastro!$I$5:$I$94,0),"")</f>
        <v>71</v>
      </c>
      <c r="AC1240" t="str">
        <f>IFERROR(_xlfn.SINGLE(INDEX(Exceções!$D$5:$D$202,MATCH($A1240&amp;"|"&amp;$F1240,Exceções!$F$5:$F$202,0))),"")</f>
        <v/>
      </c>
      <c r="AD1240" t="str">
        <f>IF($AC1240="","",IFERROR(_xlfn.SINGLE(INDEX(Exceções!$E$5:$E$202,MATCH($A1240&amp;"|"&amp;$F1240,Exceções!$F$5:$F$202,0))),""))</f>
        <v/>
      </c>
    </row>
    <row r="1241" spans="1:30" ht="15" hidden="1" customHeight="1" x14ac:dyDescent="0.25">
      <c r="A1241" s="43">
        <v>53291</v>
      </c>
      <c r="B1241" s="29" t="s">
        <v>211</v>
      </c>
      <c r="C1241" s="29" t="str">
        <f>IFERROR(INDEX(Cadastro!$C$5:$C$94,$AB1241),"NÃO INFORMADO")</f>
        <v>NÃO INFORMADO</v>
      </c>
      <c r="D1241" s="29" t="str">
        <f>IFERROR(INDEX(Cadastro!$D$5:$D$94,$AB1241),"")</f>
        <v>6x1</v>
      </c>
      <c r="E1241" s="29" t="str">
        <f>IFERROR(INDEX(Cadastro!$G$5:$G$94,$AB1241),"")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$94,$AB1241),"")="",IF($L1241&gt;0,1,0),IF(IFERROR(INDEX(Cadastro!$F$5:$F$94,$AB1241),"")&lt;=IFERROR(INDEX(Parâmetros!$B$39:$B$48,MATCH($E1241,Parâmetros!$A$39:$A$48,0)),99),IFERROR(INDEX(Cadastro!$F$5:$F$94,$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$94,$AB1241),"")="",0,IF(IFERROR(INDEX(Cadastro!$F$5:$F$94,$AB1241),"")&gt;IFERROR(INDEX(Parâmetros!$B$39:$B$48,MATCH($E1241,Parâmetros!$A$39:$A$48,0)),99),IFERROR(INDEX(Cadastro!$F$5:$F$94,$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registro"),IF(AND($AB1241&lt;&gt;$AB1240,IFERROR(INDEX(Cadastro!$F$5:$F$94,$AB1241),"")=""),"Indeterminado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IFERROR(MATCH($A1241&amp;"|"&amp;TEXT(_xlfn.MAXIFS(Cadastro!$E$5:$E$94,Cadastro!$A$5:$A$94,$A1241,Cadastro!$E$5:$E$94,"&lt;="&amp;$F1241),"yyyymmdd"),Cadastro!$I$5:$I$94,0),"")</f>
        <v>71</v>
      </c>
      <c r="AC1241" t="str">
        <f>IFERROR(_xlfn.SINGLE(INDEX(Exceções!$D$5:$D$202,MATCH($A1241&amp;"|"&amp;$F1241,Exceções!$F$5:$F$202,0))),"")</f>
        <v/>
      </c>
      <c r="AD1241" t="str">
        <f>IF($AC1241="","",IFERROR(_xlfn.SINGLE(INDEX(Exceções!$E$5:$E$202,MATCH($A1241&amp;"|"&amp;$F1241,Exceções!$F$5:$F$202,0))),""))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IFERROR(INDEX(Cadastro!$C$5:$C$94,$AB1244),"NÃO INFORMADO")</f>
        <v>NÃO INFORMADO</v>
      </c>
      <c r="D1244" s="29" t="str">
        <f>IFERROR(INDEX(Cadastro!$D$5:$D$94,$AB1244),"")</f>
        <v/>
      </c>
      <c r="E1244" s="29" t="str">
        <f>IFERROR(INDEX(Cadastro!$G$5:$G$94,$AB1244),"")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$94,$AB1244),"")="",IF($L1244&gt;0,1,0),IF(IFERROR(INDEX(Cadastro!$F$5:$F$94,$AB1244),"")&lt;=IFERROR(INDEX(Parâmetros!$B$39:$B$48,MATCH($E1244,Parâmetros!$A$39:$A$48,0)),99),IFERROR(INDEX(Cadastro!$F$5:$F$94,$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$94,$AB1244),"")="",0,IF(IFERROR(INDEX(Cadastro!$F$5:$F$94,$AB1244),"")&gt;IFERROR(INDEX(Parâmetros!$B$39:$B$48,MATCH($E1244,Parâmetros!$A$39:$A$48,0)),99),IFERROR(INDEX(Cadastro!$F$5:$F$94,$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registro"),IF(AND($AB1244&lt;&gt;$AB1243,IFERROR(INDEX(Cadastro!$F$5:$F$94,$AB1244),"")=""),"Indeterminado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IFERROR(MATCH($A1244&amp;"|"&amp;TEXT(_xlfn.MAXIFS(Cadastro!$E$5:$E$94,Cadastro!$A$5:$A$94,$A1244,Cadastro!$E$5:$E$94,"&lt;="&amp;$F1244),"yyyymmdd"),Cadastro!$I$5:$I$94,0),"")</f>
        <v/>
      </c>
      <c r="AC1244" t="str">
        <f>IFERROR(_xlfn.SINGLE(INDEX(Exceções!$D$5:$D$202,MATCH($A1244&amp;"|"&amp;$F1244,Exceções!$F$5:$F$202,0))),"")</f>
        <v/>
      </c>
      <c r="AD1244" t="str">
        <f>IF($AC1244="","",IFERROR(_xlfn.SINGLE(INDEX(Exceções!$E$5:$E$202,MATCH($A1244&amp;"|"&amp;$F1244,Exceções!$F$5:$F$202,0))),""))</f>
        <v/>
      </c>
    </row>
    <row r="1245" spans="1:30" ht="15" hidden="1" customHeight="1" x14ac:dyDescent="0.25">
      <c r="A1245" s="43">
        <v>56012</v>
      </c>
      <c r="B1245" s="29" t="s">
        <v>212</v>
      </c>
      <c r="C1245" s="29" t="str">
        <f>IFERROR(INDEX(Cadastro!$C$5:$C$94,$AB1245),"NÃO INFORMADO")</f>
        <v>MEC</v>
      </c>
      <c r="D1245" s="29" t="str">
        <f>IFERROR(INDEX(Cadastro!$D$5:$D$94,$AB1245),"")</f>
        <v>A</v>
      </c>
      <c r="E1245" s="29" t="str">
        <f>IFERROR(INDEX(Cadastro!$G$5:$G$94,$AB1245),"")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$94,$AB1245),"")="",IF($L1245&gt;0,1,0),IF(IFERROR(INDEX(Cadastro!$F$5:$F$94,$AB1245),"")&lt;=IFERROR(INDEX(Parâmetros!$B$39:$B$48,MATCH($E1245,Parâmetros!$A$39:$A$48,0)),99),IFERROR(INDEX(Cadastro!$F$5:$F$94,$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$94,$AB1245),"")="",0,IF(IFERROR(INDEX(Cadastro!$F$5:$F$94,$AB1245),"")&gt;IFERROR(INDEX(Parâmetros!$B$39:$B$48,MATCH($E1245,Parâmetros!$A$39:$A$48,0)),99),IFERROR(INDEX(Cadastro!$F$5:$F$94,$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registro"),IF(AND($AB1245&lt;&gt;$AB1244,IFERROR(INDEX(Cadastro!$F$5:$F$94,$AB1245),"")=""),"Indeterminado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IFERROR(MATCH($A1245&amp;"|"&amp;TEXT(_xlfn.MAXIFS(Cadastro!$E$5:$E$94,Cadastro!$A$5:$A$94,$A1245,Cadastro!$E$5:$E$94,"&lt;="&amp;$F1245),"yyyymmdd"),Cadastro!$I$5:$I$94,0),"")</f>
        <v>49</v>
      </c>
      <c r="AC1245" t="str">
        <f>IFERROR(_xlfn.SINGLE(INDEX(Exceções!$D$5:$D$202,MATCH($A1245&amp;"|"&amp;$F1245,Exceções!$F$5:$F$202,0))),"")</f>
        <v/>
      </c>
      <c r="AD1245" t="str">
        <f>IF($AC1245="","",IFERROR(_xlfn.SINGLE(INDEX(Exceções!$E$5:$E$202,MATCH($A1245&amp;"|"&amp;$F1245,Exceções!$F$5:$F$202,0))),""))</f>
        <v/>
      </c>
    </row>
    <row r="1246" spans="1:30" ht="15" hidden="1" customHeight="1" x14ac:dyDescent="0.25">
      <c r="A1246" s="43">
        <v>56012</v>
      </c>
      <c r="B1246" s="29" t="s">
        <v>212</v>
      </c>
      <c r="C1246" s="29" t="str">
        <f>IFERROR(INDEX(Cadastro!$C$5:$C$94,$AB1246),"NÃO INFORMADO")</f>
        <v>MEC</v>
      </c>
      <c r="D1246" s="29" t="str">
        <f>IFERROR(INDEX(Cadastro!$D$5:$D$94,$AB1246),"")</f>
        <v>A</v>
      </c>
      <c r="E1246" s="29" t="str">
        <f>IFERROR(INDEX(Cadastro!$G$5:$G$94,$AB1246),"")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$94,$AB1246),"")="",IF($L1246&gt;0,1,0),IF(IFERROR(INDEX(Cadastro!$F$5:$F$94,$AB1246),"")&lt;=IFERROR(INDEX(Parâmetros!$B$39:$B$48,MATCH($E1246,Parâmetros!$A$39:$A$48,0)),99),IFERROR(INDEX(Cadastro!$F$5:$F$94,$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$94,$AB1246),"")="",0,IF(IFERROR(INDEX(Cadastro!$F$5:$F$94,$AB1246),"")&gt;IFERROR(INDEX(Parâmetros!$B$39:$B$48,MATCH($E1246,Parâmetros!$A$39:$A$48,0)),99),IFERROR(INDEX(Cadastro!$F$5:$F$94,$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registro"),IF(AND($AB1246&lt;&gt;$AB1245,IFERROR(INDEX(Cadastro!$F$5:$F$94,$AB1246),"")=""),"Indeterminado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IFERROR(MATCH($A1246&amp;"|"&amp;TEXT(_xlfn.MAXIFS(Cadastro!$E$5:$E$94,Cadastro!$A$5:$A$94,$A1246,Cadastro!$E$5:$E$94,"&lt;="&amp;$F1246),"yyyymmdd"),Cadastro!$I$5:$I$94,0),"")</f>
        <v>49</v>
      </c>
      <c r="AC1246" t="str">
        <f>IFERROR(_xlfn.SINGLE(INDEX(Exceções!$D$5:$D$202,MATCH($A1246&amp;"|"&amp;$F1246,Exceções!$F$5:$F$202,0))),"")</f>
        <v/>
      </c>
      <c r="AD1246" t="str">
        <f>IF($AC1246="","",IFERROR(_xlfn.SINGLE(INDEX(Exceções!$E$5:$E$202,MATCH($A1246&amp;"|"&amp;$F1246,Exceções!$F$5:$F$202,0))),""))</f>
        <v/>
      </c>
    </row>
    <row r="1247" spans="1:30" ht="15" hidden="1" customHeight="1" x14ac:dyDescent="0.25">
      <c r="A1247" s="43">
        <v>56012</v>
      </c>
      <c r="B1247" s="29" t="s">
        <v>212</v>
      </c>
      <c r="C1247" s="29" t="str">
        <f>IFERROR(INDEX(Cadastro!$C$5:$C$94,$AB1247),"NÃO INFORMADO")</f>
        <v>MEC</v>
      </c>
      <c r="D1247" s="29" t="str">
        <f>IFERROR(INDEX(Cadastro!$D$5:$D$94,$AB1247),"")</f>
        <v>A</v>
      </c>
      <c r="E1247" s="29" t="str">
        <f>IFERROR(INDEX(Cadastro!$G$5:$G$94,$AB1247),"")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$94,$AB1247),"")="",IF($L1247&gt;0,1,0),IF(IFERROR(INDEX(Cadastro!$F$5:$F$94,$AB1247),"")&lt;=IFERROR(INDEX(Parâmetros!$B$39:$B$48,MATCH($E1247,Parâmetros!$A$39:$A$48,0)),99),IFERROR(INDEX(Cadastro!$F$5:$F$94,$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$94,$AB1247),"")="",0,IF(IFERROR(INDEX(Cadastro!$F$5:$F$94,$AB1247),"")&gt;IFERROR(INDEX(Parâmetros!$B$39:$B$48,MATCH($E1247,Parâmetros!$A$39:$A$48,0)),99),IFERROR(INDEX(Cadastro!$F$5:$F$94,$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registro"),IF(AND($AB1247&lt;&gt;$AB1246,IFERROR(INDEX(Cadastro!$F$5:$F$94,$AB1247),"")=""),"Indeterminado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IFERROR(MATCH($A1247&amp;"|"&amp;TEXT(_xlfn.MAXIFS(Cadastro!$E$5:$E$94,Cadastro!$A$5:$A$94,$A1247,Cadastro!$E$5:$E$94,"&lt;="&amp;$F1247),"yyyymmdd"),Cadastro!$I$5:$I$94,0),"")</f>
        <v>49</v>
      </c>
      <c r="AC1247" t="str">
        <f>IFERROR(_xlfn.SINGLE(INDEX(Exceções!$D$5:$D$202,MATCH($A1247&amp;"|"&amp;$F1247,Exceções!$F$5:$F$202,0))),"")</f>
        <v/>
      </c>
      <c r="AD1247" t="str">
        <f>IF($AC1247="","",IFERROR(_xlfn.SINGLE(INDEX(Exceções!$E$5:$E$202,MATCH($A1247&amp;"|"&amp;$F1247,Exceções!$F$5:$F$202,0))),""))</f>
        <v/>
      </c>
    </row>
    <row r="1248" spans="1:30" ht="15" hidden="1" customHeight="1" x14ac:dyDescent="0.25">
      <c r="A1248" s="43">
        <v>56012</v>
      </c>
      <c r="B1248" s="29" t="s">
        <v>212</v>
      </c>
      <c r="C1248" s="29" t="str">
        <f>IFERROR(INDEX(Cadastro!$C$5:$C$94,$AB1248),"NÃO INFORMADO")</f>
        <v>MEC</v>
      </c>
      <c r="D1248" s="29" t="str">
        <f>IFERROR(INDEX(Cadastro!$D$5:$D$94,$AB1248),"")</f>
        <v>A</v>
      </c>
      <c r="E1248" s="29" t="str">
        <f>IFERROR(INDEX(Cadastro!$G$5:$G$94,$AB1248),"")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$94,$AB1248),"")="",IF($L1248&gt;0,1,0),IF(IFERROR(INDEX(Cadastro!$F$5:$F$94,$AB1248),"")&lt;=IFERROR(INDEX(Parâmetros!$B$39:$B$48,MATCH($E1248,Parâmetros!$A$39:$A$48,0)),99),IFERROR(INDEX(Cadastro!$F$5:$F$94,$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$94,$AB1248),"")="",0,IF(IFERROR(INDEX(Cadastro!$F$5:$F$94,$AB1248),"")&gt;IFERROR(INDEX(Parâmetros!$B$39:$B$48,MATCH($E1248,Parâmetros!$A$39:$A$48,0)),99),IFERROR(INDEX(Cadastro!$F$5:$F$94,$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registro"),IF(AND($AB1248&lt;&gt;$AB1247,IFERROR(INDEX(Cadastro!$F$5:$F$94,$AB1248),"")=""),"Indeterminado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IFERROR(MATCH($A1248&amp;"|"&amp;TEXT(_xlfn.MAXIFS(Cadastro!$E$5:$E$94,Cadastro!$A$5:$A$94,$A1248,Cadastro!$E$5:$E$94,"&lt;="&amp;$F1248),"yyyymmdd"),Cadastro!$I$5:$I$94,0),"")</f>
        <v>49</v>
      </c>
      <c r="AC1248" t="str">
        <f>IFERROR(_xlfn.SINGLE(INDEX(Exceções!$D$5:$D$202,MATCH($A1248&amp;"|"&amp;$F1248,Exceções!$F$5:$F$202,0))),"")</f>
        <v/>
      </c>
      <c r="AD1248" t="str">
        <f>IF($AC1248="","",IFERROR(_xlfn.SINGLE(INDEX(Exceções!$E$5:$E$202,MATCH($A1248&amp;"|"&amp;$F1248,Exceções!$F$5:$F$202,0))),""))</f>
        <v/>
      </c>
    </row>
    <row r="1249" spans="1:30" ht="15" hidden="1" customHeight="1" x14ac:dyDescent="0.25">
      <c r="A1249" s="43">
        <v>56012</v>
      </c>
      <c r="B1249" s="29" t="s">
        <v>212</v>
      </c>
      <c r="C1249" s="29" t="str">
        <f>IFERROR(INDEX(Cadastro!$C$5:$C$94,$AB1249),"NÃO INFORMADO")</f>
        <v>MEC</v>
      </c>
      <c r="D1249" s="29" t="str">
        <f>IFERROR(INDEX(Cadastro!$D$5:$D$94,$AB1249),"")</f>
        <v>A</v>
      </c>
      <c r="E1249" s="29" t="str">
        <f>IFERROR(INDEX(Cadastro!$G$5:$G$94,$AB1249),"")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$94,$AB1249),"")="",IF($L1249&gt;0,1,0),IF(IFERROR(INDEX(Cadastro!$F$5:$F$94,$AB1249),"")&lt;=IFERROR(INDEX(Parâmetros!$B$39:$B$48,MATCH($E1249,Parâmetros!$A$39:$A$48,0)),99),IFERROR(INDEX(Cadastro!$F$5:$F$94,$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$94,$AB1249),"")="",0,IF(IFERROR(INDEX(Cadastro!$F$5:$F$94,$AB1249),"")&gt;IFERROR(INDEX(Parâmetros!$B$39:$B$48,MATCH($E1249,Parâmetros!$A$39:$A$48,0)),99),IFERROR(INDEX(Cadastro!$F$5:$F$94,$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registro"),IF(AND($AB1249&lt;&gt;$AB1248,IFERROR(INDEX(Cadastro!$F$5:$F$94,$AB1249),"")=""),"Indeterminado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IFERROR(MATCH($A1249&amp;"|"&amp;TEXT(_xlfn.MAXIFS(Cadastro!$E$5:$E$94,Cadastro!$A$5:$A$94,$A1249,Cadastro!$E$5:$E$94,"&lt;="&amp;$F1249),"yyyymmdd"),Cadastro!$I$5:$I$94,0),"")</f>
        <v>49</v>
      </c>
      <c r="AC1249" t="str">
        <f>IFERROR(_xlfn.SINGLE(INDEX(Exceções!$D$5:$D$202,MATCH($A1249&amp;"|"&amp;$F1249,Exceções!$F$5:$F$202,0))),"")</f>
        <v/>
      </c>
      <c r="AD1249" t="str">
        <f>IF($AC1249="","",IFERROR(_xlfn.SINGLE(INDEX(Exceções!$E$5:$E$202,MATCH($A1249&amp;"|"&amp;$F1249,Exceções!$F$5:$F$202,0))),""))</f>
        <v/>
      </c>
    </row>
    <row r="1250" spans="1:30" ht="15" hidden="1" customHeight="1" x14ac:dyDescent="0.25">
      <c r="A1250" s="43">
        <v>56012</v>
      </c>
      <c r="B1250" s="29" t="s">
        <v>212</v>
      </c>
      <c r="C1250" s="29" t="str">
        <f>IFERROR(INDEX(Cadastro!$C$5:$C$94,$AB1250),"NÃO INFORMADO")</f>
        <v>MEC</v>
      </c>
      <c r="D1250" s="29" t="str">
        <f>IFERROR(INDEX(Cadastro!$D$5:$D$94,$AB1250),"")</f>
        <v>A</v>
      </c>
      <c r="E1250" s="29" t="str">
        <f>IFERROR(INDEX(Cadastro!$G$5:$G$94,$AB1250),"")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$94,$AB1250),"")="",IF($L1250&gt;0,1,0),IF(IFERROR(INDEX(Cadastro!$F$5:$F$94,$AB1250),"")&lt;=IFERROR(INDEX(Parâmetros!$B$39:$B$48,MATCH($E1250,Parâmetros!$A$39:$A$48,0)),99),IFERROR(INDEX(Cadastro!$F$5:$F$94,$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$94,$AB1250),"")="",0,IF(IFERROR(INDEX(Cadastro!$F$5:$F$94,$AB1250),"")&gt;IFERROR(INDEX(Parâmetros!$B$39:$B$48,MATCH($E1250,Parâmetros!$A$39:$A$48,0)),99),IFERROR(INDEX(Cadastro!$F$5:$F$94,$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registro"),IF(AND($AB1250&lt;&gt;$AB1249,IFERROR(INDEX(Cadastro!$F$5:$F$94,$AB1250),"")=""),"Indeterminado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IFERROR(MATCH($A1250&amp;"|"&amp;TEXT(_xlfn.MAXIFS(Cadastro!$E$5:$E$94,Cadastro!$A$5:$A$94,$A1250,Cadastro!$E$5:$E$94,"&lt;="&amp;$F1250),"yyyymmdd"),Cadastro!$I$5:$I$94,0),"")</f>
        <v>49</v>
      </c>
      <c r="AC1250" t="str">
        <f>IFERROR(_xlfn.SINGLE(INDEX(Exceções!$D$5:$D$202,MATCH($A1250&amp;"|"&amp;$F1250,Exceções!$F$5:$F$202,0))),"")</f>
        <v/>
      </c>
      <c r="AD1250" t="str">
        <f>IF($AC1250="","",IFERROR(_xlfn.SINGLE(INDEX(Exceções!$E$5:$E$202,MATCH($A1250&amp;"|"&amp;$F1250,Exceções!$F$5:$F$202,0))),""))</f>
        <v/>
      </c>
    </row>
    <row r="1251" spans="1:30" ht="15" hidden="1" customHeight="1" x14ac:dyDescent="0.25">
      <c r="A1251" s="43">
        <v>56012</v>
      </c>
      <c r="B1251" s="29" t="s">
        <v>212</v>
      </c>
      <c r="C1251" s="29" t="str">
        <f>IFERROR(INDEX(Cadastro!$C$5:$C$94,$AB1251),"NÃO INFORMADO")</f>
        <v>MEC</v>
      </c>
      <c r="D1251" s="29" t="str">
        <f>IFERROR(INDEX(Cadastro!$D$5:$D$94,$AB1251),"")</f>
        <v>A</v>
      </c>
      <c r="E1251" s="29" t="str">
        <f>IFERROR(INDEX(Cadastro!$G$5:$G$94,$AB1251),"")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$94,$AB1251),"")="",IF($L1251&gt;0,1,0),IF(IFERROR(INDEX(Cadastro!$F$5:$F$94,$AB1251),"")&lt;=IFERROR(INDEX(Parâmetros!$B$39:$B$48,MATCH($E1251,Parâmetros!$A$39:$A$48,0)),99),IFERROR(INDEX(Cadastro!$F$5:$F$94,$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$94,$AB1251),"")="",0,IF(IFERROR(INDEX(Cadastro!$F$5:$F$94,$AB1251),"")&gt;IFERROR(INDEX(Parâmetros!$B$39:$B$48,MATCH($E1251,Parâmetros!$A$39:$A$48,0)),99),IFERROR(INDEX(Cadastro!$F$5:$F$94,$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registro"),IF(AND($AB1251&lt;&gt;$AB1250,IFERROR(INDEX(Cadastro!$F$5:$F$94,$AB1251),"")=""),"Indeterminado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IFERROR(MATCH($A1251&amp;"|"&amp;TEXT(_xlfn.MAXIFS(Cadastro!$E$5:$E$94,Cadastro!$A$5:$A$94,$A1251,Cadastro!$E$5:$E$94,"&lt;="&amp;$F1251),"yyyymmdd"),Cadastro!$I$5:$I$94,0),"")</f>
        <v>49</v>
      </c>
      <c r="AC1251" t="str">
        <f>IFERROR(_xlfn.SINGLE(INDEX(Exceções!$D$5:$D$202,MATCH($A1251&amp;"|"&amp;$F1251,Exceções!$F$5:$F$202,0))),"")</f>
        <v/>
      </c>
      <c r="AD1251" t="str">
        <f>IF($AC1251="","",IFERROR(_xlfn.SINGLE(INDEX(Exceções!$E$5:$E$202,MATCH($A1251&amp;"|"&amp;$F1251,Exceções!$F$5:$F$202,0))),""))</f>
        <v/>
      </c>
    </row>
    <row r="1252" spans="1:30" ht="15" hidden="1" customHeight="1" x14ac:dyDescent="0.25">
      <c r="A1252" s="43">
        <v>56012</v>
      </c>
      <c r="B1252" s="29" t="s">
        <v>212</v>
      </c>
      <c r="C1252" s="29" t="str">
        <f>IFERROR(INDEX(Cadastro!$C$5:$C$94,$AB1252),"NÃO INFORMADO")</f>
        <v>MEC</v>
      </c>
      <c r="D1252" s="29" t="str">
        <f>IFERROR(INDEX(Cadastro!$D$5:$D$94,$AB1252),"")</f>
        <v>A</v>
      </c>
      <c r="E1252" s="29" t="str">
        <f>IFERROR(INDEX(Cadastro!$G$5:$G$94,$AB1252),"")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$94,$AB1252),"")="",IF($L1252&gt;0,1,0),IF(IFERROR(INDEX(Cadastro!$F$5:$F$94,$AB1252),"")&lt;=IFERROR(INDEX(Parâmetros!$B$39:$B$48,MATCH($E1252,Parâmetros!$A$39:$A$48,0)),99),IFERROR(INDEX(Cadastro!$F$5:$F$94,$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$94,$AB1252),"")="",0,IF(IFERROR(INDEX(Cadastro!$F$5:$F$94,$AB1252),"")&gt;IFERROR(INDEX(Parâmetros!$B$39:$B$48,MATCH($E1252,Parâmetros!$A$39:$A$48,0)),99),IFERROR(INDEX(Cadastro!$F$5:$F$94,$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registro"),IF(AND($AB1252&lt;&gt;$AB1251,IFERROR(INDEX(Cadastro!$F$5:$F$94,$AB1252),"")=""),"Indeterminado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IFERROR(MATCH($A1252&amp;"|"&amp;TEXT(_xlfn.MAXIFS(Cadastro!$E$5:$E$94,Cadastro!$A$5:$A$94,$A1252,Cadastro!$E$5:$E$94,"&lt;="&amp;$F1252),"yyyymmdd"),Cadastro!$I$5:$I$94,0),"")</f>
        <v>49</v>
      </c>
      <c r="AC1252" t="str">
        <f>IFERROR(_xlfn.SINGLE(INDEX(Exceções!$D$5:$D$202,MATCH($A1252&amp;"|"&amp;$F1252,Exceções!$F$5:$F$202,0))),"")</f>
        <v/>
      </c>
      <c r="AD1252" t="str">
        <f>IF($AC1252="","",IFERROR(_xlfn.SINGLE(INDEX(Exceções!$E$5:$E$202,MATCH($A1252&amp;"|"&amp;$F1252,Exceções!$F$5:$F$202,0))),""))</f>
        <v/>
      </c>
    </row>
    <row r="1253" spans="1:30" ht="15" hidden="1" customHeight="1" x14ac:dyDescent="0.25">
      <c r="A1253" s="43">
        <v>56012</v>
      </c>
      <c r="B1253" s="29" t="s">
        <v>212</v>
      </c>
      <c r="C1253" s="29" t="str">
        <f>IFERROR(INDEX(Cadastro!$C$5:$C$94,$AB1253),"NÃO INFORMADO")</f>
        <v>MEC</v>
      </c>
      <c r="D1253" s="29" t="str">
        <f>IFERROR(INDEX(Cadastro!$D$5:$D$94,$AB1253),"")</f>
        <v>A</v>
      </c>
      <c r="E1253" s="29" t="str">
        <f>IFERROR(INDEX(Cadastro!$G$5:$G$94,$AB1253),"")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$94,$AB1253),"")="",IF($L1253&gt;0,1,0),IF(IFERROR(INDEX(Cadastro!$F$5:$F$94,$AB1253),"")&lt;=IFERROR(INDEX(Parâmetros!$B$39:$B$48,MATCH($E1253,Parâmetros!$A$39:$A$48,0)),99),IFERROR(INDEX(Cadastro!$F$5:$F$94,$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$94,$AB1253),"")="",0,IF(IFERROR(INDEX(Cadastro!$F$5:$F$94,$AB1253),"")&gt;IFERROR(INDEX(Parâmetros!$B$39:$B$48,MATCH($E1253,Parâmetros!$A$39:$A$48,0)),99),IFERROR(INDEX(Cadastro!$F$5:$F$94,$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registro"),IF(AND($AB1253&lt;&gt;$AB1252,IFERROR(INDEX(Cadastro!$F$5:$F$94,$AB1253),"")=""),"Indeterminado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IFERROR(MATCH($A1253&amp;"|"&amp;TEXT(_xlfn.MAXIFS(Cadastro!$E$5:$E$94,Cadastro!$A$5:$A$94,$A1253,Cadastro!$E$5:$E$94,"&lt;="&amp;$F1253),"yyyymmdd"),Cadastro!$I$5:$I$94,0),"")</f>
        <v>49</v>
      </c>
      <c r="AC1253" t="str">
        <f>IFERROR(_xlfn.SINGLE(INDEX(Exceções!$D$5:$D$202,MATCH($A1253&amp;"|"&amp;$F1253,Exceções!$F$5:$F$202,0))),"")</f>
        <v/>
      </c>
      <c r="AD1253" t="str">
        <f>IF($AC1253="","",IFERROR(_xlfn.SINGLE(INDEX(Exceções!$E$5:$E$202,MATCH($A1253&amp;"|"&amp;$F1253,Exceções!$F$5:$F$202,0))),""))</f>
        <v/>
      </c>
    </row>
    <row r="1254" spans="1:30" ht="15" hidden="1" customHeight="1" x14ac:dyDescent="0.25">
      <c r="A1254" s="43">
        <v>56012</v>
      </c>
      <c r="B1254" s="29" t="s">
        <v>212</v>
      </c>
      <c r="C1254" s="29" t="str">
        <f>IFERROR(INDEX(Cadastro!$C$5:$C$94,$AB1254),"NÃO INFORMADO")</f>
        <v>MEC</v>
      </c>
      <c r="D1254" s="29" t="str">
        <f>IFERROR(INDEX(Cadastro!$D$5:$D$94,$AB1254),"")</f>
        <v>A</v>
      </c>
      <c r="E1254" s="29" t="str">
        <f>IFERROR(INDEX(Cadastro!$G$5:$G$94,$AB1254),"")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$94,$AB1254),"")="",IF($L1254&gt;0,1,0),IF(IFERROR(INDEX(Cadastro!$F$5:$F$94,$AB1254),"")&lt;=IFERROR(INDEX(Parâmetros!$B$39:$B$48,MATCH($E1254,Parâmetros!$A$39:$A$48,0)),99),IFERROR(INDEX(Cadastro!$F$5:$F$94,$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$94,$AB1254),"")="",0,IF(IFERROR(INDEX(Cadastro!$F$5:$F$94,$AB1254),"")&gt;IFERROR(INDEX(Parâmetros!$B$39:$B$48,MATCH($E1254,Parâmetros!$A$39:$A$48,0)),99),IFERROR(INDEX(Cadastro!$F$5:$F$94,$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registro"),IF(AND($AB1254&lt;&gt;$AB1253,IFERROR(INDEX(Cadastro!$F$5:$F$94,$AB1254),"")=""),"Indeterminado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IFERROR(MATCH($A1254&amp;"|"&amp;TEXT(_xlfn.MAXIFS(Cadastro!$E$5:$E$94,Cadastro!$A$5:$A$94,$A1254,Cadastro!$E$5:$E$94,"&lt;="&amp;$F1254),"yyyymmdd"),Cadastro!$I$5:$I$94,0),"")</f>
        <v>49</v>
      </c>
      <c r="AC1254" t="str">
        <f>IFERROR(_xlfn.SINGLE(INDEX(Exceções!$D$5:$D$202,MATCH($A1254&amp;"|"&amp;$F1254,Exceções!$F$5:$F$202,0))),"")</f>
        <v/>
      </c>
      <c r="AD1254" t="str">
        <f>IF($AC1254="","",IFERROR(_xlfn.SINGLE(INDEX(Exceções!$E$5:$E$202,MATCH($A1254&amp;"|"&amp;$F1254,Exceções!$F$5:$F$202,0))),""))</f>
        <v/>
      </c>
    </row>
    <row r="1255" spans="1:30" ht="15" hidden="1" customHeight="1" x14ac:dyDescent="0.25">
      <c r="A1255" s="43">
        <v>56012</v>
      </c>
      <c r="B1255" s="29" t="s">
        <v>212</v>
      </c>
      <c r="C1255" s="29" t="str">
        <f>IFERROR(INDEX(Cadastro!$C$5:$C$94,$AB1255),"NÃO INFORMADO")</f>
        <v>MEC</v>
      </c>
      <c r="D1255" s="29" t="str">
        <f>IFERROR(INDEX(Cadastro!$D$5:$D$94,$AB1255),"")</f>
        <v>A</v>
      </c>
      <c r="E1255" s="29" t="str">
        <f>IFERROR(INDEX(Cadastro!$G$5:$G$94,$AB1255),"")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$94,$AB1255),"")="",IF($L1255&gt;0,1,0),IF(IFERROR(INDEX(Cadastro!$F$5:$F$94,$AB1255),"")&lt;=IFERROR(INDEX(Parâmetros!$B$39:$B$48,MATCH($E1255,Parâmetros!$A$39:$A$48,0)),99),IFERROR(INDEX(Cadastro!$F$5:$F$94,$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$94,$AB1255),"")="",0,IF(IFERROR(INDEX(Cadastro!$F$5:$F$94,$AB1255),"")&gt;IFERROR(INDEX(Parâmetros!$B$39:$B$48,MATCH($E1255,Parâmetros!$A$39:$A$48,0)),99),IFERROR(INDEX(Cadastro!$F$5:$F$94,$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registro"),IF(AND($AB1255&lt;&gt;$AB1254,IFERROR(INDEX(Cadastro!$F$5:$F$94,$AB1255),"")=""),"Indeterminado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IFERROR(MATCH($A1255&amp;"|"&amp;TEXT(_xlfn.MAXIFS(Cadastro!$E$5:$E$94,Cadastro!$A$5:$A$94,$A1255,Cadastro!$E$5:$E$94,"&lt;="&amp;$F1255),"yyyymmdd"),Cadastro!$I$5:$I$94,0),"")</f>
        <v>49</v>
      </c>
      <c r="AC1255" t="str">
        <f>IFERROR(_xlfn.SINGLE(INDEX(Exceções!$D$5:$D$202,MATCH($A1255&amp;"|"&amp;$F1255,Exceções!$F$5:$F$202,0))),"")</f>
        <v/>
      </c>
      <c r="AD1255" t="str">
        <f>IF($AC1255="","",IFERROR(_xlfn.SINGLE(INDEX(Exceções!$E$5:$E$202,MATCH($A1255&amp;"|"&amp;$F1255,Exceções!$F$5:$F$202,0))),""))</f>
        <v/>
      </c>
    </row>
    <row r="1256" spans="1:30" ht="15" hidden="1" customHeight="1" x14ac:dyDescent="0.25">
      <c r="A1256" s="43">
        <v>56012</v>
      </c>
      <c r="B1256" s="29" t="s">
        <v>212</v>
      </c>
      <c r="C1256" s="29" t="str">
        <f>IFERROR(INDEX(Cadastro!$C$5:$C$94,$AB1256),"NÃO INFORMADO")</f>
        <v>MEC</v>
      </c>
      <c r="D1256" s="29" t="str">
        <f>IFERROR(INDEX(Cadastro!$D$5:$D$94,$AB1256),"")</f>
        <v>A</v>
      </c>
      <c r="E1256" s="29" t="str">
        <f>IFERROR(INDEX(Cadastro!$G$5:$G$94,$AB1256),"")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$94,$AB1256),"")="",IF($L1256&gt;0,1,0),IF(IFERROR(INDEX(Cadastro!$F$5:$F$94,$AB1256),"")&lt;=IFERROR(INDEX(Parâmetros!$B$39:$B$48,MATCH($E1256,Parâmetros!$A$39:$A$48,0)),99),IFERROR(INDEX(Cadastro!$F$5:$F$94,$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$94,$AB1256),"")="",0,IF(IFERROR(INDEX(Cadastro!$F$5:$F$94,$AB1256),"")&gt;IFERROR(INDEX(Parâmetros!$B$39:$B$48,MATCH($E1256,Parâmetros!$A$39:$A$48,0)),99),IFERROR(INDEX(Cadastro!$F$5:$F$94,$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registro"),IF(AND($AB1256&lt;&gt;$AB1255,IFERROR(INDEX(Cadastro!$F$5:$F$94,$AB1256),"")=""),"Indeterminado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IFERROR(MATCH($A1256&amp;"|"&amp;TEXT(_xlfn.MAXIFS(Cadastro!$E$5:$E$94,Cadastro!$A$5:$A$94,$A1256,Cadastro!$E$5:$E$94,"&lt;="&amp;$F1256),"yyyymmdd"),Cadastro!$I$5:$I$94,0),"")</f>
        <v>49</v>
      </c>
      <c r="AC1256" t="str">
        <f>IFERROR(_xlfn.SINGLE(INDEX(Exceções!$D$5:$D$202,MATCH($A1256&amp;"|"&amp;$F1256,Exceções!$F$5:$F$202,0))),"")</f>
        <v/>
      </c>
      <c r="AD1256" t="str">
        <f>IF($AC1256="","",IFERROR(_xlfn.SINGLE(INDEX(Exceções!$E$5:$E$202,MATCH($A1256&amp;"|"&amp;$F1256,Exceções!$F$5:$F$202,0))),""))</f>
        <v/>
      </c>
    </row>
    <row r="1257" spans="1:30" ht="15" hidden="1" customHeight="1" x14ac:dyDescent="0.25">
      <c r="A1257" s="43">
        <v>56012</v>
      </c>
      <c r="B1257" s="29" t="s">
        <v>212</v>
      </c>
      <c r="C1257" s="29" t="str">
        <f>IFERROR(INDEX(Cadastro!$C$5:$C$94,$AB1257),"NÃO INFORMADO")</f>
        <v>MEC</v>
      </c>
      <c r="D1257" s="29" t="str">
        <f>IFERROR(INDEX(Cadastro!$D$5:$D$94,$AB1257),"")</f>
        <v>A</v>
      </c>
      <c r="E1257" s="29" t="str">
        <f>IFERROR(INDEX(Cadastro!$G$5:$G$94,$AB1257),"")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$94,$AB1257),"")="",IF($L1257&gt;0,1,0),IF(IFERROR(INDEX(Cadastro!$F$5:$F$94,$AB1257),"")&lt;=IFERROR(INDEX(Parâmetros!$B$39:$B$48,MATCH($E1257,Parâmetros!$A$39:$A$48,0)),99),IFERROR(INDEX(Cadastro!$F$5:$F$94,$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$94,$AB1257),"")="",0,IF(IFERROR(INDEX(Cadastro!$F$5:$F$94,$AB1257),"")&gt;IFERROR(INDEX(Parâmetros!$B$39:$B$48,MATCH($E1257,Parâmetros!$A$39:$A$48,0)),99),IFERROR(INDEX(Cadastro!$F$5:$F$94,$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registro"),IF(AND($AB1257&lt;&gt;$AB1256,IFERROR(INDEX(Cadastro!$F$5:$F$94,$AB1257),"")=""),"Indeterminado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IFERROR(MATCH($A1257&amp;"|"&amp;TEXT(_xlfn.MAXIFS(Cadastro!$E$5:$E$94,Cadastro!$A$5:$A$94,$A1257,Cadastro!$E$5:$E$94,"&lt;="&amp;$F1257),"yyyymmdd"),Cadastro!$I$5:$I$94,0),"")</f>
        <v>49</v>
      </c>
      <c r="AC1257" t="str">
        <f>IFERROR(_xlfn.SINGLE(INDEX(Exceções!$D$5:$D$202,MATCH($A1257&amp;"|"&amp;$F1257,Exceções!$F$5:$F$202,0))),"")</f>
        <v/>
      </c>
      <c r="AD1257" t="str">
        <f>IF($AC1257="","",IFERROR(_xlfn.SINGLE(INDEX(Exceções!$E$5:$E$202,MATCH($A1257&amp;"|"&amp;$F1257,Exceções!$F$5:$F$202,0))),""))</f>
        <v/>
      </c>
    </row>
    <row r="1258" spans="1:30" ht="15" hidden="1" customHeight="1" x14ac:dyDescent="0.25">
      <c r="A1258" s="43">
        <v>56012</v>
      </c>
      <c r="B1258" s="29" t="s">
        <v>212</v>
      </c>
      <c r="C1258" s="29" t="str">
        <f>IFERROR(INDEX(Cadastro!$C$5:$C$94,$AB1258),"NÃO INFORMADO")</f>
        <v>MEC</v>
      </c>
      <c r="D1258" s="29" t="str">
        <f>IFERROR(INDEX(Cadastro!$D$5:$D$94,$AB1258),"")</f>
        <v>A</v>
      </c>
      <c r="E1258" s="29" t="str">
        <f>IFERROR(INDEX(Cadastro!$G$5:$G$94,$AB1258),"")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$94,$AB1258),"")="",IF($L1258&gt;0,1,0),IF(IFERROR(INDEX(Cadastro!$F$5:$F$94,$AB1258),"")&lt;=IFERROR(INDEX(Parâmetros!$B$39:$B$48,MATCH($E1258,Parâmetros!$A$39:$A$48,0)),99),IFERROR(INDEX(Cadastro!$F$5:$F$94,$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$94,$AB1258),"")="",0,IF(IFERROR(INDEX(Cadastro!$F$5:$F$94,$AB1258),"")&gt;IFERROR(INDEX(Parâmetros!$B$39:$B$48,MATCH($E1258,Parâmetros!$A$39:$A$48,0)),99),IFERROR(INDEX(Cadastro!$F$5:$F$94,$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registro"),IF(AND($AB1258&lt;&gt;$AB1257,IFERROR(INDEX(Cadastro!$F$5:$F$94,$AB1258),"")=""),"Indeterminado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IFERROR(MATCH($A1258&amp;"|"&amp;TEXT(_xlfn.MAXIFS(Cadastro!$E$5:$E$94,Cadastro!$A$5:$A$94,$A1258,Cadastro!$E$5:$E$94,"&lt;="&amp;$F1258),"yyyymmdd"),Cadastro!$I$5:$I$94,0),"")</f>
        <v>49</v>
      </c>
      <c r="AC1258" t="str">
        <f>IFERROR(_xlfn.SINGLE(INDEX(Exceções!$D$5:$D$202,MATCH($A1258&amp;"|"&amp;$F1258,Exceções!$F$5:$F$202,0))),"")</f>
        <v/>
      </c>
      <c r="AD1258" t="str">
        <f>IF($AC1258="","",IFERROR(_xlfn.SINGLE(INDEX(Exceções!$E$5:$E$202,MATCH($A1258&amp;"|"&amp;$F1258,Exceções!$F$5:$F$202,0))),""))</f>
        <v/>
      </c>
    </row>
    <row r="1259" spans="1:30" ht="15" hidden="1" customHeight="1" x14ac:dyDescent="0.25">
      <c r="A1259" s="43">
        <v>56012</v>
      </c>
      <c r="B1259" s="29" t="s">
        <v>212</v>
      </c>
      <c r="C1259" s="29" t="str">
        <f>IFERROR(INDEX(Cadastro!$C$5:$C$94,$AB1259),"NÃO INFORMADO")</f>
        <v>MEC</v>
      </c>
      <c r="D1259" s="29" t="str">
        <f>IFERROR(INDEX(Cadastro!$D$5:$D$94,$AB1259),"")</f>
        <v>A</v>
      </c>
      <c r="E1259" s="29" t="str">
        <f>IFERROR(INDEX(Cadastro!$G$5:$G$94,$AB1259),"")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$94,$AB1259),"")="",IF($L1259&gt;0,1,0),IF(IFERROR(INDEX(Cadastro!$F$5:$F$94,$AB1259),"")&lt;=IFERROR(INDEX(Parâmetros!$B$39:$B$48,MATCH($E1259,Parâmetros!$A$39:$A$48,0)),99),IFERROR(INDEX(Cadastro!$F$5:$F$94,$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$94,$AB1259),"")="",0,IF(IFERROR(INDEX(Cadastro!$F$5:$F$94,$AB1259),"")&gt;IFERROR(INDEX(Parâmetros!$B$39:$B$48,MATCH($E1259,Parâmetros!$A$39:$A$48,0)),99),IFERROR(INDEX(Cadastro!$F$5:$F$94,$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registro"),IF(AND($AB1259&lt;&gt;$AB1258,IFERROR(INDEX(Cadastro!$F$5:$F$94,$AB1259),"")=""),"Indeterminado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IFERROR(MATCH($A1259&amp;"|"&amp;TEXT(_xlfn.MAXIFS(Cadastro!$E$5:$E$94,Cadastro!$A$5:$A$94,$A1259,Cadastro!$E$5:$E$94,"&lt;="&amp;$F1259),"yyyymmdd"),Cadastro!$I$5:$I$94,0),"")</f>
        <v>49</v>
      </c>
      <c r="AC1259" t="str">
        <f>IFERROR(_xlfn.SINGLE(INDEX(Exceções!$D$5:$D$202,MATCH($A1259&amp;"|"&amp;$F1259,Exceções!$F$5:$F$202,0))),"")</f>
        <v/>
      </c>
      <c r="AD1259" t="str">
        <f>IF($AC1259="","",IFERROR(_xlfn.SINGLE(INDEX(Exceções!$E$5:$E$202,MATCH($A1259&amp;"|"&amp;$F1259,Exceções!$F$5:$F$202,0))),""))</f>
        <v/>
      </c>
    </row>
    <row r="1260" spans="1:30" ht="15" hidden="1" customHeight="1" x14ac:dyDescent="0.25">
      <c r="A1260" s="43">
        <v>56012</v>
      </c>
      <c r="B1260" s="29" t="s">
        <v>212</v>
      </c>
      <c r="C1260" s="29" t="str">
        <f>IFERROR(INDEX(Cadastro!$C$5:$C$94,$AB1260),"NÃO INFORMADO")</f>
        <v>MEC</v>
      </c>
      <c r="D1260" s="29" t="str">
        <f>IFERROR(INDEX(Cadastro!$D$5:$D$94,$AB1260),"")</f>
        <v>A</v>
      </c>
      <c r="E1260" s="29" t="str">
        <f>IFERROR(INDEX(Cadastro!$G$5:$G$94,$AB1260),"")</f>
        <v>A</v>
      </c>
      <c r="F1260" s="41">
        <v>46253</v>
      </c>
      <c r="G1260" s="44" t="str">
        <f t="shared" si="240"/>
        <v>qua</v>
      </c>
      <c r="H1260" s="43" t="str">
        <f>IF(COUNTIFS(Dados!$A:$A,$A1260,Dados!$S:$S,$F1260)=0,"",_xlfn.MINIFS(Dados!$Q:$Q,Dados!$A:$A,$A1260,Dados!$S:$S,$F1260))</f>
        <v/>
      </c>
      <c r="I1260" s="43" t="str">
        <f>IF($H1260="","",_xlfn.MAXIFS(Dados!$R:$R,Dados!$A:$A,$A1260,Dados!$S:$S,$F1260))</f>
        <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0</v>
      </c>
      <c r="M1260" s="42">
        <f>IFERROR(INDEX(Parâmetros!$E$6:$E$11,MATCH($K1260,Parâmetros!$A$6:$A$11,0)),"")</f>
        <v>7.58</v>
      </c>
      <c r="N1260" s="45">
        <f t="shared" si="241"/>
        <v>0</v>
      </c>
      <c r="O1260" s="45">
        <f>Parâmetros!$E$13</f>
        <v>0.8</v>
      </c>
      <c r="P1260" s="44" t="str">
        <f>IF(OR($M1260="",$F1260&gt;Parâmetros!$E$14),"Não","Sim")</f>
        <v>Não</v>
      </c>
      <c r="Q1260" s="44" t="str">
        <f t="shared" si="242"/>
        <v/>
      </c>
      <c r="R1260" s="44" t="str">
        <f t="shared" si="243"/>
        <v/>
      </c>
      <c r="S1260" s="42" t="str">
        <f t="shared" si="244"/>
        <v/>
      </c>
      <c r="T1260" s="44" t="str">
        <f>IF($Q1260&lt;&gt;"Sim","",IF($N1260&gt;Parâmetros!$E$15,"Sim","Não"))</f>
        <v/>
      </c>
      <c r="U1260" s="29" t="str">
        <f t="shared" si="245"/>
        <v>Fora da apuração</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FALTA DE REGISTRO · dia 4 de 5 do ciclo</v>
      </c>
      <c r="W1260" s="46">
        <f>IF(AND($AC1260&lt;&gt;"",$AB1260=$AB1259,$W1259&lt;&gt;""),$W1259,IF(OR(OR($D1260="6x1",$D1260="FF 6x1"),$D1260="5x2"),"",IF($AB1260&lt;&gt;$AB1259,IF(IFERROR(INDEX(Cadastro!$F$5:$F$94,$AB1260),"")="",IF($L1260&gt;0,1,0),IF(IFERROR(INDEX(Cadastro!$F$5:$F$94,$AB1260),"")&lt;=IFERROR(INDEX(Parâmetros!$B$39:$B$48,MATCH($E1260,Parâmetros!$A$39:$A$48,0)),99),IFERROR(INDEX(Cadastro!$F$5:$F$94,$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$94,$AB1260),"")="",0,IF(IFERROR(INDEX(Cadastro!$F$5:$F$94,$AB1260),"")&gt;IFERROR(INDEX(Parâmetros!$B$39:$B$48,MATCH($E1260,Parâmetros!$A$39:$A$48,0)),99),IFERROR(INDEX(Cadastro!$F$5:$F$94,$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registro"),IF(AND($AB1260&lt;&gt;$AB1259,IFERROR(INDEX(Cadastro!$F$5:$F$94,$AB1260),"")=""),"Indeterminado (início da série)",IF($X1260&gt;0,"Folga","Falta de registro"))))))))</f>
        <v>Falta de registro</v>
      </c>
      <c r="Z1260" s="46">
        <f>IF(OR($L1260&gt;0,$F1260&gt;Parâmetros!$E$14),0,IF($A1260&lt;&gt;$A1259,1,N($Z1259)+1))</f>
        <v>0</v>
      </c>
      <c r="AA1260" s="46">
        <f>IF(OR($L1260&gt;0,$F1260&gt;Parâmetros!$E$14),0,IF(OR($A1260&lt;&gt;$A1261,$F1261&gt;Parâmetros!$E$14),1,N($AA1261)+1))</f>
        <v>0</v>
      </c>
      <c r="AB1260" s="43">
        <f>IFERROR(MATCH($A1260&amp;"|"&amp;TEXT(_xlfn.MAXIFS(Cadastro!$E$5:$E$94,Cadastro!$A$5:$A$94,$A1260,Cadastro!$E$5:$E$94,"&lt;="&amp;$F1260),"yyyymmdd"),Cadastro!$I$5:$I$94,0),"")</f>
        <v>49</v>
      </c>
      <c r="AC1260" t="str">
        <f>IFERROR(_xlfn.SINGLE(INDEX(Exceções!$D$5:$D$202,MATCH($A1260&amp;"|"&amp;$F1260,Exceções!$F$5:$F$202,0))),"")</f>
        <v/>
      </c>
      <c r="AD1260" t="str">
        <f>IF($AC1260="","",IFERROR(_xlfn.SINGLE(INDEX(Exceções!$E$5:$E$202,MATCH($A1260&amp;"|"&amp;$F1260,Exceções!$F$5:$F$202,0))),""))</f>
        <v/>
      </c>
    </row>
    <row r="1261" spans="1:30" ht="15" hidden="1" customHeight="1" x14ac:dyDescent="0.25">
      <c r="A1261" s="43">
        <v>56012</v>
      </c>
      <c r="B1261" s="29" t="s">
        <v>212</v>
      </c>
      <c r="C1261" s="29" t="str">
        <f>IFERROR(INDEX(Cadastro!$C$5:$C$94,$AB1261),"NÃO INFORMADO")</f>
        <v>MEC</v>
      </c>
      <c r="D1261" s="29" t="str">
        <f>IFERROR(INDEX(Cadastro!$D$5:$D$94,$AB1261),"")</f>
        <v>A</v>
      </c>
      <c r="E1261" s="29" t="str">
        <f>IFERROR(INDEX(Cadastro!$G$5:$G$94,$AB1261),"")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$94,$AB1261),"")="",IF($L1261&gt;0,1,0),IF(IFERROR(INDEX(Cadastro!$F$5:$F$94,$AB1261),"")&lt;=IFERROR(INDEX(Parâmetros!$B$39:$B$48,MATCH($E1261,Parâmetros!$A$39:$A$48,0)),99),IFERROR(INDEX(Cadastro!$F$5:$F$94,$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$94,$AB1261),"")="",0,IF(IFERROR(INDEX(Cadastro!$F$5:$F$94,$AB1261),"")&gt;IFERROR(INDEX(Parâmetros!$B$39:$B$48,MATCH($E1261,Parâmetros!$A$39:$A$48,0)),99),IFERROR(INDEX(Cadastro!$F$5:$F$94,$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registro"),IF(AND($AB1261&lt;&gt;$AB1260,IFERROR(INDEX(Cadastro!$F$5:$F$94,$AB1261),"")=""),"Indeterminado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IFERROR(MATCH($A1261&amp;"|"&amp;TEXT(_xlfn.MAXIFS(Cadastro!$E$5:$E$94,Cadastro!$A$5:$A$94,$A1261,Cadastro!$E$5:$E$94,"&lt;="&amp;$F1261),"yyyymmdd"),Cadastro!$I$5:$I$94,0),"")</f>
        <v>49</v>
      </c>
      <c r="AC1261" t="str">
        <f>IFERROR(_xlfn.SINGLE(INDEX(Exceções!$D$5:$D$202,MATCH($A1261&amp;"|"&amp;$F1261,Exceções!$F$5:$F$202,0))),"")</f>
        <v/>
      </c>
      <c r="AD1261" t="str">
        <f>IF($AC1261="","",IFERROR(_xlfn.SINGLE(INDEX(Exceções!$E$5:$E$202,MATCH($A1261&amp;"|"&amp;$F1261,Exceções!$F$5:$F$202,0))),""))</f>
        <v/>
      </c>
    </row>
    <row r="1262" spans="1:30" ht="15" hidden="1" customHeight="1" x14ac:dyDescent="0.25">
      <c r="A1262" s="43">
        <v>56012</v>
      </c>
      <c r="B1262" s="29" t="s">
        <v>212</v>
      </c>
      <c r="C1262" s="29" t="str">
        <f>IFERROR(INDEX(Cadastro!$C$5:$C$94,$AB1262),"NÃO INFORMADO")</f>
        <v>MEC</v>
      </c>
      <c r="D1262" s="29" t="str">
        <f>IFERROR(INDEX(Cadastro!$D$5:$D$94,$AB1262),"")</f>
        <v>A</v>
      </c>
      <c r="E1262" s="29" t="str">
        <f>IFERROR(INDEX(Cadastro!$G$5:$G$94,$AB1262),"")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$94,$AB1262),"")="",IF($L1262&gt;0,1,0),IF(IFERROR(INDEX(Cadastro!$F$5:$F$94,$AB1262),"")&lt;=IFERROR(INDEX(Parâmetros!$B$39:$B$48,MATCH($E1262,Parâmetros!$A$39:$A$48,0)),99),IFERROR(INDEX(Cadastro!$F$5:$F$94,$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$94,$AB1262),"")="",0,IF(IFERROR(INDEX(Cadastro!$F$5:$F$94,$AB1262),"")&gt;IFERROR(INDEX(Parâmetros!$B$39:$B$48,MATCH($E1262,Parâmetros!$A$39:$A$48,0)),99),IFERROR(INDEX(Cadastro!$F$5:$F$94,$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registro"),IF(AND($AB1262&lt;&gt;$AB1261,IFERROR(INDEX(Cadastro!$F$5:$F$94,$AB1262),"")=""),"Indeterminado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IFERROR(MATCH($A1262&amp;"|"&amp;TEXT(_xlfn.MAXIFS(Cadastro!$E$5:$E$94,Cadastro!$A$5:$A$94,$A1262,Cadastro!$E$5:$E$94,"&lt;="&amp;$F1262),"yyyymmdd"),Cadastro!$I$5:$I$94,0),"")</f>
        <v>49</v>
      </c>
      <c r="AC1262" t="str">
        <f>IFERROR(_xlfn.SINGLE(INDEX(Exceções!$D$5:$D$202,MATCH($A1262&amp;"|"&amp;$F1262,Exceções!$F$5:$F$202,0))),"")</f>
        <v/>
      </c>
      <c r="AD1262" t="str">
        <f>IF($AC1262="","",IFERROR(_xlfn.SINGLE(INDEX(Exceções!$E$5:$E$202,MATCH($A1262&amp;"|"&amp;$F1262,Exceções!$F$5:$F$202,0))),""))</f>
        <v/>
      </c>
    </row>
    <row r="1263" spans="1:30" ht="15" hidden="1" customHeight="1" x14ac:dyDescent="0.25">
      <c r="A1263" s="43">
        <v>56012</v>
      </c>
      <c r="B1263" s="29" t="s">
        <v>212</v>
      </c>
      <c r="C1263" s="29" t="str">
        <f>IFERROR(INDEX(Cadastro!$C$5:$C$94,$AB1263),"NÃO INFORMADO")</f>
        <v>MEC</v>
      </c>
      <c r="D1263" s="29" t="str">
        <f>IFERROR(INDEX(Cadastro!$D$5:$D$94,$AB1263),"")</f>
        <v>A</v>
      </c>
      <c r="E1263" s="29" t="str">
        <f>IFERROR(INDEX(Cadastro!$G$5:$G$94,$AB1263),"")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$94,$AB1263),"")="",IF($L1263&gt;0,1,0),IF(IFERROR(INDEX(Cadastro!$F$5:$F$94,$AB1263),"")&lt;=IFERROR(INDEX(Parâmetros!$B$39:$B$48,MATCH($E1263,Parâmetros!$A$39:$A$48,0)),99),IFERROR(INDEX(Cadastro!$F$5:$F$94,$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$94,$AB1263),"")="",0,IF(IFERROR(INDEX(Cadastro!$F$5:$F$94,$AB1263),"")&gt;IFERROR(INDEX(Parâmetros!$B$39:$B$48,MATCH($E1263,Parâmetros!$A$39:$A$48,0)),99),IFERROR(INDEX(Cadastro!$F$5:$F$94,$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registro"),IF(AND($AB1263&lt;&gt;$AB1262,IFERROR(INDEX(Cadastro!$F$5:$F$94,$AB1263),"")=""),"Indeterminado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IFERROR(MATCH($A1263&amp;"|"&amp;TEXT(_xlfn.MAXIFS(Cadastro!$E$5:$E$94,Cadastro!$A$5:$A$94,$A1263,Cadastro!$E$5:$E$94,"&lt;="&amp;$F1263),"yyyymmdd"),Cadastro!$I$5:$I$94,0),"")</f>
        <v>49</v>
      </c>
      <c r="AC1263" t="str">
        <f>IFERROR(_xlfn.SINGLE(INDEX(Exceções!$D$5:$D$202,MATCH($A1263&amp;"|"&amp;$F1263,Exceções!$F$5:$F$202,0))),"")</f>
        <v/>
      </c>
      <c r="AD1263" t="str">
        <f>IF($AC1263="","",IFERROR(_xlfn.SINGLE(INDEX(Exceções!$E$5:$E$202,MATCH($A1263&amp;"|"&amp;$F1263,Exceções!$F$5:$F$202,0))),""))</f>
        <v/>
      </c>
    </row>
    <row r="1264" spans="1:30" ht="15" hidden="1" customHeight="1" x14ac:dyDescent="0.25">
      <c r="A1264" s="43">
        <v>56012</v>
      </c>
      <c r="B1264" s="29" t="s">
        <v>212</v>
      </c>
      <c r="C1264" s="29" t="str">
        <f>IFERROR(INDEX(Cadastro!$C$5:$C$94,$AB1264),"NÃO INFORMADO")</f>
        <v>MEC</v>
      </c>
      <c r="D1264" s="29" t="str">
        <f>IFERROR(INDEX(Cadastro!$D$5:$D$94,$AB1264),"")</f>
        <v>A</v>
      </c>
      <c r="E1264" s="29" t="str">
        <f>IFERROR(INDEX(Cadastro!$G$5:$G$94,$AB1264),"")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$94,$AB1264),"")="",IF($L1264&gt;0,1,0),IF(IFERROR(INDEX(Cadastro!$F$5:$F$94,$AB1264),"")&lt;=IFERROR(INDEX(Parâmetros!$B$39:$B$48,MATCH($E1264,Parâmetros!$A$39:$A$48,0)),99),IFERROR(INDEX(Cadastro!$F$5:$F$94,$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$94,$AB1264),"")="",0,IF(IFERROR(INDEX(Cadastro!$F$5:$F$94,$AB1264),"")&gt;IFERROR(INDEX(Parâmetros!$B$39:$B$48,MATCH($E1264,Parâmetros!$A$39:$A$48,0)),99),IFERROR(INDEX(Cadastro!$F$5:$F$94,$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registro"),IF(AND($AB1264&lt;&gt;$AB1263,IFERROR(INDEX(Cadastro!$F$5:$F$94,$AB1264),"")=""),"Indeterminado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IFERROR(MATCH($A1264&amp;"|"&amp;TEXT(_xlfn.MAXIFS(Cadastro!$E$5:$E$94,Cadastro!$A$5:$A$94,$A1264,Cadastro!$E$5:$E$94,"&lt;="&amp;$F1264),"yyyymmdd"),Cadastro!$I$5:$I$94,0),"")</f>
        <v>49</v>
      </c>
      <c r="AC1264" t="str">
        <f>IFERROR(_xlfn.SINGLE(INDEX(Exceções!$D$5:$D$202,MATCH($A1264&amp;"|"&amp;$F1264,Exceções!$F$5:$F$202,0))),"")</f>
        <v/>
      </c>
      <c r="AD1264" t="str">
        <f>IF($AC1264="","",IFERROR(_xlfn.SINGLE(INDEX(Exceções!$E$5:$E$202,MATCH($A1264&amp;"|"&amp;$F1264,Exceções!$F$5:$F$202,0))),""))</f>
        <v/>
      </c>
    </row>
    <row r="1265" spans="1:30" ht="15" hidden="1" customHeight="1" x14ac:dyDescent="0.25">
      <c r="A1265" s="43">
        <v>56012</v>
      </c>
      <c r="B1265" s="29" t="s">
        <v>212</v>
      </c>
      <c r="C1265" s="29" t="str">
        <f>IFERROR(INDEX(Cadastro!$C$5:$C$94,$AB1265),"NÃO INFORMADO")</f>
        <v>MEC</v>
      </c>
      <c r="D1265" s="29" t="str">
        <f>IFERROR(INDEX(Cadastro!$D$5:$D$94,$AB1265),"")</f>
        <v>A</v>
      </c>
      <c r="E1265" s="29" t="str">
        <f>IFERROR(INDEX(Cadastro!$G$5:$G$94,$AB1265),"")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$94,$AB1265),"")="",IF($L1265&gt;0,1,0),IF(IFERROR(INDEX(Cadastro!$F$5:$F$94,$AB1265),"")&lt;=IFERROR(INDEX(Parâmetros!$B$39:$B$48,MATCH($E1265,Parâmetros!$A$39:$A$48,0)),99),IFERROR(INDEX(Cadastro!$F$5:$F$94,$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$94,$AB1265),"")="",0,IF(IFERROR(INDEX(Cadastro!$F$5:$F$94,$AB1265),"")&gt;IFERROR(INDEX(Parâmetros!$B$39:$B$48,MATCH($E1265,Parâmetros!$A$39:$A$48,0)),99),IFERROR(INDEX(Cadastro!$F$5:$F$94,$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registro"),IF(AND($AB1265&lt;&gt;$AB1264,IFERROR(INDEX(Cadastro!$F$5:$F$94,$AB1265),"")=""),"Indeterminado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IFERROR(MATCH($A1265&amp;"|"&amp;TEXT(_xlfn.MAXIFS(Cadastro!$E$5:$E$94,Cadastro!$A$5:$A$94,$A1265,Cadastro!$E$5:$E$94,"&lt;="&amp;$F1265),"yyyymmdd"),Cadastro!$I$5:$I$94,0),"")</f>
        <v>49</v>
      </c>
      <c r="AC1265" t="str">
        <f>IFERROR(_xlfn.SINGLE(INDEX(Exceções!$D$5:$D$202,MATCH($A1265&amp;"|"&amp;$F1265,Exceções!$F$5:$F$202,0))),"")</f>
        <v/>
      </c>
      <c r="AD1265" t="str">
        <f>IF($AC1265="","",IFERROR(_xlfn.SINGLE(INDEX(Exceções!$E$5:$E$202,MATCH($A1265&amp;"|"&amp;$F1265,Exceções!$F$5:$F$202,0))),""))</f>
        <v/>
      </c>
    </row>
    <row r="1266" spans="1:30" ht="15" hidden="1" customHeight="1" x14ac:dyDescent="0.25">
      <c r="A1266" s="43">
        <v>56012</v>
      </c>
      <c r="B1266" s="29" t="s">
        <v>212</v>
      </c>
      <c r="C1266" s="29" t="str">
        <f>IFERROR(INDEX(Cadastro!$C$5:$C$94,$AB1266),"NÃO INFORMADO")</f>
        <v>MEC</v>
      </c>
      <c r="D1266" s="29" t="str">
        <f>IFERROR(INDEX(Cadastro!$D$5:$D$94,$AB1266),"")</f>
        <v>A</v>
      </c>
      <c r="E1266" s="29" t="str">
        <f>IFERROR(INDEX(Cadastro!$G$5:$G$94,$AB1266),"")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$94,$AB1266),"")="",IF($L1266&gt;0,1,0),IF(IFERROR(INDEX(Cadastro!$F$5:$F$94,$AB1266),"")&lt;=IFERROR(INDEX(Parâmetros!$B$39:$B$48,MATCH($E1266,Parâmetros!$A$39:$A$48,0)),99),IFERROR(INDEX(Cadastro!$F$5:$F$94,$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$94,$AB1266),"")="",0,IF(IFERROR(INDEX(Cadastro!$F$5:$F$94,$AB1266),"")&gt;IFERROR(INDEX(Parâmetros!$B$39:$B$48,MATCH($E1266,Parâmetros!$A$39:$A$48,0)),99),IFERROR(INDEX(Cadastro!$F$5:$F$94,$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registro"),IF(AND($AB1266&lt;&gt;$AB1265,IFERROR(INDEX(Cadastro!$F$5:$F$94,$AB1266),"")=""),"Indeterminado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IFERROR(MATCH($A1266&amp;"|"&amp;TEXT(_xlfn.MAXIFS(Cadastro!$E$5:$E$94,Cadastro!$A$5:$A$94,$A1266,Cadastro!$E$5:$E$94,"&lt;="&amp;$F1266),"yyyymmdd"),Cadastro!$I$5:$I$94,0),"")</f>
        <v>49</v>
      </c>
      <c r="AC1266" t="str">
        <f>IFERROR(_xlfn.SINGLE(INDEX(Exceções!$D$5:$D$202,MATCH($A1266&amp;"|"&amp;$F1266,Exceções!$F$5:$F$202,0))),"")</f>
        <v/>
      </c>
      <c r="AD1266" t="str">
        <f>IF($AC1266="","",IFERROR(_xlfn.SINGLE(INDEX(Exceções!$E$5:$E$202,MATCH($A1266&amp;"|"&amp;$F1266,Exceções!$F$5:$F$202,0))),""))</f>
        <v/>
      </c>
    </row>
    <row r="1267" spans="1:30" ht="15" hidden="1" customHeight="1" x14ac:dyDescent="0.25">
      <c r="A1267" s="43">
        <v>56012</v>
      </c>
      <c r="B1267" s="29" t="s">
        <v>212</v>
      </c>
      <c r="C1267" s="29" t="str">
        <f>IFERROR(INDEX(Cadastro!$C$5:$C$94,$AB1267),"NÃO INFORMADO")</f>
        <v>MEC</v>
      </c>
      <c r="D1267" s="29" t="str">
        <f>IFERROR(INDEX(Cadastro!$D$5:$D$94,$AB1267),"")</f>
        <v>A</v>
      </c>
      <c r="E1267" s="29" t="str">
        <f>IFERROR(INDEX(Cadastro!$G$5:$G$94,$AB1267),"")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$94,$AB1267),"")="",IF($L1267&gt;0,1,0),IF(IFERROR(INDEX(Cadastro!$F$5:$F$94,$AB1267),"")&lt;=IFERROR(INDEX(Parâmetros!$B$39:$B$48,MATCH($E1267,Parâmetros!$A$39:$A$48,0)),99),IFERROR(INDEX(Cadastro!$F$5:$F$94,$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$94,$AB1267),"")="",0,IF(IFERROR(INDEX(Cadastro!$F$5:$F$94,$AB1267),"")&gt;IFERROR(INDEX(Parâmetros!$B$39:$B$48,MATCH($E1267,Parâmetros!$A$39:$A$48,0)),99),IFERROR(INDEX(Cadastro!$F$5:$F$94,$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registro"),IF(AND($AB1267&lt;&gt;$AB1266,IFERROR(INDEX(Cadastro!$F$5:$F$94,$AB1267),"")=""),"Indeterminado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IFERROR(MATCH($A1267&amp;"|"&amp;TEXT(_xlfn.MAXIFS(Cadastro!$E$5:$E$94,Cadastro!$A$5:$A$94,$A1267,Cadastro!$E$5:$E$94,"&lt;="&amp;$F1267),"yyyymmdd"),Cadastro!$I$5:$I$94,0),"")</f>
        <v>49</v>
      </c>
      <c r="AC1267" t="str">
        <f>IFERROR(_xlfn.SINGLE(INDEX(Exceções!$D$5:$D$202,MATCH($A1267&amp;"|"&amp;$F1267,Exceções!$F$5:$F$202,0))),"")</f>
        <v/>
      </c>
      <c r="AD1267" t="str">
        <f>IF($AC1267="","",IFERROR(_xlfn.SINGLE(INDEX(Exceções!$E$5:$E$202,MATCH($A1267&amp;"|"&amp;$F1267,Exceções!$F$5:$F$202,0))),""))</f>
        <v/>
      </c>
    </row>
    <row r="1268" spans="1:30" ht="15" hidden="1" customHeight="1" x14ac:dyDescent="0.25">
      <c r="A1268" s="43">
        <v>56012</v>
      </c>
      <c r="B1268" s="29" t="s">
        <v>212</v>
      </c>
      <c r="C1268" s="29" t="str">
        <f>IFERROR(INDEX(Cadastro!$C$5:$C$94,$AB1268),"NÃO INFORMADO")</f>
        <v>MEC</v>
      </c>
      <c r="D1268" s="29" t="str">
        <f>IFERROR(INDEX(Cadastro!$D$5:$D$94,$AB1268),"")</f>
        <v>A</v>
      </c>
      <c r="E1268" s="29" t="str">
        <f>IFERROR(INDEX(Cadastro!$G$5:$G$94,$AB1268),"")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$94,$AB1268),"")="",IF($L1268&gt;0,1,0),IF(IFERROR(INDEX(Cadastro!$F$5:$F$94,$AB1268),"")&lt;=IFERROR(INDEX(Parâmetros!$B$39:$B$48,MATCH($E1268,Parâmetros!$A$39:$A$48,0)),99),IFERROR(INDEX(Cadastro!$F$5:$F$94,$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$94,$AB1268),"")="",0,IF(IFERROR(INDEX(Cadastro!$F$5:$F$94,$AB1268),"")&gt;IFERROR(INDEX(Parâmetros!$B$39:$B$48,MATCH($E1268,Parâmetros!$A$39:$A$48,0)),99),IFERROR(INDEX(Cadastro!$F$5:$F$94,$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registro"),IF(AND($AB1268&lt;&gt;$AB1267,IFERROR(INDEX(Cadastro!$F$5:$F$94,$AB1268),"")=""),"Indeterminado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IFERROR(MATCH($A1268&amp;"|"&amp;TEXT(_xlfn.MAXIFS(Cadastro!$E$5:$E$94,Cadastro!$A$5:$A$94,$A1268,Cadastro!$E$5:$E$94,"&lt;="&amp;$F1268),"yyyymmdd"),Cadastro!$I$5:$I$94,0),"")</f>
        <v>49</v>
      </c>
      <c r="AC1268" t="str">
        <f>IFERROR(_xlfn.SINGLE(INDEX(Exceções!$D$5:$D$202,MATCH($A1268&amp;"|"&amp;$F1268,Exceções!$F$5:$F$202,0))),"")</f>
        <v/>
      </c>
      <c r="AD1268" t="str">
        <f>IF($AC1268="","",IFERROR(_xlfn.SINGLE(INDEX(Exceções!$E$5:$E$202,MATCH($A1268&amp;"|"&amp;$F1268,Exceções!$F$5:$F$202,0))),""))</f>
        <v/>
      </c>
    </row>
    <row r="1269" spans="1:30" ht="15" hidden="1" customHeight="1" x14ac:dyDescent="0.25">
      <c r="A1269" s="43">
        <v>56012</v>
      </c>
      <c r="B1269" s="29" t="s">
        <v>212</v>
      </c>
      <c r="C1269" s="29" t="str">
        <f>IFERROR(INDEX(Cadastro!$C$5:$C$94,$AB1269),"NÃO INFORMADO")</f>
        <v>MEC</v>
      </c>
      <c r="D1269" s="29" t="str">
        <f>IFERROR(INDEX(Cadastro!$D$5:$D$94,$AB1269),"")</f>
        <v>A</v>
      </c>
      <c r="E1269" s="29" t="str">
        <f>IFERROR(INDEX(Cadastro!$G$5:$G$94,$AB1269),"")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$94,$AB1269),"")="",IF($L1269&gt;0,1,0),IF(IFERROR(INDEX(Cadastro!$F$5:$F$94,$AB1269),"")&lt;=IFERROR(INDEX(Parâmetros!$B$39:$B$48,MATCH($E1269,Parâmetros!$A$39:$A$48,0)),99),IFERROR(INDEX(Cadastro!$F$5:$F$94,$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$94,$AB1269),"")="",0,IF(IFERROR(INDEX(Cadastro!$F$5:$F$94,$AB1269),"")&gt;IFERROR(INDEX(Parâmetros!$B$39:$B$48,MATCH($E1269,Parâmetros!$A$39:$A$48,0)),99),IFERROR(INDEX(Cadastro!$F$5:$F$94,$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registro"),IF(AND($AB1269&lt;&gt;$AB1268,IFERROR(INDEX(Cadastro!$F$5:$F$94,$AB1269),"")=""),"Indeterminado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IFERROR(MATCH($A1269&amp;"|"&amp;TEXT(_xlfn.MAXIFS(Cadastro!$E$5:$E$94,Cadastro!$A$5:$A$94,$A1269,Cadastro!$E$5:$E$94,"&lt;="&amp;$F1269),"yyyymmdd"),Cadastro!$I$5:$I$94,0),"")</f>
        <v>49</v>
      </c>
      <c r="AC1269" t="str">
        <f>IFERROR(_xlfn.SINGLE(INDEX(Exceções!$D$5:$D$202,MATCH($A1269&amp;"|"&amp;$F1269,Exceções!$F$5:$F$202,0))),"")</f>
        <v/>
      </c>
      <c r="AD1269" t="str">
        <f>IF($AC1269="","",IFERROR(_xlfn.SINGLE(INDEX(Exceções!$E$5:$E$202,MATCH($A1269&amp;"|"&amp;$F1269,Exceções!$F$5:$F$202,0))),""))</f>
        <v/>
      </c>
    </row>
    <row r="1270" spans="1:30" ht="15" hidden="1" customHeight="1" x14ac:dyDescent="0.25">
      <c r="A1270" s="43">
        <v>56012</v>
      </c>
      <c r="B1270" s="29" t="s">
        <v>212</v>
      </c>
      <c r="C1270" s="29" t="str">
        <f>IFERROR(INDEX(Cadastro!$C$5:$C$94,$AB1270),"NÃO INFORMADO")</f>
        <v>MEC</v>
      </c>
      <c r="D1270" s="29" t="str">
        <f>IFERROR(INDEX(Cadastro!$D$5:$D$94,$AB1270),"")</f>
        <v>A</v>
      </c>
      <c r="E1270" s="29" t="str">
        <f>IFERROR(INDEX(Cadastro!$G$5:$G$94,$AB1270),"")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$94,$AB1270),"")="",IF($L1270&gt;0,1,0),IF(IFERROR(INDEX(Cadastro!$F$5:$F$94,$AB1270),"")&lt;=IFERROR(INDEX(Parâmetros!$B$39:$B$48,MATCH($E1270,Parâmetros!$A$39:$A$48,0)),99),IFERROR(INDEX(Cadastro!$F$5:$F$94,$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$94,$AB1270),"")="",0,IF(IFERROR(INDEX(Cadastro!$F$5:$F$94,$AB1270),"")&gt;IFERROR(INDEX(Parâmetros!$B$39:$B$48,MATCH($E1270,Parâmetros!$A$39:$A$48,0)),99),IFERROR(INDEX(Cadastro!$F$5:$F$94,$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registro"),IF(AND($AB1270&lt;&gt;$AB1269,IFERROR(INDEX(Cadastro!$F$5:$F$94,$AB1270),"")=""),"Indeterminado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IFERROR(MATCH($A1270&amp;"|"&amp;TEXT(_xlfn.MAXIFS(Cadastro!$E$5:$E$94,Cadastro!$A$5:$A$94,$A1270,Cadastro!$E$5:$E$94,"&lt;="&amp;$F1270),"yyyymmdd"),Cadastro!$I$5:$I$94,0),"")</f>
        <v>49</v>
      </c>
      <c r="AC1270" t="str">
        <f>IFERROR(_xlfn.SINGLE(INDEX(Exceções!$D$5:$D$202,MATCH($A1270&amp;"|"&amp;$F1270,Exceções!$F$5:$F$202,0))),"")</f>
        <v/>
      </c>
      <c r="AD1270" t="str">
        <f>IF($AC1270="","",IFERROR(_xlfn.SINGLE(INDEX(Exceções!$E$5:$E$202,MATCH($A1270&amp;"|"&amp;$F1270,Exceções!$F$5:$F$202,0))),""))</f>
        <v/>
      </c>
    </row>
    <row r="1271" spans="1:30" ht="15" hidden="1" customHeight="1" x14ac:dyDescent="0.25">
      <c r="A1271" s="43">
        <v>56012</v>
      </c>
      <c r="B1271" s="29" t="s">
        <v>212</v>
      </c>
      <c r="C1271" s="29" t="str">
        <f>IFERROR(INDEX(Cadastro!$C$5:$C$94,$AB1271),"NÃO INFORMADO")</f>
        <v>MEC</v>
      </c>
      <c r="D1271" s="29" t="str">
        <f>IFERROR(INDEX(Cadastro!$D$5:$D$94,$AB1271),"")</f>
        <v>A</v>
      </c>
      <c r="E1271" s="29" t="str">
        <f>IFERROR(INDEX(Cadastro!$G$5:$G$94,$AB1271),"")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$94,$AB1271),"")="",IF($L1271&gt;0,1,0),IF(IFERROR(INDEX(Cadastro!$F$5:$F$94,$AB1271),"")&lt;=IFERROR(INDEX(Parâmetros!$B$39:$B$48,MATCH($E1271,Parâmetros!$A$39:$A$48,0)),99),IFERROR(INDEX(Cadastro!$F$5:$F$94,$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$94,$AB1271),"")="",0,IF(IFERROR(INDEX(Cadastro!$F$5:$F$94,$AB1271),"")&gt;IFERROR(INDEX(Parâmetros!$B$39:$B$48,MATCH($E1271,Parâmetros!$A$39:$A$48,0)),99),IFERROR(INDEX(Cadastro!$F$5:$F$94,$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registro"),IF(AND($AB1271&lt;&gt;$AB1270,IFERROR(INDEX(Cadastro!$F$5:$F$94,$AB1271),"")=""),"Indeterminado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IFERROR(MATCH($A1271&amp;"|"&amp;TEXT(_xlfn.MAXIFS(Cadastro!$E$5:$E$94,Cadastro!$A$5:$A$94,$A1271,Cadastro!$E$5:$E$94,"&lt;="&amp;$F1271),"yyyymmdd"),Cadastro!$I$5:$I$94,0),"")</f>
        <v>49</v>
      </c>
      <c r="AC1271" t="str">
        <f>IFERROR(_xlfn.SINGLE(INDEX(Exceções!$D$5:$D$202,MATCH($A1271&amp;"|"&amp;$F1271,Exceções!$F$5:$F$202,0))),"")</f>
        <v/>
      </c>
      <c r="AD1271" t="str">
        <f>IF($AC1271="","",IFERROR(_xlfn.SINGLE(INDEX(Exceções!$E$5:$E$202,MATCH($A1271&amp;"|"&amp;$F1271,Exceções!$F$5:$F$202,0))),""))</f>
        <v/>
      </c>
    </row>
    <row r="1272" spans="1:30" ht="15" hidden="1" customHeight="1" x14ac:dyDescent="0.25">
      <c r="A1272" s="43">
        <v>56012</v>
      </c>
      <c r="B1272" s="29" t="s">
        <v>212</v>
      </c>
      <c r="C1272" s="29" t="str">
        <f>IFERROR(INDEX(Cadastro!$C$5:$C$94,$AB1272),"NÃO INFORMADO")</f>
        <v>MEC</v>
      </c>
      <c r="D1272" s="29" t="str">
        <f>IFERROR(INDEX(Cadastro!$D$5:$D$94,$AB1272),"")</f>
        <v>A</v>
      </c>
      <c r="E1272" s="29" t="str">
        <f>IFERROR(INDEX(Cadastro!$G$5:$G$94,$AB1272),"")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$94,$AB1272),"")="",IF($L1272&gt;0,1,0),IF(IFERROR(INDEX(Cadastro!$F$5:$F$94,$AB1272),"")&lt;=IFERROR(INDEX(Parâmetros!$B$39:$B$48,MATCH($E1272,Parâmetros!$A$39:$A$48,0)),99),IFERROR(INDEX(Cadastro!$F$5:$F$94,$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$94,$AB1272),"")="",0,IF(IFERROR(INDEX(Cadastro!$F$5:$F$94,$AB1272),"")&gt;IFERROR(INDEX(Parâmetros!$B$39:$B$48,MATCH($E1272,Parâmetros!$A$39:$A$48,0)),99),IFERROR(INDEX(Cadastro!$F$5:$F$94,$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registro"),IF(AND($AB1272&lt;&gt;$AB1271,IFERROR(INDEX(Cadastro!$F$5:$F$94,$AB1272),"")=""),"Indeterminado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IFERROR(MATCH($A1272&amp;"|"&amp;TEXT(_xlfn.MAXIFS(Cadastro!$E$5:$E$94,Cadastro!$A$5:$A$94,$A1272,Cadastro!$E$5:$E$94,"&lt;="&amp;$F1272),"yyyymmdd"),Cadastro!$I$5:$I$94,0),"")</f>
        <v>49</v>
      </c>
      <c r="AC1272" t="str">
        <f>IFERROR(_xlfn.SINGLE(INDEX(Exceções!$D$5:$D$202,MATCH($A1272&amp;"|"&amp;$F1272,Exceções!$F$5:$F$202,0))),"")</f>
        <v/>
      </c>
      <c r="AD1272" t="str">
        <f>IF($AC1272="","",IFERROR(_xlfn.SINGLE(INDEX(Exceções!$E$5:$E$202,MATCH($A1272&amp;"|"&amp;$F1272,Exceções!$F$5:$F$202,0))),""))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IFERROR(INDEX(Cadastro!$C$5:$C$94,$AB1275),"NÃO INFORMADO")</f>
        <v>ELE</v>
      </c>
      <c r="D1275" s="29" t="str">
        <f>IFERROR(INDEX(Cadastro!$D$5:$D$94,$AB1275),"")</f>
        <v>A</v>
      </c>
      <c r="E1275" s="29" t="str">
        <f>IFERROR(INDEX(Cadastro!$G$5:$G$94,$AB1275),"")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$94,$AB1275),"")="",IF($L1275&gt;0,1,0),IF(IFERROR(INDEX(Cadastro!$F$5:$F$94,$AB1275),"")&lt;=IFERROR(INDEX(Parâmetros!$B$39:$B$48,MATCH($E1275,Parâmetros!$A$39:$A$48,0)),99),IFERROR(INDEX(Cadastro!$F$5:$F$94,$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$94,$AB1275),"")="",0,IF(IFERROR(INDEX(Cadastro!$F$5:$F$94,$AB1275),"")&gt;IFERROR(INDEX(Parâmetros!$B$39:$B$48,MATCH($E1275,Parâmetros!$A$39:$A$48,0)),99),IFERROR(INDEX(Cadastro!$F$5:$F$94,$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registro"),IF(AND($AB1275&lt;&gt;$AB1274,IFERROR(INDEX(Cadastro!$F$5:$F$94,$AB1275),"")=""),"Indeterminado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IFERROR(MATCH($A1275&amp;"|"&amp;TEXT(_xlfn.MAXIFS(Cadastro!$E$5:$E$94,Cadastro!$A$5:$A$94,$A1275,Cadastro!$E$5:$E$94,"&lt;="&amp;$F1275),"yyyymmdd"),Cadastro!$I$5:$I$94,0),"")</f>
        <v>50</v>
      </c>
      <c r="AC1275" t="str">
        <f>IFERROR(_xlfn.SINGLE(INDEX(Exceções!$D$5:$D$202,MATCH($A1275&amp;"|"&amp;$F1275,Exceções!$F$5:$F$202,0))),"")</f>
        <v/>
      </c>
      <c r="AD1275" t="str">
        <f>IF($AC1275="","",IFERROR(_xlfn.SINGLE(INDEX(Exceções!$E$5:$E$202,MATCH($A1275&amp;"|"&amp;$F1275,Exceções!$F$5:$F$202,0))),""))</f>
        <v/>
      </c>
    </row>
    <row r="1276" spans="1:30" ht="15" hidden="1" customHeight="1" x14ac:dyDescent="0.25">
      <c r="A1276" s="43">
        <v>10495</v>
      </c>
      <c r="B1276" s="29" t="s">
        <v>213</v>
      </c>
      <c r="C1276" s="29" t="str">
        <f>IFERROR(INDEX(Cadastro!$C$5:$C$94,$AB1276),"NÃO INFORMADO")</f>
        <v>ELE</v>
      </c>
      <c r="D1276" s="29" t="str">
        <f>IFERROR(INDEX(Cadastro!$D$5:$D$94,$AB1276),"")</f>
        <v>A</v>
      </c>
      <c r="E1276" s="29" t="str">
        <f>IFERROR(INDEX(Cadastro!$G$5:$G$94,$AB1276),"")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$94,$AB1276),"")="",IF($L1276&gt;0,1,0),IF(IFERROR(INDEX(Cadastro!$F$5:$F$94,$AB1276),"")&lt;=IFERROR(INDEX(Parâmetros!$B$39:$B$48,MATCH($E1276,Parâmetros!$A$39:$A$48,0)),99),IFERROR(INDEX(Cadastro!$F$5:$F$94,$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$94,$AB1276),"")="",0,IF(IFERROR(INDEX(Cadastro!$F$5:$F$94,$AB1276),"")&gt;IFERROR(INDEX(Parâmetros!$B$39:$B$48,MATCH($E1276,Parâmetros!$A$39:$A$48,0)),99),IFERROR(INDEX(Cadastro!$F$5:$F$94,$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registro"),IF(AND($AB1276&lt;&gt;$AB1275,IFERROR(INDEX(Cadastro!$F$5:$F$94,$AB1276),"")=""),"Indeterminado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IFERROR(MATCH($A1276&amp;"|"&amp;TEXT(_xlfn.MAXIFS(Cadastro!$E$5:$E$94,Cadastro!$A$5:$A$94,$A1276,Cadastro!$E$5:$E$94,"&lt;="&amp;$F1276),"yyyymmdd"),Cadastro!$I$5:$I$94,0),"")</f>
        <v>50</v>
      </c>
      <c r="AC1276" t="str">
        <f>IFERROR(_xlfn.SINGLE(INDEX(Exceções!$D$5:$D$202,MATCH($A1276&amp;"|"&amp;$F1276,Exceções!$F$5:$F$202,0))),"")</f>
        <v/>
      </c>
      <c r="AD1276" t="str">
        <f>IF($AC1276="","",IFERROR(_xlfn.SINGLE(INDEX(Exceções!$E$5:$E$202,MATCH($A1276&amp;"|"&amp;$F1276,Exceções!$F$5:$F$202,0))),""))</f>
        <v/>
      </c>
    </row>
    <row r="1277" spans="1:30" ht="15" hidden="1" customHeight="1" x14ac:dyDescent="0.25">
      <c r="A1277" s="43">
        <v>10495</v>
      </c>
      <c r="B1277" s="29" t="s">
        <v>213</v>
      </c>
      <c r="C1277" s="29" t="str">
        <f>IFERROR(INDEX(Cadastro!$C$5:$C$94,$AB1277),"NÃO INFORMADO")</f>
        <v>ELE</v>
      </c>
      <c r="D1277" s="29" t="str">
        <f>IFERROR(INDEX(Cadastro!$D$5:$D$94,$AB1277),"")</f>
        <v>A</v>
      </c>
      <c r="E1277" s="29" t="str">
        <f>IFERROR(INDEX(Cadastro!$G$5:$G$94,$AB1277),"")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$94,$AB1277),"")="",IF($L1277&gt;0,1,0),IF(IFERROR(INDEX(Cadastro!$F$5:$F$94,$AB1277),"")&lt;=IFERROR(INDEX(Parâmetros!$B$39:$B$48,MATCH($E1277,Parâmetros!$A$39:$A$48,0)),99),IFERROR(INDEX(Cadastro!$F$5:$F$94,$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$94,$AB1277),"")="",0,IF(IFERROR(INDEX(Cadastro!$F$5:$F$94,$AB1277),"")&gt;IFERROR(INDEX(Parâmetros!$B$39:$B$48,MATCH($E1277,Parâmetros!$A$39:$A$48,0)),99),IFERROR(INDEX(Cadastro!$F$5:$F$94,$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registro"),IF(AND($AB1277&lt;&gt;$AB1276,IFERROR(INDEX(Cadastro!$F$5:$F$94,$AB1277),"")=""),"Indeterminado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IFERROR(MATCH($A1277&amp;"|"&amp;TEXT(_xlfn.MAXIFS(Cadastro!$E$5:$E$94,Cadastro!$A$5:$A$94,$A1277,Cadastro!$E$5:$E$94,"&lt;="&amp;$F1277),"yyyymmdd"),Cadastro!$I$5:$I$94,0),"")</f>
        <v>50</v>
      </c>
      <c r="AC1277" t="str">
        <f>IFERROR(_xlfn.SINGLE(INDEX(Exceções!$D$5:$D$202,MATCH($A1277&amp;"|"&amp;$F1277,Exceções!$F$5:$F$202,0))),"")</f>
        <v/>
      </c>
      <c r="AD1277" t="str">
        <f>IF($AC1277="","",IFERROR(_xlfn.SINGLE(INDEX(Exceções!$E$5:$E$202,MATCH($A1277&amp;"|"&amp;$F1277,Exceções!$F$5:$F$202,0))),""))</f>
        <v/>
      </c>
    </row>
    <row r="1278" spans="1:30" ht="15" hidden="1" customHeight="1" x14ac:dyDescent="0.25">
      <c r="A1278" s="43">
        <v>10495</v>
      </c>
      <c r="B1278" s="29" t="s">
        <v>213</v>
      </c>
      <c r="C1278" s="29" t="str">
        <f>IFERROR(INDEX(Cadastro!$C$5:$C$94,$AB1278),"NÃO INFORMADO")</f>
        <v>ELE</v>
      </c>
      <c r="D1278" s="29" t="str">
        <f>IFERROR(INDEX(Cadastro!$D$5:$D$94,$AB1278),"")</f>
        <v>A</v>
      </c>
      <c r="E1278" s="29" t="str">
        <f>IFERROR(INDEX(Cadastro!$G$5:$G$94,$AB1278),"")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$94,$AB1278),"")="",IF($L1278&gt;0,1,0),IF(IFERROR(INDEX(Cadastro!$F$5:$F$94,$AB1278),"")&lt;=IFERROR(INDEX(Parâmetros!$B$39:$B$48,MATCH($E1278,Parâmetros!$A$39:$A$48,0)),99),IFERROR(INDEX(Cadastro!$F$5:$F$94,$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$94,$AB1278),"")="",0,IF(IFERROR(INDEX(Cadastro!$F$5:$F$94,$AB1278),"")&gt;IFERROR(INDEX(Parâmetros!$B$39:$B$48,MATCH($E1278,Parâmetros!$A$39:$A$48,0)),99),IFERROR(INDEX(Cadastro!$F$5:$F$94,$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registro"),IF(AND($AB1278&lt;&gt;$AB1277,IFERROR(INDEX(Cadastro!$F$5:$F$94,$AB1278),"")=""),"Indeterminado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IFERROR(MATCH($A1278&amp;"|"&amp;TEXT(_xlfn.MAXIFS(Cadastro!$E$5:$E$94,Cadastro!$A$5:$A$94,$A1278,Cadastro!$E$5:$E$94,"&lt;="&amp;$F1278),"yyyymmdd"),Cadastro!$I$5:$I$94,0),"")</f>
        <v>50</v>
      </c>
      <c r="AC1278" t="str">
        <f>IFERROR(_xlfn.SINGLE(INDEX(Exceções!$D$5:$D$202,MATCH($A1278&amp;"|"&amp;$F1278,Exceções!$F$5:$F$202,0))),"")</f>
        <v/>
      </c>
      <c r="AD1278" t="str">
        <f>IF($AC1278="","",IFERROR(_xlfn.SINGLE(INDEX(Exceções!$E$5:$E$202,MATCH($A1278&amp;"|"&amp;$F1278,Exceções!$F$5:$F$202,0))),""))</f>
        <v/>
      </c>
    </row>
    <row r="1279" spans="1:30" ht="15" hidden="1" customHeight="1" x14ac:dyDescent="0.25">
      <c r="A1279" s="43">
        <v>10495</v>
      </c>
      <c r="B1279" s="29" t="s">
        <v>213</v>
      </c>
      <c r="C1279" s="29" t="str">
        <f>IFERROR(INDEX(Cadastro!$C$5:$C$94,$AB1279),"NÃO INFORMADO")</f>
        <v>ELE</v>
      </c>
      <c r="D1279" s="29" t="str">
        <f>IFERROR(INDEX(Cadastro!$D$5:$D$94,$AB1279),"")</f>
        <v>A</v>
      </c>
      <c r="E1279" s="29" t="str">
        <f>IFERROR(INDEX(Cadastro!$G$5:$G$94,$AB1279),"")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$94,$AB1279),"")="",IF($L1279&gt;0,1,0),IF(IFERROR(INDEX(Cadastro!$F$5:$F$94,$AB1279),"")&lt;=IFERROR(INDEX(Parâmetros!$B$39:$B$48,MATCH($E1279,Parâmetros!$A$39:$A$48,0)),99),IFERROR(INDEX(Cadastro!$F$5:$F$94,$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$94,$AB1279),"")="",0,IF(IFERROR(INDEX(Cadastro!$F$5:$F$94,$AB1279),"")&gt;IFERROR(INDEX(Parâmetros!$B$39:$B$48,MATCH($E1279,Parâmetros!$A$39:$A$48,0)),99),IFERROR(INDEX(Cadastro!$F$5:$F$94,$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registro"),IF(AND($AB1279&lt;&gt;$AB1278,IFERROR(INDEX(Cadastro!$F$5:$F$94,$AB1279),"")=""),"Indeterminado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IFERROR(MATCH($A1279&amp;"|"&amp;TEXT(_xlfn.MAXIFS(Cadastro!$E$5:$E$94,Cadastro!$A$5:$A$94,$A1279,Cadastro!$E$5:$E$94,"&lt;="&amp;$F1279),"yyyymmdd"),Cadastro!$I$5:$I$94,0),"")</f>
        <v>50</v>
      </c>
      <c r="AC1279" t="str">
        <f>IFERROR(_xlfn.SINGLE(INDEX(Exceções!$D$5:$D$202,MATCH($A1279&amp;"|"&amp;$F1279,Exceções!$F$5:$F$202,0))),"")</f>
        <v/>
      </c>
      <c r="AD1279" t="str">
        <f>IF($AC1279="","",IFERROR(_xlfn.SINGLE(INDEX(Exceções!$E$5:$E$202,MATCH($A1279&amp;"|"&amp;$F1279,Exceções!$F$5:$F$202,0))),""))</f>
        <v/>
      </c>
    </row>
    <row r="1280" spans="1:30" ht="15" hidden="1" customHeight="1" x14ac:dyDescent="0.25">
      <c r="A1280" s="43">
        <v>10495</v>
      </c>
      <c r="B1280" s="29" t="s">
        <v>213</v>
      </c>
      <c r="C1280" s="29" t="str">
        <f>IFERROR(INDEX(Cadastro!$C$5:$C$94,$AB1280),"NÃO INFORMADO")</f>
        <v>ELE</v>
      </c>
      <c r="D1280" s="29" t="str">
        <f>IFERROR(INDEX(Cadastro!$D$5:$D$94,$AB1280),"")</f>
        <v>A</v>
      </c>
      <c r="E1280" s="29" t="str">
        <f>IFERROR(INDEX(Cadastro!$G$5:$G$94,$AB1280),"")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$94,$AB1280),"")="",IF($L1280&gt;0,1,0),IF(IFERROR(INDEX(Cadastro!$F$5:$F$94,$AB1280),"")&lt;=IFERROR(INDEX(Parâmetros!$B$39:$B$48,MATCH($E1280,Parâmetros!$A$39:$A$48,0)),99),IFERROR(INDEX(Cadastro!$F$5:$F$94,$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$94,$AB1280),"")="",0,IF(IFERROR(INDEX(Cadastro!$F$5:$F$94,$AB1280),"")&gt;IFERROR(INDEX(Parâmetros!$B$39:$B$48,MATCH($E1280,Parâmetros!$A$39:$A$48,0)),99),IFERROR(INDEX(Cadastro!$F$5:$F$94,$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registro"),IF(AND($AB1280&lt;&gt;$AB1279,IFERROR(INDEX(Cadastro!$F$5:$F$94,$AB1280),"")=""),"Indeterminado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IFERROR(MATCH($A1280&amp;"|"&amp;TEXT(_xlfn.MAXIFS(Cadastro!$E$5:$E$94,Cadastro!$A$5:$A$94,$A1280,Cadastro!$E$5:$E$94,"&lt;="&amp;$F1280),"yyyymmdd"),Cadastro!$I$5:$I$94,0),"")</f>
        <v>50</v>
      </c>
      <c r="AC1280" t="str">
        <f>IFERROR(_xlfn.SINGLE(INDEX(Exceções!$D$5:$D$202,MATCH($A1280&amp;"|"&amp;$F1280,Exceções!$F$5:$F$202,0))),"")</f>
        <v/>
      </c>
      <c r="AD1280" t="str">
        <f>IF($AC1280="","",IFERROR(_xlfn.SINGLE(INDEX(Exceções!$E$5:$E$202,MATCH($A1280&amp;"|"&amp;$F1280,Exceções!$F$5:$F$202,0))),""))</f>
        <v/>
      </c>
    </row>
    <row r="1281" spans="1:30" ht="15" hidden="1" customHeight="1" x14ac:dyDescent="0.25">
      <c r="A1281" s="43">
        <v>10495</v>
      </c>
      <c r="B1281" s="29" t="s">
        <v>213</v>
      </c>
      <c r="C1281" s="29" t="str">
        <f>IFERROR(INDEX(Cadastro!$C$5:$C$94,$AB1281),"NÃO INFORMADO")</f>
        <v>ELE</v>
      </c>
      <c r="D1281" s="29" t="str">
        <f>IFERROR(INDEX(Cadastro!$D$5:$D$94,$AB1281),"")</f>
        <v>A</v>
      </c>
      <c r="E1281" s="29" t="str">
        <f>IFERROR(INDEX(Cadastro!$G$5:$G$94,$AB1281),"")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$94,$AB1281),"")="",IF($L1281&gt;0,1,0),IF(IFERROR(INDEX(Cadastro!$F$5:$F$94,$AB1281),"")&lt;=IFERROR(INDEX(Parâmetros!$B$39:$B$48,MATCH($E1281,Parâmetros!$A$39:$A$48,0)),99),IFERROR(INDEX(Cadastro!$F$5:$F$94,$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$94,$AB1281),"")="",0,IF(IFERROR(INDEX(Cadastro!$F$5:$F$94,$AB1281),"")&gt;IFERROR(INDEX(Parâmetros!$B$39:$B$48,MATCH($E1281,Parâmetros!$A$39:$A$48,0)),99),IFERROR(INDEX(Cadastro!$F$5:$F$94,$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registro"),IF(AND($AB1281&lt;&gt;$AB1280,IFERROR(INDEX(Cadastro!$F$5:$F$94,$AB1281),"")=""),"Indeterminado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IFERROR(MATCH($A1281&amp;"|"&amp;TEXT(_xlfn.MAXIFS(Cadastro!$E$5:$E$94,Cadastro!$A$5:$A$94,$A1281,Cadastro!$E$5:$E$94,"&lt;="&amp;$F1281),"yyyymmdd"),Cadastro!$I$5:$I$94,0),"")</f>
        <v>50</v>
      </c>
      <c r="AC1281" t="str">
        <f>IFERROR(_xlfn.SINGLE(INDEX(Exceções!$D$5:$D$202,MATCH($A1281&amp;"|"&amp;$F1281,Exceções!$F$5:$F$202,0))),"")</f>
        <v/>
      </c>
      <c r="AD1281" t="str">
        <f>IF($AC1281="","",IFERROR(_xlfn.SINGLE(INDEX(Exceções!$E$5:$E$202,MATCH($A1281&amp;"|"&amp;$F1281,Exceções!$F$5:$F$202,0))),""))</f>
        <v/>
      </c>
    </row>
    <row r="1282" spans="1:30" ht="15" hidden="1" customHeight="1" x14ac:dyDescent="0.25">
      <c r="A1282" s="43">
        <v>10495</v>
      </c>
      <c r="B1282" s="29" t="s">
        <v>213</v>
      </c>
      <c r="C1282" s="29" t="str">
        <f>IFERROR(INDEX(Cadastro!$C$5:$C$94,$AB1282),"NÃO INFORMADO")</f>
        <v>ELE</v>
      </c>
      <c r="D1282" s="29" t="str">
        <f>IFERROR(INDEX(Cadastro!$D$5:$D$94,$AB1282),"")</f>
        <v>A</v>
      </c>
      <c r="E1282" s="29" t="str">
        <f>IFERROR(INDEX(Cadastro!$G$5:$G$94,$AB1282),"")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$94,$AB1282),"")="",IF($L1282&gt;0,1,0),IF(IFERROR(INDEX(Cadastro!$F$5:$F$94,$AB1282),"")&lt;=IFERROR(INDEX(Parâmetros!$B$39:$B$48,MATCH($E1282,Parâmetros!$A$39:$A$48,0)),99),IFERROR(INDEX(Cadastro!$F$5:$F$94,$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$94,$AB1282),"")="",0,IF(IFERROR(INDEX(Cadastro!$F$5:$F$94,$AB1282),"")&gt;IFERROR(INDEX(Parâmetros!$B$39:$B$48,MATCH($E1282,Parâmetros!$A$39:$A$48,0)),99),IFERROR(INDEX(Cadastro!$F$5:$F$94,$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registro"),IF(AND($AB1282&lt;&gt;$AB1281,IFERROR(INDEX(Cadastro!$F$5:$F$94,$AB1282),"")=""),"Indeterminado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IFERROR(MATCH($A1282&amp;"|"&amp;TEXT(_xlfn.MAXIFS(Cadastro!$E$5:$E$94,Cadastro!$A$5:$A$94,$A1282,Cadastro!$E$5:$E$94,"&lt;="&amp;$F1282),"yyyymmdd"),Cadastro!$I$5:$I$94,0),"")</f>
        <v>50</v>
      </c>
      <c r="AC1282" t="str">
        <f>IFERROR(_xlfn.SINGLE(INDEX(Exceções!$D$5:$D$202,MATCH($A1282&amp;"|"&amp;$F1282,Exceções!$F$5:$F$202,0))),"")</f>
        <v/>
      </c>
      <c r="AD1282" t="str">
        <f>IF($AC1282="","",IFERROR(_xlfn.SINGLE(INDEX(Exceções!$E$5:$E$202,MATCH($A1282&amp;"|"&amp;$F1282,Exceções!$F$5:$F$202,0))),""))</f>
        <v/>
      </c>
    </row>
    <row r="1283" spans="1:30" ht="15" hidden="1" customHeight="1" x14ac:dyDescent="0.25">
      <c r="A1283" s="43">
        <v>10495</v>
      </c>
      <c r="B1283" s="29" t="s">
        <v>213</v>
      </c>
      <c r="C1283" s="29" t="str">
        <f>IFERROR(INDEX(Cadastro!$C$5:$C$94,$AB1283),"NÃO INFORMADO")</f>
        <v>ELE</v>
      </c>
      <c r="D1283" s="29" t="str">
        <f>IFERROR(INDEX(Cadastro!$D$5:$D$94,$AB1283),"")</f>
        <v>A</v>
      </c>
      <c r="E1283" s="29" t="str">
        <f>IFERROR(INDEX(Cadastro!$G$5:$G$94,$AB1283),"")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$94,$AB1283),"")="",IF($L1283&gt;0,1,0),IF(IFERROR(INDEX(Cadastro!$F$5:$F$94,$AB1283),"")&lt;=IFERROR(INDEX(Parâmetros!$B$39:$B$48,MATCH($E1283,Parâmetros!$A$39:$A$48,0)),99),IFERROR(INDEX(Cadastro!$F$5:$F$94,$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$94,$AB1283),"")="",0,IF(IFERROR(INDEX(Cadastro!$F$5:$F$94,$AB1283),"")&gt;IFERROR(INDEX(Parâmetros!$B$39:$B$48,MATCH($E1283,Parâmetros!$A$39:$A$48,0)),99),IFERROR(INDEX(Cadastro!$F$5:$F$94,$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registro"),IF(AND($AB1283&lt;&gt;$AB1282,IFERROR(INDEX(Cadastro!$F$5:$F$94,$AB1283),"")=""),"Indeterminado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IFERROR(MATCH($A1283&amp;"|"&amp;TEXT(_xlfn.MAXIFS(Cadastro!$E$5:$E$94,Cadastro!$A$5:$A$94,$A1283,Cadastro!$E$5:$E$94,"&lt;="&amp;$F1283),"yyyymmdd"),Cadastro!$I$5:$I$94,0),"")</f>
        <v>50</v>
      </c>
      <c r="AC1283" t="str">
        <f>IFERROR(_xlfn.SINGLE(INDEX(Exceções!$D$5:$D$202,MATCH($A1283&amp;"|"&amp;$F1283,Exceções!$F$5:$F$202,0))),"")</f>
        <v/>
      </c>
      <c r="AD1283" t="str">
        <f>IF($AC1283="","",IFERROR(_xlfn.SINGLE(INDEX(Exceções!$E$5:$E$202,MATCH($A1283&amp;"|"&amp;$F1283,Exceções!$F$5:$F$202,0))),""))</f>
        <v/>
      </c>
    </row>
    <row r="1284" spans="1:30" ht="15" hidden="1" customHeight="1" x14ac:dyDescent="0.25">
      <c r="A1284" s="43">
        <v>10495</v>
      </c>
      <c r="B1284" s="29" t="s">
        <v>213</v>
      </c>
      <c r="C1284" s="29" t="str">
        <f>IFERROR(INDEX(Cadastro!$C$5:$C$94,$AB1284),"NÃO INFORMADO")</f>
        <v>ELE</v>
      </c>
      <c r="D1284" s="29" t="str">
        <f>IFERROR(INDEX(Cadastro!$D$5:$D$94,$AB1284),"")</f>
        <v>A</v>
      </c>
      <c r="E1284" s="29" t="str">
        <f>IFERROR(INDEX(Cadastro!$G$5:$G$94,$AB1284),"")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$94,$AB1284),"")="",IF($L1284&gt;0,1,0),IF(IFERROR(INDEX(Cadastro!$F$5:$F$94,$AB1284),"")&lt;=IFERROR(INDEX(Parâmetros!$B$39:$B$48,MATCH($E1284,Parâmetros!$A$39:$A$48,0)),99),IFERROR(INDEX(Cadastro!$F$5:$F$94,$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$94,$AB1284),"")="",0,IF(IFERROR(INDEX(Cadastro!$F$5:$F$94,$AB1284),"")&gt;IFERROR(INDEX(Parâmetros!$B$39:$B$48,MATCH($E1284,Parâmetros!$A$39:$A$48,0)),99),IFERROR(INDEX(Cadastro!$F$5:$F$94,$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registro"),IF(AND($AB1284&lt;&gt;$AB1283,IFERROR(INDEX(Cadastro!$F$5:$F$94,$AB1284),"")=""),"Indeterminado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IFERROR(MATCH($A1284&amp;"|"&amp;TEXT(_xlfn.MAXIFS(Cadastro!$E$5:$E$94,Cadastro!$A$5:$A$94,$A1284,Cadastro!$E$5:$E$94,"&lt;="&amp;$F1284),"yyyymmdd"),Cadastro!$I$5:$I$94,0),"")</f>
        <v>50</v>
      </c>
      <c r="AC1284" t="str">
        <f>IFERROR(_xlfn.SINGLE(INDEX(Exceções!$D$5:$D$202,MATCH($A1284&amp;"|"&amp;$F1284,Exceções!$F$5:$F$202,0))),"")</f>
        <v/>
      </c>
      <c r="AD1284" t="str">
        <f>IF($AC1284="","",IFERROR(_xlfn.SINGLE(INDEX(Exceções!$E$5:$E$202,MATCH($A1284&amp;"|"&amp;$F1284,Exceções!$F$5:$F$202,0))),""))</f>
        <v/>
      </c>
    </row>
    <row r="1285" spans="1:30" ht="15" hidden="1" customHeight="1" x14ac:dyDescent="0.25">
      <c r="A1285" s="43">
        <v>10495</v>
      </c>
      <c r="B1285" s="29" t="s">
        <v>213</v>
      </c>
      <c r="C1285" s="29" t="str">
        <f>IFERROR(INDEX(Cadastro!$C$5:$C$94,$AB1285),"NÃO INFORMADO")</f>
        <v>ELE</v>
      </c>
      <c r="D1285" s="29" t="str">
        <f>IFERROR(INDEX(Cadastro!$D$5:$D$94,$AB1285),"")</f>
        <v>A</v>
      </c>
      <c r="E1285" s="29" t="str">
        <f>IFERROR(INDEX(Cadastro!$G$5:$G$94,$AB1285),"")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$94,$AB1285),"")="",IF($L1285&gt;0,1,0),IF(IFERROR(INDEX(Cadastro!$F$5:$F$94,$AB1285),"")&lt;=IFERROR(INDEX(Parâmetros!$B$39:$B$48,MATCH($E1285,Parâmetros!$A$39:$A$48,0)),99),IFERROR(INDEX(Cadastro!$F$5:$F$94,$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$94,$AB1285),"")="",0,IF(IFERROR(INDEX(Cadastro!$F$5:$F$94,$AB1285),"")&gt;IFERROR(INDEX(Parâmetros!$B$39:$B$48,MATCH($E1285,Parâmetros!$A$39:$A$48,0)),99),IFERROR(INDEX(Cadastro!$F$5:$F$94,$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registro"),IF(AND($AB1285&lt;&gt;$AB1284,IFERROR(INDEX(Cadastro!$F$5:$F$94,$AB1285),"")=""),"Indeterminado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IFERROR(MATCH($A1285&amp;"|"&amp;TEXT(_xlfn.MAXIFS(Cadastro!$E$5:$E$94,Cadastro!$A$5:$A$94,$A1285,Cadastro!$E$5:$E$94,"&lt;="&amp;$F1285),"yyyymmdd"),Cadastro!$I$5:$I$94,0),"")</f>
        <v>50</v>
      </c>
      <c r="AC1285" t="str">
        <f>IFERROR(_xlfn.SINGLE(INDEX(Exceções!$D$5:$D$202,MATCH($A1285&amp;"|"&amp;$F1285,Exceções!$F$5:$F$202,0))),"")</f>
        <v/>
      </c>
      <c r="AD1285" t="str">
        <f>IF($AC1285="","",IFERROR(_xlfn.SINGLE(INDEX(Exceções!$E$5:$E$202,MATCH($A1285&amp;"|"&amp;$F1285,Exceções!$F$5:$F$202,0))),""))</f>
        <v/>
      </c>
    </row>
    <row r="1286" spans="1:30" ht="15" hidden="1" customHeight="1" x14ac:dyDescent="0.25">
      <c r="A1286" s="43">
        <v>10495</v>
      </c>
      <c r="B1286" s="29" t="s">
        <v>213</v>
      </c>
      <c r="C1286" s="29" t="str">
        <f>IFERROR(INDEX(Cadastro!$C$5:$C$94,$AB1286),"NÃO INFORMADO")</f>
        <v>ELE</v>
      </c>
      <c r="D1286" s="29" t="str">
        <f>IFERROR(INDEX(Cadastro!$D$5:$D$94,$AB1286),"")</f>
        <v>A</v>
      </c>
      <c r="E1286" s="29" t="str">
        <f>IFERROR(INDEX(Cadastro!$G$5:$G$94,$AB1286),"")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$94,$AB1286),"")="",IF($L1286&gt;0,1,0),IF(IFERROR(INDEX(Cadastro!$F$5:$F$94,$AB1286),"")&lt;=IFERROR(INDEX(Parâmetros!$B$39:$B$48,MATCH($E1286,Parâmetros!$A$39:$A$48,0)),99),IFERROR(INDEX(Cadastro!$F$5:$F$94,$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$94,$AB1286),"")="",0,IF(IFERROR(INDEX(Cadastro!$F$5:$F$94,$AB1286),"")&gt;IFERROR(INDEX(Parâmetros!$B$39:$B$48,MATCH($E1286,Parâmetros!$A$39:$A$48,0)),99),IFERROR(INDEX(Cadastro!$F$5:$F$94,$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registro"),IF(AND($AB1286&lt;&gt;$AB1285,IFERROR(INDEX(Cadastro!$F$5:$F$94,$AB1286),"")=""),"Indeterminado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IFERROR(MATCH($A1286&amp;"|"&amp;TEXT(_xlfn.MAXIFS(Cadastro!$E$5:$E$94,Cadastro!$A$5:$A$94,$A1286,Cadastro!$E$5:$E$94,"&lt;="&amp;$F1286),"yyyymmdd"),Cadastro!$I$5:$I$94,0),"")</f>
        <v>50</v>
      </c>
      <c r="AC1286" t="str">
        <f>IFERROR(_xlfn.SINGLE(INDEX(Exceções!$D$5:$D$202,MATCH($A1286&amp;"|"&amp;$F1286,Exceções!$F$5:$F$202,0))),"")</f>
        <v/>
      </c>
      <c r="AD1286" t="str">
        <f>IF($AC1286="","",IFERROR(_xlfn.SINGLE(INDEX(Exceções!$E$5:$E$202,MATCH($A1286&amp;"|"&amp;$F1286,Exceções!$F$5:$F$202,0))),""))</f>
        <v/>
      </c>
    </row>
    <row r="1287" spans="1:30" ht="15" hidden="1" customHeight="1" x14ac:dyDescent="0.25">
      <c r="A1287" s="43">
        <v>10495</v>
      </c>
      <c r="B1287" s="29" t="s">
        <v>213</v>
      </c>
      <c r="C1287" s="29" t="str">
        <f>IFERROR(INDEX(Cadastro!$C$5:$C$94,$AB1287),"NÃO INFORMADO")</f>
        <v>ELE</v>
      </c>
      <c r="D1287" s="29" t="str">
        <f>IFERROR(INDEX(Cadastro!$D$5:$D$94,$AB1287),"")</f>
        <v>A</v>
      </c>
      <c r="E1287" s="29" t="str">
        <f>IFERROR(INDEX(Cadastro!$G$5:$G$94,$AB1287),"")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$94,$AB1287),"")="",IF($L1287&gt;0,1,0),IF(IFERROR(INDEX(Cadastro!$F$5:$F$94,$AB1287),"")&lt;=IFERROR(INDEX(Parâmetros!$B$39:$B$48,MATCH($E1287,Parâmetros!$A$39:$A$48,0)),99),IFERROR(INDEX(Cadastro!$F$5:$F$94,$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$94,$AB1287),"")="",0,IF(IFERROR(INDEX(Cadastro!$F$5:$F$94,$AB1287),"")&gt;IFERROR(INDEX(Parâmetros!$B$39:$B$48,MATCH($E1287,Parâmetros!$A$39:$A$48,0)),99),IFERROR(INDEX(Cadastro!$F$5:$F$94,$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registro"),IF(AND($AB1287&lt;&gt;$AB1286,IFERROR(INDEX(Cadastro!$F$5:$F$94,$AB1287),"")=""),"Indeterminado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IFERROR(MATCH($A1287&amp;"|"&amp;TEXT(_xlfn.MAXIFS(Cadastro!$E$5:$E$94,Cadastro!$A$5:$A$94,$A1287,Cadastro!$E$5:$E$94,"&lt;="&amp;$F1287),"yyyymmdd"),Cadastro!$I$5:$I$94,0),"")</f>
        <v>50</v>
      </c>
      <c r="AC1287" t="str">
        <f>IFERROR(_xlfn.SINGLE(INDEX(Exceções!$D$5:$D$202,MATCH($A1287&amp;"|"&amp;$F1287,Exceções!$F$5:$F$202,0))),"")</f>
        <v/>
      </c>
      <c r="AD1287" t="str">
        <f>IF($AC1287="","",IFERROR(_xlfn.SINGLE(INDEX(Exceções!$E$5:$E$202,MATCH($A1287&amp;"|"&amp;$F1287,Exceções!$F$5:$F$202,0))),""))</f>
        <v/>
      </c>
    </row>
    <row r="1288" spans="1:30" ht="15" hidden="1" customHeight="1" x14ac:dyDescent="0.25">
      <c r="A1288" s="43">
        <v>10495</v>
      </c>
      <c r="B1288" s="29" t="s">
        <v>213</v>
      </c>
      <c r="C1288" s="29" t="str">
        <f>IFERROR(INDEX(Cadastro!$C$5:$C$94,$AB1288),"NÃO INFORMADO")</f>
        <v>ELE</v>
      </c>
      <c r="D1288" s="29" t="str">
        <f>IFERROR(INDEX(Cadastro!$D$5:$D$94,$AB1288),"")</f>
        <v>A</v>
      </c>
      <c r="E1288" s="29" t="str">
        <f>IFERROR(INDEX(Cadastro!$G$5:$G$94,$AB1288),"")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$94,$AB1288),"")="",IF($L1288&gt;0,1,0),IF(IFERROR(INDEX(Cadastro!$F$5:$F$94,$AB1288),"")&lt;=IFERROR(INDEX(Parâmetros!$B$39:$B$48,MATCH($E1288,Parâmetros!$A$39:$A$48,0)),99),IFERROR(INDEX(Cadastro!$F$5:$F$94,$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$94,$AB1288),"")="",0,IF(IFERROR(INDEX(Cadastro!$F$5:$F$94,$AB1288),"")&gt;IFERROR(INDEX(Parâmetros!$B$39:$B$48,MATCH($E1288,Parâmetros!$A$39:$A$48,0)),99),IFERROR(INDEX(Cadastro!$F$5:$F$94,$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registro"),IF(AND($AB1288&lt;&gt;$AB1287,IFERROR(INDEX(Cadastro!$F$5:$F$94,$AB1288),"")=""),"Indeterminado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IFERROR(MATCH($A1288&amp;"|"&amp;TEXT(_xlfn.MAXIFS(Cadastro!$E$5:$E$94,Cadastro!$A$5:$A$94,$A1288,Cadastro!$E$5:$E$94,"&lt;="&amp;$F1288),"yyyymmdd"),Cadastro!$I$5:$I$94,0),"")</f>
        <v>50</v>
      </c>
      <c r="AC1288" t="str">
        <f>IFERROR(_xlfn.SINGLE(INDEX(Exceções!$D$5:$D$202,MATCH($A1288&amp;"|"&amp;$F1288,Exceções!$F$5:$F$202,0))),"")</f>
        <v/>
      </c>
      <c r="AD1288" t="str">
        <f>IF($AC1288="","",IFERROR(_xlfn.SINGLE(INDEX(Exceções!$E$5:$E$202,MATCH($A1288&amp;"|"&amp;$F1288,Exceções!$F$5:$F$202,0))),""))</f>
        <v/>
      </c>
    </row>
    <row r="1289" spans="1:30" ht="15" hidden="1" customHeight="1" x14ac:dyDescent="0.25">
      <c r="A1289" s="43">
        <v>10495</v>
      </c>
      <c r="B1289" s="29" t="s">
        <v>213</v>
      </c>
      <c r="C1289" s="29" t="str">
        <f>IFERROR(INDEX(Cadastro!$C$5:$C$94,$AB1289),"NÃO INFORMADO")</f>
        <v>ELE</v>
      </c>
      <c r="D1289" s="29" t="str">
        <f>IFERROR(INDEX(Cadastro!$D$5:$D$94,$AB1289),"")</f>
        <v>A</v>
      </c>
      <c r="E1289" s="29" t="str">
        <f>IFERROR(INDEX(Cadastro!$G$5:$G$94,$AB1289),"")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$94,$AB1289),"")="",IF($L1289&gt;0,1,0),IF(IFERROR(INDEX(Cadastro!$F$5:$F$94,$AB1289),"")&lt;=IFERROR(INDEX(Parâmetros!$B$39:$B$48,MATCH($E1289,Parâmetros!$A$39:$A$48,0)),99),IFERROR(INDEX(Cadastro!$F$5:$F$94,$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$94,$AB1289),"")="",0,IF(IFERROR(INDEX(Cadastro!$F$5:$F$94,$AB1289),"")&gt;IFERROR(INDEX(Parâmetros!$B$39:$B$48,MATCH($E1289,Parâmetros!$A$39:$A$48,0)),99),IFERROR(INDEX(Cadastro!$F$5:$F$94,$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registro"),IF(AND($AB1289&lt;&gt;$AB1288,IFERROR(INDEX(Cadastro!$F$5:$F$94,$AB1289),"")=""),"Indeterminado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IFERROR(MATCH($A1289&amp;"|"&amp;TEXT(_xlfn.MAXIFS(Cadastro!$E$5:$E$94,Cadastro!$A$5:$A$94,$A1289,Cadastro!$E$5:$E$94,"&lt;="&amp;$F1289),"yyyymmdd"),Cadastro!$I$5:$I$94,0),"")</f>
        <v>50</v>
      </c>
      <c r="AC1289" t="str">
        <f>IFERROR(_xlfn.SINGLE(INDEX(Exceções!$D$5:$D$202,MATCH($A1289&amp;"|"&amp;$F1289,Exceções!$F$5:$F$202,0))),"")</f>
        <v/>
      </c>
      <c r="AD1289" t="str">
        <f>IF($AC1289="","",IFERROR(_xlfn.SINGLE(INDEX(Exceções!$E$5:$E$202,MATCH($A1289&amp;"|"&amp;$F1289,Exceções!$F$5:$F$202,0))),""))</f>
        <v/>
      </c>
    </row>
    <row r="1290" spans="1:30" ht="15" hidden="1" customHeight="1" x14ac:dyDescent="0.25">
      <c r="A1290" s="43">
        <v>10495</v>
      </c>
      <c r="B1290" s="29" t="s">
        <v>213</v>
      </c>
      <c r="C1290" s="29" t="str">
        <f>IFERROR(INDEX(Cadastro!$C$5:$C$94,$AB1290),"NÃO INFORMADO")</f>
        <v>ELE</v>
      </c>
      <c r="D1290" s="29" t="str">
        <f>IFERROR(INDEX(Cadastro!$D$5:$D$94,$AB1290),"")</f>
        <v>A</v>
      </c>
      <c r="E1290" s="29" t="str">
        <f>IFERROR(INDEX(Cadastro!$G$5:$G$94,$AB1290),"")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$94,$AB1290),"")="",IF($L1290&gt;0,1,0),IF(IFERROR(INDEX(Cadastro!$F$5:$F$94,$AB1290),"")&lt;=IFERROR(INDEX(Parâmetros!$B$39:$B$48,MATCH($E1290,Parâmetros!$A$39:$A$48,0)),99),IFERROR(INDEX(Cadastro!$F$5:$F$94,$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$94,$AB1290),"")="",0,IF(IFERROR(INDEX(Cadastro!$F$5:$F$94,$AB1290),"")&gt;IFERROR(INDEX(Parâmetros!$B$39:$B$48,MATCH($E1290,Parâmetros!$A$39:$A$48,0)),99),IFERROR(INDEX(Cadastro!$F$5:$F$94,$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registro"),IF(AND($AB1290&lt;&gt;$AB1289,IFERROR(INDEX(Cadastro!$F$5:$F$94,$AB1290),"")=""),"Indeterminado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IFERROR(MATCH($A1290&amp;"|"&amp;TEXT(_xlfn.MAXIFS(Cadastro!$E$5:$E$94,Cadastro!$A$5:$A$94,$A1290,Cadastro!$E$5:$E$94,"&lt;="&amp;$F1290),"yyyymmdd"),Cadastro!$I$5:$I$94,0),"")</f>
        <v>50</v>
      </c>
      <c r="AC1290" t="str">
        <f>IFERROR(_xlfn.SINGLE(INDEX(Exceções!$D$5:$D$202,MATCH($A1290&amp;"|"&amp;$F1290,Exceções!$F$5:$F$202,0))),"")</f>
        <v/>
      </c>
      <c r="AD1290" t="str">
        <f>IF($AC1290="","",IFERROR(_xlfn.SINGLE(INDEX(Exceções!$E$5:$E$202,MATCH($A1290&amp;"|"&amp;$F1290,Exceções!$F$5:$F$202,0))),""))</f>
        <v/>
      </c>
    </row>
    <row r="1291" spans="1:30" ht="15" hidden="1" customHeight="1" x14ac:dyDescent="0.25">
      <c r="A1291" s="43">
        <v>10495</v>
      </c>
      <c r="B1291" s="29" t="s">
        <v>213</v>
      </c>
      <c r="C1291" s="29" t="str">
        <f>IFERROR(INDEX(Cadastro!$C$5:$C$94,$AB1291),"NÃO INFORMADO")</f>
        <v>ELE</v>
      </c>
      <c r="D1291" s="29" t="str">
        <f>IFERROR(INDEX(Cadastro!$D$5:$D$94,$AB1291),"")</f>
        <v>A</v>
      </c>
      <c r="E1291" s="29" t="str">
        <f>IFERROR(INDEX(Cadastro!$G$5:$G$94,$AB1291),"")</f>
        <v>A</v>
      </c>
      <c r="F1291" s="41">
        <v>46253</v>
      </c>
      <c r="G1291" s="44" t="str">
        <f t="shared" si="246"/>
        <v>qua</v>
      </c>
      <c r="H1291" s="43" t="str">
        <f>IF(COUNTIFS(Dados!$A:$A,$A1291,Dados!$S:$S,$F1291)=0,"",_xlfn.MINIFS(Dados!$Q:$Q,Dados!$A:$A,$A1291,Dados!$S:$S,$F1291))</f>
        <v/>
      </c>
      <c r="I1291" s="43" t="str">
        <f>IF($H1291="","",_xlfn.MAXIFS(Dados!$R:$R,Dados!$A:$A,$A1291,Dados!$S:$S,$F1291))</f>
        <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0</v>
      </c>
      <c r="M1291" s="42">
        <f>IFERROR(INDEX(Parâmetros!$E$6:$E$11,MATCH($K1291,Parâmetros!$A$6:$A$11,0)),"")</f>
        <v>7.58</v>
      </c>
      <c r="N1291" s="45">
        <f t="shared" si="247"/>
        <v>0</v>
      </c>
      <c r="O1291" s="45">
        <f>Parâmetros!$E$13</f>
        <v>0.8</v>
      </c>
      <c r="P1291" s="44" t="str">
        <f>IF(OR($M1291="",$F1291&gt;Parâmetros!$E$14),"Não","Sim")</f>
        <v>Não</v>
      </c>
      <c r="Q1291" s="44" t="str">
        <f t="shared" si="248"/>
        <v/>
      </c>
      <c r="R1291" s="44" t="str">
        <f t="shared" si="249"/>
        <v/>
      </c>
      <c r="S1291" s="42" t="str">
        <f t="shared" si="250"/>
        <v/>
      </c>
      <c r="T1291" s="44" t="str">
        <f>IF($Q1291&lt;&gt;"Sim","",IF($N1291&gt;Parâmetros!$E$15,"Sim","Não"))</f>
        <v/>
      </c>
      <c r="U1291" s="29" t="str">
        <f t="shared" si="251"/>
        <v>Fora da apuração</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FALTA DE REGISTRO · dia 2 de 5 do ciclo</v>
      </c>
      <c r="W1291" s="46">
        <f>IF(AND($AC1291&lt;&gt;"",$AB1291=$AB1290,$W1290&lt;&gt;""),$W1290,IF(OR(OR($D1291="6x1",$D1291="FF 6x1"),$D1291="5x2"),"",IF($AB1291&lt;&gt;$AB1290,IF(IFERROR(INDEX(Cadastro!$F$5:$F$94,$AB1291),"")="",IF($L1291&gt;0,1,0),IF(IFERROR(INDEX(Cadastro!$F$5:$F$94,$AB1291),"")&lt;=IFERROR(INDEX(Parâmetros!$B$39:$B$48,MATCH($E1291,Parâmetros!$A$39:$A$48,0)),99),IFERROR(INDEX(Cadastro!$F$5:$F$94,$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$94,$AB1291),"")="",0,IF(IFERROR(INDEX(Cadastro!$F$5:$F$94,$AB1291),"")&gt;IFERROR(INDEX(Parâmetros!$B$39:$B$48,MATCH($E1291,Parâmetros!$A$39:$A$48,0)),99),IFERROR(INDEX(Cadastro!$F$5:$F$94,$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registro"),IF(AND($AB1291&lt;&gt;$AB1290,IFERROR(INDEX(Cadastro!$F$5:$F$94,$AB1291),"")=""),"Indeterminado (início da série)",IF($X1291&gt;0,"Folga","Falta de registro"))))))))</f>
        <v>Falta de registro</v>
      </c>
      <c r="Z1291" s="46">
        <f>IF(OR($L1291&gt;0,$F1291&gt;Parâmetros!$E$14),0,IF($A1291&lt;&gt;$A1290,1,N($Z1290)+1))</f>
        <v>0</v>
      </c>
      <c r="AA1291" s="46">
        <f>IF(OR($L1291&gt;0,$F1291&gt;Parâmetros!$E$14),0,IF(OR($A1291&lt;&gt;$A1292,$F1292&gt;Parâmetros!$E$14),1,N($AA1292)+1))</f>
        <v>0</v>
      </c>
      <c r="AB1291" s="43">
        <f>IFERROR(MATCH($A1291&amp;"|"&amp;TEXT(_xlfn.MAXIFS(Cadastro!$E$5:$E$94,Cadastro!$A$5:$A$94,$A1291,Cadastro!$E$5:$E$94,"&lt;="&amp;$F1291),"yyyymmdd"),Cadastro!$I$5:$I$94,0),"")</f>
        <v>50</v>
      </c>
      <c r="AC1291" t="str">
        <f>IFERROR(_xlfn.SINGLE(INDEX(Exceções!$D$5:$D$202,MATCH($A1291&amp;"|"&amp;$F1291,Exceções!$F$5:$F$202,0))),"")</f>
        <v/>
      </c>
      <c r="AD1291" t="str">
        <f>IF($AC1291="","",IFERROR(_xlfn.SINGLE(INDEX(Exceções!$E$5:$E$202,MATCH($A1291&amp;"|"&amp;$F1291,Exceções!$F$5:$F$202,0))),""))</f>
        <v/>
      </c>
    </row>
    <row r="1292" spans="1:30" ht="15" hidden="1" customHeight="1" x14ac:dyDescent="0.25">
      <c r="A1292" s="43">
        <v>10495</v>
      </c>
      <c r="B1292" s="29" t="s">
        <v>213</v>
      </c>
      <c r="C1292" s="29" t="str">
        <f>IFERROR(INDEX(Cadastro!$C$5:$C$94,$AB1292),"NÃO INFORMADO")</f>
        <v>ELE</v>
      </c>
      <c r="D1292" s="29" t="str">
        <f>IFERROR(INDEX(Cadastro!$D$5:$D$94,$AB1292),"")</f>
        <v>A</v>
      </c>
      <c r="E1292" s="29" t="str">
        <f>IFERROR(INDEX(Cadastro!$G$5:$G$94,$AB1292),"")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$94,$AB1292),"")="",IF($L1292&gt;0,1,0),IF(IFERROR(INDEX(Cadastro!$F$5:$F$94,$AB1292),"")&lt;=IFERROR(INDEX(Parâmetros!$B$39:$B$48,MATCH($E1292,Parâmetros!$A$39:$A$48,0)),99),IFERROR(INDEX(Cadastro!$F$5:$F$94,$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$94,$AB1292),"")="",0,IF(IFERROR(INDEX(Cadastro!$F$5:$F$94,$AB1292),"")&gt;IFERROR(INDEX(Parâmetros!$B$39:$B$48,MATCH($E1292,Parâmetros!$A$39:$A$48,0)),99),IFERROR(INDEX(Cadastro!$F$5:$F$94,$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registro"),IF(AND($AB1292&lt;&gt;$AB1291,IFERROR(INDEX(Cadastro!$F$5:$F$94,$AB1292),"")=""),"Indeterminado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IFERROR(MATCH($A1292&amp;"|"&amp;TEXT(_xlfn.MAXIFS(Cadastro!$E$5:$E$94,Cadastro!$A$5:$A$94,$A1292,Cadastro!$E$5:$E$94,"&lt;="&amp;$F1292),"yyyymmdd"),Cadastro!$I$5:$I$94,0),"")</f>
        <v>50</v>
      </c>
      <c r="AC1292" t="str">
        <f>IFERROR(_xlfn.SINGLE(INDEX(Exceções!$D$5:$D$202,MATCH($A1292&amp;"|"&amp;$F1292,Exceções!$F$5:$F$202,0))),"")</f>
        <v/>
      </c>
      <c r="AD1292" t="str">
        <f>IF($AC1292="","",IFERROR(_xlfn.SINGLE(INDEX(Exceções!$E$5:$E$202,MATCH($A1292&amp;"|"&amp;$F1292,Exceções!$F$5:$F$202,0))),""))</f>
        <v/>
      </c>
    </row>
    <row r="1293" spans="1:30" ht="15" hidden="1" customHeight="1" x14ac:dyDescent="0.25">
      <c r="A1293" s="43">
        <v>10495</v>
      </c>
      <c r="B1293" s="29" t="s">
        <v>213</v>
      </c>
      <c r="C1293" s="29" t="str">
        <f>IFERROR(INDEX(Cadastro!$C$5:$C$94,$AB1293),"NÃO INFORMADO")</f>
        <v>ELE</v>
      </c>
      <c r="D1293" s="29" t="str">
        <f>IFERROR(INDEX(Cadastro!$D$5:$D$94,$AB1293),"")</f>
        <v>A</v>
      </c>
      <c r="E1293" s="29" t="str">
        <f>IFERROR(INDEX(Cadastro!$G$5:$G$94,$AB1293),"")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$94,$AB1293),"")="",IF($L1293&gt;0,1,0),IF(IFERROR(INDEX(Cadastro!$F$5:$F$94,$AB1293),"")&lt;=IFERROR(INDEX(Parâmetros!$B$39:$B$48,MATCH($E1293,Parâmetros!$A$39:$A$48,0)),99),IFERROR(INDEX(Cadastro!$F$5:$F$94,$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$94,$AB1293),"")="",0,IF(IFERROR(INDEX(Cadastro!$F$5:$F$94,$AB1293),"")&gt;IFERROR(INDEX(Parâmetros!$B$39:$B$48,MATCH($E1293,Parâmetros!$A$39:$A$48,0)),99),IFERROR(INDEX(Cadastro!$F$5:$F$94,$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registro"),IF(AND($AB1293&lt;&gt;$AB1292,IFERROR(INDEX(Cadastro!$F$5:$F$94,$AB1293),"")=""),"Indeterminado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IFERROR(MATCH($A1293&amp;"|"&amp;TEXT(_xlfn.MAXIFS(Cadastro!$E$5:$E$94,Cadastro!$A$5:$A$94,$A1293,Cadastro!$E$5:$E$94,"&lt;="&amp;$F1293),"yyyymmdd"),Cadastro!$I$5:$I$94,0),"")</f>
        <v>50</v>
      </c>
      <c r="AC1293" t="str">
        <f>IFERROR(_xlfn.SINGLE(INDEX(Exceções!$D$5:$D$202,MATCH($A1293&amp;"|"&amp;$F1293,Exceções!$F$5:$F$202,0))),"")</f>
        <v/>
      </c>
      <c r="AD1293" t="str">
        <f>IF($AC1293="","",IFERROR(_xlfn.SINGLE(INDEX(Exceções!$E$5:$E$202,MATCH($A1293&amp;"|"&amp;$F1293,Exceções!$F$5:$F$202,0))),""))</f>
        <v/>
      </c>
    </row>
    <row r="1294" spans="1:30" ht="15" hidden="1" customHeight="1" x14ac:dyDescent="0.25">
      <c r="A1294" s="43">
        <v>10495</v>
      </c>
      <c r="B1294" s="29" t="s">
        <v>213</v>
      </c>
      <c r="C1294" s="29" t="str">
        <f>IFERROR(INDEX(Cadastro!$C$5:$C$94,$AB1294),"NÃO INFORMADO")</f>
        <v>ELE</v>
      </c>
      <c r="D1294" s="29" t="str">
        <f>IFERROR(INDEX(Cadastro!$D$5:$D$94,$AB1294),"")</f>
        <v>A</v>
      </c>
      <c r="E1294" s="29" t="str">
        <f>IFERROR(INDEX(Cadastro!$G$5:$G$94,$AB1294),"")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$94,$AB1294),"")="",IF($L1294&gt;0,1,0),IF(IFERROR(INDEX(Cadastro!$F$5:$F$94,$AB1294),"")&lt;=IFERROR(INDEX(Parâmetros!$B$39:$B$48,MATCH($E1294,Parâmetros!$A$39:$A$48,0)),99),IFERROR(INDEX(Cadastro!$F$5:$F$94,$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$94,$AB1294),"")="",0,IF(IFERROR(INDEX(Cadastro!$F$5:$F$94,$AB1294),"")&gt;IFERROR(INDEX(Parâmetros!$B$39:$B$48,MATCH($E1294,Parâmetros!$A$39:$A$48,0)),99),IFERROR(INDEX(Cadastro!$F$5:$F$94,$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registro"),IF(AND($AB1294&lt;&gt;$AB1293,IFERROR(INDEX(Cadastro!$F$5:$F$94,$AB1294),"")=""),"Indeterminado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IFERROR(MATCH($A1294&amp;"|"&amp;TEXT(_xlfn.MAXIFS(Cadastro!$E$5:$E$94,Cadastro!$A$5:$A$94,$A1294,Cadastro!$E$5:$E$94,"&lt;="&amp;$F1294),"yyyymmdd"),Cadastro!$I$5:$I$94,0),"")</f>
        <v>50</v>
      </c>
      <c r="AC1294" t="str">
        <f>IFERROR(_xlfn.SINGLE(INDEX(Exceções!$D$5:$D$202,MATCH($A1294&amp;"|"&amp;$F1294,Exceções!$F$5:$F$202,0))),"")</f>
        <v/>
      </c>
      <c r="AD1294" t="str">
        <f>IF($AC1294="","",IFERROR(_xlfn.SINGLE(INDEX(Exceções!$E$5:$E$202,MATCH($A1294&amp;"|"&amp;$F1294,Exceções!$F$5:$F$202,0))),""))</f>
        <v/>
      </c>
    </row>
    <row r="1295" spans="1:30" ht="15" hidden="1" customHeight="1" x14ac:dyDescent="0.25">
      <c r="A1295" s="43">
        <v>10495</v>
      </c>
      <c r="B1295" s="29" t="s">
        <v>213</v>
      </c>
      <c r="C1295" s="29" t="str">
        <f>IFERROR(INDEX(Cadastro!$C$5:$C$94,$AB1295),"NÃO INFORMADO")</f>
        <v>ELE</v>
      </c>
      <c r="D1295" s="29" t="str">
        <f>IFERROR(INDEX(Cadastro!$D$5:$D$94,$AB1295),"")</f>
        <v>A</v>
      </c>
      <c r="E1295" s="29" t="str">
        <f>IFERROR(INDEX(Cadastro!$G$5:$G$94,$AB1295),"")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$94,$AB1295),"")="",IF($L1295&gt;0,1,0),IF(IFERROR(INDEX(Cadastro!$F$5:$F$94,$AB1295),"")&lt;=IFERROR(INDEX(Parâmetros!$B$39:$B$48,MATCH($E1295,Parâmetros!$A$39:$A$48,0)),99),IFERROR(INDEX(Cadastro!$F$5:$F$94,$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$94,$AB1295),"")="",0,IF(IFERROR(INDEX(Cadastro!$F$5:$F$94,$AB1295),"")&gt;IFERROR(INDEX(Parâmetros!$B$39:$B$48,MATCH($E1295,Parâmetros!$A$39:$A$48,0)),99),IFERROR(INDEX(Cadastro!$F$5:$F$94,$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registro"),IF(AND($AB1295&lt;&gt;$AB1294,IFERROR(INDEX(Cadastro!$F$5:$F$94,$AB1295),"")=""),"Indeterminado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IFERROR(MATCH($A1295&amp;"|"&amp;TEXT(_xlfn.MAXIFS(Cadastro!$E$5:$E$94,Cadastro!$A$5:$A$94,$A1295,Cadastro!$E$5:$E$94,"&lt;="&amp;$F1295),"yyyymmdd"),Cadastro!$I$5:$I$94,0),"")</f>
        <v>50</v>
      </c>
      <c r="AC1295" t="str">
        <f>IFERROR(_xlfn.SINGLE(INDEX(Exceções!$D$5:$D$202,MATCH($A1295&amp;"|"&amp;$F1295,Exceções!$F$5:$F$202,0))),"")</f>
        <v/>
      </c>
      <c r="AD1295" t="str">
        <f>IF($AC1295="","",IFERROR(_xlfn.SINGLE(INDEX(Exceções!$E$5:$E$202,MATCH($A1295&amp;"|"&amp;$F1295,Exceções!$F$5:$F$202,0))),""))</f>
        <v/>
      </c>
    </row>
    <row r="1296" spans="1:30" ht="15" hidden="1" customHeight="1" x14ac:dyDescent="0.25">
      <c r="A1296" s="43">
        <v>10495</v>
      </c>
      <c r="B1296" s="29" t="s">
        <v>213</v>
      </c>
      <c r="C1296" s="29" t="str">
        <f>IFERROR(INDEX(Cadastro!$C$5:$C$94,$AB1296),"NÃO INFORMADO")</f>
        <v>ELE</v>
      </c>
      <c r="D1296" s="29" t="str">
        <f>IFERROR(INDEX(Cadastro!$D$5:$D$94,$AB1296),"")</f>
        <v>A</v>
      </c>
      <c r="E1296" s="29" t="str">
        <f>IFERROR(INDEX(Cadastro!$G$5:$G$94,$AB1296),"")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$94,$AB1296),"")="",IF($L1296&gt;0,1,0),IF(IFERROR(INDEX(Cadastro!$F$5:$F$94,$AB1296),"")&lt;=IFERROR(INDEX(Parâmetros!$B$39:$B$48,MATCH($E1296,Parâmetros!$A$39:$A$48,0)),99),IFERROR(INDEX(Cadastro!$F$5:$F$94,$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$94,$AB1296),"")="",0,IF(IFERROR(INDEX(Cadastro!$F$5:$F$94,$AB1296),"")&gt;IFERROR(INDEX(Parâmetros!$B$39:$B$48,MATCH($E1296,Parâmetros!$A$39:$A$48,0)),99),IFERROR(INDEX(Cadastro!$F$5:$F$94,$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registro"),IF(AND($AB1296&lt;&gt;$AB1295,IFERROR(INDEX(Cadastro!$F$5:$F$94,$AB1296),"")=""),"Indeterminado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IFERROR(MATCH($A1296&amp;"|"&amp;TEXT(_xlfn.MAXIFS(Cadastro!$E$5:$E$94,Cadastro!$A$5:$A$94,$A1296,Cadastro!$E$5:$E$94,"&lt;="&amp;$F1296),"yyyymmdd"),Cadastro!$I$5:$I$94,0),"")</f>
        <v>50</v>
      </c>
      <c r="AC1296" t="str">
        <f>IFERROR(_xlfn.SINGLE(INDEX(Exceções!$D$5:$D$202,MATCH($A1296&amp;"|"&amp;$F1296,Exceções!$F$5:$F$202,0))),"")</f>
        <v/>
      </c>
      <c r="AD1296" t="str">
        <f>IF($AC1296="","",IFERROR(_xlfn.SINGLE(INDEX(Exceções!$E$5:$E$202,MATCH($A1296&amp;"|"&amp;$F1296,Exceções!$F$5:$F$202,0))),""))</f>
        <v/>
      </c>
    </row>
    <row r="1297" spans="1:30" ht="15" hidden="1" customHeight="1" x14ac:dyDescent="0.25">
      <c r="A1297" s="43">
        <v>10495</v>
      </c>
      <c r="B1297" s="29" t="s">
        <v>213</v>
      </c>
      <c r="C1297" s="29" t="str">
        <f>IFERROR(INDEX(Cadastro!$C$5:$C$94,$AB1297),"NÃO INFORMADO")</f>
        <v>ELE</v>
      </c>
      <c r="D1297" s="29" t="str">
        <f>IFERROR(INDEX(Cadastro!$D$5:$D$94,$AB1297),"")</f>
        <v>A</v>
      </c>
      <c r="E1297" s="29" t="str">
        <f>IFERROR(INDEX(Cadastro!$G$5:$G$94,$AB1297),"")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$94,$AB1297),"")="",IF($L1297&gt;0,1,0),IF(IFERROR(INDEX(Cadastro!$F$5:$F$94,$AB1297),"")&lt;=IFERROR(INDEX(Parâmetros!$B$39:$B$48,MATCH($E1297,Parâmetros!$A$39:$A$48,0)),99),IFERROR(INDEX(Cadastro!$F$5:$F$94,$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$94,$AB1297),"")="",0,IF(IFERROR(INDEX(Cadastro!$F$5:$F$94,$AB1297),"")&gt;IFERROR(INDEX(Parâmetros!$B$39:$B$48,MATCH($E1297,Parâmetros!$A$39:$A$48,0)),99),IFERROR(INDEX(Cadastro!$F$5:$F$94,$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registro"),IF(AND($AB1297&lt;&gt;$AB1296,IFERROR(INDEX(Cadastro!$F$5:$F$94,$AB1297),"")=""),"Indeterminado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IFERROR(MATCH($A1297&amp;"|"&amp;TEXT(_xlfn.MAXIFS(Cadastro!$E$5:$E$94,Cadastro!$A$5:$A$94,$A1297,Cadastro!$E$5:$E$94,"&lt;="&amp;$F1297),"yyyymmdd"),Cadastro!$I$5:$I$94,0),"")</f>
        <v>50</v>
      </c>
      <c r="AC1297" t="str">
        <f>IFERROR(_xlfn.SINGLE(INDEX(Exceções!$D$5:$D$202,MATCH($A1297&amp;"|"&amp;$F1297,Exceções!$F$5:$F$202,0))),"")</f>
        <v/>
      </c>
      <c r="AD1297" t="str">
        <f>IF($AC1297="","",IFERROR(_xlfn.SINGLE(INDEX(Exceções!$E$5:$E$202,MATCH($A1297&amp;"|"&amp;$F1297,Exceções!$F$5:$F$202,0))),""))</f>
        <v/>
      </c>
    </row>
    <row r="1298" spans="1:30" ht="15" hidden="1" customHeight="1" x14ac:dyDescent="0.25">
      <c r="A1298" s="43">
        <v>10495</v>
      </c>
      <c r="B1298" s="29" t="s">
        <v>213</v>
      </c>
      <c r="C1298" s="29" t="str">
        <f>IFERROR(INDEX(Cadastro!$C$5:$C$94,$AB1298),"NÃO INFORMADO")</f>
        <v>ELE</v>
      </c>
      <c r="D1298" s="29" t="str">
        <f>IFERROR(INDEX(Cadastro!$D$5:$D$94,$AB1298),"")</f>
        <v>A</v>
      </c>
      <c r="E1298" s="29" t="str">
        <f>IFERROR(INDEX(Cadastro!$G$5:$G$94,$AB1298),"")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$94,$AB1298),"")="",IF($L1298&gt;0,1,0),IF(IFERROR(INDEX(Cadastro!$F$5:$F$94,$AB1298),"")&lt;=IFERROR(INDEX(Parâmetros!$B$39:$B$48,MATCH($E1298,Parâmetros!$A$39:$A$48,0)),99),IFERROR(INDEX(Cadastro!$F$5:$F$94,$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$94,$AB1298),"")="",0,IF(IFERROR(INDEX(Cadastro!$F$5:$F$94,$AB1298),"")&gt;IFERROR(INDEX(Parâmetros!$B$39:$B$48,MATCH($E1298,Parâmetros!$A$39:$A$48,0)),99),IFERROR(INDEX(Cadastro!$F$5:$F$94,$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registro"),IF(AND($AB1298&lt;&gt;$AB1297,IFERROR(INDEX(Cadastro!$F$5:$F$94,$AB1298),"")=""),"Indeterminado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IFERROR(MATCH($A1298&amp;"|"&amp;TEXT(_xlfn.MAXIFS(Cadastro!$E$5:$E$94,Cadastro!$A$5:$A$94,$A1298,Cadastro!$E$5:$E$94,"&lt;="&amp;$F1298),"yyyymmdd"),Cadastro!$I$5:$I$94,0),"")</f>
        <v>50</v>
      </c>
      <c r="AC1298" t="str">
        <f>IFERROR(_xlfn.SINGLE(INDEX(Exceções!$D$5:$D$202,MATCH($A1298&amp;"|"&amp;$F1298,Exceções!$F$5:$F$202,0))),"")</f>
        <v/>
      </c>
      <c r="AD1298" t="str">
        <f>IF($AC1298="","",IFERROR(_xlfn.SINGLE(INDEX(Exceções!$E$5:$E$202,MATCH($A1298&amp;"|"&amp;$F1298,Exceções!$F$5:$F$202,0))),""))</f>
        <v/>
      </c>
    </row>
    <row r="1299" spans="1:30" ht="15" hidden="1" customHeight="1" x14ac:dyDescent="0.25">
      <c r="A1299" s="43">
        <v>10495</v>
      </c>
      <c r="B1299" s="29" t="s">
        <v>213</v>
      </c>
      <c r="C1299" s="29" t="str">
        <f>IFERROR(INDEX(Cadastro!$C$5:$C$94,$AB1299),"NÃO INFORMADO")</f>
        <v>ELE</v>
      </c>
      <c r="D1299" s="29" t="str">
        <f>IFERROR(INDEX(Cadastro!$D$5:$D$94,$AB1299),"")</f>
        <v>A</v>
      </c>
      <c r="E1299" s="29" t="str">
        <f>IFERROR(INDEX(Cadastro!$G$5:$G$94,$AB1299),"")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$94,$AB1299),"")="",IF($L1299&gt;0,1,0),IF(IFERROR(INDEX(Cadastro!$F$5:$F$94,$AB1299),"")&lt;=IFERROR(INDEX(Parâmetros!$B$39:$B$48,MATCH($E1299,Parâmetros!$A$39:$A$48,0)),99),IFERROR(INDEX(Cadastro!$F$5:$F$94,$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$94,$AB1299),"")="",0,IF(IFERROR(INDEX(Cadastro!$F$5:$F$94,$AB1299),"")&gt;IFERROR(INDEX(Parâmetros!$B$39:$B$48,MATCH($E1299,Parâmetros!$A$39:$A$48,0)),99),IFERROR(INDEX(Cadastro!$F$5:$F$94,$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registro"),IF(AND($AB1299&lt;&gt;$AB1298,IFERROR(INDEX(Cadastro!$F$5:$F$94,$AB1299),"")=""),"Indeterminado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IFERROR(MATCH($A1299&amp;"|"&amp;TEXT(_xlfn.MAXIFS(Cadastro!$E$5:$E$94,Cadastro!$A$5:$A$94,$A1299,Cadastro!$E$5:$E$94,"&lt;="&amp;$F1299),"yyyymmdd"),Cadastro!$I$5:$I$94,0),"")</f>
        <v>50</v>
      </c>
      <c r="AC1299" t="str">
        <f>IFERROR(_xlfn.SINGLE(INDEX(Exceções!$D$5:$D$202,MATCH($A1299&amp;"|"&amp;$F1299,Exceções!$F$5:$F$202,0))),"")</f>
        <v/>
      </c>
      <c r="AD1299" t="str">
        <f>IF($AC1299="","",IFERROR(_xlfn.SINGLE(INDEX(Exceções!$E$5:$E$202,MATCH($A1299&amp;"|"&amp;$F1299,Exceções!$F$5:$F$202,0))),""))</f>
        <v/>
      </c>
    </row>
    <row r="1300" spans="1:30" ht="15" hidden="1" customHeight="1" x14ac:dyDescent="0.25">
      <c r="A1300" s="43">
        <v>10495</v>
      </c>
      <c r="B1300" s="29" t="s">
        <v>213</v>
      </c>
      <c r="C1300" s="29" t="str">
        <f>IFERROR(INDEX(Cadastro!$C$5:$C$94,$AB1300),"NÃO INFORMADO")</f>
        <v>ELE</v>
      </c>
      <c r="D1300" s="29" t="str">
        <f>IFERROR(INDEX(Cadastro!$D$5:$D$94,$AB1300),"")</f>
        <v>A</v>
      </c>
      <c r="E1300" s="29" t="str">
        <f>IFERROR(INDEX(Cadastro!$G$5:$G$94,$AB1300),"")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$94,$AB1300),"")="",IF($L1300&gt;0,1,0),IF(IFERROR(INDEX(Cadastro!$F$5:$F$94,$AB1300),"")&lt;=IFERROR(INDEX(Parâmetros!$B$39:$B$48,MATCH($E1300,Parâmetros!$A$39:$A$48,0)),99),IFERROR(INDEX(Cadastro!$F$5:$F$94,$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$94,$AB1300),"")="",0,IF(IFERROR(INDEX(Cadastro!$F$5:$F$94,$AB1300),"")&gt;IFERROR(INDEX(Parâmetros!$B$39:$B$48,MATCH($E1300,Parâmetros!$A$39:$A$48,0)),99),IFERROR(INDEX(Cadastro!$F$5:$F$94,$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registro"),IF(AND($AB1300&lt;&gt;$AB1299,IFERROR(INDEX(Cadastro!$F$5:$F$94,$AB1300),"")=""),"Indeterminado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IFERROR(MATCH($A1300&amp;"|"&amp;TEXT(_xlfn.MAXIFS(Cadastro!$E$5:$E$94,Cadastro!$A$5:$A$94,$A1300,Cadastro!$E$5:$E$94,"&lt;="&amp;$F1300),"yyyymmdd"),Cadastro!$I$5:$I$94,0),"")</f>
        <v>50</v>
      </c>
      <c r="AC1300" t="str">
        <f>IFERROR(_xlfn.SINGLE(INDEX(Exceções!$D$5:$D$202,MATCH($A1300&amp;"|"&amp;$F1300,Exceções!$F$5:$F$202,0))),"")</f>
        <v/>
      </c>
      <c r="AD1300" t="str">
        <f>IF($AC1300="","",IFERROR(_xlfn.SINGLE(INDEX(Exceções!$E$5:$E$202,MATCH($A1300&amp;"|"&amp;$F1300,Exceções!$F$5:$F$202,0))),""))</f>
        <v/>
      </c>
    </row>
    <row r="1301" spans="1:30" ht="15" hidden="1" customHeight="1" x14ac:dyDescent="0.25">
      <c r="A1301" s="43">
        <v>10495</v>
      </c>
      <c r="B1301" s="29" t="s">
        <v>213</v>
      </c>
      <c r="C1301" s="29" t="str">
        <f>IFERROR(INDEX(Cadastro!$C$5:$C$94,$AB1301),"NÃO INFORMADO")</f>
        <v>ELE</v>
      </c>
      <c r="D1301" s="29" t="str">
        <f>IFERROR(INDEX(Cadastro!$D$5:$D$94,$AB1301),"")</f>
        <v>A</v>
      </c>
      <c r="E1301" s="29" t="str">
        <f>IFERROR(INDEX(Cadastro!$G$5:$G$94,$AB1301),"")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$94,$AB1301),"")="",IF($L1301&gt;0,1,0),IF(IFERROR(INDEX(Cadastro!$F$5:$F$94,$AB1301),"")&lt;=IFERROR(INDEX(Parâmetros!$B$39:$B$48,MATCH($E1301,Parâmetros!$A$39:$A$48,0)),99),IFERROR(INDEX(Cadastro!$F$5:$F$94,$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$94,$AB1301),"")="",0,IF(IFERROR(INDEX(Cadastro!$F$5:$F$94,$AB1301),"")&gt;IFERROR(INDEX(Parâmetros!$B$39:$B$48,MATCH($E1301,Parâmetros!$A$39:$A$48,0)),99),IFERROR(INDEX(Cadastro!$F$5:$F$94,$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registro"),IF(AND($AB1301&lt;&gt;$AB1300,IFERROR(INDEX(Cadastro!$F$5:$F$94,$AB1301),"")=""),"Indeterminado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IFERROR(MATCH($A1301&amp;"|"&amp;TEXT(_xlfn.MAXIFS(Cadastro!$E$5:$E$94,Cadastro!$A$5:$A$94,$A1301,Cadastro!$E$5:$E$94,"&lt;="&amp;$F1301),"yyyymmdd"),Cadastro!$I$5:$I$94,0),"")</f>
        <v>50</v>
      </c>
      <c r="AC1301" t="str">
        <f>IFERROR(_xlfn.SINGLE(INDEX(Exceções!$D$5:$D$202,MATCH($A1301&amp;"|"&amp;$F1301,Exceções!$F$5:$F$202,0))),"")</f>
        <v/>
      </c>
      <c r="AD1301" t="str">
        <f>IF($AC1301="","",IFERROR(_xlfn.SINGLE(INDEX(Exceções!$E$5:$E$202,MATCH($A1301&amp;"|"&amp;$F1301,Exceções!$F$5:$F$202,0))),""))</f>
        <v/>
      </c>
    </row>
    <row r="1302" spans="1:30" ht="15" hidden="1" customHeight="1" x14ac:dyDescent="0.25">
      <c r="A1302" s="43">
        <v>10495</v>
      </c>
      <c r="B1302" s="29" t="s">
        <v>213</v>
      </c>
      <c r="C1302" s="29" t="str">
        <f>IFERROR(INDEX(Cadastro!$C$5:$C$94,$AB1302),"NÃO INFORMADO")</f>
        <v>ELE</v>
      </c>
      <c r="D1302" s="29" t="str">
        <f>IFERROR(INDEX(Cadastro!$D$5:$D$94,$AB1302),"")</f>
        <v>A</v>
      </c>
      <c r="E1302" s="29" t="str">
        <f>IFERROR(INDEX(Cadastro!$G$5:$G$94,$AB1302),"")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$94,$AB1302),"")="",IF($L1302&gt;0,1,0),IF(IFERROR(INDEX(Cadastro!$F$5:$F$94,$AB1302),"")&lt;=IFERROR(INDEX(Parâmetros!$B$39:$B$48,MATCH($E1302,Parâmetros!$A$39:$A$48,0)),99),IFERROR(INDEX(Cadastro!$F$5:$F$94,$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$94,$AB1302),"")="",0,IF(IFERROR(INDEX(Cadastro!$F$5:$F$94,$AB1302),"")&gt;IFERROR(INDEX(Parâmetros!$B$39:$B$48,MATCH($E1302,Parâmetros!$A$39:$A$48,0)),99),IFERROR(INDEX(Cadastro!$F$5:$F$94,$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registro"),IF(AND($AB1302&lt;&gt;$AB1301,IFERROR(INDEX(Cadastro!$F$5:$F$94,$AB1302),"")=""),"Indeterminado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IFERROR(MATCH($A1302&amp;"|"&amp;TEXT(_xlfn.MAXIFS(Cadastro!$E$5:$E$94,Cadastro!$A$5:$A$94,$A1302,Cadastro!$E$5:$E$94,"&lt;="&amp;$F1302),"yyyymmdd"),Cadastro!$I$5:$I$94,0),"")</f>
        <v>50</v>
      </c>
      <c r="AC1302" t="str">
        <f>IFERROR(_xlfn.SINGLE(INDEX(Exceções!$D$5:$D$202,MATCH($A1302&amp;"|"&amp;$F1302,Exceções!$F$5:$F$202,0))),"")</f>
        <v/>
      </c>
      <c r="AD1302" t="str">
        <f>IF($AC1302="","",IFERROR(_xlfn.SINGLE(INDEX(Exceções!$E$5:$E$202,MATCH($A1302&amp;"|"&amp;$F1302,Exceções!$F$5:$F$202,0))),""))</f>
        <v/>
      </c>
    </row>
    <row r="1303" spans="1:30" ht="15" hidden="1" customHeight="1" x14ac:dyDescent="0.25">
      <c r="A1303" s="43">
        <v>10495</v>
      </c>
      <c r="B1303" s="29" t="s">
        <v>213</v>
      </c>
      <c r="C1303" s="29" t="str">
        <f>IFERROR(INDEX(Cadastro!$C$5:$C$94,$AB1303),"NÃO INFORMADO")</f>
        <v>ELE</v>
      </c>
      <c r="D1303" s="29" t="str">
        <f>IFERROR(INDEX(Cadastro!$D$5:$D$94,$AB1303),"")</f>
        <v>A</v>
      </c>
      <c r="E1303" s="29" t="str">
        <f>IFERROR(INDEX(Cadastro!$G$5:$G$94,$AB1303),"")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$94,$AB1303),"")="",IF($L1303&gt;0,1,0),IF(IFERROR(INDEX(Cadastro!$F$5:$F$94,$AB1303),"")&lt;=IFERROR(INDEX(Parâmetros!$B$39:$B$48,MATCH($E1303,Parâmetros!$A$39:$A$48,0)),99),IFERROR(INDEX(Cadastro!$F$5:$F$94,$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$94,$AB1303),"")="",0,IF(IFERROR(INDEX(Cadastro!$F$5:$F$94,$AB1303),"")&gt;IFERROR(INDEX(Parâmetros!$B$39:$B$48,MATCH($E1303,Parâmetros!$A$39:$A$48,0)),99),IFERROR(INDEX(Cadastro!$F$5:$F$94,$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registro"),IF(AND($AB1303&lt;&gt;$AB1302,IFERROR(INDEX(Cadastro!$F$5:$F$94,$AB1303),"")=""),"Indeterminado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IFERROR(MATCH($A1303&amp;"|"&amp;TEXT(_xlfn.MAXIFS(Cadastro!$E$5:$E$94,Cadastro!$A$5:$A$94,$A1303,Cadastro!$E$5:$E$94,"&lt;="&amp;$F1303),"yyyymmdd"),Cadastro!$I$5:$I$94,0),"")</f>
        <v>50</v>
      </c>
      <c r="AC1303" t="str">
        <f>IFERROR(_xlfn.SINGLE(INDEX(Exceções!$D$5:$D$202,MATCH($A1303&amp;"|"&amp;$F1303,Exceções!$F$5:$F$202,0))),"")</f>
        <v/>
      </c>
      <c r="AD1303" t="str">
        <f>IF($AC1303="","",IFERROR(_xlfn.SINGLE(INDEX(Exceções!$E$5:$E$202,MATCH($A1303&amp;"|"&amp;$F1303,Exceções!$F$5:$F$202,0))),""))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IFERROR(INDEX(Cadastro!$C$5:$C$94,$AB1306),"NÃO INFORMADO")</f>
        <v>CAL</v>
      </c>
      <c r="D1306" s="29" t="str">
        <f>IFERROR(INDEX(Cadastro!$D$5:$D$94,$AB1306),"")</f>
        <v>6x1</v>
      </c>
      <c r="E1306" s="29" t="str">
        <f>IFERROR(INDEX(Cadastro!$G$5:$G$94,$AB1306),"")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$94,$AB1306),"")="",IF($L1306&gt;0,1,0),IF(IFERROR(INDEX(Cadastro!$F$5:$F$94,$AB1306),"")&lt;=IFERROR(INDEX(Parâmetros!$B$39:$B$48,MATCH($E1306,Parâmetros!$A$39:$A$48,0)),99),IFERROR(INDEX(Cadastro!$F$5:$F$94,$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$94,$AB1306),"")="",0,IF(IFERROR(INDEX(Cadastro!$F$5:$F$94,$AB1306),"")&gt;IFERROR(INDEX(Parâmetros!$B$39:$B$48,MATCH($E1306,Parâmetros!$A$39:$A$48,0)),99),IFERROR(INDEX(Cadastro!$F$5:$F$94,$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registro"),IF(AND($AB1306&lt;&gt;$AB1305,IFERROR(INDEX(Cadastro!$F$5:$F$94,$AB1306),"")=""),"Indeterminado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IFERROR(MATCH($A1306&amp;"|"&amp;TEXT(_xlfn.MAXIFS(Cadastro!$E$5:$E$94,Cadastro!$A$5:$A$94,$A1306,Cadastro!$E$5:$E$94,"&lt;="&amp;$F1306),"yyyymmdd"),Cadastro!$I$5:$I$94,0),"")</f>
        <v>51</v>
      </c>
      <c r="AC1306" t="str">
        <f>IFERROR(_xlfn.SINGLE(INDEX(Exceções!$D$5:$D$202,MATCH($A1306&amp;"|"&amp;$F1306,Exceções!$F$5:$F$202,0))),"")</f>
        <v/>
      </c>
      <c r="AD1306" t="str">
        <f>IF($AC1306="","",IFERROR(_xlfn.SINGLE(INDEX(Exceções!$E$5:$E$202,MATCH($A1306&amp;"|"&amp;$F1306,Exceções!$F$5:$F$202,0))),""))</f>
        <v/>
      </c>
    </row>
    <row r="1307" spans="1:30" ht="15" hidden="1" customHeight="1" x14ac:dyDescent="0.25">
      <c r="A1307" s="43">
        <v>12291</v>
      </c>
      <c r="B1307" s="29" t="s">
        <v>214</v>
      </c>
      <c r="C1307" s="29" t="str">
        <f>IFERROR(INDEX(Cadastro!$C$5:$C$94,$AB1307),"NÃO INFORMADO")</f>
        <v>CAL</v>
      </c>
      <c r="D1307" s="29" t="str">
        <f>IFERROR(INDEX(Cadastro!$D$5:$D$94,$AB1307),"")</f>
        <v>6x1</v>
      </c>
      <c r="E1307" s="29" t="str">
        <f>IFERROR(INDEX(Cadastro!$G$5:$G$94,$AB1307),"")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$94,$AB1307),"")="",IF($L1307&gt;0,1,0),IF(IFERROR(INDEX(Cadastro!$F$5:$F$94,$AB1307),"")&lt;=IFERROR(INDEX(Parâmetros!$B$39:$B$48,MATCH($E1307,Parâmetros!$A$39:$A$48,0)),99),IFERROR(INDEX(Cadastro!$F$5:$F$94,$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$94,$AB1307),"")="",0,IF(IFERROR(INDEX(Cadastro!$F$5:$F$94,$AB1307),"")&gt;IFERROR(INDEX(Parâmetros!$B$39:$B$48,MATCH($E1307,Parâmetros!$A$39:$A$48,0)),99),IFERROR(INDEX(Cadastro!$F$5:$F$94,$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registro"),IF(AND($AB1307&lt;&gt;$AB1306,IFERROR(INDEX(Cadastro!$F$5:$F$94,$AB1307),"")=""),"Indeterminado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IFERROR(MATCH($A1307&amp;"|"&amp;TEXT(_xlfn.MAXIFS(Cadastro!$E$5:$E$94,Cadastro!$A$5:$A$94,$A1307,Cadastro!$E$5:$E$94,"&lt;="&amp;$F1307),"yyyymmdd"),Cadastro!$I$5:$I$94,0),"")</f>
        <v>51</v>
      </c>
      <c r="AC1307" t="str">
        <f>IFERROR(_xlfn.SINGLE(INDEX(Exceções!$D$5:$D$202,MATCH($A1307&amp;"|"&amp;$F1307,Exceções!$F$5:$F$202,0))),"")</f>
        <v/>
      </c>
      <c r="AD1307" t="str">
        <f>IF($AC1307="","",IFERROR(_xlfn.SINGLE(INDEX(Exceções!$E$5:$E$202,MATCH($A1307&amp;"|"&amp;$F1307,Exceções!$F$5:$F$202,0))),""))</f>
        <v/>
      </c>
    </row>
    <row r="1308" spans="1:30" ht="15" hidden="1" customHeight="1" x14ac:dyDescent="0.25">
      <c r="A1308" s="43">
        <v>12291</v>
      </c>
      <c r="B1308" s="29" t="s">
        <v>214</v>
      </c>
      <c r="C1308" s="29" t="str">
        <f>IFERROR(INDEX(Cadastro!$C$5:$C$94,$AB1308),"NÃO INFORMADO")</f>
        <v>CAL</v>
      </c>
      <c r="D1308" s="29" t="str">
        <f>IFERROR(INDEX(Cadastro!$D$5:$D$94,$AB1308),"")</f>
        <v>6x1</v>
      </c>
      <c r="E1308" s="29" t="str">
        <f>IFERROR(INDEX(Cadastro!$G$5:$G$94,$AB1308),"")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$94,$AB1308),"")="",IF($L1308&gt;0,1,0),IF(IFERROR(INDEX(Cadastro!$F$5:$F$94,$AB1308),"")&lt;=IFERROR(INDEX(Parâmetros!$B$39:$B$48,MATCH($E1308,Parâmetros!$A$39:$A$48,0)),99),IFERROR(INDEX(Cadastro!$F$5:$F$94,$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$94,$AB1308),"")="",0,IF(IFERROR(INDEX(Cadastro!$F$5:$F$94,$AB1308),"")&gt;IFERROR(INDEX(Parâmetros!$B$39:$B$48,MATCH($E1308,Parâmetros!$A$39:$A$48,0)),99),IFERROR(INDEX(Cadastro!$F$5:$F$94,$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registro"),IF(AND($AB1308&lt;&gt;$AB1307,IFERROR(INDEX(Cadastro!$F$5:$F$94,$AB1308),"")=""),"Indeterminado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IFERROR(MATCH($A1308&amp;"|"&amp;TEXT(_xlfn.MAXIFS(Cadastro!$E$5:$E$94,Cadastro!$A$5:$A$94,$A1308,Cadastro!$E$5:$E$94,"&lt;="&amp;$F1308),"yyyymmdd"),Cadastro!$I$5:$I$94,0),"")</f>
        <v>51</v>
      </c>
      <c r="AC1308" t="str">
        <f>IFERROR(_xlfn.SINGLE(INDEX(Exceções!$D$5:$D$202,MATCH($A1308&amp;"|"&amp;$F1308,Exceções!$F$5:$F$202,0))),"")</f>
        <v/>
      </c>
      <c r="AD1308" t="str">
        <f>IF($AC1308="","",IFERROR(_xlfn.SINGLE(INDEX(Exceções!$E$5:$E$202,MATCH($A1308&amp;"|"&amp;$F1308,Exceções!$F$5:$F$202,0))),""))</f>
        <v/>
      </c>
    </row>
    <row r="1309" spans="1:30" ht="15" hidden="1" customHeight="1" x14ac:dyDescent="0.25">
      <c r="A1309" s="43">
        <v>12291</v>
      </c>
      <c r="B1309" s="29" t="s">
        <v>214</v>
      </c>
      <c r="C1309" s="29" t="str">
        <f>IFERROR(INDEX(Cadastro!$C$5:$C$94,$AB1309),"NÃO INFORMADO")</f>
        <v>CAL</v>
      </c>
      <c r="D1309" s="29" t="str">
        <f>IFERROR(INDEX(Cadastro!$D$5:$D$94,$AB1309),"")</f>
        <v>6x1</v>
      </c>
      <c r="E1309" s="29" t="str">
        <f>IFERROR(INDEX(Cadastro!$G$5:$G$94,$AB1309),"")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$94,$AB1309),"")="",IF($L1309&gt;0,1,0),IF(IFERROR(INDEX(Cadastro!$F$5:$F$94,$AB1309),"")&lt;=IFERROR(INDEX(Parâmetros!$B$39:$B$48,MATCH($E1309,Parâmetros!$A$39:$A$48,0)),99),IFERROR(INDEX(Cadastro!$F$5:$F$94,$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$94,$AB1309),"")="",0,IF(IFERROR(INDEX(Cadastro!$F$5:$F$94,$AB1309),"")&gt;IFERROR(INDEX(Parâmetros!$B$39:$B$48,MATCH($E1309,Parâmetros!$A$39:$A$48,0)),99),IFERROR(INDEX(Cadastro!$F$5:$F$94,$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registro"),IF(AND($AB1309&lt;&gt;$AB1308,IFERROR(INDEX(Cadastro!$F$5:$F$94,$AB1309),"")=""),"Indeterminado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IFERROR(MATCH($A1309&amp;"|"&amp;TEXT(_xlfn.MAXIFS(Cadastro!$E$5:$E$94,Cadastro!$A$5:$A$94,$A1309,Cadastro!$E$5:$E$94,"&lt;="&amp;$F1309),"yyyymmdd"),Cadastro!$I$5:$I$94,0),"")</f>
        <v>51</v>
      </c>
      <c r="AC1309" t="str">
        <f>IFERROR(_xlfn.SINGLE(INDEX(Exceções!$D$5:$D$202,MATCH($A1309&amp;"|"&amp;$F1309,Exceções!$F$5:$F$202,0))),"")</f>
        <v/>
      </c>
      <c r="AD1309" t="str">
        <f>IF($AC1309="","",IFERROR(_xlfn.SINGLE(INDEX(Exceções!$E$5:$E$202,MATCH($A1309&amp;"|"&amp;$F1309,Exceções!$F$5:$F$202,0))),""))</f>
        <v/>
      </c>
    </row>
    <row r="1310" spans="1:30" ht="15" hidden="1" customHeight="1" x14ac:dyDescent="0.25">
      <c r="A1310" s="43">
        <v>12291</v>
      </c>
      <c r="B1310" s="29" t="s">
        <v>214</v>
      </c>
      <c r="C1310" s="29" t="str">
        <f>IFERROR(INDEX(Cadastro!$C$5:$C$94,$AB1310),"NÃO INFORMADO")</f>
        <v>CAL</v>
      </c>
      <c r="D1310" s="29" t="str">
        <f>IFERROR(INDEX(Cadastro!$D$5:$D$94,$AB1310),"")</f>
        <v>6x1</v>
      </c>
      <c r="E1310" s="29" t="str">
        <f>IFERROR(INDEX(Cadastro!$G$5:$G$94,$AB1310),"")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$94,$AB1310),"")="",IF($L1310&gt;0,1,0),IF(IFERROR(INDEX(Cadastro!$F$5:$F$94,$AB1310),"")&lt;=IFERROR(INDEX(Parâmetros!$B$39:$B$48,MATCH($E1310,Parâmetros!$A$39:$A$48,0)),99),IFERROR(INDEX(Cadastro!$F$5:$F$94,$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$94,$AB1310),"")="",0,IF(IFERROR(INDEX(Cadastro!$F$5:$F$94,$AB1310),"")&gt;IFERROR(INDEX(Parâmetros!$B$39:$B$48,MATCH($E1310,Parâmetros!$A$39:$A$48,0)),99),IFERROR(INDEX(Cadastro!$F$5:$F$94,$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registro"),IF(AND($AB1310&lt;&gt;$AB1309,IFERROR(INDEX(Cadastro!$F$5:$F$94,$AB1310),"")=""),"Indeterminado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IFERROR(MATCH($A1310&amp;"|"&amp;TEXT(_xlfn.MAXIFS(Cadastro!$E$5:$E$94,Cadastro!$A$5:$A$94,$A1310,Cadastro!$E$5:$E$94,"&lt;="&amp;$F1310),"yyyymmdd"),Cadastro!$I$5:$I$94,0),"")</f>
        <v>51</v>
      </c>
      <c r="AC1310" t="str">
        <f>IFERROR(_xlfn.SINGLE(INDEX(Exceções!$D$5:$D$202,MATCH($A1310&amp;"|"&amp;$F1310,Exceções!$F$5:$F$202,0))),"")</f>
        <v/>
      </c>
      <c r="AD1310" t="str">
        <f>IF($AC1310="","",IFERROR(_xlfn.SINGLE(INDEX(Exceções!$E$5:$E$202,MATCH($A1310&amp;"|"&amp;$F1310,Exceções!$F$5:$F$202,0))),""))</f>
        <v/>
      </c>
    </row>
    <row r="1311" spans="1:30" ht="15" hidden="1" customHeight="1" x14ac:dyDescent="0.25">
      <c r="A1311" s="43">
        <v>12291</v>
      </c>
      <c r="B1311" s="29" t="s">
        <v>214</v>
      </c>
      <c r="C1311" s="29" t="str">
        <f>IFERROR(INDEX(Cadastro!$C$5:$C$94,$AB1311),"NÃO INFORMADO")</f>
        <v>CAL</v>
      </c>
      <c r="D1311" s="29" t="str">
        <f>IFERROR(INDEX(Cadastro!$D$5:$D$94,$AB1311),"")</f>
        <v>6x1</v>
      </c>
      <c r="E1311" s="29" t="str">
        <f>IFERROR(INDEX(Cadastro!$G$5:$G$94,$AB1311),"")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$94,$AB1311),"")="",IF($L1311&gt;0,1,0),IF(IFERROR(INDEX(Cadastro!$F$5:$F$94,$AB1311),"")&lt;=IFERROR(INDEX(Parâmetros!$B$39:$B$48,MATCH($E1311,Parâmetros!$A$39:$A$48,0)),99),IFERROR(INDEX(Cadastro!$F$5:$F$94,$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$94,$AB1311),"")="",0,IF(IFERROR(INDEX(Cadastro!$F$5:$F$94,$AB1311),"")&gt;IFERROR(INDEX(Parâmetros!$B$39:$B$48,MATCH($E1311,Parâmetros!$A$39:$A$48,0)),99),IFERROR(INDEX(Cadastro!$F$5:$F$94,$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registro"),IF(AND($AB1311&lt;&gt;$AB1310,IFERROR(INDEX(Cadastro!$F$5:$F$94,$AB1311),"")=""),"Indeterminado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IFERROR(MATCH($A1311&amp;"|"&amp;TEXT(_xlfn.MAXIFS(Cadastro!$E$5:$E$94,Cadastro!$A$5:$A$94,$A1311,Cadastro!$E$5:$E$94,"&lt;="&amp;$F1311),"yyyymmdd"),Cadastro!$I$5:$I$94,0),"")</f>
        <v>51</v>
      </c>
      <c r="AC1311" t="str">
        <f>IFERROR(_xlfn.SINGLE(INDEX(Exceções!$D$5:$D$202,MATCH($A1311&amp;"|"&amp;$F1311,Exceções!$F$5:$F$202,0))),"")</f>
        <v/>
      </c>
      <c r="AD1311" t="str">
        <f>IF($AC1311="","",IFERROR(_xlfn.SINGLE(INDEX(Exceções!$E$5:$E$202,MATCH($A1311&amp;"|"&amp;$F1311,Exceções!$F$5:$F$202,0))),""))</f>
        <v/>
      </c>
    </row>
    <row r="1312" spans="1:30" ht="15" hidden="1" customHeight="1" x14ac:dyDescent="0.25">
      <c r="A1312" s="43">
        <v>12291</v>
      </c>
      <c r="B1312" s="29" t="s">
        <v>214</v>
      </c>
      <c r="C1312" s="29" t="str">
        <f>IFERROR(INDEX(Cadastro!$C$5:$C$94,$AB1312),"NÃO INFORMADO")</f>
        <v>CAL</v>
      </c>
      <c r="D1312" s="29" t="str">
        <f>IFERROR(INDEX(Cadastro!$D$5:$D$94,$AB1312),"")</f>
        <v>6x1</v>
      </c>
      <c r="E1312" s="29" t="str">
        <f>IFERROR(INDEX(Cadastro!$G$5:$G$94,$AB1312),"")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$94,$AB1312),"")="",IF($L1312&gt;0,1,0),IF(IFERROR(INDEX(Cadastro!$F$5:$F$94,$AB1312),"")&lt;=IFERROR(INDEX(Parâmetros!$B$39:$B$48,MATCH($E1312,Parâmetros!$A$39:$A$48,0)),99),IFERROR(INDEX(Cadastro!$F$5:$F$94,$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$94,$AB1312),"")="",0,IF(IFERROR(INDEX(Cadastro!$F$5:$F$94,$AB1312),"")&gt;IFERROR(INDEX(Parâmetros!$B$39:$B$48,MATCH($E1312,Parâmetros!$A$39:$A$48,0)),99),IFERROR(INDEX(Cadastro!$F$5:$F$94,$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registro"),IF(AND($AB1312&lt;&gt;$AB1311,IFERROR(INDEX(Cadastro!$F$5:$F$94,$AB1312),"")=""),"Indeterminado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IFERROR(MATCH($A1312&amp;"|"&amp;TEXT(_xlfn.MAXIFS(Cadastro!$E$5:$E$94,Cadastro!$A$5:$A$94,$A1312,Cadastro!$E$5:$E$94,"&lt;="&amp;$F1312),"yyyymmdd"),Cadastro!$I$5:$I$94,0),"")</f>
        <v>51</v>
      </c>
      <c r="AC1312" t="str">
        <f>IFERROR(_xlfn.SINGLE(INDEX(Exceções!$D$5:$D$202,MATCH($A1312&amp;"|"&amp;$F1312,Exceções!$F$5:$F$202,0))),"")</f>
        <v/>
      </c>
      <c r="AD1312" t="str">
        <f>IF($AC1312="","",IFERROR(_xlfn.SINGLE(INDEX(Exceções!$E$5:$E$202,MATCH($A1312&amp;"|"&amp;$F1312,Exceções!$F$5:$F$202,0))),""))</f>
        <v/>
      </c>
    </row>
    <row r="1313" spans="1:30" ht="15" hidden="1" customHeight="1" x14ac:dyDescent="0.25">
      <c r="A1313" s="43">
        <v>12291</v>
      </c>
      <c r="B1313" s="29" t="s">
        <v>214</v>
      </c>
      <c r="C1313" s="29" t="str">
        <f>IFERROR(INDEX(Cadastro!$C$5:$C$94,$AB1313),"NÃO INFORMADO")</f>
        <v>CAL</v>
      </c>
      <c r="D1313" s="29" t="str">
        <f>IFERROR(INDEX(Cadastro!$D$5:$D$94,$AB1313),"")</f>
        <v>6x1</v>
      </c>
      <c r="E1313" s="29" t="str">
        <f>IFERROR(INDEX(Cadastro!$G$5:$G$94,$AB1313),"")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$94,$AB1313),"")="",IF($L1313&gt;0,1,0),IF(IFERROR(INDEX(Cadastro!$F$5:$F$94,$AB1313),"")&lt;=IFERROR(INDEX(Parâmetros!$B$39:$B$48,MATCH($E1313,Parâmetros!$A$39:$A$48,0)),99),IFERROR(INDEX(Cadastro!$F$5:$F$94,$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$94,$AB1313),"")="",0,IF(IFERROR(INDEX(Cadastro!$F$5:$F$94,$AB1313),"")&gt;IFERROR(INDEX(Parâmetros!$B$39:$B$48,MATCH($E1313,Parâmetros!$A$39:$A$48,0)),99),IFERROR(INDEX(Cadastro!$F$5:$F$94,$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registro"),IF(AND($AB1313&lt;&gt;$AB1312,IFERROR(INDEX(Cadastro!$F$5:$F$94,$AB1313),"")=""),"Indeterminado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IFERROR(MATCH($A1313&amp;"|"&amp;TEXT(_xlfn.MAXIFS(Cadastro!$E$5:$E$94,Cadastro!$A$5:$A$94,$A1313,Cadastro!$E$5:$E$94,"&lt;="&amp;$F1313),"yyyymmdd"),Cadastro!$I$5:$I$94,0),"")</f>
        <v>51</v>
      </c>
      <c r="AC1313" t="str">
        <f>IFERROR(_xlfn.SINGLE(INDEX(Exceções!$D$5:$D$202,MATCH($A1313&amp;"|"&amp;$F1313,Exceções!$F$5:$F$202,0))),"")</f>
        <v/>
      </c>
      <c r="AD1313" t="str">
        <f>IF($AC1313="","",IFERROR(_xlfn.SINGLE(INDEX(Exceções!$E$5:$E$202,MATCH($A1313&amp;"|"&amp;$F1313,Exceções!$F$5:$F$202,0))),""))</f>
        <v/>
      </c>
    </row>
    <row r="1314" spans="1:30" ht="15" hidden="1" customHeight="1" x14ac:dyDescent="0.25">
      <c r="A1314" s="43">
        <v>12291</v>
      </c>
      <c r="B1314" s="29" t="s">
        <v>214</v>
      </c>
      <c r="C1314" s="29" t="str">
        <f>IFERROR(INDEX(Cadastro!$C$5:$C$94,$AB1314),"NÃO INFORMADO")</f>
        <v>CAL</v>
      </c>
      <c r="D1314" s="29" t="str">
        <f>IFERROR(INDEX(Cadastro!$D$5:$D$94,$AB1314),"")</f>
        <v>6x1</v>
      </c>
      <c r="E1314" s="29" t="str">
        <f>IFERROR(INDEX(Cadastro!$G$5:$G$94,$AB1314),"")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$94,$AB1314),"")="",IF($L1314&gt;0,1,0),IF(IFERROR(INDEX(Cadastro!$F$5:$F$94,$AB1314),"")&lt;=IFERROR(INDEX(Parâmetros!$B$39:$B$48,MATCH($E1314,Parâmetros!$A$39:$A$48,0)),99),IFERROR(INDEX(Cadastro!$F$5:$F$94,$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$94,$AB1314),"")="",0,IF(IFERROR(INDEX(Cadastro!$F$5:$F$94,$AB1314),"")&gt;IFERROR(INDEX(Parâmetros!$B$39:$B$48,MATCH($E1314,Parâmetros!$A$39:$A$48,0)),99),IFERROR(INDEX(Cadastro!$F$5:$F$94,$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registro"),IF(AND($AB1314&lt;&gt;$AB1313,IFERROR(INDEX(Cadastro!$F$5:$F$94,$AB1314),"")=""),"Indeterminado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IFERROR(MATCH($A1314&amp;"|"&amp;TEXT(_xlfn.MAXIFS(Cadastro!$E$5:$E$94,Cadastro!$A$5:$A$94,$A1314,Cadastro!$E$5:$E$94,"&lt;="&amp;$F1314),"yyyymmdd"),Cadastro!$I$5:$I$94,0),"")</f>
        <v>51</v>
      </c>
      <c r="AC1314" t="str">
        <f>IFERROR(_xlfn.SINGLE(INDEX(Exceções!$D$5:$D$202,MATCH($A1314&amp;"|"&amp;$F1314,Exceções!$F$5:$F$202,0))),"")</f>
        <v/>
      </c>
      <c r="AD1314" t="str">
        <f>IF($AC1314="","",IFERROR(_xlfn.SINGLE(INDEX(Exceções!$E$5:$E$202,MATCH($A1314&amp;"|"&amp;$F1314,Exceções!$F$5:$F$202,0))),""))</f>
        <v/>
      </c>
    </row>
    <row r="1315" spans="1:30" ht="15" hidden="1" customHeight="1" x14ac:dyDescent="0.25">
      <c r="A1315" s="43">
        <v>12291</v>
      </c>
      <c r="B1315" s="29" t="s">
        <v>214</v>
      </c>
      <c r="C1315" s="29" t="str">
        <f>IFERROR(INDEX(Cadastro!$C$5:$C$94,$AB1315),"NÃO INFORMADO")</f>
        <v>CAL</v>
      </c>
      <c r="D1315" s="29" t="str">
        <f>IFERROR(INDEX(Cadastro!$D$5:$D$94,$AB1315),"")</f>
        <v>6x1</v>
      </c>
      <c r="E1315" s="29" t="str">
        <f>IFERROR(INDEX(Cadastro!$G$5:$G$94,$AB1315),"")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$94,$AB1315),"")="",IF($L1315&gt;0,1,0),IF(IFERROR(INDEX(Cadastro!$F$5:$F$94,$AB1315),"")&lt;=IFERROR(INDEX(Parâmetros!$B$39:$B$48,MATCH($E1315,Parâmetros!$A$39:$A$48,0)),99),IFERROR(INDEX(Cadastro!$F$5:$F$94,$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$94,$AB1315),"")="",0,IF(IFERROR(INDEX(Cadastro!$F$5:$F$94,$AB1315),"")&gt;IFERROR(INDEX(Parâmetros!$B$39:$B$48,MATCH($E1315,Parâmetros!$A$39:$A$48,0)),99),IFERROR(INDEX(Cadastro!$F$5:$F$94,$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registro"),IF(AND($AB1315&lt;&gt;$AB1314,IFERROR(INDEX(Cadastro!$F$5:$F$94,$AB1315),"")=""),"Indeterminado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IFERROR(MATCH($A1315&amp;"|"&amp;TEXT(_xlfn.MAXIFS(Cadastro!$E$5:$E$94,Cadastro!$A$5:$A$94,$A1315,Cadastro!$E$5:$E$94,"&lt;="&amp;$F1315),"yyyymmdd"),Cadastro!$I$5:$I$94,0),"")</f>
        <v>51</v>
      </c>
      <c r="AC1315" t="str">
        <f>IFERROR(_xlfn.SINGLE(INDEX(Exceções!$D$5:$D$202,MATCH($A1315&amp;"|"&amp;$F1315,Exceções!$F$5:$F$202,0))),"")</f>
        <v>Abono</v>
      </c>
      <c r="AD1315" t="str">
        <f>IF($AC1315="","",IFERROR(_xlfn.SINGLE(INDEX(Exceções!$E$5:$E$202,MATCH($A1315&amp;"|"&amp;$F1315,Exceções!$F$5:$F$202,0))),""))</f>
        <v>O funcionario abonou o dia pois ficou no dia anterior acompanhando o munck</v>
      </c>
    </row>
    <row r="1316" spans="1:30" ht="15" hidden="1" customHeight="1" x14ac:dyDescent="0.25">
      <c r="A1316" s="43">
        <v>12291</v>
      </c>
      <c r="B1316" s="29" t="s">
        <v>214</v>
      </c>
      <c r="C1316" s="29" t="str">
        <f>IFERROR(INDEX(Cadastro!$C$5:$C$94,$AB1316),"NÃO INFORMADO")</f>
        <v>CAL</v>
      </c>
      <c r="D1316" s="29" t="str">
        <f>IFERROR(INDEX(Cadastro!$D$5:$D$94,$AB1316),"")</f>
        <v>6x1</v>
      </c>
      <c r="E1316" s="29" t="str">
        <f>IFERROR(INDEX(Cadastro!$G$5:$G$94,$AB1316),"")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$94,$AB1316),"")="",IF($L1316&gt;0,1,0),IF(IFERROR(INDEX(Cadastro!$F$5:$F$94,$AB1316),"")&lt;=IFERROR(INDEX(Parâmetros!$B$39:$B$48,MATCH($E1316,Parâmetros!$A$39:$A$48,0)),99),IFERROR(INDEX(Cadastro!$F$5:$F$94,$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$94,$AB1316),"")="",0,IF(IFERROR(INDEX(Cadastro!$F$5:$F$94,$AB1316),"")&gt;IFERROR(INDEX(Parâmetros!$B$39:$B$48,MATCH($E1316,Parâmetros!$A$39:$A$48,0)),99),IFERROR(INDEX(Cadastro!$F$5:$F$94,$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registro"),IF(AND($AB1316&lt;&gt;$AB1315,IFERROR(INDEX(Cadastro!$F$5:$F$94,$AB1316),"")=""),"Indeterminado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IFERROR(MATCH($A1316&amp;"|"&amp;TEXT(_xlfn.MAXIFS(Cadastro!$E$5:$E$94,Cadastro!$A$5:$A$94,$A1316,Cadastro!$E$5:$E$94,"&lt;="&amp;$F1316),"yyyymmdd"),Cadastro!$I$5:$I$94,0),"")</f>
        <v>51</v>
      </c>
      <c r="AC1316" t="str">
        <f>IFERROR(_xlfn.SINGLE(INDEX(Exceções!$D$5:$D$202,MATCH($A1316&amp;"|"&amp;$F1316,Exceções!$F$5:$F$202,0))),"")</f>
        <v/>
      </c>
      <c r="AD1316" t="str">
        <f>IF($AC1316="","",IFERROR(_xlfn.SINGLE(INDEX(Exceções!$E$5:$E$202,MATCH($A1316&amp;"|"&amp;$F1316,Exceções!$F$5:$F$202,0))),""))</f>
        <v/>
      </c>
    </row>
    <row r="1317" spans="1:30" ht="15" hidden="1" customHeight="1" x14ac:dyDescent="0.25">
      <c r="A1317" s="43">
        <v>12291</v>
      </c>
      <c r="B1317" s="29" t="s">
        <v>214</v>
      </c>
      <c r="C1317" s="29" t="str">
        <f>IFERROR(INDEX(Cadastro!$C$5:$C$94,$AB1317),"NÃO INFORMADO")</f>
        <v>CAL</v>
      </c>
      <c r="D1317" s="29" t="str">
        <f>IFERROR(INDEX(Cadastro!$D$5:$D$94,$AB1317),"")</f>
        <v>6x1</v>
      </c>
      <c r="E1317" s="29" t="str">
        <f>IFERROR(INDEX(Cadastro!$G$5:$G$94,$AB1317),"")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$94,$AB1317),"")="",IF($L1317&gt;0,1,0),IF(IFERROR(INDEX(Cadastro!$F$5:$F$94,$AB1317),"")&lt;=IFERROR(INDEX(Parâmetros!$B$39:$B$48,MATCH($E1317,Parâmetros!$A$39:$A$48,0)),99),IFERROR(INDEX(Cadastro!$F$5:$F$94,$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$94,$AB1317),"")="",0,IF(IFERROR(INDEX(Cadastro!$F$5:$F$94,$AB1317),"")&gt;IFERROR(INDEX(Parâmetros!$B$39:$B$48,MATCH($E1317,Parâmetros!$A$39:$A$48,0)),99),IFERROR(INDEX(Cadastro!$F$5:$F$94,$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registro"),IF(AND($AB1317&lt;&gt;$AB1316,IFERROR(INDEX(Cadastro!$F$5:$F$94,$AB1317),"")=""),"Indeterminado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IFERROR(MATCH($A1317&amp;"|"&amp;TEXT(_xlfn.MAXIFS(Cadastro!$E$5:$E$94,Cadastro!$A$5:$A$94,$A1317,Cadastro!$E$5:$E$94,"&lt;="&amp;$F1317),"yyyymmdd"),Cadastro!$I$5:$I$94,0),"")</f>
        <v>51</v>
      </c>
      <c r="AC1317" t="str">
        <f>IFERROR(_xlfn.SINGLE(INDEX(Exceções!$D$5:$D$202,MATCH($A1317&amp;"|"&amp;$F1317,Exceções!$F$5:$F$202,0))),"")</f>
        <v/>
      </c>
      <c r="AD1317" t="str">
        <f>IF($AC1317="","",IFERROR(_xlfn.SINGLE(INDEX(Exceções!$E$5:$E$202,MATCH($A1317&amp;"|"&amp;$F1317,Exceções!$F$5:$F$202,0))),""))</f>
        <v/>
      </c>
    </row>
    <row r="1318" spans="1:30" ht="15" hidden="1" customHeight="1" x14ac:dyDescent="0.25">
      <c r="A1318" s="43">
        <v>12291</v>
      </c>
      <c r="B1318" s="29" t="s">
        <v>214</v>
      </c>
      <c r="C1318" s="29" t="str">
        <f>IFERROR(INDEX(Cadastro!$C$5:$C$94,$AB1318),"NÃO INFORMADO")</f>
        <v>CAL</v>
      </c>
      <c r="D1318" s="29" t="str">
        <f>IFERROR(INDEX(Cadastro!$D$5:$D$94,$AB1318),"")</f>
        <v>6x1</v>
      </c>
      <c r="E1318" s="29" t="str">
        <f>IFERROR(INDEX(Cadastro!$G$5:$G$94,$AB1318),"")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$94,$AB1318),"")="",IF($L1318&gt;0,1,0),IF(IFERROR(INDEX(Cadastro!$F$5:$F$94,$AB1318),"")&lt;=IFERROR(INDEX(Parâmetros!$B$39:$B$48,MATCH($E1318,Parâmetros!$A$39:$A$48,0)),99),IFERROR(INDEX(Cadastro!$F$5:$F$94,$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$94,$AB1318),"")="",0,IF(IFERROR(INDEX(Cadastro!$F$5:$F$94,$AB1318),"")&gt;IFERROR(INDEX(Parâmetros!$B$39:$B$48,MATCH($E1318,Parâmetros!$A$39:$A$48,0)),99),IFERROR(INDEX(Cadastro!$F$5:$F$94,$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registro"),IF(AND($AB1318&lt;&gt;$AB1317,IFERROR(INDEX(Cadastro!$F$5:$F$94,$AB1318),"")=""),"Indeterminado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IFERROR(MATCH($A1318&amp;"|"&amp;TEXT(_xlfn.MAXIFS(Cadastro!$E$5:$E$94,Cadastro!$A$5:$A$94,$A1318,Cadastro!$E$5:$E$94,"&lt;="&amp;$F1318),"yyyymmdd"),Cadastro!$I$5:$I$94,0),"")</f>
        <v>51</v>
      </c>
      <c r="AC1318" t="str">
        <f>IFERROR(_xlfn.SINGLE(INDEX(Exceções!$D$5:$D$202,MATCH($A1318&amp;"|"&amp;$F1318,Exceções!$F$5:$F$202,0))),"")</f>
        <v/>
      </c>
      <c r="AD1318" t="str">
        <f>IF($AC1318="","",IFERROR(_xlfn.SINGLE(INDEX(Exceções!$E$5:$E$202,MATCH($A1318&amp;"|"&amp;$F1318,Exceções!$F$5:$F$202,0))),""))</f>
        <v/>
      </c>
    </row>
    <row r="1319" spans="1:30" ht="15" hidden="1" customHeight="1" x14ac:dyDescent="0.25">
      <c r="A1319" s="43">
        <v>12291</v>
      </c>
      <c r="B1319" s="29" t="s">
        <v>214</v>
      </c>
      <c r="C1319" s="29" t="str">
        <f>IFERROR(INDEX(Cadastro!$C$5:$C$94,$AB1319),"NÃO INFORMADO")</f>
        <v>CAL</v>
      </c>
      <c r="D1319" s="29" t="str">
        <f>IFERROR(INDEX(Cadastro!$D$5:$D$94,$AB1319),"")</f>
        <v>6x1</v>
      </c>
      <c r="E1319" s="29" t="str">
        <f>IFERROR(INDEX(Cadastro!$G$5:$G$94,$AB1319),"")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$94,$AB1319),"")="",IF($L1319&gt;0,1,0),IF(IFERROR(INDEX(Cadastro!$F$5:$F$94,$AB1319),"")&lt;=IFERROR(INDEX(Parâmetros!$B$39:$B$48,MATCH($E1319,Parâmetros!$A$39:$A$48,0)),99),IFERROR(INDEX(Cadastro!$F$5:$F$94,$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$94,$AB1319),"")="",0,IF(IFERROR(INDEX(Cadastro!$F$5:$F$94,$AB1319),"")&gt;IFERROR(INDEX(Parâmetros!$B$39:$B$48,MATCH($E1319,Parâmetros!$A$39:$A$48,0)),99),IFERROR(INDEX(Cadastro!$F$5:$F$94,$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registro"),IF(AND($AB1319&lt;&gt;$AB1318,IFERROR(INDEX(Cadastro!$F$5:$F$94,$AB1319),"")=""),"Indeterminado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IFERROR(MATCH($A1319&amp;"|"&amp;TEXT(_xlfn.MAXIFS(Cadastro!$E$5:$E$94,Cadastro!$A$5:$A$94,$A1319,Cadastro!$E$5:$E$94,"&lt;="&amp;$F1319),"yyyymmdd"),Cadastro!$I$5:$I$94,0),"")</f>
        <v>51</v>
      </c>
      <c r="AC1319" t="str">
        <f>IFERROR(_xlfn.SINGLE(INDEX(Exceções!$D$5:$D$202,MATCH($A1319&amp;"|"&amp;$F1319,Exceções!$F$5:$F$202,0))),"")</f>
        <v/>
      </c>
      <c r="AD1319" t="str">
        <f>IF($AC1319="","",IFERROR(_xlfn.SINGLE(INDEX(Exceções!$E$5:$E$202,MATCH($A1319&amp;"|"&amp;$F1319,Exceções!$F$5:$F$202,0))),""))</f>
        <v/>
      </c>
    </row>
    <row r="1320" spans="1:30" ht="15" hidden="1" customHeight="1" x14ac:dyDescent="0.25">
      <c r="A1320" s="43">
        <v>12291</v>
      </c>
      <c r="B1320" s="29" t="s">
        <v>214</v>
      </c>
      <c r="C1320" s="29" t="str">
        <f>IFERROR(INDEX(Cadastro!$C$5:$C$94,$AB1320),"NÃO INFORMADO")</f>
        <v>CAL</v>
      </c>
      <c r="D1320" s="29" t="str">
        <f>IFERROR(INDEX(Cadastro!$D$5:$D$94,$AB1320),"")</f>
        <v>6x1</v>
      </c>
      <c r="E1320" s="29" t="str">
        <f>IFERROR(INDEX(Cadastro!$G$5:$G$94,$AB1320),"")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$94,$AB1320),"")="",IF($L1320&gt;0,1,0),IF(IFERROR(INDEX(Cadastro!$F$5:$F$94,$AB1320),"")&lt;=IFERROR(INDEX(Parâmetros!$B$39:$B$48,MATCH($E1320,Parâmetros!$A$39:$A$48,0)),99),IFERROR(INDEX(Cadastro!$F$5:$F$94,$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$94,$AB1320),"")="",0,IF(IFERROR(INDEX(Cadastro!$F$5:$F$94,$AB1320),"")&gt;IFERROR(INDEX(Parâmetros!$B$39:$B$48,MATCH($E1320,Parâmetros!$A$39:$A$48,0)),99),IFERROR(INDEX(Cadastro!$F$5:$F$94,$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registro"),IF(AND($AB1320&lt;&gt;$AB1319,IFERROR(INDEX(Cadastro!$F$5:$F$94,$AB1320),"")=""),"Indeterminado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IFERROR(MATCH($A1320&amp;"|"&amp;TEXT(_xlfn.MAXIFS(Cadastro!$E$5:$E$94,Cadastro!$A$5:$A$94,$A1320,Cadastro!$E$5:$E$94,"&lt;="&amp;$F1320),"yyyymmdd"),Cadastro!$I$5:$I$94,0),"")</f>
        <v>51</v>
      </c>
      <c r="AC1320" t="str">
        <f>IFERROR(_xlfn.SINGLE(INDEX(Exceções!$D$5:$D$202,MATCH($A1320&amp;"|"&amp;$F1320,Exceções!$F$5:$F$202,0))),"")</f>
        <v/>
      </c>
      <c r="AD1320" t="str">
        <f>IF($AC1320="","",IFERROR(_xlfn.SINGLE(INDEX(Exceções!$E$5:$E$202,MATCH($A1320&amp;"|"&amp;$F1320,Exceções!$F$5:$F$202,0))),""))</f>
        <v/>
      </c>
    </row>
    <row r="1321" spans="1:30" ht="15" hidden="1" customHeight="1" x14ac:dyDescent="0.25">
      <c r="A1321" s="43">
        <v>12291</v>
      </c>
      <c r="B1321" s="29" t="s">
        <v>214</v>
      </c>
      <c r="C1321" s="29" t="str">
        <f>IFERROR(INDEX(Cadastro!$C$5:$C$94,$AB1321),"NÃO INFORMADO")</f>
        <v>CAL</v>
      </c>
      <c r="D1321" s="29" t="str">
        <f>IFERROR(INDEX(Cadastro!$D$5:$D$94,$AB1321),"")</f>
        <v>6x1</v>
      </c>
      <c r="E1321" s="29" t="str">
        <f>IFERROR(INDEX(Cadastro!$G$5:$G$94,$AB1321),"")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$94,$AB1321),"")="",IF($L1321&gt;0,1,0),IF(IFERROR(INDEX(Cadastro!$F$5:$F$94,$AB1321),"")&lt;=IFERROR(INDEX(Parâmetros!$B$39:$B$48,MATCH($E1321,Parâmetros!$A$39:$A$48,0)),99),IFERROR(INDEX(Cadastro!$F$5:$F$94,$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$94,$AB1321),"")="",0,IF(IFERROR(INDEX(Cadastro!$F$5:$F$94,$AB1321),"")&gt;IFERROR(INDEX(Parâmetros!$B$39:$B$48,MATCH($E1321,Parâmetros!$A$39:$A$48,0)),99),IFERROR(INDEX(Cadastro!$F$5:$F$94,$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registro"),IF(AND($AB1321&lt;&gt;$AB1320,IFERROR(INDEX(Cadastro!$F$5:$F$94,$AB1321),"")=""),"Indeterminado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IFERROR(MATCH($A1321&amp;"|"&amp;TEXT(_xlfn.MAXIFS(Cadastro!$E$5:$E$94,Cadastro!$A$5:$A$94,$A1321,Cadastro!$E$5:$E$94,"&lt;="&amp;$F1321),"yyyymmdd"),Cadastro!$I$5:$I$94,0),"")</f>
        <v>51</v>
      </c>
      <c r="AC1321" t="str">
        <f>IFERROR(_xlfn.SINGLE(INDEX(Exceções!$D$5:$D$202,MATCH($A1321&amp;"|"&amp;$F1321,Exceções!$F$5:$F$202,0))),"")</f>
        <v/>
      </c>
      <c r="AD1321" t="str">
        <f>IF($AC1321="","",IFERROR(_xlfn.SINGLE(INDEX(Exceções!$E$5:$E$202,MATCH($A1321&amp;"|"&amp;$F1321,Exceções!$F$5:$F$202,0))),""))</f>
        <v/>
      </c>
    </row>
    <row r="1322" spans="1:30" ht="15" hidden="1" customHeight="1" x14ac:dyDescent="0.25">
      <c r="A1322" s="43">
        <v>12291</v>
      </c>
      <c r="B1322" s="29" t="s">
        <v>214</v>
      </c>
      <c r="C1322" s="29" t="str">
        <f>IFERROR(INDEX(Cadastro!$C$5:$C$94,$AB1322),"NÃO INFORMADO")</f>
        <v>CAL</v>
      </c>
      <c r="D1322" s="29" t="str">
        <f>IFERROR(INDEX(Cadastro!$D$5:$D$94,$AB1322),"")</f>
        <v>6x1</v>
      </c>
      <c r="E1322" s="29" t="str">
        <f>IFERROR(INDEX(Cadastro!$G$5:$G$94,$AB1322),"")</f>
        <v>6x1</v>
      </c>
      <c r="F1322" s="41">
        <v>46253</v>
      </c>
      <c r="G1322" s="44" t="str">
        <f t="shared" si="252"/>
        <v>qua</v>
      </c>
      <c r="H1322" s="43" t="str">
        <f>IF(COUNTIFS(Dados!$A:$A,$A1322,Dados!$S:$S,$F1322)=0,"",_xlfn.MINIFS(Dados!$Q:$Q,Dados!$A:$A,$A1322,Dados!$S:$S,$F1322))</f>
        <v/>
      </c>
      <c r="I1322" s="43" t="str">
        <f>IF($H1322="","",_xlfn.MAXIFS(Dados!$R:$R,Dados!$A:$A,$A1322,Dados!$S:$S,$F1322))</f>
        <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0</v>
      </c>
      <c r="M1322" s="42">
        <f>IFERROR(INDEX(Parâmetros!$E$6:$E$11,MATCH($K1322,Parâmetros!$A$6:$A$11,0)),"")</f>
        <v>8.8000000000000007</v>
      </c>
      <c r="N1322" s="45">
        <f t="shared" si="253"/>
        <v>0</v>
      </c>
      <c r="O1322" s="45">
        <f>Parâmetros!$E$13</f>
        <v>0.8</v>
      </c>
      <c r="P1322" s="44" t="str">
        <f>IF(OR($M1322="",$F1322&gt;Parâmetros!$E$14),"Não","Sim")</f>
        <v>Não</v>
      </c>
      <c r="Q1322" s="44" t="str">
        <f t="shared" si="254"/>
        <v/>
      </c>
      <c r="R1322" s="44" t="str">
        <f t="shared" si="255"/>
        <v/>
      </c>
      <c r="S1322" s="42" t="str">
        <f t="shared" si="256"/>
        <v/>
      </c>
      <c r="T1322" s="44" t="str">
        <f>IF($Q1322&lt;&gt;"Sim","",IF($N1322&gt;Parâmetros!$E$15,"Sim","Não"))</f>
        <v/>
      </c>
      <c r="U1322" s="29" t="str">
        <f t="shared" si="257"/>
        <v>Fora da apuração</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FALTA DE REGISTRO · dia útil da escala 6x1</v>
      </c>
      <c r="W1322" s="46" t="str">
        <f>IF(AND($AC1322&lt;&gt;"",$AB1322=$AB1321,$W1321&lt;&gt;""),$W1321,IF(OR(OR($D1322="6x1",$D1322="FF 6x1"),$D1322="5x2"),"",IF($AB1322&lt;&gt;$AB1321,IF(IFERROR(INDEX(Cadastro!$F$5:$F$94,$AB1322),"")="",IF($L1322&gt;0,1,0),IF(IFERROR(INDEX(Cadastro!$F$5:$F$94,$AB1322),"")&lt;=IFERROR(INDEX(Parâmetros!$B$39:$B$48,MATCH($E1322,Parâmetros!$A$39:$A$48,0)),99),IFERROR(INDEX(Cadastro!$F$5:$F$94,$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$94,$AB1322),"")="",0,IF(IFERROR(INDEX(Cadastro!$F$5:$F$94,$AB1322),"")&gt;IFERROR(INDEX(Parâmetros!$B$39:$B$48,MATCH($E1322,Parâmetros!$A$39:$A$48,0)),99),IFERROR(INDEX(Cadastro!$F$5:$F$94,$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registro"),IF(AND($AB1322&lt;&gt;$AB1321,IFERROR(INDEX(Cadastro!$F$5:$F$94,$AB1322),"")=""),"Indeterminado (início da série)",IF($X1322&gt;0,"Folga","Falta de registro"))))))))</f>
        <v>Falta de registro</v>
      </c>
      <c r="Z1322" s="46">
        <f>IF(OR($L1322&gt;0,$F1322&gt;Parâmetros!$E$14),0,IF($A1322&lt;&gt;$A1321,1,N($Z1321)+1))</f>
        <v>0</v>
      </c>
      <c r="AA1322" s="46">
        <f>IF(OR($L1322&gt;0,$F1322&gt;Parâmetros!$E$14),0,IF(OR($A1322&lt;&gt;$A1323,$F1323&gt;Parâmetros!$E$14),1,N($AA1323)+1))</f>
        <v>0</v>
      </c>
      <c r="AB1322" s="43">
        <f>IFERROR(MATCH($A1322&amp;"|"&amp;TEXT(_xlfn.MAXIFS(Cadastro!$E$5:$E$94,Cadastro!$A$5:$A$94,$A1322,Cadastro!$E$5:$E$94,"&lt;="&amp;$F1322),"yyyymmdd"),Cadastro!$I$5:$I$94,0),"")</f>
        <v>51</v>
      </c>
      <c r="AC1322" t="str">
        <f>IFERROR(_xlfn.SINGLE(INDEX(Exceções!$D$5:$D$202,MATCH($A1322&amp;"|"&amp;$F1322,Exceções!$F$5:$F$202,0))),"")</f>
        <v/>
      </c>
      <c r="AD1322" t="str">
        <f>IF($AC1322="","",IFERROR(_xlfn.SINGLE(INDEX(Exceções!$E$5:$E$202,MATCH($A1322&amp;"|"&amp;$F1322,Exceções!$F$5:$F$202,0))),""))</f>
        <v/>
      </c>
    </row>
    <row r="1323" spans="1:30" ht="15" hidden="1" customHeight="1" x14ac:dyDescent="0.25">
      <c r="A1323" s="43">
        <v>12291</v>
      </c>
      <c r="B1323" s="29" t="s">
        <v>214</v>
      </c>
      <c r="C1323" s="29" t="str">
        <f>IFERROR(INDEX(Cadastro!$C$5:$C$94,$AB1323),"NÃO INFORMADO")</f>
        <v>CAL</v>
      </c>
      <c r="D1323" s="29" t="str">
        <f>IFERROR(INDEX(Cadastro!$D$5:$D$94,$AB1323),"")</f>
        <v>6x1</v>
      </c>
      <c r="E1323" s="29" t="str">
        <f>IFERROR(INDEX(Cadastro!$G$5:$G$94,$AB1323),"")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$94,$AB1323),"")="",IF($L1323&gt;0,1,0),IF(IFERROR(INDEX(Cadastro!$F$5:$F$94,$AB1323),"")&lt;=IFERROR(INDEX(Parâmetros!$B$39:$B$48,MATCH($E1323,Parâmetros!$A$39:$A$48,0)),99),IFERROR(INDEX(Cadastro!$F$5:$F$94,$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$94,$AB1323),"")="",0,IF(IFERROR(INDEX(Cadastro!$F$5:$F$94,$AB1323),"")&gt;IFERROR(INDEX(Parâmetros!$B$39:$B$48,MATCH($E1323,Parâmetros!$A$39:$A$48,0)),99),IFERROR(INDEX(Cadastro!$F$5:$F$94,$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registro"),IF(AND($AB1323&lt;&gt;$AB1322,IFERROR(INDEX(Cadastro!$F$5:$F$94,$AB1323),"")=""),"Indeterminado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IFERROR(MATCH($A1323&amp;"|"&amp;TEXT(_xlfn.MAXIFS(Cadastro!$E$5:$E$94,Cadastro!$A$5:$A$94,$A1323,Cadastro!$E$5:$E$94,"&lt;="&amp;$F1323),"yyyymmdd"),Cadastro!$I$5:$I$94,0),"")</f>
        <v>51</v>
      </c>
      <c r="AC1323" t="str">
        <f>IFERROR(_xlfn.SINGLE(INDEX(Exceções!$D$5:$D$202,MATCH($A1323&amp;"|"&amp;$F1323,Exceções!$F$5:$F$202,0))),"")</f>
        <v/>
      </c>
      <c r="AD1323" t="str">
        <f>IF($AC1323="","",IFERROR(_xlfn.SINGLE(INDEX(Exceções!$E$5:$E$202,MATCH($A1323&amp;"|"&amp;$F1323,Exceções!$F$5:$F$202,0))),""))</f>
        <v/>
      </c>
    </row>
    <row r="1324" spans="1:30" ht="15" hidden="1" customHeight="1" x14ac:dyDescent="0.25">
      <c r="A1324" s="43">
        <v>12291</v>
      </c>
      <c r="B1324" s="29" t="s">
        <v>214</v>
      </c>
      <c r="C1324" s="29" t="str">
        <f>IFERROR(INDEX(Cadastro!$C$5:$C$94,$AB1324),"NÃO INFORMADO")</f>
        <v>CAL</v>
      </c>
      <c r="D1324" s="29" t="str">
        <f>IFERROR(INDEX(Cadastro!$D$5:$D$94,$AB1324),"")</f>
        <v>6x1</v>
      </c>
      <c r="E1324" s="29" t="str">
        <f>IFERROR(INDEX(Cadastro!$G$5:$G$94,$AB1324),"")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$94,$AB1324),"")="",IF($L1324&gt;0,1,0),IF(IFERROR(INDEX(Cadastro!$F$5:$F$94,$AB1324),"")&lt;=IFERROR(INDEX(Parâmetros!$B$39:$B$48,MATCH($E1324,Parâmetros!$A$39:$A$48,0)),99),IFERROR(INDEX(Cadastro!$F$5:$F$94,$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$94,$AB1324),"")="",0,IF(IFERROR(INDEX(Cadastro!$F$5:$F$94,$AB1324),"")&gt;IFERROR(INDEX(Parâmetros!$B$39:$B$48,MATCH($E1324,Parâmetros!$A$39:$A$48,0)),99),IFERROR(INDEX(Cadastro!$F$5:$F$94,$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registro"),IF(AND($AB1324&lt;&gt;$AB1323,IFERROR(INDEX(Cadastro!$F$5:$F$94,$AB1324),"")=""),"Indeterminado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IFERROR(MATCH($A1324&amp;"|"&amp;TEXT(_xlfn.MAXIFS(Cadastro!$E$5:$E$94,Cadastro!$A$5:$A$94,$A1324,Cadastro!$E$5:$E$94,"&lt;="&amp;$F1324),"yyyymmdd"),Cadastro!$I$5:$I$94,0),"")</f>
        <v>51</v>
      </c>
      <c r="AC1324" t="str">
        <f>IFERROR(_xlfn.SINGLE(INDEX(Exceções!$D$5:$D$202,MATCH($A1324&amp;"|"&amp;$F1324,Exceções!$F$5:$F$202,0))),"")</f>
        <v/>
      </c>
      <c r="AD1324" t="str">
        <f>IF($AC1324="","",IFERROR(_xlfn.SINGLE(INDEX(Exceções!$E$5:$E$202,MATCH($A1324&amp;"|"&amp;$F1324,Exceções!$F$5:$F$202,0))),""))</f>
        <v/>
      </c>
    </row>
    <row r="1325" spans="1:30" ht="15" hidden="1" customHeight="1" x14ac:dyDescent="0.25">
      <c r="A1325" s="43">
        <v>12291</v>
      </c>
      <c r="B1325" s="29" t="s">
        <v>214</v>
      </c>
      <c r="C1325" s="29" t="str">
        <f>IFERROR(INDEX(Cadastro!$C$5:$C$94,$AB1325),"NÃO INFORMADO")</f>
        <v>CAL</v>
      </c>
      <c r="D1325" s="29" t="str">
        <f>IFERROR(INDEX(Cadastro!$D$5:$D$94,$AB1325),"")</f>
        <v>6x1</v>
      </c>
      <c r="E1325" s="29" t="str">
        <f>IFERROR(INDEX(Cadastro!$G$5:$G$94,$AB1325),"")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$94,$AB1325),"")="",IF($L1325&gt;0,1,0),IF(IFERROR(INDEX(Cadastro!$F$5:$F$94,$AB1325),"")&lt;=IFERROR(INDEX(Parâmetros!$B$39:$B$48,MATCH($E1325,Parâmetros!$A$39:$A$48,0)),99),IFERROR(INDEX(Cadastro!$F$5:$F$94,$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$94,$AB1325),"")="",0,IF(IFERROR(INDEX(Cadastro!$F$5:$F$94,$AB1325),"")&gt;IFERROR(INDEX(Parâmetros!$B$39:$B$48,MATCH($E1325,Parâmetros!$A$39:$A$48,0)),99),IFERROR(INDEX(Cadastro!$F$5:$F$94,$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registro"),IF(AND($AB1325&lt;&gt;$AB1324,IFERROR(INDEX(Cadastro!$F$5:$F$94,$AB1325),"")=""),"Indeterminado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IFERROR(MATCH($A1325&amp;"|"&amp;TEXT(_xlfn.MAXIFS(Cadastro!$E$5:$E$94,Cadastro!$A$5:$A$94,$A1325,Cadastro!$E$5:$E$94,"&lt;="&amp;$F1325),"yyyymmdd"),Cadastro!$I$5:$I$94,0),"")</f>
        <v>51</v>
      </c>
      <c r="AC1325" t="str">
        <f>IFERROR(_xlfn.SINGLE(INDEX(Exceções!$D$5:$D$202,MATCH($A1325&amp;"|"&amp;$F1325,Exceções!$F$5:$F$202,0))),"")</f>
        <v/>
      </c>
      <c r="AD1325" t="str">
        <f>IF($AC1325="","",IFERROR(_xlfn.SINGLE(INDEX(Exceções!$E$5:$E$202,MATCH($A1325&amp;"|"&amp;$F1325,Exceções!$F$5:$F$202,0))),""))</f>
        <v/>
      </c>
    </row>
    <row r="1326" spans="1:30" ht="15" hidden="1" customHeight="1" x14ac:dyDescent="0.25">
      <c r="A1326" s="43">
        <v>12291</v>
      </c>
      <c r="B1326" s="29" t="s">
        <v>214</v>
      </c>
      <c r="C1326" s="29" t="str">
        <f>IFERROR(INDEX(Cadastro!$C$5:$C$94,$AB1326),"NÃO INFORMADO")</f>
        <v>CAL</v>
      </c>
      <c r="D1326" s="29" t="str">
        <f>IFERROR(INDEX(Cadastro!$D$5:$D$94,$AB1326),"")</f>
        <v>6x1</v>
      </c>
      <c r="E1326" s="29" t="str">
        <f>IFERROR(INDEX(Cadastro!$G$5:$G$94,$AB1326),"")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$94,$AB1326),"")="",IF($L1326&gt;0,1,0),IF(IFERROR(INDEX(Cadastro!$F$5:$F$94,$AB1326),"")&lt;=IFERROR(INDEX(Parâmetros!$B$39:$B$48,MATCH($E1326,Parâmetros!$A$39:$A$48,0)),99),IFERROR(INDEX(Cadastro!$F$5:$F$94,$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$94,$AB1326),"")="",0,IF(IFERROR(INDEX(Cadastro!$F$5:$F$94,$AB1326),"")&gt;IFERROR(INDEX(Parâmetros!$B$39:$B$48,MATCH($E1326,Parâmetros!$A$39:$A$48,0)),99),IFERROR(INDEX(Cadastro!$F$5:$F$94,$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registro"),IF(AND($AB1326&lt;&gt;$AB1325,IFERROR(INDEX(Cadastro!$F$5:$F$94,$AB1326),"")=""),"Indeterminado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IFERROR(MATCH($A1326&amp;"|"&amp;TEXT(_xlfn.MAXIFS(Cadastro!$E$5:$E$94,Cadastro!$A$5:$A$94,$A1326,Cadastro!$E$5:$E$94,"&lt;="&amp;$F1326),"yyyymmdd"),Cadastro!$I$5:$I$94,0),"")</f>
        <v>51</v>
      </c>
      <c r="AC1326" t="str">
        <f>IFERROR(_xlfn.SINGLE(INDEX(Exceções!$D$5:$D$202,MATCH($A1326&amp;"|"&amp;$F1326,Exceções!$F$5:$F$202,0))),"")</f>
        <v/>
      </c>
      <c r="AD1326" t="str">
        <f>IF($AC1326="","",IFERROR(_xlfn.SINGLE(INDEX(Exceções!$E$5:$E$202,MATCH($A1326&amp;"|"&amp;$F1326,Exceções!$F$5:$F$202,0))),""))</f>
        <v/>
      </c>
    </row>
    <row r="1327" spans="1:30" ht="15" hidden="1" customHeight="1" x14ac:dyDescent="0.25">
      <c r="A1327" s="43">
        <v>12291</v>
      </c>
      <c r="B1327" s="29" t="s">
        <v>214</v>
      </c>
      <c r="C1327" s="29" t="str">
        <f>IFERROR(INDEX(Cadastro!$C$5:$C$94,$AB1327),"NÃO INFORMADO")</f>
        <v>CAL</v>
      </c>
      <c r="D1327" s="29" t="str">
        <f>IFERROR(INDEX(Cadastro!$D$5:$D$94,$AB1327),"")</f>
        <v>6x1</v>
      </c>
      <c r="E1327" s="29" t="str">
        <f>IFERROR(INDEX(Cadastro!$G$5:$G$94,$AB1327),"")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$94,$AB1327),"")="",IF($L1327&gt;0,1,0),IF(IFERROR(INDEX(Cadastro!$F$5:$F$94,$AB1327),"")&lt;=IFERROR(INDEX(Parâmetros!$B$39:$B$48,MATCH($E1327,Parâmetros!$A$39:$A$48,0)),99),IFERROR(INDEX(Cadastro!$F$5:$F$94,$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$94,$AB1327),"")="",0,IF(IFERROR(INDEX(Cadastro!$F$5:$F$94,$AB1327),"")&gt;IFERROR(INDEX(Parâmetros!$B$39:$B$48,MATCH($E1327,Parâmetros!$A$39:$A$48,0)),99),IFERROR(INDEX(Cadastro!$F$5:$F$94,$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registro"),IF(AND($AB1327&lt;&gt;$AB1326,IFERROR(INDEX(Cadastro!$F$5:$F$94,$AB1327),"")=""),"Indeterminado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IFERROR(MATCH($A1327&amp;"|"&amp;TEXT(_xlfn.MAXIFS(Cadastro!$E$5:$E$94,Cadastro!$A$5:$A$94,$A1327,Cadastro!$E$5:$E$94,"&lt;="&amp;$F1327),"yyyymmdd"),Cadastro!$I$5:$I$94,0),"")</f>
        <v>51</v>
      </c>
      <c r="AC1327" t="str">
        <f>IFERROR(_xlfn.SINGLE(INDEX(Exceções!$D$5:$D$202,MATCH($A1327&amp;"|"&amp;$F1327,Exceções!$F$5:$F$202,0))),"")</f>
        <v/>
      </c>
      <c r="AD1327" t="str">
        <f>IF($AC1327="","",IFERROR(_xlfn.SINGLE(INDEX(Exceções!$E$5:$E$202,MATCH($A1327&amp;"|"&amp;$F1327,Exceções!$F$5:$F$202,0))),""))</f>
        <v/>
      </c>
    </row>
    <row r="1328" spans="1:30" ht="15" hidden="1" customHeight="1" x14ac:dyDescent="0.25">
      <c r="A1328" s="43">
        <v>12291</v>
      </c>
      <c r="B1328" s="29" t="s">
        <v>214</v>
      </c>
      <c r="C1328" s="29" t="str">
        <f>IFERROR(INDEX(Cadastro!$C$5:$C$94,$AB1328),"NÃO INFORMADO")</f>
        <v>CAL</v>
      </c>
      <c r="D1328" s="29" t="str">
        <f>IFERROR(INDEX(Cadastro!$D$5:$D$94,$AB1328),"")</f>
        <v>6x1</v>
      </c>
      <c r="E1328" s="29" t="str">
        <f>IFERROR(INDEX(Cadastro!$G$5:$G$94,$AB1328),"")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$94,$AB1328),"")="",IF($L1328&gt;0,1,0),IF(IFERROR(INDEX(Cadastro!$F$5:$F$94,$AB1328),"")&lt;=IFERROR(INDEX(Parâmetros!$B$39:$B$48,MATCH($E1328,Parâmetros!$A$39:$A$48,0)),99),IFERROR(INDEX(Cadastro!$F$5:$F$94,$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$94,$AB1328),"")="",0,IF(IFERROR(INDEX(Cadastro!$F$5:$F$94,$AB1328),"")&gt;IFERROR(INDEX(Parâmetros!$B$39:$B$48,MATCH($E1328,Parâmetros!$A$39:$A$48,0)),99),IFERROR(INDEX(Cadastro!$F$5:$F$94,$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registro"),IF(AND($AB1328&lt;&gt;$AB1327,IFERROR(INDEX(Cadastro!$F$5:$F$94,$AB1328),"")=""),"Indeterminado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IFERROR(MATCH($A1328&amp;"|"&amp;TEXT(_xlfn.MAXIFS(Cadastro!$E$5:$E$94,Cadastro!$A$5:$A$94,$A1328,Cadastro!$E$5:$E$94,"&lt;="&amp;$F1328),"yyyymmdd"),Cadastro!$I$5:$I$94,0),"")</f>
        <v>51</v>
      </c>
      <c r="AC1328" t="str">
        <f>IFERROR(_xlfn.SINGLE(INDEX(Exceções!$D$5:$D$202,MATCH($A1328&amp;"|"&amp;$F1328,Exceções!$F$5:$F$202,0))),"")</f>
        <v/>
      </c>
      <c r="AD1328" t="str">
        <f>IF($AC1328="","",IFERROR(_xlfn.SINGLE(INDEX(Exceções!$E$5:$E$202,MATCH($A1328&amp;"|"&amp;$F1328,Exceções!$F$5:$F$202,0))),""))</f>
        <v/>
      </c>
    </row>
    <row r="1329" spans="1:30" ht="15" hidden="1" customHeight="1" x14ac:dyDescent="0.25">
      <c r="A1329" s="43">
        <v>12291</v>
      </c>
      <c r="B1329" s="29" t="s">
        <v>214</v>
      </c>
      <c r="C1329" s="29" t="str">
        <f>IFERROR(INDEX(Cadastro!$C$5:$C$94,$AB1329),"NÃO INFORMADO")</f>
        <v>CAL</v>
      </c>
      <c r="D1329" s="29" t="str">
        <f>IFERROR(INDEX(Cadastro!$D$5:$D$94,$AB1329),"")</f>
        <v>6x1</v>
      </c>
      <c r="E1329" s="29" t="str">
        <f>IFERROR(INDEX(Cadastro!$G$5:$G$94,$AB1329),"")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$94,$AB1329),"")="",IF($L1329&gt;0,1,0),IF(IFERROR(INDEX(Cadastro!$F$5:$F$94,$AB1329),"")&lt;=IFERROR(INDEX(Parâmetros!$B$39:$B$48,MATCH($E1329,Parâmetros!$A$39:$A$48,0)),99),IFERROR(INDEX(Cadastro!$F$5:$F$94,$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$94,$AB1329),"")="",0,IF(IFERROR(INDEX(Cadastro!$F$5:$F$94,$AB1329),"")&gt;IFERROR(INDEX(Parâmetros!$B$39:$B$48,MATCH($E1329,Parâmetros!$A$39:$A$48,0)),99),IFERROR(INDEX(Cadastro!$F$5:$F$94,$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registro"),IF(AND($AB1329&lt;&gt;$AB1328,IFERROR(INDEX(Cadastro!$F$5:$F$94,$AB1329),"")=""),"Indeterminado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IFERROR(MATCH($A1329&amp;"|"&amp;TEXT(_xlfn.MAXIFS(Cadastro!$E$5:$E$94,Cadastro!$A$5:$A$94,$A1329,Cadastro!$E$5:$E$94,"&lt;="&amp;$F1329),"yyyymmdd"),Cadastro!$I$5:$I$94,0),"")</f>
        <v>51</v>
      </c>
      <c r="AC1329" t="str">
        <f>IFERROR(_xlfn.SINGLE(INDEX(Exceções!$D$5:$D$202,MATCH($A1329&amp;"|"&amp;$F1329,Exceções!$F$5:$F$202,0))),"")</f>
        <v/>
      </c>
      <c r="AD1329" t="str">
        <f>IF($AC1329="","",IFERROR(_xlfn.SINGLE(INDEX(Exceções!$E$5:$E$202,MATCH($A1329&amp;"|"&amp;$F1329,Exceções!$F$5:$F$202,0))),""))</f>
        <v/>
      </c>
    </row>
    <row r="1330" spans="1:30" ht="15" hidden="1" customHeight="1" x14ac:dyDescent="0.25">
      <c r="A1330" s="43">
        <v>12291</v>
      </c>
      <c r="B1330" s="29" t="s">
        <v>214</v>
      </c>
      <c r="C1330" s="29" t="str">
        <f>IFERROR(INDEX(Cadastro!$C$5:$C$94,$AB1330),"NÃO INFORMADO")</f>
        <v>CAL</v>
      </c>
      <c r="D1330" s="29" t="str">
        <f>IFERROR(INDEX(Cadastro!$D$5:$D$94,$AB1330),"")</f>
        <v>6x1</v>
      </c>
      <c r="E1330" s="29" t="str">
        <f>IFERROR(INDEX(Cadastro!$G$5:$G$94,$AB1330),"")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$94,$AB1330),"")="",IF($L1330&gt;0,1,0),IF(IFERROR(INDEX(Cadastro!$F$5:$F$94,$AB1330),"")&lt;=IFERROR(INDEX(Parâmetros!$B$39:$B$48,MATCH($E1330,Parâmetros!$A$39:$A$48,0)),99),IFERROR(INDEX(Cadastro!$F$5:$F$94,$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$94,$AB1330),"")="",0,IF(IFERROR(INDEX(Cadastro!$F$5:$F$94,$AB1330),"")&gt;IFERROR(INDEX(Parâmetros!$B$39:$B$48,MATCH($E1330,Parâmetros!$A$39:$A$48,0)),99),IFERROR(INDEX(Cadastro!$F$5:$F$94,$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registro"),IF(AND($AB1330&lt;&gt;$AB1329,IFERROR(INDEX(Cadastro!$F$5:$F$94,$AB1330),"")=""),"Indeterminado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IFERROR(MATCH($A1330&amp;"|"&amp;TEXT(_xlfn.MAXIFS(Cadastro!$E$5:$E$94,Cadastro!$A$5:$A$94,$A1330,Cadastro!$E$5:$E$94,"&lt;="&amp;$F1330),"yyyymmdd"),Cadastro!$I$5:$I$94,0),"")</f>
        <v>51</v>
      </c>
      <c r="AC1330" t="str">
        <f>IFERROR(_xlfn.SINGLE(INDEX(Exceções!$D$5:$D$202,MATCH($A1330&amp;"|"&amp;$F1330,Exceções!$F$5:$F$202,0))),"")</f>
        <v/>
      </c>
      <c r="AD1330" t="str">
        <f>IF($AC1330="","",IFERROR(_xlfn.SINGLE(INDEX(Exceções!$E$5:$E$202,MATCH($A1330&amp;"|"&amp;$F1330,Exceções!$F$5:$F$202,0))),""))</f>
        <v/>
      </c>
    </row>
    <row r="1331" spans="1:30" ht="15" hidden="1" customHeight="1" x14ac:dyDescent="0.25">
      <c r="A1331" s="43">
        <v>12291</v>
      </c>
      <c r="B1331" s="29" t="s">
        <v>214</v>
      </c>
      <c r="C1331" s="29" t="str">
        <f>IFERROR(INDEX(Cadastro!$C$5:$C$94,$AB1331),"NÃO INFORMADO")</f>
        <v>CAL</v>
      </c>
      <c r="D1331" s="29" t="str">
        <f>IFERROR(INDEX(Cadastro!$D$5:$D$94,$AB1331),"")</f>
        <v>6x1</v>
      </c>
      <c r="E1331" s="29" t="str">
        <f>IFERROR(INDEX(Cadastro!$G$5:$G$94,$AB1331),"")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$94,$AB1331),"")="",IF($L1331&gt;0,1,0),IF(IFERROR(INDEX(Cadastro!$F$5:$F$94,$AB1331),"")&lt;=IFERROR(INDEX(Parâmetros!$B$39:$B$48,MATCH($E1331,Parâmetros!$A$39:$A$48,0)),99),IFERROR(INDEX(Cadastro!$F$5:$F$94,$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$94,$AB1331),"")="",0,IF(IFERROR(INDEX(Cadastro!$F$5:$F$94,$AB1331),"")&gt;IFERROR(INDEX(Parâmetros!$B$39:$B$48,MATCH($E1331,Parâmetros!$A$39:$A$48,0)),99),IFERROR(INDEX(Cadastro!$F$5:$F$94,$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registro"),IF(AND($AB1331&lt;&gt;$AB1330,IFERROR(INDEX(Cadastro!$F$5:$F$94,$AB1331),"")=""),"Indeterminado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IFERROR(MATCH($A1331&amp;"|"&amp;TEXT(_xlfn.MAXIFS(Cadastro!$E$5:$E$94,Cadastro!$A$5:$A$94,$A1331,Cadastro!$E$5:$E$94,"&lt;="&amp;$F1331),"yyyymmdd"),Cadastro!$I$5:$I$94,0),"")</f>
        <v>51</v>
      </c>
      <c r="AC1331" t="str">
        <f>IFERROR(_xlfn.SINGLE(INDEX(Exceções!$D$5:$D$202,MATCH($A1331&amp;"|"&amp;$F1331,Exceções!$F$5:$F$202,0))),"")</f>
        <v/>
      </c>
      <c r="AD1331" t="str">
        <f>IF($AC1331="","",IFERROR(_xlfn.SINGLE(INDEX(Exceções!$E$5:$E$202,MATCH($A1331&amp;"|"&amp;$F1331,Exceções!$F$5:$F$202,0))),""))</f>
        <v/>
      </c>
    </row>
    <row r="1332" spans="1:30" ht="15" hidden="1" customHeight="1" x14ac:dyDescent="0.25">
      <c r="A1332" s="43">
        <v>12291</v>
      </c>
      <c r="B1332" s="29" t="s">
        <v>214</v>
      </c>
      <c r="C1332" s="29" t="str">
        <f>IFERROR(INDEX(Cadastro!$C$5:$C$94,$AB1332),"NÃO INFORMADO")</f>
        <v>CAL</v>
      </c>
      <c r="D1332" s="29" t="str">
        <f>IFERROR(INDEX(Cadastro!$D$5:$D$94,$AB1332),"")</f>
        <v>6x1</v>
      </c>
      <c r="E1332" s="29" t="str">
        <f>IFERROR(INDEX(Cadastro!$G$5:$G$94,$AB1332),"")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$94,$AB1332),"")="",IF($L1332&gt;0,1,0),IF(IFERROR(INDEX(Cadastro!$F$5:$F$94,$AB1332),"")&lt;=IFERROR(INDEX(Parâmetros!$B$39:$B$48,MATCH($E1332,Parâmetros!$A$39:$A$48,0)),99),IFERROR(INDEX(Cadastro!$F$5:$F$94,$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$94,$AB1332),"")="",0,IF(IFERROR(INDEX(Cadastro!$F$5:$F$94,$AB1332),"")&gt;IFERROR(INDEX(Parâmetros!$B$39:$B$48,MATCH($E1332,Parâmetros!$A$39:$A$48,0)),99),IFERROR(INDEX(Cadastro!$F$5:$F$94,$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registro"),IF(AND($AB1332&lt;&gt;$AB1331,IFERROR(INDEX(Cadastro!$F$5:$F$94,$AB1332),"")=""),"Indeterminado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IFERROR(MATCH($A1332&amp;"|"&amp;TEXT(_xlfn.MAXIFS(Cadastro!$E$5:$E$94,Cadastro!$A$5:$A$94,$A1332,Cadastro!$E$5:$E$94,"&lt;="&amp;$F1332),"yyyymmdd"),Cadastro!$I$5:$I$94,0),"")</f>
        <v>51</v>
      </c>
      <c r="AC1332" t="str">
        <f>IFERROR(_xlfn.SINGLE(INDEX(Exceções!$D$5:$D$202,MATCH($A1332&amp;"|"&amp;$F1332,Exceções!$F$5:$F$202,0))),"")</f>
        <v/>
      </c>
      <c r="AD1332" t="str">
        <f>IF($AC1332="","",IFERROR(_xlfn.SINGLE(INDEX(Exceções!$E$5:$E$202,MATCH($A1332&amp;"|"&amp;$F1332,Exceções!$F$5:$F$202,0))),""))</f>
        <v/>
      </c>
    </row>
    <row r="1333" spans="1:30" ht="15" hidden="1" customHeight="1" x14ac:dyDescent="0.25">
      <c r="A1333" s="43">
        <v>12291</v>
      </c>
      <c r="B1333" s="29" t="s">
        <v>214</v>
      </c>
      <c r="C1333" s="29" t="str">
        <f>IFERROR(INDEX(Cadastro!$C$5:$C$94,$AB1333),"NÃO INFORMADO")</f>
        <v>CAL</v>
      </c>
      <c r="D1333" s="29" t="str">
        <f>IFERROR(INDEX(Cadastro!$D$5:$D$94,$AB1333),"")</f>
        <v>6x1</v>
      </c>
      <c r="E1333" s="29" t="str">
        <f>IFERROR(INDEX(Cadastro!$G$5:$G$94,$AB1333),"")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$94,$AB1333),"")="",IF($L1333&gt;0,1,0),IF(IFERROR(INDEX(Cadastro!$F$5:$F$94,$AB1333),"")&lt;=IFERROR(INDEX(Parâmetros!$B$39:$B$48,MATCH($E1333,Parâmetros!$A$39:$A$48,0)),99),IFERROR(INDEX(Cadastro!$F$5:$F$94,$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$94,$AB1333),"")="",0,IF(IFERROR(INDEX(Cadastro!$F$5:$F$94,$AB1333),"")&gt;IFERROR(INDEX(Parâmetros!$B$39:$B$48,MATCH($E1333,Parâmetros!$A$39:$A$48,0)),99),IFERROR(INDEX(Cadastro!$F$5:$F$94,$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registro"),IF(AND($AB1333&lt;&gt;$AB1332,IFERROR(INDEX(Cadastro!$F$5:$F$94,$AB1333),"")=""),"Indeterminado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IFERROR(MATCH($A1333&amp;"|"&amp;TEXT(_xlfn.MAXIFS(Cadastro!$E$5:$E$94,Cadastro!$A$5:$A$94,$A1333,Cadastro!$E$5:$E$94,"&lt;="&amp;$F1333),"yyyymmdd"),Cadastro!$I$5:$I$94,0),"")</f>
        <v>51</v>
      </c>
      <c r="AC1333" t="str">
        <f>IFERROR(_xlfn.SINGLE(INDEX(Exceções!$D$5:$D$202,MATCH($A1333&amp;"|"&amp;$F1333,Exceções!$F$5:$F$202,0))),"")</f>
        <v/>
      </c>
      <c r="AD1333" t="str">
        <f>IF($AC1333="","",IFERROR(_xlfn.SINGLE(INDEX(Exceções!$E$5:$E$202,MATCH($A1333&amp;"|"&amp;$F1333,Exceções!$F$5:$F$202,0))),""))</f>
        <v/>
      </c>
    </row>
    <row r="1334" spans="1:30" ht="15" hidden="1" customHeight="1" x14ac:dyDescent="0.25">
      <c r="A1334" s="43">
        <v>12291</v>
      </c>
      <c r="B1334" s="29" t="s">
        <v>214</v>
      </c>
      <c r="C1334" s="29" t="str">
        <f>IFERROR(INDEX(Cadastro!$C$5:$C$94,$AB1334),"NÃO INFORMADO")</f>
        <v>CAL</v>
      </c>
      <c r="D1334" s="29" t="str">
        <f>IFERROR(INDEX(Cadastro!$D$5:$D$94,$AB1334),"")</f>
        <v>6x1</v>
      </c>
      <c r="E1334" s="29" t="str">
        <f>IFERROR(INDEX(Cadastro!$G$5:$G$94,$AB1334),"")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$94,$AB1334),"")="",IF($L1334&gt;0,1,0),IF(IFERROR(INDEX(Cadastro!$F$5:$F$94,$AB1334),"")&lt;=IFERROR(INDEX(Parâmetros!$B$39:$B$48,MATCH($E1334,Parâmetros!$A$39:$A$48,0)),99),IFERROR(INDEX(Cadastro!$F$5:$F$94,$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$94,$AB1334),"")="",0,IF(IFERROR(INDEX(Cadastro!$F$5:$F$94,$AB1334),"")&gt;IFERROR(INDEX(Parâmetros!$B$39:$B$48,MATCH($E1334,Parâmetros!$A$39:$A$48,0)),99),IFERROR(INDEX(Cadastro!$F$5:$F$94,$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registro"),IF(AND($AB1334&lt;&gt;$AB1333,IFERROR(INDEX(Cadastro!$F$5:$F$94,$AB1334),"")=""),"Indeterminado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IFERROR(MATCH($A1334&amp;"|"&amp;TEXT(_xlfn.MAXIFS(Cadastro!$E$5:$E$94,Cadastro!$A$5:$A$94,$A1334,Cadastro!$E$5:$E$94,"&lt;="&amp;$F1334),"yyyymmdd"),Cadastro!$I$5:$I$94,0),"")</f>
        <v>51</v>
      </c>
      <c r="AC1334" t="str">
        <f>IFERROR(_xlfn.SINGLE(INDEX(Exceções!$D$5:$D$202,MATCH($A1334&amp;"|"&amp;$F1334,Exceções!$F$5:$F$202,0))),"")</f>
        <v/>
      </c>
      <c r="AD1334" t="str">
        <f>IF($AC1334="","",IFERROR(_xlfn.SINGLE(INDEX(Exceções!$E$5:$E$202,MATCH($A1334&amp;"|"&amp;$F1334,Exceções!$F$5:$F$202,0))),""))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IFERROR(INDEX(Cadastro!$C$5:$C$94,$AB1337),"NÃO INFORMADO")</f>
        <v>ELE</v>
      </c>
      <c r="D1337" s="29" t="str">
        <f>IFERROR(INDEX(Cadastro!$D$5:$D$94,$AB1337),"")</f>
        <v>A</v>
      </c>
      <c r="E1337" s="29" t="str">
        <f>IFERROR(INDEX(Cadastro!$G$5:$G$94,$AB1337),"")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$94,$AB1337),"")="",IF($L1337&gt;0,1,0),IF(IFERROR(INDEX(Cadastro!$F$5:$F$94,$AB1337),"")&lt;=IFERROR(INDEX(Parâmetros!$B$39:$B$48,MATCH($E1337,Parâmetros!$A$39:$A$48,0)),99),IFERROR(INDEX(Cadastro!$F$5:$F$94,$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$94,$AB1337),"")="",0,IF(IFERROR(INDEX(Cadastro!$F$5:$F$94,$AB1337),"")&gt;IFERROR(INDEX(Parâmetros!$B$39:$B$48,MATCH($E1337,Parâmetros!$A$39:$A$48,0)),99),IFERROR(INDEX(Cadastro!$F$5:$F$94,$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registro"),IF(AND($AB1337&lt;&gt;$AB1336,IFERROR(INDEX(Cadastro!$F$5:$F$94,$AB1337),"")=""),"Indeterminado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IFERROR(MATCH($A1337&amp;"|"&amp;TEXT(_xlfn.MAXIFS(Cadastro!$E$5:$E$94,Cadastro!$A$5:$A$94,$A1337,Cadastro!$E$5:$E$94,"&lt;="&amp;$F1337),"yyyymmdd"),Cadastro!$I$5:$I$94,0),"")</f>
        <v>52</v>
      </c>
      <c r="AC1337" t="str">
        <f>IFERROR(_xlfn.SINGLE(INDEX(Exceções!$D$5:$D$202,MATCH($A1337&amp;"|"&amp;$F1337,Exceções!$F$5:$F$202,0))),"")</f>
        <v/>
      </c>
      <c r="AD1337" t="str">
        <f>IF($AC1337="","",IFERROR(_xlfn.SINGLE(INDEX(Exceções!$E$5:$E$202,MATCH($A1337&amp;"|"&amp;$F1337,Exceções!$F$5:$F$202,0))),""))</f>
        <v/>
      </c>
    </row>
    <row r="1338" spans="1:30" ht="15" hidden="1" customHeight="1" x14ac:dyDescent="0.25">
      <c r="A1338" s="43">
        <v>56010</v>
      </c>
      <c r="B1338" s="29" t="s">
        <v>215</v>
      </c>
      <c r="C1338" s="29" t="str">
        <f>IFERROR(INDEX(Cadastro!$C$5:$C$94,$AB1338),"NÃO INFORMADO")</f>
        <v>ELE</v>
      </c>
      <c r="D1338" s="29" t="str">
        <f>IFERROR(INDEX(Cadastro!$D$5:$D$94,$AB1338),"")</f>
        <v>A</v>
      </c>
      <c r="E1338" s="29" t="str">
        <f>IFERROR(INDEX(Cadastro!$G$5:$G$94,$AB1338),"")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$94,$AB1338),"")="",IF($L1338&gt;0,1,0),IF(IFERROR(INDEX(Cadastro!$F$5:$F$94,$AB1338),"")&lt;=IFERROR(INDEX(Parâmetros!$B$39:$B$48,MATCH($E1338,Parâmetros!$A$39:$A$48,0)),99),IFERROR(INDEX(Cadastro!$F$5:$F$94,$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$94,$AB1338),"")="",0,IF(IFERROR(INDEX(Cadastro!$F$5:$F$94,$AB1338),"")&gt;IFERROR(INDEX(Parâmetros!$B$39:$B$48,MATCH($E1338,Parâmetros!$A$39:$A$48,0)),99),IFERROR(INDEX(Cadastro!$F$5:$F$94,$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registro"),IF(AND($AB1338&lt;&gt;$AB1337,IFERROR(INDEX(Cadastro!$F$5:$F$94,$AB1338),"")=""),"Indeterminado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IFERROR(MATCH($A1338&amp;"|"&amp;TEXT(_xlfn.MAXIFS(Cadastro!$E$5:$E$94,Cadastro!$A$5:$A$94,$A1338,Cadastro!$E$5:$E$94,"&lt;="&amp;$F1338),"yyyymmdd"),Cadastro!$I$5:$I$94,0),"")</f>
        <v>52</v>
      </c>
      <c r="AC1338" t="str">
        <f>IFERROR(_xlfn.SINGLE(INDEX(Exceções!$D$5:$D$202,MATCH($A1338&amp;"|"&amp;$F1338,Exceções!$F$5:$F$202,0))),"")</f>
        <v/>
      </c>
      <c r="AD1338" t="str">
        <f>IF($AC1338="","",IFERROR(_xlfn.SINGLE(INDEX(Exceções!$E$5:$E$202,MATCH($A1338&amp;"|"&amp;$F1338,Exceções!$F$5:$F$202,0))),""))</f>
        <v/>
      </c>
    </row>
    <row r="1339" spans="1:30" ht="15" hidden="1" customHeight="1" x14ac:dyDescent="0.25">
      <c r="A1339" s="43">
        <v>56010</v>
      </c>
      <c r="B1339" s="29" t="s">
        <v>215</v>
      </c>
      <c r="C1339" s="29" t="str">
        <f>IFERROR(INDEX(Cadastro!$C$5:$C$94,$AB1339),"NÃO INFORMADO")</f>
        <v>ELE</v>
      </c>
      <c r="D1339" s="29" t="str">
        <f>IFERROR(INDEX(Cadastro!$D$5:$D$94,$AB1339),"")</f>
        <v>A</v>
      </c>
      <c r="E1339" s="29" t="str">
        <f>IFERROR(INDEX(Cadastro!$G$5:$G$94,$AB1339),"")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$94,$AB1339),"")="",IF($L1339&gt;0,1,0),IF(IFERROR(INDEX(Cadastro!$F$5:$F$94,$AB1339),"")&lt;=IFERROR(INDEX(Parâmetros!$B$39:$B$48,MATCH($E1339,Parâmetros!$A$39:$A$48,0)),99),IFERROR(INDEX(Cadastro!$F$5:$F$94,$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$94,$AB1339),"")="",0,IF(IFERROR(INDEX(Cadastro!$F$5:$F$94,$AB1339),"")&gt;IFERROR(INDEX(Parâmetros!$B$39:$B$48,MATCH($E1339,Parâmetros!$A$39:$A$48,0)),99),IFERROR(INDEX(Cadastro!$F$5:$F$94,$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registro"),IF(AND($AB1339&lt;&gt;$AB1338,IFERROR(INDEX(Cadastro!$F$5:$F$94,$AB1339),"")=""),"Indeterminado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IFERROR(MATCH($A1339&amp;"|"&amp;TEXT(_xlfn.MAXIFS(Cadastro!$E$5:$E$94,Cadastro!$A$5:$A$94,$A1339,Cadastro!$E$5:$E$94,"&lt;="&amp;$F1339),"yyyymmdd"),Cadastro!$I$5:$I$94,0),"")</f>
        <v>52</v>
      </c>
      <c r="AC1339" t="str">
        <f>IFERROR(_xlfn.SINGLE(INDEX(Exceções!$D$5:$D$202,MATCH($A1339&amp;"|"&amp;$F1339,Exceções!$F$5:$F$202,0))),"")</f>
        <v/>
      </c>
      <c r="AD1339" t="str">
        <f>IF($AC1339="","",IFERROR(_xlfn.SINGLE(INDEX(Exceções!$E$5:$E$202,MATCH($A1339&amp;"|"&amp;$F1339,Exceções!$F$5:$F$202,0))),""))</f>
        <v/>
      </c>
    </row>
    <row r="1340" spans="1:30" ht="15" hidden="1" customHeight="1" x14ac:dyDescent="0.25">
      <c r="A1340" s="43">
        <v>56010</v>
      </c>
      <c r="B1340" s="29" t="s">
        <v>215</v>
      </c>
      <c r="C1340" s="29" t="str">
        <f>IFERROR(INDEX(Cadastro!$C$5:$C$94,$AB1340),"NÃO INFORMADO")</f>
        <v>ELE</v>
      </c>
      <c r="D1340" s="29" t="str">
        <f>IFERROR(INDEX(Cadastro!$D$5:$D$94,$AB1340),"")</f>
        <v>A</v>
      </c>
      <c r="E1340" s="29" t="str">
        <f>IFERROR(INDEX(Cadastro!$G$5:$G$94,$AB1340),"")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$94,$AB1340),"")="",IF($L1340&gt;0,1,0),IF(IFERROR(INDEX(Cadastro!$F$5:$F$94,$AB1340),"")&lt;=IFERROR(INDEX(Parâmetros!$B$39:$B$48,MATCH($E1340,Parâmetros!$A$39:$A$48,0)),99),IFERROR(INDEX(Cadastro!$F$5:$F$94,$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$94,$AB1340),"")="",0,IF(IFERROR(INDEX(Cadastro!$F$5:$F$94,$AB1340),"")&gt;IFERROR(INDEX(Parâmetros!$B$39:$B$48,MATCH($E1340,Parâmetros!$A$39:$A$48,0)),99),IFERROR(INDEX(Cadastro!$F$5:$F$94,$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registro"),IF(AND($AB1340&lt;&gt;$AB1339,IFERROR(INDEX(Cadastro!$F$5:$F$94,$AB1340),"")=""),"Indeterminado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IFERROR(MATCH($A1340&amp;"|"&amp;TEXT(_xlfn.MAXIFS(Cadastro!$E$5:$E$94,Cadastro!$A$5:$A$94,$A1340,Cadastro!$E$5:$E$94,"&lt;="&amp;$F1340),"yyyymmdd"),Cadastro!$I$5:$I$94,0),"")</f>
        <v>52</v>
      </c>
      <c r="AC1340" t="str">
        <f>IFERROR(_xlfn.SINGLE(INDEX(Exceções!$D$5:$D$202,MATCH($A1340&amp;"|"&amp;$F1340,Exceções!$F$5:$F$202,0))),"")</f>
        <v/>
      </c>
      <c r="AD1340" t="str">
        <f>IF($AC1340="","",IFERROR(_xlfn.SINGLE(INDEX(Exceções!$E$5:$E$202,MATCH($A1340&amp;"|"&amp;$F1340,Exceções!$F$5:$F$202,0))),""))</f>
        <v/>
      </c>
    </row>
    <row r="1341" spans="1:30" ht="15" hidden="1" customHeight="1" x14ac:dyDescent="0.25">
      <c r="A1341" s="43">
        <v>56010</v>
      </c>
      <c r="B1341" s="29" t="s">
        <v>215</v>
      </c>
      <c r="C1341" s="29" t="str">
        <f>IFERROR(INDEX(Cadastro!$C$5:$C$94,$AB1341),"NÃO INFORMADO")</f>
        <v>ELE</v>
      </c>
      <c r="D1341" s="29" t="str">
        <f>IFERROR(INDEX(Cadastro!$D$5:$D$94,$AB1341),"")</f>
        <v>A</v>
      </c>
      <c r="E1341" s="29" t="str">
        <f>IFERROR(INDEX(Cadastro!$G$5:$G$94,$AB1341),"")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$94,$AB1341),"")="",IF($L1341&gt;0,1,0),IF(IFERROR(INDEX(Cadastro!$F$5:$F$94,$AB1341),"")&lt;=IFERROR(INDEX(Parâmetros!$B$39:$B$48,MATCH($E1341,Parâmetros!$A$39:$A$48,0)),99),IFERROR(INDEX(Cadastro!$F$5:$F$94,$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$94,$AB1341),"")="",0,IF(IFERROR(INDEX(Cadastro!$F$5:$F$94,$AB1341),"")&gt;IFERROR(INDEX(Parâmetros!$B$39:$B$48,MATCH($E1341,Parâmetros!$A$39:$A$48,0)),99),IFERROR(INDEX(Cadastro!$F$5:$F$94,$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registro"),IF(AND($AB1341&lt;&gt;$AB1340,IFERROR(INDEX(Cadastro!$F$5:$F$94,$AB1341),"")=""),"Indeterminado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IFERROR(MATCH($A1341&amp;"|"&amp;TEXT(_xlfn.MAXIFS(Cadastro!$E$5:$E$94,Cadastro!$A$5:$A$94,$A1341,Cadastro!$E$5:$E$94,"&lt;="&amp;$F1341),"yyyymmdd"),Cadastro!$I$5:$I$94,0),"")</f>
        <v>52</v>
      </c>
      <c r="AC1341" t="str">
        <f>IFERROR(_xlfn.SINGLE(INDEX(Exceções!$D$5:$D$202,MATCH($A1341&amp;"|"&amp;$F1341,Exceções!$F$5:$F$202,0))),"")</f>
        <v/>
      </c>
      <c r="AD1341" t="str">
        <f>IF($AC1341="","",IFERROR(_xlfn.SINGLE(INDEX(Exceções!$E$5:$E$202,MATCH($A1341&amp;"|"&amp;$F1341,Exceções!$F$5:$F$202,0))),""))</f>
        <v/>
      </c>
    </row>
    <row r="1342" spans="1:30" ht="15" hidden="1" customHeight="1" x14ac:dyDescent="0.25">
      <c r="A1342" s="43">
        <v>56010</v>
      </c>
      <c r="B1342" s="29" t="s">
        <v>215</v>
      </c>
      <c r="C1342" s="29" t="str">
        <f>IFERROR(INDEX(Cadastro!$C$5:$C$94,$AB1342),"NÃO INFORMADO")</f>
        <v>ELE</v>
      </c>
      <c r="D1342" s="29" t="str">
        <f>IFERROR(INDEX(Cadastro!$D$5:$D$94,$AB1342),"")</f>
        <v>A</v>
      </c>
      <c r="E1342" s="29" t="str">
        <f>IFERROR(INDEX(Cadastro!$G$5:$G$94,$AB1342),"")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$94,$AB1342),"")="",IF($L1342&gt;0,1,0),IF(IFERROR(INDEX(Cadastro!$F$5:$F$94,$AB1342),"")&lt;=IFERROR(INDEX(Parâmetros!$B$39:$B$48,MATCH($E1342,Parâmetros!$A$39:$A$48,0)),99),IFERROR(INDEX(Cadastro!$F$5:$F$94,$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$94,$AB1342),"")="",0,IF(IFERROR(INDEX(Cadastro!$F$5:$F$94,$AB1342),"")&gt;IFERROR(INDEX(Parâmetros!$B$39:$B$48,MATCH($E1342,Parâmetros!$A$39:$A$48,0)),99),IFERROR(INDEX(Cadastro!$F$5:$F$94,$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registro"),IF(AND($AB1342&lt;&gt;$AB1341,IFERROR(INDEX(Cadastro!$F$5:$F$94,$AB1342),"")=""),"Indeterminado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IFERROR(MATCH($A1342&amp;"|"&amp;TEXT(_xlfn.MAXIFS(Cadastro!$E$5:$E$94,Cadastro!$A$5:$A$94,$A1342,Cadastro!$E$5:$E$94,"&lt;="&amp;$F1342),"yyyymmdd"),Cadastro!$I$5:$I$94,0),"")</f>
        <v>52</v>
      </c>
      <c r="AC1342" t="str">
        <f>IFERROR(_xlfn.SINGLE(INDEX(Exceções!$D$5:$D$202,MATCH($A1342&amp;"|"&amp;$F1342,Exceções!$F$5:$F$202,0))),"")</f>
        <v/>
      </c>
      <c r="AD1342" t="str">
        <f>IF($AC1342="","",IFERROR(_xlfn.SINGLE(INDEX(Exceções!$E$5:$E$202,MATCH($A1342&amp;"|"&amp;$F1342,Exceções!$F$5:$F$202,0))),""))</f>
        <v/>
      </c>
    </row>
    <row r="1343" spans="1:30" ht="15" hidden="1" customHeight="1" x14ac:dyDescent="0.25">
      <c r="A1343" s="43">
        <v>56010</v>
      </c>
      <c r="B1343" s="29" t="s">
        <v>215</v>
      </c>
      <c r="C1343" s="29" t="str">
        <f>IFERROR(INDEX(Cadastro!$C$5:$C$94,$AB1343),"NÃO INFORMADO")</f>
        <v>ELE</v>
      </c>
      <c r="D1343" s="29" t="str">
        <f>IFERROR(INDEX(Cadastro!$D$5:$D$94,$AB1343),"")</f>
        <v>A</v>
      </c>
      <c r="E1343" s="29" t="str">
        <f>IFERROR(INDEX(Cadastro!$G$5:$G$94,$AB1343),"")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$94,$AB1343),"")="",IF($L1343&gt;0,1,0),IF(IFERROR(INDEX(Cadastro!$F$5:$F$94,$AB1343),"")&lt;=IFERROR(INDEX(Parâmetros!$B$39:$B$48,MATCH($E1343,Parâmetros!$A$39:$A$48,0)),99),IFERROR(INDEX(Cadastro!$F$5:$F$94,$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$94,$AB1343),"")="",0,IF(IFERROR(INDEX(Cadastro!$F$5:$F$94,$AB1343),"")&gt;IFERROR(INDEX(Parâmetros!$B$39:$B$48,MATCH($E1343,Parâmetros!$A$39:$A$48,0)),99),IFERROR(INDEX(Cadastro!$F$5:$F$94,$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registro"),IF(AND($AB1343&lt;&gt;$AB1342,IFERROR(INDEX(Cadastro!$F$5:$F$94,$AB1343),"")=""),"Indeterminado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IFERROR(MATCH($A1343&amp;"|"&amp;TEXT(_xlfn.MAXIFS(Cadastro!$E$5:$E$94,Cadastro!$A$5:$A$94,$A1343,Cadastro!$E$5:$E$94,"&lt;="&amp;$F1343),"yyyymmdd"),Cadastro!$I$5:$I$94,0),"")</f>
        <v>52</v>
      </c>
      <c r="AC1343" t="str">
        <f>IFERROR(_xlfn.SINGLE(INDEX(Exceções!$D$5:$D$202,MATCH($A1343&amp;"|"&amp;$F1343,Exceções!$F$5:$F$202,0))),"")</f>
        <v/>
      </c>
      <c r="AD1343" t="str">
        <f>IF($AC1343="","",IFERROR(_xlfn.SINGLE(INDEX(Exceções!$E$5:$E$202,MATCH($A1343&amp;"|"&amp;$F1343,Exceções!$F$5:$F$202,0))),""))</f>
        <v/>
      </c>
    </row>
    <row r="1344" spans="1:30" ht="15" hidden="1" customHeight="1" x14ac:dyDescent="0.25">
      <c r="A1344" s="43">
        <v>56010</v>
      </c>
      <c r="B1344" s="29" t="s">
        <v>215</v>
      </c>
      <c r="C1344" s="29" t="str">
        <f>IFERROR(INDEX(Cadastro!$C$5:$C$94,$AB1344),"NÃO INFORMADO")</f>
        <v>ELE</v>
      </c>
      <c r="D1344" s="29" t="str">
        <f>IFERROR(INDEX(Cadastro!$D$5:$D$94,$AB1344),"")</f>
        <v>A</v>
      </c>
      <c r="E1344" s="29" t="str">
        <f>IFERROR(INDEX(Cadastro!$G$5:$G$94,$AB1344),"")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$94,$AB1344),"")="",IF($L1344&gt;0,1,0),IF(IFERROR(INDEX(Cadastro!$F$5:$F$94,$AB1344),"")&lt;=IFERROR(INDEX(Parâmetros!$B$39:$B$48,MATCH($E1344,Parâmetros!$A$39:$A$48,0)),99),IFERROR(INDEX(Cadastro!$F$5:$F$94,$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$94,$AB1344),"")="",0,IF(IFERROR(INDEX(Cadastro!$F$5:$F$94,$AB1344),"")&gt;IFERROR(INDEX(Parâmetros!$B$39:$B$48,MATCH($E1344,Parâmetros!$A$39:$A$48,0)),99),IFERROR(INDEX(Cadastro!$F$5:$F$94,$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registro"),IF(AND($AB1344&lt;&gt;$AB1343,IFERROR(INDEX(Cadastro!$F$5:$F$94,$AB1344),"")=""),"Indeterminado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IFERROR(MATCH($A1344&amp;"|"&amp;TEXT(_xlfn.MAXIFS(Cadastro!$E$5:$E$94,Cadastro!$A$5:$A$94,$A1344,Cadastro!$E$5:$E$94,"&lt;="&amp;$F1344),"yyyymmdd"),Cadastro!$I$5:$I$94,0),"")</f>
        <v>52</v>
      </c>
      <c r="AC1344" t="str">
        <f>IFERROR(_xlfn.SINGLE(INDEX(Exceções!$D$5:$D$202,MATCH($A1344&amp;"|"&amp;$F1344,Exceções!$F$5:$F$202,0))),"")</f>
        <v/>
      </c>
      <c r="AD1344" t="str">
        <f>IF($AC1344="","",IFERROR(_xlfn.SINGLE(INDEX(Exceções!$E$5:$E$202,MATCH($A1344&amp;"|"&amp;$F1344,Exceções!$F$5:$F$202,0))),""))</f>
        <v/>
      </c>
    </row>
    <row r="1345" spans="1:30" ht="15" hidden="1" customHeight="1" x14ac:dyDescent="0.25">
      <c r="A1345" s="43">
        <v>56010</v>
      </c>
      <c r="B1345" s="29" t="s">
        <v>215</v>
      </c>
      <c r="C1345" s="29" t="str">
        <f>IFERROR(INDEX(Cadastro!$C$5:$C$94,$AB1345),"NÃO INFORMADO")</f>
        <v>ELE</v>
      </c>
      <c r="D1345" s="29" t="str">
        <f>IFERROR(INDEX(Cadastro!$D$5:$D$94,$AB1345),"")</f>
        <v>A</v>
      </c>
      <c r="E1345" s="29" t="str">
        <f>IFERROR(INDEX(Cadastro!$G$5:$G$94,$AB1345),"")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$94,$AB1345),"")="",IF($L1345&gt;0,1,0),IF(IFERROR(INDEX(Cadastro!$F$5:$F$94,$AB1345),"")&lt;=IFERROR(INDEX(Parâmetros!$B$39:$B$48,MATCH($E1345,Parâmetros!$A$39:$A$48,0)),99),IFERROR(INDEX(Cadastro!$F$5:$F$94,$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$94,$AB1345),"")="",0,IF(IFERROR(INDEX(Cadastro!$F$5:$F$94,$AB1345),"")&gt;IFERROR(INDEX(Parâmetros!$B$39:$B$48,MATCH($E1345,Parâmetros!$A$39:$A$48,0)),99),IFERROR(INDEX(Cadastro!$F$5:$F$94,$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registro"),IF(AND($AB1345&lt;&gt;$AB1344,IFERROR(INDEX(Cadastro!$F$5:$F$94,$AB1345),"")=""),"Indeterminado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IFERROR(MATCH($A1345&amp;"|"&amp;TEXT(_xlfn.MAXIFS(Cadastro!$E$5:$E$94,Cadastro!$A$5:$A$94,$A1345,Cadastro!$E$5:$E$94,"&lt;="&amp;$F1345),"yyyymmdd"),Cadastro!$I$5:$I$94,0),"")</f>
        <v>52</v>
      </c>
      <c r="AC1345" t="str">
        <f>IFERROR(_xlfn.SINGLE(INDEX(Exceções!$D$5:$D$202,MATCH($A1345&amp;"|"&amp;$F1345,Exceções!$F$5:$F$202,0))),"")</f>
        <v/>
      </c>
      <c r="AD1345" t="str">
        <f>IF($AC1345="","",IFERROR(_xlfn.SINGLE(INDEX(Exceções!$E$5:$E$202,MATCH($A1345&amp;"|"&amp;$F1345,Exceções!$F$5:$F$202,0))),""))</f>
        <v/>
      </c>
    </row>
    <row r="1346" spans="1:30" ht="15" hidden="1" customHeight="1" x14ac:dyDescent="0.25">
      <c r="A1346" s="43">
        <v>56010</v>
      </c>
      <c r="B1346" s="29" t="s">
        <v>215</v>
      </c>
      <c r="C1346" s="29" t="str">
        <f>IFERROR(INDEX(Cadastro!$C$5:$C$94,$AB1346),"NÃO INFORMADO")</f>
        <v>ELE</v>
      </c>
      <c r="D1346" s="29" t="str">
        <f>IFERROR(INDEX(Cadastro!$D$5:$D$94,$AB1346),"")</f>
        <v>A</v>
      </c>
      <c r="E1346" s="29" t="str">
        <f>IFERROR(INDEX(Cadastro!$G$5:$G$94,$AB1346),"")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$94,$AB1346),"")="",IF($L1346&gt;0,1,0),IF(IFERROR(INDEX(Cadastro!$F$5:$F$94,$AB1346),"")&lt;=IFERROR(INDEX(Parâmetros!$B$39:$B$48,MATCH($E1346,Parâmetros!$A$39:$A$48,0)),99),IFERROR(INDEX(Cadastro!$F$5:$F$94,$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$94,$AB1346),"")="",0,IF(IFERROR(INDEX(Cadastro!$F$5:$F$94,$AB1346),"")&gt;IFERROR(INDEX(Parâmetros!$B$39:$B$48,MATCH($E1346,Parâmetros!$A$39:$A$48,0)),99),IFERROR(INDEX(Cadastro!$F$5:$F$94,$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registro"),IF(AND($AB1346&lt;&gt;$AB1345,IFERROR(INDEX(Cadastro!$F$5:$F$94,$AB1346),"")=""),"Indeterminado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IFERROR(MATCH($A1346&amp;"|"&amp;TEXT(_xlfn.MAXIFS(Cadastro!$E$5:$E$94,Cadastro!$A$5:$A$94,$A1346,Cadastro!$E$5:$E$94,"&lt;="&amp;$F1346),"yyyymmdd"),Cadastro!$I$5:$I$94,0),"")</f>
        <v>52</v>
      </c>
      <c r="AC1346" t="str">
        <f>IFERROR(_xlfn.SINGLE(INDEX(Exceções!$D$5:$D$202,MATCH($A1346&amp;"|"&amp;$F1346,Exceções!$F$5:$F$202,0))),"")</f>
        <v/>
      </c>
      <c r="AD1346" t="str">
        <f>IF($AC1346="","",IFERROR(_xlfn.SINGLE(INDEX(Exceções!$E$5:$E$202,MATCH($A1346&amp;"|"&amp;$F1346,Exceções!$F$5:$F$202,0))),""))</f>
        <v/>
      </c>
    </row>
    <row r="1347" spans="1:30" ht="15" hidden="1" customHeight="1" x14ac:dyDescent="0.25">
      <c r="A1347" s="43">
        <v>56010</v>
      </c>
      <c r="B1347" s="29" t="s">
        <v>215</v>
      </c>
      <c r="C1347" s="29" t="str">
        <f>IFERROR(INDEX(Cadastro!$C$5:$C$94,$AB1347),"NÃO INFORMADO")</f>
        <v>ELE</v>
      </c>
      <c r="D1347" s="29" t="str">
        <f>IFERROR(INDEX(Cadastro!$D$5:$D$94,$AB1347),"")</f>
        <v>A</v>
      </c>
      <c r="E1347" s="29" t="str">
        <f>IFERROR(INDEX(Cadastro!$G$5:$G$94,$AB1347),"")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$94,$AB1347),"")="",IF($L1347&gt;0,1,0),IF(IFERROR(INDEX(Cadastro!$F$5:$F$94,$AB1347),"")&lt;=IFERROR(INDEX(Parâmetros!$B$39:$B$48,MATCH($E1347,Parâmetros!$A$39:$A$48,0)),99),IFERROR(INDEX(Cadastro!$F$5:$F$94,$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$94,$AB1347),"")="",0,IF(IFERROR(INDEX(Cadastro!$F$5:$F$94,$AB1347),"")&gt;IFERROR(INDEX(Parâmetros!$B$39:$B$48,MATCH($E1347,Parâmetros!$A$39:$A$48,0)),99),IFERROR(INDEX(Cadastro!$F$5:$F$94,$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registro"),IF(AND($AB1347&lt;&gt;$AB1346,IFERROR(INDEX(Cadastro!$F$5:$F$94,$AB1347),"")=""),"Indeterminado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IFERROR(MATCH($A1347&amp;"|"&amp;TEXT(_xlfn.MAXIFS(Cadastro!$E$5:$E$94,Cadastro!$A$5:$A$94,$A1347,Cadastro!$E$5:$E$94,"&lt;="&amp;$F1347),"yyyymmdd"),Cadastro!$I$5:$I$94,0),"")</f>
        <v>52</v>
      </c>
      <c r="AC1347" t="str">
        <f>IFERROR(_xlfn.SINGLE(INDEX(Exceções!$D$5:$D$202,MATCH($A1347&amp;"|"&amp;$F1347,Exceções!$F$5:$F$202,0))),"")</f>
        <v/>
      </c>
      <c r="AD1347" t="str">
        <f>IF($AC1347="","",IFERROR(_xlfn.SINGLE(INDEX(Exceções!$E$5:$E$202,MATCH($A1347&amp;"|"&amp;$F1347,Exceções!$F$5:$F$202,0))),""))</f>
        <v/>
      </c>
    </row>
    <row r="1348" spans="1:30" ht="15" hidden="1" customHeight="1" x14ac:dyDescent="0.25">
      <c r="A1348" s="43">
        <v>56010</v>
      </c>
      <c r="B1348" s="29" t="s">
        <v>215</v>
      </c>
      <c r="C1348" s="29" t="str">
        <f>IFERROR(INDEX(Cadastro!$C$5:$C$94,$AB1348),"NÃO INFORMADO")</f>
        <v>ELE</v>
      </c>
      <c r="D1348" s="29" t="str">
        <f>IFERROR(INDEX(Cadastro!$D$5:$D$94,$AB1348),"")</f>
        <v>A</v>
      </c>
      <c r="E1348" s="29" t="str">
        <f>IFERROR(INDEX(Cadastro!$G$5:$G$94,$AB1348),"")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$94,$AB1348),"")="",IF($L1348&gt;0,1,0),IF(IFERROR(INDEX(Cadastro!$F$5:$F$94,$AB1348),"")&lt;=IFERROR(INDEX(Parâmetros!$B$39:$B$48,MATCH($E1348,Parâmetros!$A$39:$A$48,0)),99),IFERROR(INDEX(Cadastro!$F$5:$F$94,$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$94,$AB1348),"")="",0,IF(IFERROR(INDEX(Cadastro!$F$5:$F$94,$AB1348),"")&gt;IFERROR(INDEX(Parâmetros!$B$39:$B$48,MATCH($E1348,Parâmetros!$A$39:$A$48,0)),99),IFERROR(INDEX(Cadastro!$F$5:$F$94,$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registro"),IF(AND($AB1348&lt;&gt;$AB1347,IFERROR(INDEX(Cadastro!$F$5:$F$94,$AB1348),"")=""),"Indeterminado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IFERROR(MATCH($A1348&amp;"|"&amp;TEXT(_xlfn.MAXIFS(Cadastro!$E$5:$E$94,Cadastro!$A$5:$A$94,$A1348,Cadastro!$E$5:$E$94,"&lt;="&amp;$F1348),"yyyymmdd"),Cadastro!$I$5:$I$94,0),"")</f>
        <v>52</v>
      </c>
      <c r="AC1348" t="str">
        <f>IFERROR(_xlfn.SINGLE(INDEX(Exceções!$D$5:$D$202,MATCH($A1348&amp;"|"&amp;$F1348,Exceções!$F$5:$F$202,0))),"")</f>
        <v/>
      </c>
      <c r="AD1348" t="str">
        <f>IF($AC1348="","",IFERROR(_xlfn.SINGLE(INDEX(Exceções!$E$5:$E$202,MATCH($A1348&amp;"|"&amp;$F1348,Exceções!$F$5:$F$202,0))),""))</f>
        <v/>
      </c>
    </row>
    <row r="1349" spans="1:30" ht="15" hidden="1" customHeight="1" x14ac:dyDescent="0.25">
      <c r="A1349" s="43">
        <v>56010</v>
      </c>
      <c r="B1349" s="29" t="s">
        <v>215</v>
      </c>
      <c r="C1349" s="29" t="str">
        <f>IFERROR(INDEX(Cadastro!$C$5:$C$94,$AB1349),"NÃO INFORMADO")</f>
        <v>ELE</v>
      </c>
      <c r="D1349" s="29" t="str">
        <f>IFERROR(INDEX(Cadastro!$D$5:$D$94,$AB1349),"")</f>
        <v>A</v>
      </c>
      <c r="E1349" s="29" t="str">
        <f>IFERROR(INDEX(Cadastro!$G$5:$G$94,$AB1349),"")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$94,$AB1349),"")="",IF($L1349&gt;0,1,0),IF(IFERROR(INDEX(Cadastro!$F$5:$F$94,$AB1349),"")&lt;=IFERROR(INDEX(Parâmetros!$B$39:$B$48,MATCH($E1349,Parâmetros!$A$39:$A$48,0)),99),IFERROR(INDEX(Cadastro!$F$5:$F$94,$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$94,$AB1349),"")="",0,IF(IFERROR(INDEX(Cadastro!$F$5:$F$94,$AB1349),"")&gt;IFERROR(INDEX(Parâmetros!$B$39:$B$48,MATCH($E1349,Parâmetros!$A$39:$A$48,0)),99),IFERROR(INDEX(Cadastro!$F$5:$F$94,$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registro"),IF(AND($AB1349&lt;&gt;$AB1348,IFERROR(INDEX(Cadastro!$F$5:$F$94,$AB1349),"")=""),"Indeterminado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IFERROR(MATCH($A1349&amp;"|"&amp;TEXT(_xlfn.MAXIFS(Cadastro!$E$5:$E$94,Cadastro!$A$5:$A$94,$A1349,Cadastro!$E$5:$E$94,"&lt;="&amp;$F1349),"yyyymmdd"),Cadastro!$I$5:$I$94,0),"")</f>
        <v>52</v>
      </c>
      <c r="AC1349" t="str">
        <f>IFERROR(_xlfn.SINGLE(INDEX(Exceções!$D$5:$D$202,MATCH($A1349&amp;"|"&amp;$F1349,Exceções!$F$5:$F$202,0))),"")</f>
        <v/>
      </c>
      <c r="AD1349" t="str">
        <f>IF($AC1349="","",IFERROR(_xlfn.SINGLE(INDEX(Exceções!$E$5:$E$202,MATCH($A1349&amp;"|"&amp;$F1349,Exceções!$F$5:$F$202,0))),""))</f>
        <v/>
      </c>
    </row>
    <row r="1350" spans="1:30" ht="15" hidden="1" customHeight="1" x14ac:dyDescent="0.25">
      <c r="A1350" s="43">
        <v>56010</v>
      </c>
      <c r="B1350" s="29" t="s">
        <v>215</v>
      </c>
      <c r="C1350" s="29" t="str">
        <f>IFERROR(INDEX(Cadastro!$C$5:$C$94,$AB1350),"NÃO INFORMADO")</f>
        <v>ELE</v>
      </c>
      <c r="D1350" s="29" t="str">
        <f>IFERROR(INDEX(Cadastro!$D$5:$D$94,$AB1350),"")</f>
        <v>A</v>
      </c>
      <c r="E1350" s="29" t="str">
        <f>IFERROR(INDEX(Cadastro!$G$5:$G$94,$AB1350),"")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$94,$AB1350),"")="",IF($L1350&gt;0,1,0),IF(IFERROR(INDEX(Cadastro!$F$5:$F$94,$AB1350),"")&lt;=IFERROR(INDEX(Parâmetros!$B$39:$B$48,MATCH($E1350,Parâmetros!$A$39:$A$48,0)),99),IFERROR(INDEX(Cadastro!$F$5:$F$94,$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$94,$AB1350),"")="",0,IF(IFERROR(INDEX(Cadastro!$F$5:$F$94,$AB1350),"")&gt;IFERROR(INDEX(Parâmetros!$B$39:$B$48,MATCH($E1350,Parâmetros!$A$39:$A$48,0)),99),IFERROR(INDEX(Cadastro!$F$5:$F$94,$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registro"),IF(AND($AB1350&lt;&gt;$AB1349,IFERROR(INDEX(Cadastro!$F$5:$F$94,$AB1350),"")=""),"Indeterminado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IFERROR(MATCH($A1350&amp;"|"&amp;TEXT(_xlfn.MAXIFS(Cadastro!$E$5:$E$94,Cadastro!$A$5:$A$94,$A1350,Cadastro!$E$5:$E$94,"&lt;="&amp;$F1350),"yyyymmdd"),Cadastro!$I$5:$I$94,0),"")</f>
        <v>52</v>
      </c>
      <c r="AC1350" t="str">
        <f>IFERROR(_xlfn.SINGLE(INDEX(Exceções!$D$5:$D$202,MATCH($A1350&amp;"|"&amp;$F1350,Exceções!$F$5:$F$202,0))),"")</f>
        <v/>
      </c>
      <c r="AD1350" t="str">
        <f>IF($AC1350="","",IFERROR(_xlfn.SINGLE(INDEX(Exceções!$E$5:$E$202,MATCH($A1350&amp;"|"&amp;$F1350,Exceções!$F$5:$F$202,0))),""))</f>
        <v/>
      </c>
    </row>
    <row r="1351" spans="1:30" ht="15" hidden="1" customHeight="1" x14ac:dyDescent="0.25">
      <c r="A1351" s="43">
        <v>56010</v>
      </c>
      <c r="B1351" s="29" t="s">
        <v>215</v>
      </c>
      <c r="C1351" s="29" t="str">
        <f>IFERROR(INDEX(Cadastro!$C$5:$C$94,$AB1351),"NÃO INFORMADO")</f>
        <v>ELE</v>
      </c>
      <c r="D1351" s="29" t="str">
        <f>IFERROR(INDEX(Cadastro!$D$5:$D$94,$AB1351),"")</f>
        <v>A</v>
      </c>
      <c r="E1351" s="29" t="str">
        <f>IFERROR(INDEX(Cadastro!$G$5:$G$94,$AB1351),"")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$94,$AB1351),"")="",IF($L1351&gt;0,1,0),IF(IFERROR(INDEX(Cadastro!$F$5:$F$94,$AB1351),"")&lt;=IFERROR(INDEX(Parâmetros!$B$39:$B$48,MATCH($E1351,Parâmetros!$A$39:$A$48,0)),99),IFERROR(INDEX(Cadastro!$F$5:$F$94,$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$94,$AB1351),"")="",0,IF(IFERROR(INDEX(Cadastro!$F$5:$F$94,$AB1351),"")&gt;IFERROR(INDEX(Parâmetros!$B$39:$B$48,MATCH($E1351,Parâmetros!$A$39:$A$48,0)),99),IFERROR(INDEX(Cadastro!$F$5:$F$94,$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registro"),IF(AND($AB1351&lt;&gt;$AB1350,IFERROR(INDEX(Cadastro!$F$5:$F$94,$AB1351),"")=""),"Indeterminado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IFERROR(MATCH($A1351&amp;"|"&amp;TEXT(_xlfn.MAXIFS(Cadastro!$E$5:$E$94,Cadastro!$A$5:$A$94,$A1351,Cadastro!$E$5:$E$94,"&lt;="&amp;$F1351),"yyyymmdd"),Cadastro!$I$5:$I$94,0),"")</f>
        <v>52</v>
      </c>
      <c r="AC1351" t="str">
        <f>IFERROR(_xlfn.SINGLE(INDEX(Exceções!$D$5:$D$202,MATCH($A1351&amp;"|"&amp;$F1351,Exceções!$F$5:$F$202,0))),"")</f>
        <v/>
      </c>
      <c r="AD1351" t="str">
        <f>IF($AC1351="","",IFERROR(_xlfn.SINGLE(INDEX(Exceções!$E$5:$E$202,MATCH($A1351&amp;"|"&amp;$F1351,Exceções!$F$5:$F$202,0))),""))</f>
        <v/>
      </c>
    </row>
    <row r="1352" spans="1:30" ht="15" hidden="1" customHeight="1" x14ac:dyDescent="0.25">
      <c r="A1352" s="43">
        <v>56010</v>
      </c>
      <c r="B1352" s="29" t="s">
        <v>215</v>
      </c>
      <c r="C1352" s="29" t="str">
        <f>IFERROR(INDEX(Cadastro!$C$5:$C$94,$AB1352),"NÃO INFORMADO")</f>
        <v>ELE</v>
      </c>
      <c r="D1352" s="29" t="str">
        <f>IFERROR(INDEX(Cadastro!$D$5:$D$94,$AB1352),"")</f>
        <v>A</v>
      </c>
      <c r="E1352" s="29" t="str">
        <f>IFERROR(INDEX(Cadastro!$G$5:$G$94,$AB1352),"")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$94,$AB1352),"")="",IF($L1352&gt;0,1,0),IF(IFERROR(INDEX(Cadastro!$F$5:$F$94,$AB1352),"")&lt;=IFERROR(INDEX(Parâmetros!$B$39:$B$48,MATCH($E1352,Parâmetros!$A$39:$A$48,0)),99),IFERROR(INDEX(Cadastro!$F$5:$F$94,$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$94,$AB1352),"")="",0,IF(IFERROR(INDEX(Cadastro!$F$5:$F$94,$AB1352),"")&gt;IFERROR(INDEX(Parâmetros!$B$39:$B$48,MATCH($E1352,Parâmetros!$A$39:$A$48,0)),99),IFERROR(INDEX(Cadastro!$F$5:$F$94,$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registro"),IF(AND($AB1352&lt;&gt;$AB1351,IFERROR(INDEX(Cadastro!$F$5:$F$94,$AB1352),"")=""),"Indeterminado (início da série)",IF($X1352&gt;0,"Folga","Falta de registro"))))))))</f>
        <v>Folga</v>
      </c>
      <c r="Z1352" s="46">
        <f>IF(OR($L1352&gt;0,$F1352&gt;Parâmetros!$E$14),0,IF($A1352&lt;&gt;$A1351,1,N($Z1351)+1))</f>
        <v>1</v>
      </c>
      <c r="AA1352" s="46">
        <f>IF(OR($L1352&gt;0,$F1352&gt;Parâmetros!$E$14),0,IF(OR($A1352&lt;&gt;$A1353,$F1353&gt;Parâmetros!$E$14),1,N($AA1353)+1))</f>
        <v>1</v>
      </c>
      <c r="AB1352" s="43">
        <f>IFERROR(MATCH($A1352&amp;"|"&amp;TEXT(_xlfn.MAXIFS(Cadastro!$E$5:$E$94,Cadastro!$A$5:$A$94,$A1352,Cadastro!$E$5:$E$94,"&lt;="&amp;$F1352),"yyyymmdd"),Cadastro!$I$5:$I$94,0),"")</f>
        <v>52</v>
      </c>
      <c r="AC1352" t="str">
        <f>IFERROR(_xlfn.SINGLE(INDEX(Exceções!$D$5:$D$202,MATCH($A1352&amp;"|"&amp;$F1352,Exceções!$F$5:$F$202,0))),"")</f>
        <v/>
      </c>
      <c r="AD1352" t="str">
        <f>IF($AC1352="","",IFERROR(_xlfn.SINGLE(INDEX(Exceções!$E$5:$E$202,MATCH($A1352&amp;"|"&amp;$F1352,Exceções!$F$5:$F$202,0))),""))</f>
        <v/>
      </c>
    </row>
    <row r="1353" spans="1:30" ht="15" hidden="1" customHeight="1" x14ac:dyDescent="0.25">
      <c r="A1353" s="43">
        <v>56010</v>
      </c>
      <c r="B1353" s="29" t="s">
        <v>215</v>
      </c>
      <c r="C1353" s="29" t="str">
        <f>IFERROR(INDEX(Cadastro!$C$5:$C$94,$AB1353),"NÃO INFORMADO")</f>
        <v>ELE</v>
      </c>
      <c r="D1353" s="29" t="str">
        <f>IFERROR(INDEX(Cadastro!$D$5:$D$94,$AB1353),"")</f>
        <v>A</v>
      </c>
      <c r="E1353" s="29" t="str">
        <f>IFERROR(INDEX(Cadastro!$G$5:$G$94,$AB1353),"")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Não</v>
      </c>
      <c r="Q1353" s="44" t="str">
        <f t="shared" si="260"/>
        <v/>
      </c>
      <c r="R1353" s="44" t="str">
        <f t="shared" si="261"/>
        <v/>
      </c>
      <c r="S1353" s="42" t="str">
        <f t="shared" si="262"/>
        <v/>
      </c>
      <c r="T1353" s="44" t="str">
        <f>IF($Q1353&lt;&gt;"Sim","",IF($N1353&gt;Parâmetros!$E$15,"Sim","Não"))</f>
        <v/>
      </c>
      <c r="U1353" s="29" t="str">
        <f t="shared" si="263"/>
        <v>Fora da apuração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$94,$AB1353),"")="",IF($L1353&gt;0,1,0),IF(IFERROR(INDEX(Cadastro!$F$5:$F$94,$AB1353),"")&lt;=IFERROR(INDEX(Parâmetros!$B$39:$B$48,MATCH($E1353,Parâmetros!$A$39:$A$48,0)),99),IFERROR(INDEX(Cadastro!$F$5:$F$94,$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$94,$AB1353),"")="",0,IF(IFERROR(INDEX(Cadastro!$F$5:$F$94,$AB1353),"")&gt;IFERROR(INDEX(Parâmetros!$B$39:$B$48,MATCH($E1353,Parâmetros!$A$39:$A$48,0)),99),IFERROR(INDEX(Cadastro!$F$5:$F$94,$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registro"),IF(AND($AB1353&lt;&gt;$AB1352,IFERROR(INDEX(Cadastro!$F$5:$F$94,$AB1353),"")=""),"Indeterminado (início da série)",IF($X1353&gt;0,"Folga","Falta de registro"))))))))</f>
        <v>Falta de registro</v>
      </c>
      <c r="Z1353" s="46">
        <f>IF(OR($L1353&gt;0,$F1353&gt;Parâmetros!$E$14),0,IF($A1353&lt;&gt;$A1352,1,N($Z1352)+1))</f>
        <v>0</v>
      </c>
      <c r="AA1353" s="46">
        <f>IF(OR($L1353&gt;0,$F1353&gt;Parâmetros!$E$14),0,IF(OR($A1353&lt;&gt;$A1354,$F1354&gt;Parâmetros!$E$14),1,N($AA1354)+1))</f>
        <v>0</v>
      </c>
      <c r="AB1353" s="43">
        <f>IFERROR(MATCH($A1353&amp;"|"&amp;TEXT(_xlfn.MAXIFS(Cadastro!$E$5:$E$94,Cadastro!$A$5:$A$94,$A1353,Cadastro!$E$5:$E$94,"&lt;="&amp;$F1353),"yyyymmdd"),Cadastro!$I$5:$I$94,0),"")</f>
        <v>52</v>
      </c>
      <c r="AC1353" t="str">
        <f>IFERROR(_xlfn.SINGLE(INDEX(Exceções!$D$5:$D$202,MATCH($A1353&amp;"|"&amp;$F1353,Exceções!$F$5:$F$202,0))),"")</f>
        <v/>
      </c>
      <c r="AD1353" t="str">
        <f>IF($AC1353="","",IFERROR(_xlfn.SINGLE(INDEX(Exceções!$E$5:$E$202,MATCH($A1353&amp;"|"&amp;$F1353,Exceções!$F$5:$F$202,0))),""))</f>
        <v/>
      </c>
    </row>
    <row r="1354" spans="1:30" ht="15" hidden="1" customHeight="1" x14ac:dyDescent="0.25">
      <c r="A1354" s="43">
        <v>56010</v>
      </c>
      <c r="B1354" s="29" t="s">
        <v>215</v>
      </c>
      <c r="C1354" s="29" t="str">
        <f>IFERROR(INDEX(Cadastro!$C$5:$C$94,$AB1354),"NÃO INFORMADO")</f>
        <v>ELE</v>
      </c>
      <c r="D1354" s="29" t="str">
        <f>IFERROR(INDEX(Cadastro!$D$5:$D$94,$AB1354),"")</f>
        <v>A</v>
      </c>
      <c r="E1354" s="29" t="str">
        <f>IFERROR(INDEX(Cadastro!$G$5:$G$94,$AB1354),"")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$94,$AB1354),"")="",IF($L1354&gt;0,1,0),IF(IFERROR(INDEX(Cadastro!$F$5:$F$94,$AB1354),"")&lt;=IFERROR(INDEX(Parâmetros!$B$39:$B$48,MATCH($E1354,Parâmetros!$A$39:$A$48,0)),99),IFERROR(INDEX(Cadastro!$F$5:$F$94,$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$94,$AB1354),"")="",0,IF(IFERROR(INDEX(Cadastro!$F$5:$F$94,$AB1354),"")&gt;IFERROR(INDEX(Parâmetros!$B$39:$B$48,MATCH($E1354,Parâmetros!$A$39:$A$48,0)),99),IFERROR(INDEX(Cadastro!$F$5:$F$94,$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registro"),IF(AND($AB1354&lt;&gt;$AB1353,IFERROR(INDEX(Cadastro!$F$5:$F$94,$AB1354),"")=""),"Indeterminado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IFERROR(MATCH($A1354&amp;"|"&amp;TEXT(_xlfn.MAXIFS(Cadastro!$E$5:$E$94,Cadastro!$A$5:$A$94,$A1354,Cadastro!$E$5:$E$94,"&lt;="&amp;$F1354),"yyyymmdd"),Cadastro!$I$5:$I$94,0),"")</f>
        <v>52</v>
      </c>
      <c r="AC1354" t="str">
        <f>IFERROR(_xlfn.SINGLE(INDEX(Exceções!$D$5:$D$202,MATCH($A1354&amp;"|"&amp;$F1354,Exceções!$F$5:$F$202,0))),"")</f>
        <v/>
      </c>
      <c r="AD1354" t="str">
        <f>IF($AC1354="","",IFERROR(_xlfn.SINGLE(INDEX(Exceções!$E$5:$E$202,MATCH($A1354&amp;"|"&amp;$F1354,Exceções!$F$5:$F$202,0))),""))</f>
        <v/>
      </c>
    </row>
    <row r="1355" spans="1:30" ht="15" hidden="1" customHeight="1" x14ac:dyDescent="0.25">
      <c r="A1355" s="43">
        <v>56010</v>
      </c>
      <c r="B1355" s="29" t="s">
        <v>215</v>
      </c>
      <c r="C1355" s="29" t="str">
        <f>IFERROR(INDEX(Cadastro!$C$5:$C$94,$AB1355),"NÃO INFORMADO")</f>
        <v>ELE</v>
      </c>
      <c r="D1355" s="29" t="str">
        <f>IFERROR(INDEX(Cadastro!$D$5:$D$94,$AB1355),"")</f>
        <v>A</v>
      </c>
      <c r="E1355" s="29" t="str">
        <f>IFERROR(INDEX(Cadastro!$G$5:$G$94,$AB1355),"")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$94,$AB1355),"")="",IF($L1355&gt;0,1,0),IF(IFERROR(INDEX(Cadastro!$F$5:$F$94,$AB1355),"")&lt;=IFERROR(INDEX(Parâmetros!$B$39:$B$48,MATCH($E1355,Parâmetros!$A$39:$A$48,0)),99),IFERROR(INDEX(Cadastro!$F$5:$F$94,$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$94,$AB1355),"")="",0,IF(IFERROR(INDEX(Cadastro!$F$5:$F$94,$AB1355),"")&gt;IFERROR(INDEX(Parâmetros!$B$39:$B$48,MATCH($E1355,Parâmetros!$A$39:$A$48,0)),99),IFERROR(INDEX(Cadastro!$F$5:$F$94,$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registro"),IF(AND($AB1355&lt;&gt;$AB1354,IFERROR(INDEX(Cadastro!$F$5:$F$94,$AB1355),"")=""),"Indeterminado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IFERROR(MATCH($A1355&amp;"|"&amp;TEXT(_xlfn.MAXIFS(Cadastro!$E$5:$E$94,Cadastro!$A$5:$A$94,$A1355,Cadastro!$E$5:$E$94,"&lt;="&amp;$F1355),"yyyymmdd"),Cadastro!$I$5:$I$94,0),"")</f>
        <v>52</v>
      </c>
      <c r="AC1355" t="str">
        <f>IFERROR(_xlfn.SINGLE(INDEX(Exceções!$D$5:$D$202,MATCH($A1355&amp;"|"&amp;$F1355,Exceções!$F$5:$F$202,0))),"")</f>
        <v/>
      </c>
      <c r="AD1355" t="str">
        <f>IF($AC1355="","",IFERROR(_xlfn.SINGLE(INDEX(Exceções!$E$5:$E$202,MATCH($A1355&amp;"|"&amp;$F1355,Exceções!$F$5:$F$202,0))),""))</f>
        <v/>
      </c>
    </row>
    <row r="1356" spans="1:30" ht="15" hidden="1" customHeight="1" x14ac:dyDescent="0.25">
      <c r="A1356" s="43">
        <v>56010</v>
      </c>
      <c r="B1356" s="29" t="s">
        <v>215</v>
      </c>
      <c r="C1356" s="29" t="str">
        <f>IFERROR(INDEX(Cadastro!$C$5:$C$94,$AB1356),"NÃO INFORMADO")</f>
        <v>ELE</v>
      </c>
      <c r="D1356" s="29" t="str">
        <f>IFERROR(INDEX(Cadastro!$D$5:$D$94,$AB1356),"")</f>
        <v>A</v>
      </c>
      <c r="E1356" s="29" t="str">
        <f>IFERROR(INDEX(Cadastro!$G$5:$G$94,$AB1356),"")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$94,$AB1356),"")="",IF($L1356&gt;0,1,0),IF(IFERROR(INDEX(Cadastro!$F$5:$F$94,$AB1356),"")&lt;=IFERROR(INDEX(Parâmetros!$B$39:$B$48,MATCH($E1356,Parâmetros!$A$39:$A$48,0)),99),IFERROR(INDEX(Cadastro!$F$5:$F$94,$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$94,$AB1356),"")="",0,IF(IFERROR(INDEX(Cadastro!$F$5:$F$94,$AB1356),"")&gt;IFERROR(INDEX(Parâmetros!$B$39:$B$48,MATCH($E1356,Parâmetros!$A$39:$A$48,0)),99),IFERROR(INDEX(Cadastro!$F$5:$F$94,$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registro"),IF(AND($AB1356&lt;&gt;$AB1355,IFERROR(INDEX(Cadastro!$F$5:$F$94,$AB1356),"")=""),"Indeterminado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IFERROR(MATCH($A1356&amp;"|"&amp;TEXT(_xlfn.MAXIFS(Cadastro!$E$5:$E$94,Cadastro!$A$5:$A$94,$A1356,Cadastro!$E$5:$E$94,"&lt;="&amp;$F1356),"yyyymmdd"),Cadastro!$I$5:$I$94,0),"")</f>
        <v>52</v>
      </c>
      <c r="AC1356" t="str">
        <f>IFERROR(_xlfn.SINGLE(INDEX(Exceções!$D$5:$D$202,MATCH($A1356&amp;"|"&amp;$F1356,Exceções!$F$5:$F$202,0))),"")</f>
        <v/>
      </c>
      <c r="AD1356" t="str">
        <f>IF($AC1356="","",IFERROR(_xlfn.SINGLE(INDEX(Exceções!$E$5:$E$202,MATCH($A1356&amp;"|"&amp;$F1356,Exceções!$F$5:$F$202,0))),""))</f>
        <v/>
      </c>
    </row>
    <row r="1357" spans="1:30" ht="15" hidden="1" customHeight="1" x14ac:dyDescent="0.25">
      <c r="A1357" s="43">
        <v>56010</v>
      </c>
      <c r="B1357" s="29" t="s">
        <v>215</v>
      </c>
      <c r="C1357" s="29" t="str">
        <f>IFERROR(INDEX(Cadastro!$C$5:$C$94,$AB1357),"NÃO INFORMADO")</f>
        <v>ELE</v>
      </c>
      <c r="D1357" s="29" t="str">
        <f>IFERROR(INDEX(Cadastro!$D$5:$D$94,$AB1357),"")</f>
        <v>A</v>
      </c>
      <c r="E1357" s="29" t="str">
        <f>IFERROR(INDEX(Cadastro!$G$5:$G$94,$AB1357),"")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$94,$AB1357),"")="",IF($L1357&gt;0,1,0),IF(IFERROR(INDEX(Cadastro!$F$5:$F$94,$AB1357),"")&lt;=IFERROR(INDEX(Parâmetros!$B$39:$B$48,MATCH($E1357,Parâmetros!$A$39:$A$48,0)),99),IFERROR(INDEX(Cadastro!$F$5:$F$94,$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$94,$AB1357),"")="",0,IF(IFERROR(INDEX(Cadastro!$F$5:$F$94,$AB1357),"")&gt;IFERROR(INDEX(Parâmetros!$B$39:$B$48,MATCH($E1357,Parâmetros!$A$39:$A$48,0)),99),IFERROR(INDEX(Cadastro!$F$5:$F$94,$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registro"),IF(AND($AB1357&lt;&gt;$AB1356,IFERROR(INDEX(Cadastro!$F$5:$F$94,$AB1357),"")=""),"Indeterminado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IFERROR(MATCH($A1357&amp;"|"&amp;TEXT(_xlfn.MAXIFS(Cadastro!$E$5:$E$94,Cadastro!$A$5:$A$94,$A1357,Cadastro!$E$5:$E$94,"&lt;="&amp;$F1357),"yyyymmdd"),Cadastro!$I$5:$I$94,0),"")</f>
        <v>52</v>
      </c>
      <c r="AC1357" t="str">
        <f>IFERROR(_xlfn.SINGLE(INDEX(Exceções!$D$5:$D$202,MATCH($A1357&amp;"|"&amp;$F1357,Exceções!$F$5:$F$202,0))),"")</f>
        <v/>
      </c>
      <c r="AD1357" t="str">
        <f>IF($AC1357="","",IFERROR(_xlfn.SINGLE(INDEX(Exceções!$E$5:$E$202,MATCH($A1357&amp;"|"&amp;$F1357,Exceções!$F$5:$F$202,0))),""))</f>
        <v/>
      </c>
    </row>
    <row r="1358" spans="1:30" ht="15" hidden="1" customHeight="1" x14ac:dyDescent="0.25">
      <c r="A1358" s="43">
        <v>56010</v>
      </c>
      <c r="B1358" s="29" t="s">
        <v>215</v>
      </c>
      <c r="C1358" s="29" t="str">
        <f>IFERROR(INDEX(Cadastro!$C$5:$C$94,$AB1358),"NÃO INFORMADO")</f>
        <v>ELE</v>
      </c>
      <c r="D1358" s="29" t="str">
        <f>IFERROR(INDEX(Cadastro!$D$5:$D$94,$AB1358),"")</f>
        <v>A</v>
      </c>
      <c r="E1358" s="29" t="str">
        <f>IFERROR(INDEX(Cadastro!$G$5:$G$94,$AB1358),"")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$94,$AB1358),"")="",IF($L1358&gt;0,1,0),IF(IFERROR(INDEX(Cadastro!$F$5:$F$94,$AB1358),"")&lt;=IFERROR(INDEX(Parâmetros!$B$39:$B$48,MATCH($E1358,Parâmetros!$A$39:$A$48,0)),99),IFERROR(INDEX(Cadastro!$F$5:$F$94,$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$94,$AB1358),"")="",0,IF(IFERROR(INDEX(Cadastro!$F$5:$F$94,$AB1358),"")&gt;IFERROR(INDEX(Parâmetros!$B$39:$B$48,MATCH($E1358,Parâmetros!$A$39:$A$48,0)),99),IFERROR(INDEX(Cadastro!$F$5:$F$94,$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registro"),IF(AND($AB1358&lt;&gt;$AB1357,IFERROR(INDEX(Cadastro!$F$5:$F$94,$AB1358),"")=""),"Indeterminado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IFERROR(MATCH($A1358&amp;"|"&amp;TEXT(_xlfn.MAXIFS(Cadastro!$E$5:$E$94,Cadastro!$A$5:$A$94,$A1358,Cadastro!$E$5:$E$94,"&lt;="&amp;$F1358),"yyyymmdd"),Cadastro!$I$5:$I$94,0),"")</f>
        <v>52</v>
      </c>
      <c r="AC1358" t="str">
        <f>IFERROR(_xlfn.SINGLE(INDEX(Exceções!$D$5:$D$202,MATCH($A1358&amp;"|"&amp;$F1358,Exceções!$F$5:$F$202,0))),"")</f>
        <v/>
      </c>
      <c r="AD1358" t="str">
        <f>IF($AC1358="","",IFERROR(_xlfn.SINGLE(INDEX(Exceções!$E$5:$E$202,MATCH($A1358&amp;"|"&amp;$F1358,Exceções!$F$5:$F$202,0))),""))</f>
        <v/>
      </c>
    </row>
    <row r="1359" spans="1:30" ht="15" hidden="1" customHeight="1" x14ac:dyDescent="0.25">
      <c r="A1359" s="43">
        <v>56010</v>
      </c>
      <c r="B1359" s="29" t="s">
        <v>215</v>
      </c>
      <c r="C1359" s="29" t="str">
        <f>IFERROR(INDEX(Cadastro!$C$5:$C$94,$AB1359),"NÃO INFORMADO")</f>
        <v>ELE</v>
      </c>
      <c r="D1359" s="29" t="str">
        <f>IFERROR(INDEX(Cadastro!$D$5:$D$94,$AB1359),"")</f>
        <v>A</v>
      </c>
      <c r="E1359" s="29" t="str">
        <f>IFERROR(INDEX(Cadastro!$G$5:$G$94,$AB1359),"")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$94,$AB1359),"")="",IF($L1359&gt;0,1,0),IF(IFERROR(INDEX(Cadastro!$F$5:$F$94,$AB1359),"")&lt;=IFERROR(INDEX(Parâmetros!$B$39:$B$48,MATCH($E1359,Parâmetros!$A$39:$A$48,0)),99),IFERROR(INDEX(Cadastro!$F$5:$F$94,$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$94,$AB1359),"")="",0,IF(IFERROR(INDEX(Cadastro!$F$5:$F$94,$AB1359),"")&gt;IFERROR(INDEX(Parâmetros!$B$39:$B$48,MATCH($E1359,Parâmetros!$A$39:$A$48,0)),99),IFERROR(INDEX(Cadastro!$F$5:$F$94,$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registro"),IF(AND($AB1359&lt;&gt;$AB1358,IFERROR(INDEX(Cadastro!$F$5:$F$94,$AB1359),"")=""),"Indeterminado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IFERROR(MATCH($A1359&amp;"|"&amp;TEXT(_xlfn.MAXIFS(Cadastro!$E$5:$E$94,Cadastro!$A$5:$A$94,$A1359,Cadastro!$E$5:$E$94,"&lt;="&amp;$F1359),"yyyymmdd"),Cadastro!$I$5:$I$94,0),"")</f>
        <v>52</v>
      </c>
      <c r="AC1359" t="str">
        <f>IFERROR(_xlfn.SINGLE(INDEX(Exceções!$D$5:$D$202,MATCH($A1359&amp;"|"&amp;$F1359,Exceções!$F$5:$F$202,0))),"")</f>
        <v/>
      </c>
      <c r="AD1359" t="str">
        <f>IF($AC1359="","",IFERROR(_xlfn.SINGLE(INDEX(Exceções!$E$5:$E$202,MATCH($A1359&amp;"|"&amp;$F1359,Exceções!$F$5:$F$202,0))),""))</f>
        <v/>
      </c>
    </row>
    <row r="1360" spans="1:30" ht="15" hidden="1" customHeight="1" x14ac:dyDescent="0.25">
      <c r="A1360" s="43">
        <v>56010</v>
      </c>
      <c r="B1360" s="29" t="s">
        <v>215</v>
      </c>
      <c r="C1360" s="29" t="str">
        <f>IFERROR(INDEX(Cadastro!$C$5:$C$94,$AB1360),"NÃO INFORMADO")</f>
        <v>ELE</v>
      </c>
      <c r="D1360" s="29" t="str">
        <f>IFERROR(INDEX(Cadastro!$D$5:$D$94,$AB1360),"")</f>
        <v>A</v>
      </c>
      <c r="E1360" s="29" t="str">
        <f>IFERROR(INDEX(Cadastro!$G$5:$G$94,$AB1360),"")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$94,$AB1360),"")="",IF($L1360&gt;0,1,0),IF(IFERROR(INDEX(Cadastro!$F$5:$F$94,$AB1360),"")&lt;=IFERROR(INDEX(Parâmetros!$B$39:$B$48,MATCH($E1360,Parâmetros!$A$39:$A$48,0)),99),IFERROR(INDEX(Cadastro!$F$5:$F$94,$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$94,$AB1360),"")="",0,IF(IFERROR(INDEX(Cadastro!$F$5:$F$94,$AB1360),"")&gt;IFERROR(INDEX(Parâmetros!$B$39:$B$48,MATCH($E1360,Parâmetros!$A$39:$A$48,0)),99),IFERROR(INDEX(Cadastro!$F$5:$F$94,$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registro"),IF(AND($AB1360&lt;&gt;$AB1359,IFERROR(INDEX(Cadastro!$F$5:$F$94,$AB1360),"")=""),"Indeterminado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IFERROR(MATCH($A1360&amp;"|"&amp;TEXT(_xlfn.MAXIFS(Cadastro!$E$5:$E$94,Cadastro!$A$5:$A$94,$A1360,Cadastro!$E$5:$E$94,"&lt;="&amp;$F1360),"yyyymmdd"),Cadastro!$I$5:$I$94,0),"")</f>
        <v>52</v>
      </c>
      <c r="AC1360" t="str">
        <f>IFERROR(_xlfn.SINGLE(INDEX(Exceções!$D$5:$D$202,MATCH($A1360&amp;"|"&amp;$F1360,Exceções!$F$5:$F$202,0))),"")</f>
        <v/>
      </c>
      <c r="AD1360" t="str">
        <f>IF($AC1360="","",IFERROR(_xlfn.SINGLE(INDEX(Exceções!$E$5:$E$202,MATCH($A1360&amp;"|"&amp;$F1360,Exceções!$F$5:$F$202,0))),""))</f>
        <v/>
      </c>
    </row>
    <row r="1361" spans="1:30" ht="15" hidden="1" customHeight="1" x14ac:dyDescent="0.25">
      <c r="A1361" s="43">
        <v>56010</v>
      </c>
      <c r="B1361" s="29" t="s">
        <v>215</v>
      </c>
      <c r="C1361" s="29" t="str">
        <f>IFERROR(INDEX(Cadastro!$C$5:$C$94,$AB1361),"NÃO INFORMADO")</f>
        <v>ELE</v>
      </c>
      <c r="D1361" s="29" t="str">
        <f>IFERROR(INDEX(Cadastro!$D$5:$D$94,$AB1361),"")</f>
        <v>A</v>
      </c>
      <c r="E1361" s="29" t="str">
        <f>IFERROR(INDEX(Cadastro!$G$5:$G$94,$AB1361),"")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$94,$AB1361),"")="",IF($L1361&gt;0,1,0),IF(IFERROR(INDEX(Cadastro!$F$5:$F$94,$AB1361),"")&lt;=IFERROR(INDEX(Parâmetros!$B$39:$B$48,MATCH($E1361,Parâmetros!$A$39:$A$48,0)),99),IFERROR(INDEX(Cadastro!$F$5:$F$94,$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$94,$AB1361),"")="",0,IF(IFERROR(INDEX(Cadastro!$F$5:$F$94,$AB1361),"")&gt;IFERROR(INDEX(Parâmetros!$B$39:$B$48,MATCH($E1361,Parâmetros!$A$39:$A$48,0)),99),IFERROR(INDEX(Cadastro!$F$5:$F$94,$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registro"),IF(AND($AB1361&lt;&gt;$AB1360,IFERROR(INDEX(Cadastro!$F$5:$F$94,$AB1361),"")=""),"Indeterminado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IFERROR(MATCH($A1361&amp;"|"&amp;TEXT(_xlfn.MAXIFS(Cadastro!$E$5:$E$94,Cadastro!$A$5:$A$94,$A1361,Cadastro!$E$5:$E$94,"&lt;="&amp;$F1361),"yyyymmdd"),Cadastro!$I$5:$I$94,0),"")</f>
        <v>52</v>
      </c>
      <c r="AC1361" t="str">
        <f>IFERROR(_xlfn.SINGLE(INDEX(Exceções!$D$5:$D$202,MATCH($A1361&amp;"|"&amp;$F1361,Exceções!$F$5:$F$202,0))),"")</f>
        <v/>
      </c>
      <c r="AD1361" t="str">
        <f>IF($AC1361="","",IFERROR(_xlfn.SINGLE(INDEX(Exceções!$E$5:$E$202,MATCH($A1361&amp;"|"&amp;$F1361,Exceções!$F$5:$F$202,0))),""))</f>
        <v/>
      </c>
    </row>
    <row r="1362" spans="1:30" ht="15" hidden="1" customHeight="1" x14ac:dyDescent="0.25">
      <c r="A1362" s="43">
        <v>56010</v>
      </c>
      <c r="B1362" s="29" t="s">
        <v>215</v>
      </c>
      <c r="C1362" s="29" t="str">
        <f>IFERROR(INDEX(Cadastro!$C$5:$C$94,$AB1362),"NÃO INFORMADO")</f>
        <v>ELE</v>
      </c>
      <c r="D1362" s="29" t="str">
        <f>IFERROR(INDEX(Cadastro!$D$5:$D$94,$AB1362),"")</f>
        <v>A</v>
      </c>
      <c r="E1362" s="29" t="str">
        <f>IFERROR(INDEX(Cadastro!$G$5:$G$94,$AB1362),"")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$94,$AB1362),"")="",IF($L1362&gt;0,1,0),IF(IFERROR(INDEX(Cadastro!$F$5:$F$94,$AB1362),"")&lt;=IFERROR(INDEX(Parâmetros!$B$39:$B$48,MATCH($E1362,Parâmetros!$A$39:$A$48,0)),99),IFERROR(INDEX(Cadastro!$F$5:$F$94,$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$94,$AB1362),"")="",0,IF(IFERROR(INDEX(Cadastro!$F$5:$F$94,$AB1362),"")&gt;IFERROR(INDEX(Parâmetros!$B$39:$B$48,MATCH($E1362,Parâmetros!$A$39:$A$48,0)),99),IFERROR(INDEX(Cadastro!$F$5:$F$94,$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registro"),IF(AND($AB1362&lt;&gt;$AB1361,IFERROR(INDEX(Cadastro!$F$5:$F$94,$AB1362),"")=""),"Indeterminado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IFERROR(MATCH($A1362&amp;"|"&amp;TEXT(_xlfn.MAXIFS(Cadastro!$E$5:$E$94,Cadastro!$A$5:$A$94,$A1362,Cadastro!$E$5:$E$94,"&lt;="&amp;$F1362),"yyyymmdd"),Cadastro!$I$5:$I$94,0),"")</f>
        <v>52</v>
      </c>
      <c r="AC1362" t="str">
        <f>IFERROR(_xlfn.SINGLE(INDEX(Exceções!$D$5:$D$202,MATCH($A1362&amp;"|"&amp;$F1362,Exceções!$F$5:$F$202,0))),"")</f>
        <v/>
      </c>
      <c r="AD1362" t="str">
        <f>IF($AC1362="","",IFERROR(_xlfn.SINGLE(INDEX(Exceções!$E$5:$E$202,MATCH($A1362&amp;"|"&amp;$F1362,Exceções!$F$5:$F$202,0))),""))</f>
        <v/>
      </c>
    </row>
    <row r="1363" spans="1:30" ht="15" hidden="1" customHeight="1" x14ac:dyDescent="0.25">
      <c r="A1363" s="43">
        <v>56010</v>
      </c>
      <c r="B1363" s="29" t="s">
        <v>215</v>
      </c>
      <c r="C1363" s="29" t="str">
        <f>IFERROR(INDEX(Cadastro!$C$5:$C$94,$AB1363),"NÃO INFORMADO")</f>
        <v>ELE</v>
      </c>
      <c r="D1363" s="29" t="str">
        <f>IFERROR(INDEX(Cadastro!$D$5:$D$94,$AB1363),"")</f>
        <v>A</v>
      </c>
      <c r="E1363" s="29" t="str">
        <f>IFERROR(INDEX(Cadastro!$G$5:$G$94,$AB1363),"")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$94,$AB1363),"")="",IF($L1363&gt;0,1,0),IF(IFERROR(INDEX(Cadastro!$F$5:$F$94,$AB1363),"")&lt;=IFERROR(INDEX(Parâmetros!$B$39:$B$48,MATCH($E1363,Parâmetros!$A$39:$A$48,0)),99),IFERROR(INDEX(Cadastro!$F$5:$F$94,$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$94,$AB1363),"")="",0,IF(IFERROR(INDEX(Cadastro!$F$5:$F$94,$AB1363),"")&gt;IFERROR(INDEX(Parâmetros!$B$39:$B$48,MATCH($E1363,Parâmetros!$A$39:$A$48,0)),99),IFERROR(INDEX(Cadastro!$F$5:$F$94,$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registro"),IF(AND($AB1363&lt;&gt;$AB1362,IFERROR(INDEX(Cadastro!$F$5:$F$94,$AB1363),"")=""),"Indeterminado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IFERROR(MATCH($A1363&amp;"|"&amp;TEXT(_xlfn.MAXIFS(Cadastro!$E$5:$E$94,Cadastro!$A$5:$A$94,$A1363,Cadastro!$E$5:$E$94,"&lt;="&amp;$F1363),"yyyymmdd"),Cadastro!$I$5:$I$94,0),"")</f>
        <v>52</v>
      </c>
      <c r="AC1363" t="str">
        <f>IFERROR(_xlfn.SINGLE(INDEX(Exceções!$D$5:$D$202,MATCH($A1363&amp;"|"&amp;$F1363,Exceções!$F$5:$F$202,0))),"")</f>
        <v/>
      </c>
      <c r="AD1363" t="str">
        <f>IF($AC1363="","",IFERROR(_xlfn.SINGLE(INDEX(Exceções!$E$5:$E$202,MATCH($A1363&amp;"|"&amp;$F1363,Exceções!$F$5:$F$202,0))),""))</f>
        <v/>
      </c>
    </row>
    <row r="1364" spans="1:30" ht="15" hidden="1" customHeight="1" x14ac:dyDescent="0.25">
      <c r="A1364" s="43">
        <v>56010</v>
      </c>
      <c r="B1364" s="29" t="s">
        <v>215</v>
      </c>
      <c r="C1364" s="29" t="str">
        <f>IFERROR(INDEX(Cadastro!$C$5:$C$94,$AB1364),"NÃO INFORMADO")</f>
        <v>ELE</v>
      </c>
      <c r="D1364" s="29" t="str">
        <f>IFERROR(INDEX(Cadastro!$D$5:$D$94,$AB1364),"")</f>
        <v>A</v>
      </c>
      <c r="E1364" s="29" t="str">
        <f>IFERROR(INDEX(Cadastro!$G$5:$G$94,$AB1364),"")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$94,$AB1364),"")="",IF($L1364&gt;0,1,0),IF(IFERROR(INDEX(Cadastro!$F$5:$F$94,$AB1364),"")&lt;=IFERROR(INDEX(Parâmetros!$B$39:$B$48,MATCH($E1364,Parâmetros!$A$39:$A$48,0)),99),IFERROR(INDEX(Cadastro!$F$5:$F$94,$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$94,$AB1364),"")="",0,IF(IFERROR(INDEX(Cadastro!$F$5:$F$94,$AB1364),"")&gt;IFERROR(INDEX(Parâmetros!$B$39:$B$48,MATCH($E1364,Parâmetros!$A$39:$A$48,0)),99),IFERROR(INDEX(Cadastro!$F$5:$F$94,$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registro"),IF(AND($AB1364&lt;&gt;$AB1363,IFERROR(INDEX(Cadastro!$F$5:$F$94,$AB1364),"")=""),"Indeterminado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IFERROR(MATCH($A1364&amp;"|"&amp;TEXT(_xlfn.MAXIFS(Cadastro!$E$5:$E$94,Cadastro!$A$5:$A$94,$A1364,Cadastro!$E$5:$E$94,"&lt;="&amp;$F1364),"yyyymmdd"),Cadastro!$I$5:$I$94,0),"")</f>
        <v>52</v>
      </c>
      <c r="AC1364" t="str">
        <f>IFERROR(_xlfn.SINGLE(INDEX(Exceções!$D$5:$D$202,MATCH($A1364&amp;"|"&amp;$F1364,Exceções!$F$5:$F$202,0))),"")</f>
        <v/>
      </c>
      <c r="AD1364" t="str">
        <f>IF($AC1364="","",IFERROR(_xlfn.SINGLE(INDEX(Exceções!$E$5:$E$202,MATCH($A1364&amp;"|"&amp;$F1364,Exceções!$F$5:$F$202,0))),""))</f>
        <v/>
      </c>
    </row>
    <row r="1365" spans="1:30" ht="15" hidden="1" customHeight="1" x14ac:dyDescent="0.25">
      <c r="A1365" s="43">
        <v>56010</v>
      </c>
      <c r="B1365" s="29" t="s">
        <v>215</v>
      </c>
      <c r="C1365" s="29" t="str">
        <f>IFERROR(INDEX(Cadastro!$C$5:$C$94,$AB1365),"NÃO INFORMADO")</f>
        <v>ELE</v>
      </c>
      <c r="D1365" s="29" t="str">
        <f>IFERROR(INDEX(Cadastro!$D$5:$D$94,$AB1365),"")</f>
        <v>A</v>
      </c>
      <c r="E1365" s="29" t="str">
        <f>IFERROR(INDEX(Cadastro!$G$5:$G$94,$AB1365),"")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$94,$AB1365),"")="",IF($L1365&gt;0,1,0),IF(IFERROR(INDEX(Cadastro!$F$5:$F$94,$AB1365),"")&lt;=IFERROR(INDEX(Parâmetros!$B$39:$B$48,MATCH($E1365,Parâmetros!$A$39:$A$48,0)),99),IFERROR(INDEX(Cadastro!$F$5:$F$94,$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$94,$AB1365),"")="",0,IF(IFERROR(INDEX(Cadastro!$F$5:$F$94,$AB1365),"")&gt;IFERROR(INDEX(Parâmetros!$B$39:$B$48,MATCH($E1365,Parâmetros!$A$39:$A$48,0)),99),IFERROR(INDEX(Cadastro!$F$5:$F$94,$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registro"),IF(AND($AB1365&lt;&gt;$AB1364,IFERROR(INDEX(Cadastro!$F$5:$F$94,$AB1365),"")=""),"Indeterminado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IFERROR(MATCH($A1365&amp;"|"&amp;TEXT(_xlfn.MAXIFS(Cadastro!$E$5:$E$94,Cadastro!$A$5:$A$94,$A1365,Cadastro!$E$5:$E$94,"&lt;="&amp;$F1365),"yyyymmdd"),Cadastro!$I$5:$I$94,0),"")</f>
        <v>52</v>
      </c>
      <c r="AC1365" t="str">
        <f>IFERROR(_xlfn.SINGLE(INDEX(Exceções!$D$5:$D$202,MATCH($A1365&amp;"|"&amp;$F1365,Exceções!$F$5:$F$202,0))),"")</f>
        <v/>
      </c>
      <c r="AD1365" t="str">
        <f>IF($AC1365="","",IFERROR(_xlfn.SINGLE(INDEX(Exceções!$E$5:$E$202,MATCH($A1365&amp;"|"&amp;$F1365,Exceções!$F$5:$F$202,0))),""))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IFERROR(INDEX(Cadastro!$C$5:$C$94,$AB1368),"NÃO INFORMADO")</f>
        <v>MEC</v>
      </c>
      <c r="D1368" s="29" t="str">
        <f>IFERROR(INDEX(Cadastro!$D$5:$D$94,$AB1368),"")</f>
        <v>B</v>
      </c>
      <c r="E1368" s="29" t="str">
        <f>IFERROR(INDEX(Cadastro!$G$5:$G$94,$AB1368),"")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$94,$AB1368),"")="",IF($L1368&gt;0,1,0),IF(IFERROR(INDEX(Cadastro!$F$5:$F$94,$AB1368),"")&lt;=IFERROR(INDEX(Parâmetros!$B$39:$B$48,MATCH($E1368,Parâmetros!$A$39:$A$48,0)),99),IFERROR(INDEX(Cadastro!$F$5:$F$94,$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$94,$AB1368),"")="",0,IF(IFERROR(INDEX(Cadastro!$F$5:$F$94,$AB1368),"")&gt;IFERROR(INDEX(Parâmetros!$B$39:$B$48,MATCH($E1368,Parâmetros!$A$39:$A$48,0)),99),IFERROR(INDEX(Cadastro!$F$5:$F$94,$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registro"),IF(AND($AB1368&lt;&gt;$AB1367,IFERROR(INDEX(Cadastro!$F$5:$F$94,$AB1368),"")=""),"Indeterminado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IFERROR(MATCH($A1368&amp;"|"&amp;TEXT(_xlfn.MAXIFS(Cadastro!$E$5:$E$94,Cadastro!$A$5:$A$94,$A1368,Cadastro!$E$5:$E$94,"&lt;="&amp;$F1368),"yyyymmdd"),Cadastro!$I$5:$I$94,0),"")</f>
        <v>53</v>
      </c>
      <c r="AC1368" t="str">
        <f>IFERROR(_xlfn.SINGLE(INDEX(Exceções!$D$5:$D$202,MATCH($A1368&amp;"|"&amp;$F1368,Exceções!$F$5:$F$202,0))),"")</f>
        <v/>
      </c>
      <c r="AD1368" t="str">
        <f>IF($AC1368="","",IFERROR(_xlfn.SINGLE(INDEX(Exceções!$E$5:$E$202,MATCH($A1368&amp;"|"&amp;$F1368,Exceções!$F$5:$F$202,0))),""))</f>
        <v/>
      </c>
    </row>
    <row r="1369" spans="1:30" ht="15" hidden="1" customHeight="1" x14ac:dyDescent="0.25">
      <c r="A1369" s="43">
        <v>52498</v>
      </c>
      <c r="B1369" s="29" t="s">
        <v>216</v>
      </c>
      <c r="C1369" s="29" t="str">
        <f>IFERROR(INDEX(Cadastro!$C$5:$C$94,$AB1369),"NÃO INFORMADO")</f>
        <v>MEC</v>
      </c>
      <c r="D1369" s="29" t="str">
        <f>IFERROR(INDEX(Cadastro!$D$5:$D$94,$AB1369),"")</f>
        <v>B</v>
      </c>
      <c r="E1369" s="29" t="str">
        <f>IFERROR(INDEX(Cadastro!$G$5:$G$94,$AB1369),"")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$94,$AB1369),"")="",IF($L1369&gt;0,1,0),IF(IFERROR(INDEX(Cadastro!$F$5:$F$94,$AB1369),"")&lt;=IFERROR(INDEX(Parâmetros!$B$39:$B$48,MATCH($E1369,Parâmetros!$A$39:$A$48,0)),99),IFERROR(INDEX(Cadastro!$F$5:$F$94,$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$94,$AB1369),"")="",0,IF(IFERROR(INDEX(Cadastro!$F$5:$F$94,$AB1369),"")&gt;IFERROR(INDEX(Parâmetros!$B$39:$B$48,MATCH($E1369,Parâmetros!$A$39:$A$48,0)),99),IFERROR(INDEX(Cadastro!$F$5:$F$94,$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registro"),IF(AND($AB1369&lt;&gt;$AB1368,IFERROR(INDEX(Cadastro!$F$5:$F$94,$AB1369),"")=""),"Indeterminado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IFERROR(MATCH($A1369&amp;"|"&amp;TEXT(_xlfn.MAXIFS(Cadastro!$E$5:$E$94,Cadastro!$A$5:$A$94,$A1369,Cadastro!$E$5:$E$94,"&lt;="&amp;$F1369),"yyyymmdd"),Cadastro!$I$5:$I$94,0),"")</f>
        <v>53</v>
      </c>
      <c r="AC1369" t="str">
        <f>IFERROR(_xlfn.SINGLE(INDEX(Exceções!$D$5:$D$202,MATCH($A1369&amp;"|"&amp;$F1369,Exceções!$F$5:$F$202,0))),"")</f>
        <v/>
      </c>
      <c r="AD1369" t="str">
        <f>IF($AC1369="","",IFERROR(_xlfn.SINGLE(INDEX(Exceções!$E$5:$E$202,MATCH($A1369&amp;"|"&amp;$F1369,Exceções!$F$5:$F$202,0))),""))</f>
        <v/>
      </c>
    </row>
    <row r="1370" spans="1:30" ht="15" hidden="1" customHeight="1" x14ac:dyDescent="0.25">
      <c r="A1370" s="43">
        <v>52498</v>
      </c>
      <c r="B1370" s="29" t="s">
        <v>216</v>
      </c>
      <c r="C1370" s="29" t="str">
        <f>IFERROR(INDEX(Cadastro!$C$5:$C$94,$AB1370),"NÃO INFORMADO")</f>
        <v>MEC</v>
      </c>
      <c r="D1370" s="29" t="str">
        <f>IFERROR(INDEX(Cadastro!$D$5:$D$94,$AB1370),"")</f>
        <v>B</v>
      </c>
      <c r="E1370" s="29" t="str">
        <f>IFERROR(INDEX(Cadastro!$G$5:$G$94,$AB1370),"")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$94,$AB1370),"")="",IF($L1370&gt;0,1,0),IF(IFERROR(INDEX(Cadastro!$F$5:$F$94,$AB1370),"")&lt;=IFERROR(INDEX(Parâmetros!$B$39:$B$48,MATCH($E1370,Parâmetros!$A$39:$A$48,0)),99),IFERROR(INDEX(Cadastro!$F$5:$F$94,$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$94,$AB1370),"")="",0,IF(IFERROR(INDEX(Cadastro!$F$5:$F$94,$AB1370),"")&gt;IFERROR(INDEX(Parâmetros!$B$39:$B$48,MATCH($E1370,Parâmetros!$A$39:$A$48,0)),99),IFERROR(INDEX(Cadastro!$F$5:$F$94,$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registro"),IF(AND($AB1370&lt;&gt;$AB1369,IFERROR(INDEX(Cadastro!$F$5:$F$94,$AB1370),"")=""),"Indeterminado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IFERROR(MATCH($A1370&amp;"|"&amp;TEXT(_xlfn.MAXIFS(Cadastro!$E$5:$E$94,Cadastro!$A$5:$A$94,$A1370,Cadastro!$E$5:$E$94,"&lt;="&amp;$F1370),"yyyymmdd"),Cadastro!$I$5:$I$94,0),"")</f>
        <v>53</v>
      </c>
      <c r="AC1370" t="str">
        <f>IFERROR(_xlfn.SINGLE(INDEX(Exceções!$D$5:$D$202,MATCH($A1370&amp;"|"&amp;$F1370,Exceções!$F$5:$F$202,0))),"")</f>
        <v/>
      </c>
      <c r="AD1370" t="str">
        <f>IF($AC1370="","",IFERROR(_xlfn.SINGLE(INDEX(Exceções!$E$5:$E$202,MATCH($A1370&amp;"|"&amp;$F1370,Exceções!$F$5:$F$202,0))),""))</f>
        <v/>
      </c>
    </row>
    <row r="1371" spans="1:30" ht="15" hidden="1" customHeight="1" x14ac:dyDescent="0.25">
      <c r="A1371" s="43">
        <v>52498</v>
      </c>
      <c r="B1371" s="29" t="s">
        <v>216</v>
      </c>
      <c r="C1371" s="29" t="str">
        <f>IFERROR(INDEX(Cadastro!$C$5:$C$94,$AB1371),"NÃO INFORMADO")</f>
        <v>MEC</v>
      </c>
      <c r="D1371" s="29" t="str">
        <f>IFERROR(INDEX(Cadastro!$D$5:$D$94,$AB1371),"")</f>
        <v>B</v>
      </c>
      <c r="E1371" s="29" t="str">
        <f>IFERROR(INDEX(Cadastro!$G$5:$G$94,$AB1371),"")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$94,$AB1371),"")="",IF($L1371&gt;0,1,0),IF(IFERROR(INDEX(Cadastro!$F$5:$F$94,$AB1371),"")&lt;=IFERROR(INDEX(Parâmetros!$B$39:$B$48,MATCH($E1371,Parâmetros!$A$39:$A$48,0)),99),IFERROR(INDEX(Cadastro!$F$5:$F$94,$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$94,$AB1371),"")="",0,IF(IFERROR(INDEX(Cadastro!$F$5:$F$94,$AB1371),"")&gt;IFERROR(INDEX(Parâmetros!$B$39:$B$48,MATCH($E1371,Parâmetros!$A$39:$A$48,0)),99),IFERROR(INDEX(Cadastro!$F$5:$F$94,$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registro"),IF(AND($AB1371&lt;&gt;$AB1370,IFERROR(INDEX(Cadastro!$F$5:$F$94,$AB1371),"")=""),"Indeterminado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IFERROR(MATCH($A1371&amp;"|"&amp;TEXT(_xlfn.MAXIFS(Cadastro!$E$5:$E$94,Cadastro!$A$5:$A$94,$A1371,Cadastro!$E$5:$E$94,"&lt;="&amp;$F1371),"yyyymmdd"),Cadastro!$I$5:$I$94,0),"")</f>
        <v>53</v>
      </c>
      <c r="AC1371" t="str">
        <f>IFERROR(_xlfn.SINGLE(INDEX(Exceções!$D$5:$D$202,MATCH($A1371&amp;"|"&amp;$F1371,Exceções!$F$5:$F$202,0))),"")</f>
        <v/>
      </c>
      <c r="AD1371" t="str">
        <f>IF($AC1371="","",IFERROR(_xlfn.SINGLE(INDEX(Exceções!$E$5:$E$202,MATCH($A1371&amp;"|"&amp;$F1371,Exceções!$F$5:$F$202,0))),""))</f>
        <v/>
      </c>
    </row>
    <row r="1372" spans="1:30" ht="15" hidden="1" customHeight="1" x14ac:dyDescent="0.25">
      <c r="A1372" s="43">
        <v>52498</v>
      </c>
      <c r="B1372" s="29" t="s">
        <v>216</v>
      </c>
      <c r="C1372" s="29" t="str">
        <f>IFERROR(INDEX(Cadastro!$C$5:$C$94,$AB1372),"NÃO INFORMADO")</f>
        <v>MEC</v>
      </c>
      <c r="D1372" s="29" t="str">
        <f>IFERROR(INDEX(Cadastro!$D$5:$D$94,$AB1372),"")</f>
        <v>B</v>
      </c>
      <c r="E1372" s="29" t="str">
        <f>IFERROR(INDEX(Cadastro!$G$5:$G$94,$AB1372),"")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$94,$AB1372),"")="",IF($L1372&gt;0,1,0),IF(IFERROR(INDEX(Cadastro!$F$5:$F$94,$AB1372),"")&lt;=IFERROR(INDEX(Parâmetros!$B$39:$B$48,MATCH($E1372,Parâmetros!$A$39:$A$48,0)),99),IFERROR(INDEX(Cadastro!$F$5:$F$94,$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$94,$AB1372),"")="",0,IF(IFERROR(INDEX(Cadastro!$F$5:$F$94,$AB1372),"")&gt;IFERROR(INDEX(Parâmetros!$B$39:$B$48,MATCH($E1372,Parâmetros!$A$39:$A$48,0)),99),IFERROR(INDEX(Cadastro!$F$5:$F$94,$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registro"),IF(AND($AB1372&lt;&gt;$AB1371,IFERROR(INDEX(Cadastro!$F$5:$F$94,$AB1372),"")=""),"Indeterminado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IFERROR(MATCH($A1372&amp;"|"&amp;TEXT(_xlfn.MAXIFS(Cadastro!$E$5:$E$94,Cadastro!$A$5:$A$94,$A1372,Cadastro!$E$5:$E$94,"&lt;="&amp;$F1372),"yyyymmdd"),Cadastro!$I$5:$I$94,0),"")</f>
        <v>53</v>
      </c>
      <c r="AC1372" t="str">
        <f>IFERROR(_xlfn.SINGLE(INDEX(Exceções!$D$5:$D$202,MATCH($A1372&amp;"|"&amp;$F1372,Exceções!$F$5:$F$202,0))),"")</f>
        <v/>
      </c>
      <c r="AD1372" t="str">
        <f>IF($AC1372="","",IFERROR(_xlfn.SINGLE(INDEX(Exceções!$E$5:$E$202,MATCH($A1372&amp;"|"&amp;$F1372,Exceções!$F$5:$F$202,0))),""))</f>
        <v/>
      </c>
    </row>
    <row r="1373" spans="1:30" ht="15" hidden="1" customHeight="1" x14ac:dyDescent="0.25">
      <c r="A1373" s="43">
        <v>52498</v>
      </c>
      <c r="B1373" s="29" t="s">
        <v>216</v>
      </c>
      <c r="C1373" s="29" t="str">
        <f>IFERROR(INDEX(Cadastro!$C$5:$C$94,$AB1373),"NÃO INFORMADO")</f>
        <v>MEC</v>
      </c>
      <c r="D1373" s="29" t="str">
        <f>IFERROR(INDEX(Cadastro!$D$5:$D$94,$AB1373),"")</f>
        <v>B</v>
      </c>
      <c r="E1373" s="29" t="str">
        <f>IFERROR(INDEX(Cadastro!$G$5:$G$94,$AB1373),"")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$94,$AB1373),"")="",IF($L1373&gt;0,1,0),IF(IFERROR(INDEX(Cadastro!$F$5:$F$94,$AB1373),"")&lt;=IFERROR(INDEX(Parâmetros!$B$39:$B$48,MATCH($E1373,Parâmetros!$A$39:$A$48,0)),99),IFERROR(INDEX(Cadastro!$F$5:$F$94,$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$94,$AB1373),"")="",0,IF(IFERROR(INDEX(Cadastro!$F$5:$F$94,$AB1373),"")&gt;IFERROR(INDEX(Parâmetros!$B$39:$B$48,MATCH($E1373,Parâmetros!$A$39:$A$48,0)),99),IFERROR(INDEX(Cadastro!$F$5:$F$94,$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registro"),IF(AND($AB1373&lt;&gt;$AB1372,IFERROR(INDEX(Cadastro!$F$5:$F$94,$AB1373),"")=""),"Indeterminado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IFERROR(MATCH($A1373&amp;"|"&amp;TEXT(_xlfn.MAXIFS(Cadastro!$E$5:$E$94,Cadastro!$A$5:$A$94,$A1373,Cadastro!$E$5:$E$94,"&lt;="&amp;$F1373),"yyyymmdd"),Cadastro!$I$5:$I$94,0),"")</f>
        <v>53</v>
      </c>
      <c r="AC1373" t="str">
        <f>IFERROR(_xlfn.SINGLE(INDEX(Exceções!$D$5:$D$202,MATCH($A1373&amp;"|"&amp;$F1373,Exceções!$F$5:$F$202,0))),"")</f>
        <v/>
      </c>
      <c r="AD1373" t="str">
        <f>IF($AC1373="","",IFERROR(_xlfn.SINGLE(INDEX(Exceções!$E$5:$E$202,MATCH($A1373&amp;"|"&amp;$F1373,Exceções!$F$5:$F$202,0))),""))</f>
        <v/>
      </c>
    </row>
    <row r="1374" spans="1:30" ht="15" hidden="1" customHeight="1" x14ac:dyDescent="0.25">
      <c r="A1374" s="43">
        <v>52498</v>
      </c>
      <c r="B1374" s="29" t="s">
        <v>216</v>
      </c>
      <c r="C1374" s="29" t="str">
        <f>IFERROR(INDEX(Cadastro!$C$5:$C$94,$AB1374),"NÃO INFORMADO")</f>
        <v>MEC</v>
      </c>
      <c r="D1374" s="29" t="str">
        <f>IFERROR(INDEX(Cadastro!$D$5:$D$94,$AB1374),"")</f>
        <v>B</v>
      </c>
      <c r="E1374" s="29" t="str">
        <f>IFERROR(INDEX(Cadastro!$G$5:$G$94,$AB1374),"")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$94,$AB1374),"")="",IF($L1374&gt;0,1,0),IF(IFERROR(INDEX(Cadastro!$F$5:$F$94,$AB1374),"")&lt;=IFERROR(INDEX(Parâmetros!$B$39:$B$48,MATCH($E1374,Parâmetros!$A$39:$A$48,0)),99),IFERROR(INDEX(Cadastro!$F$5:$F$94,$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$94,$AB1374),"")="",0,IF(IFERROR(INDEX(Cadastro!$F$5:$F$94,$AB1374),"")&gt;IFERROR(INDEX(Parâmetros!$B$39:$B$48,MATCH($E1374,Parâmetros!$A$39:$A$48,0)),99),IFERROR(INDEX(Cadastro!$F$5:$F$94,$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registro"),IF(AND($AB1374&lt;&gt;$AB1373,IFERROR(INDEX(Cadastro!$F$5:$F$94,$AB1374),"")=""),"Indeterminado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IFERROR(MATCH($A1374&amp;"|"&amp;TEXT(_xlfn.MAXIFS(Cadastro!$E$5:$E$94,Cadastro!$A$5:$A$94,$A1374,Cadastro!$E$5:$E$94,"&lt;="&amp;$F1374),"yyyymmdd"),Cadastro!$I$5:$I$94,0),"")</f>
        <v>53</v>
      </c>
      <c r="AC1374" t="str">
        <f>IFERROR(_xlfn.SINGLE(INDEX(Exceções!$D$5:$D$202,MATCH($A1374&amp;"|"&amp;$F1374,Exceções!$F$5:$F$202,0))),"")</f>
        <v/>
      </c>
      <c r="AD1374" t="str">
        <f>IF($AC1374="","",IFERROR(_xlfn.SINGLE(INDEX(Exceções!$E$5:$E$202,MATCH($A1374&amp;"|"&amp;$F1374,Exceções!$F$5:$F$202,0))),""))</f>
        <v/>
      </c>
    </row>
    <row r="1375" spans="1:30" ht="15" hidden="1" customHeight="1" x14ac:dyDescent="0.25">
      <c r="A1375" s="43">
        <v>52498</v>
      </c>
      <c r="B1375" s="29" t="s">
        <v>216</v>
      </c>
      <c r="C1375" s="29" t="str">
        <f>IFERROR(INDEX(Cadastro!$C$5:$C$94,$AB1375),"NÃO INFORMADO")</f>
        <v>MEC</v>
      </c>
      <c r="D1375" s="29" t="str">
        <f>IFERROR(INDEX(Cadastro!$D$5:$D$94,$AB1375),"")</f>
        <v>B</v>
      </c>
      <c r="E1375" s="29" t="str">
        <f>IFERROR(INDEX(Cadastro!$G$5:$G$94,$AB1375),"")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$94,$AB1375),"")="",IF($L1375&gt;0,1,0),IF(IFERROR(INDEX(Cadastro!$F$5:$F$94,$AB1375),"")&lt;=IFERROR(INDEX(Parâmetros!$B$39:$B$48,MATCH($E1375,Parâmetros!$A$39:$A$48,0)),99),IFERROR(INDEX(Cadastro!$F$5:$F$94,$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$94,$AB1375),"")="",0,IF(IFERROR(INDEX(Cadastro!$F$5:$F$94,$AB1375),"")&gt;IFERROR(INDEX(Parâmetros!$B$39:$B$48,MATCH($E1375,Parâmetros!$A$39:$A$48,0)),99),IFERROR(INDEX(Cadastro!$F$5:$F$94,$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registro"),IF(AND($AB1375&lt;&gt;$AB1374,IFERROR(INDEX(Cadastro!$F$5:$F$94,$AB1375),"")=""),"Indeterminado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IFERROR(MATCH($A1375&amp;"|"&amp;TEXT(_xlfn.MAXIFS(Cadastro!$E$5:$E$94,Cadastro!$A$5:$A$94,$A1375,Cadastro!$E$5:$E$94,"&lt;="&amp;$F1375),"yyyymmdd"),Cadastro!$I$5:$I$94,0),"")</f>
        <v>53</v>
      </c>
      <c r="AC1375" t="str">
        <f>IFERROR(_xlfn.SINGLE(INDEX(Exceções!$D$5:$D$202,MATCH($A1375&amp;"|"&amp;$F1375,Exceções!$F$5:$F$202,0))),"")</f>
        <v/>
      </c>
      <c r="AD1375" t="str">
        <f>IF($AC1375="","",IFERROR(_xlfn.SINGLE(INDEX(Exceções!$E$5:$E$202,MATCH($A1375&amp;"|"&amp;$F1375,Exceções!$F$5:$F$202,0))),""))</f>
        <v/>
      </c>
    </row>
    <row r="1376" spans="1:30" ht="15" hidden="1" customHeight="1" x14ac:dyDescent="0.25">
      <c r="A1376" s="43">
        <v>52498</v>
      </c>
      <c r="B1376" s="29" t="s">
        <v>216</v>
      </c>
      <c r="C1376" s="29" t="str">
        <f>IFERROR(INDEX(Cadastro!$C$5:$C$94,$AB1376),"NÃO INFORMADO")</f>
        <v>MEC</v>
      </c>
      <c r="D1376" s="29" t="str">
        <f>IFERROR(INDEX(Cadastro!$D$5:$D$94,$AB1376),"")</f>
        <v>B</v>
      </c>
      <c r="E1376" s="29" t="str">
        <f>IFERROR(INDEX(Cadastro!$G$5:$G$94,$AB1376),"")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$94,$AB1376),"")="",IF($L1376&gt;0,1,0),IF(IFERROR(INDEX(Cadastro!$F$5:$F$94,$AB1376),"")&lt;=IFERROR(INDEX(Parâmetros!$B$39:$B$48,MATCH($E1376,Parâmetros!$A$39:$A$48,0)),99),IFERROR(INDEX(Cadastro!$F$5:$F$94,$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$94,$AB1376),"")="",0,IF(IFERROR(INDEX(Cadastro!$F$5:$F$94,$AB1376),"")&gt;IFERROR(INDEX(Parâmetros!$B$39:$B$48,MATCH($E1376,Parâmetros!$A$39:$A$48,0)),99),IFERROR(INDEX(Cadastro!$F$5:$F$94,$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registro"),IF(AND($AB1376&lt;&gt;$AB1375,IFERROR(INDEX(Cadastro!$F$5:$F$94,$AB1376),"")=""),"Indeterminado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IFERROR(MATCH($A1376&amp;"|"&amp;TEXT(_xlfn.MAXIFS(Cadastro!$E$5:$E$94,Cadastro!$A$5:$A$94,$A1376,Cadastro!$E$5:$E$94,"&lt;="&amp;$F1376),"yyyymmdd"),Cadastro!$I$5:$I$94,0),"")</f>
        <v>53</v>
      </c>
      <c r="AC1376" t="str">
        <f>IFERROR(_xlfn.SINGLE(INDEX(Exceções!$D$5:$D$202,MATCH($A1376&amp;"|"&amp;$F1376,Exceções!$F$5:$F$202,0))),"")</f>
        <v/>
      </c>
      <c r="AD1376" t="str">
        <f>IF($AC1376="","",IFERROR(_xlfn.SINGLE(INDEX(Exceções!$E$5:$E$202,MATCH($A1376&amp;"|"&amp;$F1376,Exceções!$F$5:$F$202,0))),""))</f>
        <v/>
      </c>
    </row>
    <row r="1377" spans="1:30" ht="15" hidden="1" customHeight="1" x14ac:dyDescent="0.25">
      <c r="A1377" s="43">
        <v>52498</v>
      </c>
      <c r="B1377" s="29" t="s">
        <v>216</v>
      </c>
      <c r="C1377" s="29" t="str">
        <f>IFERROR(INDEX(Cadastro!$C$5:$C$94,$AB1377),"NÃO INFORMADO")</f>
        <v>MEC</v>
      </c>
      <c r="D1377" s="29" t="str">
        <f>IFERROR(INDEX(Cadastro!$D$5:$D$94,$AB1377),"")</f>
        <v>B</v>
      </c>
      <c r="E1377" s="29" t="str">
        <f>IFERROR(INDEX(Cadastro!$G$5:$G$94,$AB1377),"")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$94,$AB1377),"")="",IF($L1377&gt;0,1,0),IF(IFERROR(INDEX(Cadastro!$F$5:$F$94,$AB1377),"")&lt;=IFERROR(INDEX(Parâmetros!$B$39:$B$48,MATCH($E1377,Parâmetros!$A$39:$A$48,0)),99),IFERROR(INDEX(Cadastro!$F$5:$F$94,$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$94,$AB1377),"")="",0,IF(IFERROR(INDEX(Cadastro!$F$5:$F$94,$AB1377),"")&gt;IFERROR(INDEX(Parâmetros!$B$39:$B$48,MATCH($E1377,Parâmetros!$A$39:$A$48,0)),99),IFERROR(INDEX(Cadastro!$F$5:$F$94,$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registro"),IF(AND($AB1377&lt;&gt;$AB1376,IFERROR(INDEX(Cadastro!$F$5:$F$94,$AB1377),"")=""),"Indeterminado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IFERROR(MATCH($A1377&amp;"|"&amp;TEXT(_xlfn.MAXIFS(Cadastro!$E$5:$E$94,Cadastro!$A$5:$A$94,$A1377,Cadastro!$E$5:$E$94,"&lt;="&amp;$F1377),"yyyymmdd"),Cadastro!$I$5:$I$94,0),"")</f>
        <v>53</v>
      </c>
      <c r="AC1377" t="str">
        <f>IFERROR(_xlfn.SINGLE(INDEX(Exceções!$D$5:$D$202,MATCH($A1377&amp;"|"&amp;$F1377,Exceções!$F$5:$F$202,0))),"")</f>
        <v/>
      </c>
      <c r="AD1377" t="str">
        <f>IF($AC1377="","",IFERROR(_xlfn.SINGLE(INDEX(Exceções!$E$5:$E$202,MATCH($A1377&amp;"|"&amp;$F1377,Exceções!$F$5:$F$202,0))),""))</f>
        <v/>
      </c>
    </row>
    <row r="1378" spans="1:30" ht="15" hidden="1" customHeight="1" x14ac:dyDescent="0.25">
      <c r="A1378" s="43">
        <v>52498</v>
      </c>
      <c r="B1378" s="29" t="s">
        <v>216</v>
      </c>
      <c r="C1378" s="29" t="str">
        <f>IFERROR(INDEX(Cadastro!$C$5:$C$94,$AB1378),"NÃO INFORMADO")</f>
        <v>MEC</v>
      </c>
      <c r="D1378" s="29" t="str">
        <f>IFERROR(INDEX(Cadastro!$D$5:$D$94,$AB1378),"")</f>
        <v>B</v>
      </c>
      <c r="E1378" s="29" t="str">
        <f>IFERROR(INDEX(Cadastro!$G$5:$G$94,$AB1378),"")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$94,$AB1378),"")="",IF($L1378&gt;0,1,0),IF(IFERROR(INDEX(Cadastro!$F$5:$F$94,$AB1378),"")&lt;=IFERROR(INDEX(Parâmetros!$B$39:$B$48,MATCH($E1378,Parâmetros!$A$39:$A$48,0)),99),IFERROR(INDEX(Cadastro!$F$5:$F$94,$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$94,$AB1378),"")="",0,IF(IFERROR(INDEX(Cadastro!$F$5:$F$94,$AB1378),"")&gt;IFERROR(INDEX(Parâmetros!$B$39:$B$48,MATCH($E1378,Parâmetros!$A$39:$A$48,0)),99),IFERROR(INDEX(Cadastro!$F$5:$F$94,$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registro"),IF(AND($AB1378&lt;&gt;$AB1377,IFERROR(INDEX(Cadastro!$F$5:$F$94,$AB1378),"")=""),"Indeterminado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IFERROR(MATCH($A1378&amp;"|"&amp;TEXT(_xlfn.MAXIFS(Cadastro!$E$5:$E$94,Cadastro!$A$5:$A$94,$A1378,Cadastro!$E$5:$E$94,"&lt;="&amp;$F1378),"yyyymmdd"),Cadastro!$I$5:$I$94,0),"")</f>
        <v>53</v>
      </c>
      <c r="AC1378" t="str">
        <f>IFERROR(_xlfn.SINGLE(INDEX(Exceções!$D$5:$D$202,MATCH($A1378&amp;"|"&amp;$F1378,Exceções!$F$5:$F$202,0))),"")</f>
        <v/>
      </c>
      <c r="AD1378" t="str">
        <f>IF($AC1378="","",IFERROR(_xlfn.SINGLE(INDEX(Exceções!$E$5:$E$202,MATCH($A1378&amp;"|"&amp;$F1378,Exceções!$F$5:$F$202,0))),""))</f>
        <v/>
      </c>
    </row>
    <row r="1379" spans="1:30" ht="15" hidden="1" customHeight="1" x14ac:dyDescent="0.25">
      <c r="A1379" s="43">
        <v>52498</v>
      </c>
      <c r="B1379" s="29" t="s">
        <v>216</v>
      </c>
      <c r="C1379" s="29" t="str">
        <f>IFERROR(INDEX(Cadastro!$C$5:$C$94,$AB1379),"NÃO INFORMADO")</f>
        <v>MEC</v>
      </c>
      <c r="D1379" s="29" t="str">
        <f>IFERROR(INDEX(Cadastro!$D$5:$D$94,$AB1379),"")</f>
        <v>B</v>
      </c>
      <c r="E1379" s="29" t="str">
        <f>IFERROR(INDEX(Cadastro!$G$5:$G$94,$AB1379),"")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$94,$AB1379),"")="",IF($L1379&gt;0,1,0),IF(IFERROR(INDEX(Cadastro!$F$5:$F$94,$AB1379),"")&lt;=IFERROR(INDEX(Parâmetros!$B$39:$B$48,MATCH($E1379,Parâmetros!$A$39:$A$48,0)),99),IFERROR(INDEX(Cadastro!$F$5:$F$94,$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$94,$AB1379),"")="",0,IF(IFERROR(INDEX(Cadastro!$F$5:$F$94,$AB1379),"")&gt;IFERROR(INDEX(Parâmetros!$B$39:$B$48,MATCH($E1379,Parâmetros!$A$39:$A$48,0)),99),IFERROR(INDEX(Cadastro!$F$5:$F$94,$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registro"),IF(AND($AB1379&lt;&gt;$AB1378,IFERROR(INDEX(Cadastro!$F$5:$F$94,$AB1379),"")=""),"Indeterminado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IFERROR(MATCH($A1379&amp;"|"&amp;TEXT(_xlfn.MAXIFS(Cadastro!$E$5:$E$94,Cadastro!$A$5:$A$94,$A1379,Cadastro!$E$5:$E$94,"&lt;="&amp;$F1379),"yyyymmdd"),Cadastro!$I$5:$I$94,0),"")</f>
        <v>53</v>
      </c>
      <c r="AC1379" t="str">
        <f>IFERROR(_xlfn.SINGLE(INDEX(Exceções!$D$5:$D$202,MATCH($A1379&amp;"|"&amp;$F1379,Exceções!$F$5:$F$202,0))),"")</f>
        <v>Treinamento</v>
      </c>
      <c r="AD1379" t="str">
        <f>IF($AC1379="","",IFERROR(_xlfn.SINGLE(INDEX(Exceções!$E$5:$E$202,MATCH($A1379&amp;"|"&amp;$F1379,Exceções!$F$5:$F$202,0))),""))</f>
        <v xml:space="preserve">Funcionario teve treinamento </v>
      </c>
    </row>
    <row r="1380" spans="1:30" ht="15" hidden="1" customHeight="1" x14ac:dyDescent="0.25">
      <c r="A1380" s="43">
        <v>52498</v>
      </c>
      <c r="B1380" s="29" t="s">
        <v>216</v>
      </c>
      <c r="C1380" s="29" t="str">
        <f>IFERROR(INDEX(Cadastro!$C$5:$C$94,$AB1380),"NÃO INFORMADO")</f>
        <v>MEC</v>
      </c>
      <c r="D1380" s="29" t="str">
        <f>IFERROR(INDEX(Cadastro!$D$5:$D$94,$AB1380),"")</f>
        <v>B</v>
      </c>
      <c r="E1380" s="29" t="str">
        <f>IFERROR(INDEX(Cadastro!$G$5:$G$94,$AB1380),"")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$94,$AB1380),"")="",IF($L1380&gt;0,1,0),IF(IFERROR(INDEX(Cadastro!$F$5:$F$94,$AB1380),"")&lt;=IFERROR(INDEX(Parâmetros!$B$39:$B$48,MATCH($E1380,Parâmetros!$A$39:$A$48,0)),99),IFERROR(INDEX(Cadastro!$F$5:$F$94,$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$94,$AB1380),"")="",0,IF(IFERROR(INDEX(Cadastro!$F$5:$F$94,$AB1380),"")&gt;IFERROR(INDEX(Parâmetros!$B$39:$B$48,MATCH($E1380,Parâmetros!$A$39:$A$48,0)),99),IFERROR(INDEX(Cadastro!$F$5:$F$94,$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registro"),IF(AND($AB1380&lt;&gt;$AB1379,IFERROR(INDEX(Cadastro!$F$5:$F$94,$AB1380),"")=""),"Indeterminado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IFERROR(MATCH($A1380&amp;"|"&amp;TEXT(_xlfn.MAXIFS(Cadastro!$E$5:$E$94,Cadastro!$A$5:$A$94,$A1380,Cadastro!$E$5:$E$94,"&lt;="&amp;$F1380),"yyyymmdd"),Cadastro!$I$5:$I$94,0),"")</f>
        <v>53</v>
      </c>
      <c r="AC1380" t="str">
        <f>IFERROR(_xlfn.SINGLE(INDEX(Exceções!$D$5:$D$202,MATCH($A1380&amp;"|"&amp;$F1380,Exceções!$F$5:$F$202,0))),"")</f>
        <v/>
      </c>
      <c r="AD1380" t="str">
        <f>IF($AC1380="","",IFERROR(_xlfn.SINGLE(INDEX(Exceções!$E$5:$E$202,MATCH($A1380&amp;"|"&amp;$F1380,Exceções!$F$5:$F$202,0))),""))</f>
        <v/>
      </c>
    </row>
    <row r="1381" spans="1:30" ht="15" hidden="1" customHeight="1" x14ac:dyDescent="0.25">
      <c r="A1381" s="43">
        <v>52498</v>
      </c>
      <c r="B1381" s="29" t="s">
        <v>216</v>
      </c>
      <c r="C1381" s="29" t="str">
        <f>IFERROR(INDEX(Cadastro!$C$5:$C$94,$AB1381),"NÃO INFORMADO")</f>
        <v>MEC</v>
      </c>
      <c r="D1381" s="29" t="str">
        <f>IFERROR(INDEX(Cadastro!$D$5:$D$94,$AB1381),"")</f>
        <v>B</v>
      </c>
      <c r="E1381" s="29" t="str">
        <f>IFERROR(INDEX(Cadastro!$G$5:$G$94,$AB1381),"")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$94,$AB1381),"")="",IF($L1381&gt;0,1,0),IF(IFERROR(INDEX(Cadastro!$F$5:$F$94,$AB1381),"")&lt;=IFERROR(INDEX(Parâmetros!$B$39:$B$48,MATCH($E1381,Parâmetros!$A$39:$A$48,0)),99),IFERROR(INDEX(Cadastro!$F$5:$F$94,$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$94,$AB1381),"")="",0,IF(IFERROR(INDEX(Cadastro!$F$5:$F$94,$AB1381),"")&gt;IFERROR(INDEX(Parâmetros!$B$39:$B$48,MATCH($E1381,Parâmetros!$A$39:$A$48,0)),99),IFERROR(INDEX(Cadastro!$F$5:$F$94,$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registro"),IF(AND($AB1381&lt;&gt;$AB1380,IFERROR(INDEX(Cadastro!$F$5:$F$94,$AB1381),"")=""),"Indeterminado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IFERROR(MATCH($A1381&amp;"|"&amp;TEXT(_xlfn.MAXIFS(Cadastro!$E$5:$E$94,Cadastro!$A$5:$A$94,$A1381,Cadastro!$E$5:$E$94,"&lt;="&amp;$F1381),"yyyymmdd"),Cadastro!$I$5:$I$94,0),"")</f>
        <v>53</v>
      </c>
      <c r="AC1381" t="str">
        <f>IFERROR(_xlfn.SINGLE(INDEX(Exceções!$D$5:$D$202,MATCH($A1381&amp;"|"&amp;$F1381,Exceções!$F$5:$F$202,0))),"")</f>
        <v>Folga</v>
      </c>
      <c r="AD1381" t="str">
        <f>IF($AC1381="","",IFERROR(_xlfn.SINGLE(INDEX(Exceções!$E$5:$E$202,MATCH($A1381&amp;"|"&amp;$F1381,Exceções!$F$5:$F$202,0))),""))</f>
        <v>Folga da escala do funcionario</v>
      </c>
    </row>
    <row r="1382" spans="1:30" ht="15" hidden="1" customHeight="1" x14ac:dyDescent="0.25">
      <c r="A1382" s="43">
        <v>52498</v>
      </c>
      <c r="B1382" s="29" t="s">
        <v>216</v>
      </c>
      <c r="C1382" s="29" t="str">
        <f>IFERROR(INDEX(Cadastro!$C$5:$C$94,$AB1382),"NÃO INFORMADO")</f>
        <v>MEC</v>
      </c>
      <c r="D1382" s="29" t="str">
        <f>IFERROR(INDEX(Cadastro!$D$5:$D$94,$AB1382),"")</f>
        <v>B</v>
      </c>
      <c r="E1382" s="29" t="str">
        <f>IFERROR(INDEX(Cadastro!$G$5:$G$94,$AB1382),"")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$94,$AB1382),"")="",IF($L1382&gt;0,1,0),IF(IFERROR(INDEX(Cadastro!$F$5:$F$94,$AB1382),"")&lt;=IFERROR(INDEX(Parâmetros!$B$39:$B$48,MATCH($E1382,Parâmetros!$A$39:$A$48,0)),99),IFERROR(INDEX(Cadastro!$F$5:$F$94,$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$94,$AB1382),"")="",0,IF(IFERROR(INDEX(Cadastro!$F$5:$F$94,$AB1382),"")&gt;IFERROR(INDEX(Parâmetros!$B$39:$B$48,MATCH($E1382,Parâmetros!$A$39:$A$48,0)),99),IFERROR(INDEX(Cadastro!$F$5:$F$94,$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registro"),IF(AND($AB1382&lt;&gt;$AB1381,IFERROR(INDEX(Cadastro!$F$5:$F$94,$AB1382),"")=""),"Indeterminado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IFERROR(MATCH($A1382&amp;"|"&amp;TEXT(_xlfn.MAXIFS(Cadastro!$E$5:$E$94,Cadastro!$A$5:$A$94,$A1382,Cadastro!$E$5:$E$94,"&lt;="&amp;$F1382),"yyyymmdd"),Cadastro!$I$5:$I$94,0),"")</f>
        <v>53</v>
      </c>
      <c r="AC1382" t="str">
        <f>IFERROR(_xlfn.SINGLE(INDEX(Exceções!$D$5:$D$202,MATCH($A1382&amp;"|"&amp;$F1382,Exceções!$F$5:$F$202,0))),"")</f>
        <v/>
      </c>
      <c r="AD1382" t="str">
        <f>IF($AC1382="","",IFERROR(_xlfn.SINGLE(INDEX(Exceções!$E$5:$E$202,MATCH($A1382&amp;"|"&amp;$F1382,Exceções!$F$5:$F$202,0))),""))</f>
        <v/>
      </c>
    </row>
    <row r="1383" spans="1:30" ht="15" hidden="1" customHeight="1" x14ac:dyDescent="0.25">
      <c r="A1383" s="43">
        <v>52498</v>
      </c>
      <c r="B1383" s="29" t="s">
        <v>216</v>
      </c>
      <c r="C1383" s="29" t="str">
        <f>IFERROR(INDEX(Cadastro!$C$5:$C$94,$AB1383),"NÃO INFORMADO")</f>
        <v>MEC</v>
      </c>
      <c r="D1383" s="29" t="str">
        <f>IFERROR(INDEX(Cadastro!$D$5:$D$94,$AB1383),"")</f>
        <v>B</v>
      </c>
      <c r="E1383" s="29" t="str">
        <f>IFERROR(INDEX(Cadastro!$G$5:$G$94,$AB1383),"")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$94,$AB1383),"")="",IF($L1383&gt;0,1,0),IF(IFERROR(INDEX(Cadastro!$F$5:$F$94,$AB1383),"")&lt;=IFERROR(INDEX(Parâmetros!$B$39:$B$48,MATCH($E1383,Parâmetros!$A$39:$A$48,0)),99),IFERROR(INDEX(Cadastro!$F$5:$F$94,$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$94,$AB1383),"")="",0,IF(IFERROR(INDEX(Cadastro!$F$5:$F$94,$AB1383),"")&gt;IFERROR(INDEX(Parâmetros!$B$39:$B$48,MATCH($E1383,Parâmetros!$A$39:$A$48,0)),99),IFERROR(INDEX(Cadastro!$F$5:$F$94,$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registro"),IF(AND($AB1383&lt;&gt;$AB1382,IFERROR(INDEX(Cadastro!$F$5:$F$94,$AB1383),"")=""),"Indeterminado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IFERROR(MATCH($A1383&amp;"|"&amp;TEXT(_xlfn.MAXIFS(Cadastro!$E$5:$E$94,Cadastro!$A$5:$A$94,$A1383,Cadastro!$E$5:$E$94,"&lt;="&amp;$F1383),"yyyymmdd"),Cadastro!$I$5:$I$94,0),"")</f>
        <v>53</v>
      </c>
      <c r="AC1383" t="str">
        <f>IFERROR(_xlfn.SINGLE(INDEX(Exceções!$D$5:$D$202,MATCH($A1383&amp;"|"&amp;$F1383,Exceções!$F$5:$F$202,0))),"")</f>
        <v/>
      </c>
      <c r="AD1383" t="str">
        <f>IF($AC1383="","",IFERROR(_xlfn.SINGLE(INDEX(Exceções!$E$5:$E$202,MATCH($A1383&amp;"|"&amp;$F1383,Exceções!$F$5:$F$202,0))),""))</f>
        <v/>
      </c>
    </row>
    <row r="1384" spans="1:30" ht="15" hidden="1" customHeight="1" x14ac:dyDescent="0.25">
      <c r="A1384" s="43">
        <v>52498</v>
      </c>
      <c r="B1384" s="29" t="s">
        <v>216</v>
      </c>
      <c r="C1384" s="29" t="str">
        <f>IFERROR(INDEX(Cadastro!$C$5:$C$94,$AB1384),"NÃO INFORMADO")</f>
        <v>MEC</v>
      </c>
      <c r="D1384" s="29" t="str">
        <f>IFERROR(INDEX(Cadastro!$D$5:$D$94,$AB1384),"")</f>
        <v>B</v>
      </c>
      <c r="E1384" s="29" t="str">
        <f>IFERROR(INDEX(Cadastro!$G$5:$G$94,$AB1384),"")</f>
        <v>B</v>
      </c>
      <c r="F1384" s="41">
        <v>46253</v>
      </c>
      <c r="G1384" s="44" t="str">
        <f t="shared" si="264"/>
        <v>qua</v>
      </c>
      <c r="H1384" s="43" t="str">
        <f>IF(COUNTIFS(Dados!$A:$A,$A1384,Dados!$S:$S,$F1384)=0,"",_xlfn.MINIFS(Dados!$Q:$Q,Dados!$A:$A,$A1384,Dados!$S:$S,$F1384))</f>
        <v/>
      </c>
      <c r="I1384" s="43" t="str">
        <f>IF($H1384="","",_xlfn.MAXIFS(Dados!$R:$R,Dados!$A:$A,$A1384,Dados!$S:$S,$F1384))</f>
        <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
      </c>
      <c r="L1384" s="42">
        <f>SUMIFS(Dados!$E:$E,Dados!$A:$A,$A1384,Dados!$S:$S,$F1384)</f>
        <v>0</v>
      </c>
      <c r="M1384" s="42" t="str">
        <f>IFERROR(INDEX(Parâmetros!$E$6:$E$11,MATCH($K1384,Parâmetros!$A$6:$A$11,0)),"")</f>
        <v/>
      </c>
      <c r="N1384" s="45" t="str">
        <f t="shared" si="265"/>
        <v/>
      </c>
      <c r="O1384" s="45">
        <f>Parâmetros!$E$13</f>
        <v>0.8</v>
      </c>
      <c r="P1384" s="44" t="str">
        <f>IF(OR($M1384="",$F1384&gt;Parâmetros!$E$14),"Não","Sim")</f>
        <v>Não</v>
      </c>
      <c r="Q1384" s="44" t="str">
        <f t="shared" si="266"/>
        <v/>
      </c>
      <c r="R1384" s="44" t="str">
        <f t="shared" si="267"/>
        <v/>
      </c>
      <c r="S1384" s="42" t="str">
        <f t="shared" si="268"/>
        <v/>
      </c>
      <c r="T1384" s="44" t="str">
        <f>IF($Q1384&lt;&gt;"Sim","",IF($N1384&gt;Parâmetros!$E$15,"Sim","Não"))</f>
        <v/>
      </c>
      <c r="U1384" s="29" t="str">
        <f t="shared" si="269"/>
        <v>Folga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Folga prevista pelo ciclo</v>
      </c>
      <c r="W1384" s="46">
        <f>IF(AND($AC1384&lt;&gt;"",$AB1384=$AB1383,$W1383&lt;&gt;""),$W1383,IF(OR(OR($D1384="6x1",$D1384="FF 6x1"),$D1384="5x2"),"",IF($AB1384&lt;&gt;$AB1383,IF(IFERROR(INDEX(Cadastro!$F$5:$F$94,$AB1384),"")="",IF($L1384&gt;0,1,0),IF(IFERROR(INDEX(Cadastro!$F$5:$F$94,$AB1384),"")&lt;=IFERROR(INDEX(Parâmetros!$B$39:$B$48,MATCH($E1384,Parâmetros!$A$39:$A$48,0)),99),IFERROR(INDEX(Cadastro!$F$5:$F$94,$AB1384),""),0)),IF($L1384&gt;0,IF(N($X1383)&gt;0,1,N($W1383)+1),IF(AND($L1384=0,OR(N($W1383)&gt;=IFERROR(INDEX(Parâmetros!$B$39:$B$48,MATCH($E1384,Parâmetros!$A$39:$A$48,0)),99),AND(N($X1383)&gt;0,N($X1383)&lt;IFERROR(INDEX(Parâmetros!$C$39:$C$48,MATCH($E1384,Parâmetros!$A$39:$A$48,0)),0)))),0,N($W1383)+1)))))</f>
        <v>0</v>
      </c>
      <c r="X1384" s="46">
        <f>IF(AND($AC1384&lt;&gt;"",$AB1384=$AB1383,$X1383&lt;&gt;""),$X1383,IF(OR(OR($D1384="6x1",$D1384="FF 6x1"),$D1384="5x2"),"",IF($AB1384&lt;&gt;$AB1383,IF(IFERROR(INDEX(Cadastro!$F$5:$F$94,$AB1384),"")="",0,IF(IFERROR(INDEX(Cadastro!$F$5:$F$94,$AB1384),"")&gt;IFERROR(INDEX(Parâmetros!$B$39:$B$48,MATCH($E1384,Parâmetros!$A$39:$A$48,0)),99),IFERROR(INDEX(Cadastro!$F$5:$F$94,$AB1384),"")-IFERROR(INDEX(Parâmetros!$B$39:$B$48,MATCH($E1384,Parâmetros!$A$39:$A$48,0)),99),0)),IF(AND($L1384=0,OR(N($W1383)&gt;=IFERROR(INDEX(Parâmetros!$B$39:$B$48,MATCH($E1384,Parâmetros!$A$39:$A$48,0)),99),AND(N($X1383)&gt;0,N($X1383)&lt;IFERROR(INDEX(Parâmetros!$C$39:$C$48,MATCH($E1384,Parâmetros!$A$39:$A$48,0)),0)))),N($X1383)+1,0))))</f>
        <v>1</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registro"),IF(AND($AB1384&lt;&gt;$AB1383,IFERROR(INDEX(Cadastro!$F$5:$F$94,$AB1384),"")=""),"Indeterminado (início da série)",IF($X1384&gt;0,"Folga","Falta de registro"))))))))</f>
        <v>Folga</v>
      </c>
      <c r="Z1384" s="46">
        <f>IF(OR($L1384&gt;0,$F1384&gt;Parâmetros!$E$14),0,IF($A1384&lt;&gt;$A1383,1,N($Z1383)+1))</f>
        <v>0</v>
      </c>
      <c r="AA1384" s="46">
        <f>IF(OR($L1384&gt;0,$F1384&gt;Parâmetros!$E$14),0,IF(OR($A1384&lt;&gt;$A1385,$F1385&gt;Parâmetros!$E$14),1,N($AA1385)+1))</f>
        <v>0</v>
      </c>
      <c r="AB1384" s="43">
        <f>IFERROR(MATCH($A1384&amp;"|"&amp;TEXT(_xlfn.MAXIFS(Cadastro!$E$5:$E$94,Cadastro!$A$5:$A$94,$A1384,Cadastro!$E$5:$E$94,"&lt;="&amp;$F1384),"yyyymmdd"),Cadastro!$I$5:$I$94,0),"")</f>
        <v>53</v>
      </c>
      <c r="AC1384" t="str">
        <f>IFERROR(_xlfn.SINGLE(INDEX(Exceções!$D$5:$D$202,MATCH($A1384&amp;"|"&amp;$F1384,Exceções!$F$5:$F$202,0))),"")</f>
        <v/>
      </c>
      <c r="AD1384" t="str">
        <f>IF($AC1384="","",IFERROR(_xlfn.SINGLE(INDEX(Exceções!$E$5:$E$202,MATCH($A1384&amp;"|"&amp;$F1384,Exceções!$F$5:$F$202,0))),""))</f>
        <v/>
      </c>
    </row>
    <row r="1385" spans="1:30" ht="15" hidden="1" customHeight="1" x14ac:dyDescent="0.25">
      <c r="A1385" s="43">
        <v>52498</v>
      </c>
      <c r="B1385" s="29" t="s">
        <v>216</v>
      </c>
      <c r="C1385" s="29" t="str">
        <f>IFERROR(INDEX(Cadastro!$C$5:$C$94,$AB1385),"NÃO INFORMADO")</f>
        <v>MEC</v>
      </c>
      <c r="D1385" s="29" t="str">
        <f>IFERROR(INDEX(Cadastro!$D$5:$D$94,$AB1385),"")</f>
        <v>B</v>
      </c>
      <c r="E1385" s="29" t="str">
        <f>IFERROR(INDEX(Cadastro!$G$5:$G$94,$AB1385),"")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B</v>
      </c>
      <c r="L1385" s="42">
        <f>SUMIFS(Dados!$E:$E,Dados!$A:$A,$A1385,Dados!$S:$S,$F1385)</f>
        <v>0</v>
      </c>
      <c r="M1385" s="42">
        <f>IFERROR(INDEX(Parâmetros!$E$6:$E$11,MATCH($K1385,Parâmetros!$A$6:$A$11,0)),"")</f>
        <v>7.67</v>
      </c>
      <c r="N1385" s="45">
        <f t="shared" si="265"/>
        <v>0</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Fora da apuração</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FALTA DE REGISTRO · dia 1 de 5 do ciclo</v>
      </c>
      <c r="W1385" s="46">
        <f>IF(AND($AC1385&lt;&gt;"",$AB1385=$AB1384,$W1384&lt;&gt;""),$W1384,IF(OR(OR($D1385="6x1",$D1385="FF 6x1"),$D1385="5x2"),"",IF($AB1385&lt;&gt;$AB1384,IF(IFERROR(INDEX(Cadastro!$F$5:$F$94,$AB1385),"")="",IF($L1385&gt;0,1,0),IF(IFERROR(INDEX(Cadastro!$F$5:$F$94,$AB1385),"")&lt;=IFERROR(INDEX(Parâmetros!$B$39:$B$48,MATCH($E1385,Parâmetros!$A$39:$A$48,0)),99),IFERROR(INDEX(Cadastro!$F$5:$F$94,$AB1385),""),0)),IF($L1385&gt;0,IF(N($X1384)&gt;0,1,N($W1384)+1),IF(AND($L1385=0,OR(N($W1384)&gt;=IFERROR(INDEX(Parâmetros!$B$39:$B$48,MATCH($E1385,Parâmetros!$A$39:$A$48,0)),99),AND(N($X1384)&gt;0,N($X1384)&lt;IFERROR(INDEX(Parâmetros!$C$39:$C$48,MATCH($E1385,Parâmetros!$A$39:$A$48,0)),0)))),0,N($W1384)+1)))))</f>
        <v>1</v>
      </c>
      <c r="X1385" s="46">
        <f>IF(AND($AC1385&lt;&gt;"",$AB1385=$AB1384,$X1384&lt;&gt;""),$X1384,IF(OR(OR($D1385="6x1",$D1385="FF 6x1"),$D1385="5x2"),"",IF($AB1385&lt;&gt;$AB1384,IF(IFERROR(INDEX(Cadastro!$F$5:$F$94,$AB1385),"")="",0,IF(IFERROR(INDEX(Cadastro!$F$5:$F$94,$AB1385),"")&gt;IFERROR(INDEX(Parâmetros!$B$39:$B$48,MATCH($E1385,Parâmetros!$A$39:$A$48,0)),99),IFERROR(INDEX(Cadastro!$F$5:$F$94,$AB1385),"")-IFERROR(INDEX(Parâmetros!$B$39:$B$48,MATCH($E1385,Parâmetros!$A$39:$A$48,0)),99),0)),IF(AND($L1385=0,OR(N($W1384)&gt;=IFERROR(INDEX(Parâmetros!$B$39:$B$48,MATCH($E1385,Parâmetros!$A$39:$A$48,0)),99),AND(N($X1384)&gt;0,N($X1384)&lt;IFERROR(INDEX(Parâmetros!$C$39:$C$48,MATCH($E1385,Parâmetros!$A$39:$A$48,0)),0)))),N($X1384)+1,0))))</f>
        <v>0</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registro"),IF(AND($AB1385&lt;&gt;$AB1384,IFERROR(INDEX(Cadastro!$F$5:$F$94,$AB1385),"")=""),"Indeterminado (início da série)",IF($X1385&gt;0,"Folga","Falta de registro"))))))))</f>
        <v>Falta de registro</v>
      </c>
      <c r="Z1385" s="46">
        <f>IF(OR($L1385&gt;0,$F1385&gt;Parâmetros!$E$14),0,IF($A1385&lt;&gt;$A1384,1,N($Z1384)+1))</f>
        <v>0</v>
      </c>
      <c r="AA1385" s="46">
        <f>IF(OR($L1385&gt;0,$F1385&gt;Parâmetros!$E$14),0,IF(OR($A1385&lt;&gt;$A1386,$F1386&gt;Parâmetros!$E$14),1,N($AA1386)+1))</f>
        <v>0</v>
      </c>
      <c r="AB1385" s="43">
        <f>IFERROR(MATCH($A1385&amp;"|"&amp;TEXT(_xlfn.MAXIFS(Cadastro!$E$5:$E$94,Cadastro!$A$5:$A$94,$A1385,Cadastro!$E$5:$E$94,"&lt;="&amp;$F1385),"yyyymmdd"),Cadastro!$I$5:$I$94,0),"")</f>
        <v>53</v>
      </c>
      <c r="AC1385" t="str">
        <f>IFERROR(_xlfn.SINGLE(INDEX(Exceções!$D$5:$D$202,MATCH($A1385&amp;"|"&amp;$F1385,Exceções!$F$5:$F$202,0))),"")</f>
        <v/>
      </c>
      <c r="AD1385" t="str">
        <f>IF($AC1385="","",IFERROR(_xlfn.SINGLE(INDEX(Exceções!$E$5:$E$202,MATCH($A1385&amp;"|"&amp;$F1385,Exceções!$F$5:$F$202,0))),""))</f>
        <v/>
      </c>
    </row>
    <row r="1386" spans="1:30" ht="15" hidden="1" customHeight="1" x14ac:dyDescent="0.25">
      <c r="A1386" s="43">
        <v>52498</v>
      </c>
      <c r="B1386" s="29" t="s">
        <v>216</v>
      </c>
      <c r="C1386" s="29" t="str">
        <f>IFERROR(INDEX(Cadastro!$C$5:$C$94,$AB1386),"NÃO INFORMADO")</f>
        <v>MEC</v>
      </c>
      <c r="D1386" s="29" t="str">
        <f>IFERROR(INDEX(Cadastro!$D$5:$D$94,$AB1386),"")</f>
        <v>B</v>
      </c>
      <c r="E1386" s="29" t="str">
        <f>IFERROR(INDEX(Cadastro!$G$5:$G$94,$AB1386),"")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2 de 5 do ciclo</v>
      </c>
      <c r="W1386" s="46">
        <f>IF(AND($AC1386&lt;&gt;"",$AB1386=$AB1385,$W1385&lt;&gt;""),$W1385,IF(OR(OR($D1386="6x1",$D1386="FF 6x1"),$D1386="5x2"),"",IF($AB1386&lt;&gt;$AB1385,IF(IFERROR(INDEX(Cadastro!$F$5:$F$94,$AB1386),"")="",IF($L1386&gt;0,1,0),IF(IFERROR(INDEX(Cadastro!$F$5:$F$94,$AB1386),"")&lt;=IFERROR(INDEX(Parâmetros!$B$39:$B$48,MATCH($E1386,Parâmetros!$A$39:$A$48,0)),99),IFERROR(INDEX(Cadastro!$F$5:$F$94,$AB1386),""),0)),IF($L1386&gt;0,IF(N($X1385)&gt;0,1,N($W1385)+1),IF(AND($L1386=0,OR(N($W1385)&gt;=IFERROR(INDEX(Parâmetros!$B$39:$B$48,MATCH($E1386,Parâmetros!$A$39:$A$48,0)),99),AND(N($X1385)&gt;0,N($X1385)&lt;IFERROR(INDEX(Parâmetros!$C$39:$C$48,MATCH($E1386,Parâmetros!$A$39:$A$48,0)),0)))),0,N($W1385)+1)))))</f>
        <v>2</v>
      </c>
      <c r="X1386" s="46">
        <f>IF(AND($AC1386&lt;&gt;"",$AB1386=$AB1385,$X1385&lt;&gt;""),$X1385,IF(OR(OR($D1386="6x1",$D1386="FF 6x1"),$D1386="5x2"),"",IF($AB1386&lt;&gt;$AB1385,IF(IFERROR(INDEX(Cadastro!$F$5:$F$94,$AB1386),"")="",0,IF(IFERROR(INDEX(Cadastro!$F$5:$F$94,$AB1386),"")&gt;IFERROR(INDEX(Parâmetros!$B$39:$B$48,MATCH($E1386,Parâmetros!$A$39:$A$48,0)),99),IFERROR(INDEX(Cadastro!$F$5:$F$94,$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registro"),IF(AND($AB1386&lt;&gt;$AB1385,IFERROR(INDEX(Cadastro!$F$5:$F$94,$AB1386),"")=""),"Indeterminado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IFERROR(MATCH($A1386&amp;"|"&amp;TEXT(_xlfn.MAXIFS(Cadastro!$E$5:$E$94,Cadastro!$A$5:$A$94,$A1386,Cadastro!$E$5:$E$94,"&lt;="&amp;$F1386),"yyyymmdd"),Cadastro!$I$5:$I$94,0),"")</f>
        <v>53</v>
      </c>
      <c r="AC1386" t="str">
        <f>IFERROR(_xlfn.SINGLE(INDEX(Exceções!$D$5:$D$202,MATCH($A1386&amp;"|"&amp;$F1386,Exceções!$F$5:$F$202,0))),"")</f>
        <v/>
      </c>
      <c r="AD1386" t="str">
        <f>IF($AC1386="","",IFERROR(_xlfn.SINGLE(INDEX(Exceções!$E$5:$E$202,MATCH($A1386&amp;"|"&amp;$F1386,Exceções!$F$5:$F$202,0))),""))</f>
        <v/>
      </c>
    </row>
    <row r="1387" spans="1:30" ht="15" hidden="1" customHeight="1" x14ac:dyDescent="0.25">
      <c r="A1387" s="43">
        <v>52498</v>
      </c>
      <c r="B1387" s="29" t="s">
        <v>216</v>
      </c>
      <c r="C1387" s="29" t="str">
        <f>IFERROR(INDEX(Cadastro!$C$5:$C$94,$AB1387),"NÃO INFORMADO")</f>
        <v>MEC</v>
      </c>
      <c r="D1387" s="29" t="str">
        <f>IFERROR(INDEX(Cadastro!$D$5:$D$94,$AB1387),"")</f>
        <v>B</v>
      </c>
      <c r="E1387" s="29" t="str">
        <f>IFERROR(INDEX(Cadastro!$G$5:$G$94,$AB1387),"")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3 de 5 do ciclo</v>
      </c>
      <c r="W1387" s="46">
        <f>IF(AND($AC1387&lt;&gt;"",$AB1387=$AB1386,$W1386&lt;&gt;""),$W1386,IF(OR(OR($D1387="6x1",$D1387="FF 6x1"),$D1387="5x2"),"",IF($AB1387&lt;&gt;$AB1386,IF(IFERROR(INDEX(Cadastro!$F$5:$F$94,$AB1387),"")="",IF($L1387&gt;0,1,0),IF(IFERROR(INDEX(Cadastro!$F$5:$F$94,$AB1387),"")&lt;=IFERROR(INDEX(Parâmetros!$B$39:$B$48,MATCH($E1387,Parâmetros!$A$39:$A$48,0)),99),IFERROR(INDEX(Cadastro!$F$5:$F$94,$AB1387),""),0)),IF($L1387&gt;0,IF(N($X1386)&gt;0,1,N($W1386)+1),IF(AND($L1387=0,OR(N($W1386)&gt;=IFERROR(INDEX(Parâmetros!$B$39:$B$48,MATCH($E1387,Parâmetros!$A$39:$A$48,0)),99),AND(N($X1386)&gt;0,N($X1386)&lt;IFERROR(INDEX(Parâmetros!$C$39:$C$48,MATCH($E1387,Parâmetros!$A$39:$A$48,0)),0)))),0,N($W1386)+1)))))</f>
        <v>3</v>
      </c>
      <c r="X1387" s="46">
        <f>IF(AND($AC1387&lt;&gt;"",$AB1387=$AB1386,$X1386&lt;&gt;""),$X1386,IF(OR(OR($D1387="6x1",$D1387="FF 6x1"),$D1387="5x2"),"",IF($AB1387&lt;&gt;$AB1386,IF(IFERROR(INDEX(Cadastro!$F$5:$F$94,$AB1387),"")="",0,IF(IFERROR(INDEX(Cadastro!$F$5:$F$94,$AB1387),"")&gt;IFERROR(INDEX(Parâmetros!$B$39:$B$48,MATCH($E1387,Parâmetros!$A$39:$A$48,0)),99),IFERROR(INDEX(Cadastro!$F$5:$F$94,$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registro"),IF(AND($AB1387&lt;&gt;$AB1386,IFERROR(INDEX(Cadastro!$F$5:$F$94,$AB1387),"")=""),"Indeterminado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IFERROR(MATCH($A1387&amp;"|"&amp;TEXT(_xlfn.MAXIFS(Cadastro!$E$5:$E$94,Cadastro!$A$5:$A$94,$A1387,Cadastro!$E$5:$E$94,"&lt;="&amp;$F1387),"yyyymmdd"),Cadastro!$I$5:$I$94,0),"")</f>
        <v>53</v>
      </c>
      <c r="AC1387" t="str">
        <f>IFERROR(_xlfn.SINGLE(INDEX(Exceções!$D$5:$D$202,MATCH($A1387&amp;"|"&amp;$F1387,Exceções!$F$5:$F$202,0))),"")</f>
        <v/>
      </c>
      <c r="AD1387" t="str">
        <f>IF($AC1387="","",IFERROR(_xlfn.SINGLE(INDEX(Exceções!$E$5:$E$202,MATCH($A1387&amp;"|"&amp;$F1387,Exceções!$F$5:$F$202,0))),""))</f>
        <v/>
      </c>
    </row>
    <row r="1388" spans="1:30" ht="15" hidden="1" customHeight="1" x14ac:dyDescent="0.25">
      <c r="A1388" s="43">
        <v>52498</v>
      </c>
      <c r="B1388" s="29" t="s">
        <v>216</v>
      </c>
      <c r="C1388" s="29" t="str">
        <f>IFERROR(INDEX(Cadastro!$C$5:$C$94,$AB1388),"NÃO INFORMADO")</f>
        <v>MEC</v>
      </c>
      <c r="D1388" s="29" t="str">
        <f>IFERROR(INDEX(Cadastro!$D$5:$D$94,$AB1388),"")</f>
        <v>B</v>
      </c>
      <c r="E1388" s="29" t="str">
        <f>IFERROR(INDEX(Cadastro!$G$5:$G$94,$AB1388),"")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4 de 5 do ciclo</v>
      </c>
      <c r="W1388" s="46">
        <f>IF(AND($AC1388&lt;&gt;"",$AB1388=$AB1387,$W1387&lt;&gt;""),$W1387,IF(OR(OR($D1388="6x1",$D1388="FF 6x1"),$D1388="5x2"),"",IF($AB1388&lt;&gt;$AB1387,IF(IFERROR(INDEX(Cadastro!$F$5:$F$94,$AB1388),"")="",IF($L1388&gt;0,1,0),IF(IFERROR(INDEX(Cadastro!$F$5:$F$94,$AB1388),"")&lt;=IFERROR(INDEX(Parâmetros!$B$39:$B$48,MATCH($E1388,Parâmetros!$A$39:$A$48,0)),99),IFERROR(INDEX(Cadastro!$F$5:$F$94,$AB1388),""),0)),IF($L1388&gt;0,IF(N($X1387)&gt;0,1,N($W1387)+1),IF(AND($L1388=0,OR(N($W1387)&gt;=IFERROR(INDEX(Parâmetros!$B$39:$B$48,MATCH($E1388,Parâmetros!$A$39:$A$48,0)),99),AND(N($X1387)&gt;0,N($X1387)&lt;IFERROR(INDEX(Parâmetros!$C$39:$C$48,MATCH($E1388,Parâmetros!$A$39:$A$48,0)),0)))),0,N($W1387)+1)))))</f>
        <v>4</v>
      </c>
      <c r="X1388" s="46">
        <f>IF(AND($AC1388&lt;&gt;"",$AB1388=$AB1387,$X1387&lt;&gt;""),$X1387,IF(OR(OR($D1388="6x1",$D1388="FF 6x1"),$D1388="5x2"),"",IF($AB1388&lt;&gt;$AB1387,IF(IFERROR(INDEX(Cadastro!$F$5:$F$94,$AB1388),"")="",0,IF(IFERROR(INDEX(Cadastro!$F$5:$F$94,$AB1388),"")&gt;IFERROR(INDEX(Parâmetros!$B$39:$B$48,MATCH($E1388,Parâmetros!$A$39:$A$48,0)),99),IFERROR(INDEX(Cadastro!$F$5:$F$94,$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registro"),IF(AND($AB1388&lt;&gt;$AB1387,IFERROR(INDEX(Cadastro!$F$5:$F$94,$AB1388),"")=""),"Indeterminado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IFERROR(MATCH($A1388&amp;"|"&amp;TEXT(_xlfn.MAXIFS(Cadastro!$E$5:$E$94,Cadastro!$A$5:$A$94,$A1388,Cadastro!$E$5:$E$94,"&lt;="&amp;$F1388),"yyyymmdd"),Cadastro!$I$5:$I$94,0),"")</f>
        <v>53</v>
      </c>
      <c r="AC1388" t="str">
        <f>IFERROR(_xlfn.SINGLE(INDEX(Exceções!$D$5:$D$202,MATCH($A1388&amp;"|"&amp;$F1388,Exceções!$F$5:$F$202,0))),"")</f>
        <v/>
      </c>
      <c r="AD1388" t="str">
        <f>IF($AC1388="","",IFERROR(_xlfn.SINGLE(INDEX(Exceções!$E$5:$E$202,MATCH($A1388&amp;"|"&amp;$F1388,Exceções!$F$5:$F$202,0))),""))</f>
        <v/>
      </c>
    </row>
    <row r="1389" spans="1:30" ht="15" hidden="1" customHeight="1" x14ac:dyDescent="0.25">
      <c r="A1389" s="43">
        <v>52498</v>
      </c>
      <c r="B1389" s="29" t="s">
        <v>216</v>
      </c>
      <c r="C1389" s="29" t="str">
        <f>IFERROR(INDEX(Cadastro!$C$5:$C$94,$AB1389),"NÃO INFORMADO")</f>
        <v>MEC</v>
      </c>
      <c r="D1389" s="29" t="str">
        <f>IFERROR(INDEX(Cadastro!$D$5:$D$94,$AB1389),"")</f>
        <v>B</v>
      </c>
      <c r="E1389" s="29" t="str">
        <f>IFERROR(INDEX(Cadastro!$G$5:$G$94,$AB1389),"")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5 de 5 do ciclo</v>
      </c>
      <c r="W1389" s="46">
        <f>IF(AND($AC1389&lt;&gt;"",$AB1389=$AB1388,$W1388&lt;&gt;""),$W1388,IF(OR(OR($D1389="6x1",$D1389="FF 6x1"),$D1389="5x2"),"",IF($AB1389&lt;&gt;$AB1388,IF(IFERROR(INDEX(Cadastro!$F$5:$F$94,$AB1389),"")="",IF($L1389&gt;0,1,0),IF(IFERROR(INDEX(Cadastro!$F$5:$F$94,$AB1389),"")&lt;=IFERROR(INDEX(Parâmetros!$B$39:$B$48,MATCH($E1389,Parâmetros!$A$39:$A$48,0)),99),IFERROR(INDEX(Cadastro!$F$5:$F$94,$AB1389),""),0)),IF($L1389&gt;0,IF(N($X1388)&gt;0,1,N($W1388)+1),IF(AND($L1389=0,OR(N($W1388)&gt;=IFERROR(INDEX(Parâmetros!$B$39:$B$48,MATCH($E1389,Parâmetros!$A$39:$A$48,0)),99),AND(N($X1388)&gt;0,N($X1388)&lt;IFERROR(INDEX(Parâmetros!$C$39:$C$48,MATCH($E1389,Parâmetros!$A$39:$A$48,0)),0)))),0,N($W1388)+1)))))</f>
        <v>5</v>
      </c>
      <c r="X1389" s="46">
        <f>IF(AND($AC1389&lt;&gt;"",$AB1389=$AB1388,$X1388&lt;&gt;""),$X1388,IF(OR(OR($D1389="6x1",$D1389="FF 6x1"),$D1389="5x2"),"",IF($AB1389&lt;&gt;$AB1388,IF(IFERROR(INDEX(Cadastro!$F$5:$F$94,$AB1389),"")="",0,IF(IFERROR(INDEX(Cadastro!$F$5:$F$94,$AB1389),"")&gt;IFERROR(INDEX(Parâmetros!$B$39:$B$48,MATCH($E1389,Parâmetros!$A$39:$A$48,0)),99),IFERROR(INDEX(Cadastro!$F$5:$F$94,$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registro"),IF(AND($AB1389&lt;&gt;$AB1388,IFERROR(INDEX(Cadastro!$F$5:$F$94,$AB1389),"")=""),"Indeterminado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IFERROR(MATCH($A1389&amp;"|"&amp;TEXT(_xlfn.MAXIFS(Cadastro!$E$5:$E$94,Cadastro!$A$5:$A$94,$A1389,Cadastro!$E$5:$E$94,"&lt;="&amp;$F1389),"yyyymmdd"),Cadastro!$I$5:$I$94,0),"")</f>
        <v>53</v>
      </c>
      <c r="AC1389" t="str">
        <f>IFERROR(_xlfn.SINGLE(INDEX(Exceções!$D$5:$D$202,MATCH($A1389&amp;"|"&amp;$F1389,Exceções!$F$5:$F$202,0))),"")</f>
        <v/>
      </c>
      <c r="AD1389" t="str">
        <f>IF($AC1389="","",IFERROR(_xlfn.SINGLE(INDEX(Exceções!$E$5:$E$202,MATCH($A1389&amp;"|"&amp;$F1389,Exceções!$F$5:$F$202,0))),""))</f>
        <v/>
      </c>
    </row>
    <row r="1390" spans="1:30" ht="15" hidden="1" customHeight="1" x14ac:dyDescent="0.25">
      <c r="A1390" s="43">
        <v>52498</v>
      </c>
      <c r="B1390" s="29" t="s">
        <v>216</v>
      </c>
      <c r="C1390" s="29" t="str">
        <f>IFERROR(INDEX(Cadastro!$C$5:$C$94,$AB1390),"NÃO INFORMADO")</f>
        <v>MEC</v>
      </c>
      <c r="D1390" s="29" t="str">
        <f>IFERROR(INDEX(Cadastro!$D$5:$D$94,$AB1390),"")</f>
        <v>B</v>
      </c>
      <c r="E1390" s="29" t="str">
        <f>IFERROR(INDEX(Cadastro!$G$5:$G$94,$AB1390),"")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
      </c>
      <c r="L1390" s="42">
        <f>SUMIFS(Dados!$E:$E,Dados!$A:$A,$A1390,Dados!$S:$S,$F1390)</f>
        <v>0</v>
      </c>
      <c r="M1390" s="42" t="str">
        <f>IFERROR(INDEX(Parâmetros!$E$6:$E$11,MATCH($K1390,Parâmetros!$A$6:$A$11,0)),"")</f>
        <v/>
      </c>
      <c r="N1390" s="45" t="str">
        <f t="shared" si="265"/>
        <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Folga</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Folga prevista pelo ciclo</v>
      </c>
      <c r="W1390" s="46">
        <f>IF(AND($AC1390&lt;&gt;"",$AB1390=$AB1389,$W1389&lt;&gt;""),$W1389,IF(OR(OR($D1390="6x1",$D1390="FF 6x1"),$D1390="5x2"),"",IF($AB1390&lt;&gt;$AB1389,IF(IFERROR(INDEX(Cadastro!$F$5:$F$94,$AB1390),"")="",IF($L1390&gt;0,1,0),IF(IFERROR(INDEX(Cadastro!$F$5:$F$94,$AB1390),"")&lt;=IFERROR(INDEX(Parâmetros!$B$39:$B$48,MATCH($E1390,Parâmetros!$A$39:$A$48,0)),99),IFERROR(INDEX(Cadastro!$F$5:$F$94,$AB1390),""),0)),IF($L1390&gt;0,IF(N($X1389)&gt;0,1,N($W1389)+1),IF(AND($L1390=0,OR(N($W1389)&gt;=IFERROR(INDEX(Parâmetros!$B$39:$B$48,MATCH($E1390,Parâmetros!$A$39:$A$48,0)),99),AND(N($X1389)&gt;0,N($X1389)&lt;IFERROR(INDEX(Parâmetros!$C$39:$C$48,MATCH($E1390,Parâmetros!$A$39:$A$48,0)),0)))),0,N($W1389)+1)))))</f>
        <v>0</v>
      </c>
      <c r="X1390" s="46">
        <f>IF(AND($AC1390&lt;&gt;"",$AB1390=$AB1389,$X1389&lt;&gt;""),$X1389,IF(OR(OR($D1390="6x1",$D1390="FF 6x1"),$D1390="5x2"),"",IF($AB1390&lt;&gt;$AB1389,IF(IFERROR(INDEX(Cadastro!$F$5:$F$94,$AB1390),"")="",0,IF(IFERROR(INDEX(Cadastro!$F$5:$F$94,$AB1390),"")&gt;IFERROR(INDEX(Parâmetros!$B$39:$B$48,MATCH($E1390,Parâmetros!$A$39:$A$48,0)),99),IFERROR(INDEX(Cadastro!$F$5:$F$94,$AB1390),"")-IFERROR(INDEX(Parâmetros!$B$39:$B$48,MATCH($E1390,Parâmetros!$A$39:$A$48,0)),99),0)),IF(AND($L1390=0,OR(N($W1389)&gt;=IFERROR(INDEX(Parâmetros!$B$39:$B$48,MATCH($E1390,Parâmetros!$A$39:$A$48,0)),99),AND(N($X1389)&gt;0,N($X1389)&lt;IFERROR(INDEX(Parâmetros!$C$39:$C$48,MATCH($E1390,Parâmetros!$A$39:$A$48,0)),0)))),N($X1389)+1,0))))</f>
        <v>1</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registro"),IF(AND($AB1390&lt;&gt;$AB1389,IFERROR(INDEX(Cadastro!$F$5:$F$94,$AB1390),"")=""),"Indeterminado (início da série)",IF($X1390&gt;0,"Folga","Falta de registro"))))))))</f>
        <v>Folga</v>
      </c>
      <c r="Z1390" s="46">
        <f>IF(OR($L1390&gt;0,$F1390&gt;Parâmetros!$E$14),0,IF($A1390&lt;&gt;$A1389,1,N($Z1389)+1))</f>
        <v>0</v>
      </c>
      <c r="AA1390" s="46">
        <f>IF(OR($L1390&gt;0,$F1390&gt;Parâmetros!$E$14),0,IF(OR($A1390&lt;&gt;$A1391,$F1391&gt;Parâmetros!$E$14),1,N($AA1391)+1))</f>
        <v>0</v>
      </c>
      <c r="AB1390" s="43">
        <f>IFERROR(MATCH($A1390&amp;"|"&amp;TEXT(_xlfn.MAXIFS(Cadastro!$E$5:$E$94,Cadastro!$A$5:$A$94,$A1390,Cadastro!$E$5:$E$94,"&lt;="&amp;$F1390),"yyyymmdd"),Cadastro!$I$5:$I$94,0),"")</f>
        <v>53</v>
      </c>
      <c r="AC1390" t="str">
        <f>IFERROR(_xlfn.SINGLE(INDEX(Exceções!$D$5:$D$202,MATCH($A1390&amp;"|"&amp;$F1390,Exceções!$F$5:$F$202,0))),"")</f>
        <v/>
      </c>
      <c r="AD1390" t="str">
        <f>IF($AC1390="","",IFERROR(_xlfn.SINGLE(INDEX(Exceções!$E$5:$E$202,MATCH($A1390&amp;"|"&amp;$F1390,Exceções!$F$5:$F$202,0))),""))</f>
        <v/>
      </c>
    </row>
    <row r="1391" spans="1:30" ht="15" hidden="1" customHeight="1" x14ac:dyDescent="0.25">
      <c r="A1391" s="43">
        <v>52498</v>
      </c>
      <c r="B1391" s="29" t="s">
        <v>216</v>
      </c>
      <c r="C1391" s="29" t="str">
        <f>IFERROR(INDEX(Cadastro!$C$5:$C$94,$AB1391),"NÃO INFORMADO")</f>
        <v>MEC</v>
      </c>
      <c r="D1391" s="29" t="str">
        <f>IFERROR(INDEX(Cadastro!$D$5:$D$94,$AB1391),"")</f>
        <v>B</v>
      </c>
      <c r="E1391" s="29" t="str">
        <f>IFERROR(INDEX(Cadastro!$G$5:$G$94,$AB1391),"")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B</v>
      </c>
      <c r="L1391" s="42">
        <f>SUMIFS(Dados!$E:$E,Dados!$A:$A,$A1391,Dados!$S:$S,$F1391)</f>
        <v>0</v>
      </c>
      <c r="M1391" s="42">
        <f>IFERROR(INDEX(Parâmetros!$E$6:$E$11,MATCH($K1391,Parâmetros!$A$6:$A$11,0)),"")</f>
        <v>7.67</v>
      </c>
      <c r="N1391" s="45">
        <f t="shared" si="265"/>
        <v>0</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Fora da apuração</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FALTA DE REGISTRO · dia 1 de 5 do ciclo</v>
      </c>
      <c r="W1391" s="46">
        <f>IF(AND($AC1391&lt;&gt;"",$AB1391=$AB1390,$W1390&lt;&gt;""),$W1390,IF(OR(OR($D1391="6x1",$D1391="FF 6x1"),$D1391="5x2"),"",IF($AB1391&lt;&gt;$AB1390,IF(IFERROR(INDEX(Cadastro!$F$5:$F$94,$AB1391),"")="",IF($L1391&gt;0,1,0),IF(IFERROR(INDEX(Cadastro!$F$5:$F$94,$AB1391),"")&lt;=IFERROR(INDEX(Parâmetros!$B$39:$B$48,MATCH($E1391,Parâmetros!$A$39:$A$48,0)),99),IFERROR(INDEX(Cadastro!$F$5:$F$94,$AB1391),""),0)),IF($L1391&gt;0,IF(N($X1390)&gt;0,1,N($W1390)+1),IF(AND($L1391=0,OR(N($W1390)&gt;=IFERROR(INDEX(Parâmetros!$B$39:$B$48,MATCH($E1391,Parâmetros!$A$39:$A$48,0)),99),AND(N($X1390)&gt;0,N($X1390)&lt;IFERROR(INDEX(Parâmetros!$C$39:$C$48,MATCH($E1391,Parâmetros!$A$39:$A$48,0)),0)))),0,N($W1390)+1)))))</f>
        <v>1</v>
      </c>
      <c r="X1391" s="46">
        <f>IF(AND($AC1391&lt;&gt;"",$AB1391=$AB1390,$X1390&lt;&gt;""),$X1390,IF(OR(OR($D1391="6x1",$D1391="FF 6x1"),$D1391="5x2"),"",IF($AB1391&lt;&gt;$AB1390,IF(IFERROR(INDEX(Cadastro!$F$5:$F$94,$AB1391),"")="",0,IF(IFERROR(INDEX(Cadastro!$F$5:$F$94,$AB1391),"")&gt;IFERROR(INDEX(Parâmetros!$B$39:$B$48,MATCH($E1391,Parâmetros!$A$39:$A$48,0)),99),IFERROR(INDEX(Cadastro!$F$5:$F$94,$AB1391),"")-IFERROR(INDEX(Parâmetros!$B$39:$B$48,MATCH($E1391,Parâmetros!$A$39:$A$48,0)),99),0)),IF(AND($L1391=0,OR(N($W1390)&gt;=IFERROR(INDEX(Parâmetros!$B$39:$B$48,MATCH($E1391,Parâmetros!$A$39:$A$48,0)),99),AND(N($X1390)&gt;0,N($X1390)&lt;IFERROR(INDEX(Parâmetros!$C$39:$C$48,MATCH($E1391,Parâmetros!$A$39:$A$48,0)),0)))),N($X1390)+1,0))))</f>
        <v>0</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registro"),IF(AND($AB1391&lt;&gt;$AB1390,IFERROR(INDEX(Cadastro!$F$5:$F$94,$AB1391),"")=""),"Indeterminado (início da série)",IF($X1391&gt;0,"Folga","Falta de registro"))))))))</f>
        <v>Falta de registro</v>
      </c>
      <c r="Z1391" s="46">
        <f>IF(OR($L1391&gt;0,$F1391&gt;Parâmetros!$E$14),0,IF($A1391&lt;&gt;$A1390,1,N($Z1390)+1))</f>
        <v>0</v>
      </c>
      <c r="AA1391" s="46">
        <f>IF(OR($L1391&gt;0,$F1391&gt;Parâmetros!$E$14),0,IF(OR($A1391&lt;&gt;$A1392,$F1392&gt;Parâmetros!$E$14),1,N($AA1392)+1))</f>
        <v>0</v>
      </c>
      <c r="AB1391" s="43">
        <f>IFERROR(MATCH($A1391&amp;"|"&amp;TEXT(_xlfn.MAXIFS(Cadastro!$E$5:$E$94,Cadastro!$A$5:$A$94,$A1391,Cadastro!$E$5:$E$94,"&lt;="&amp;$F1391),"yyyymmdd"),Cadastro!$I$5:$I$94,0),"")</f>
        <v>53</v>
      </c>
      <c r="AC1391" t="str">
        <f>IFERROR(_xlfn.SINGLE(INDEX(Exceções!$D$5:$D$202,MATCH($A1391&amp;"|"&amp;$F1391,Exceções!$F$5:$F$202,0))),"")</f>
        <v/>
      </c>
      <c r="AD1391" t="str">
        <f>IF($AC1391="","",IFERROR(_xlfn.SINGLE(INDEX(Exceções!$E$5:$E$202,MATCH($A1391&amp;"|"&amp;$F1391,Exceções!$F$5:$F$202,0))),""))</f>
        <v/>
      </c>
    </row>
    <row r="1392" spans="1:30" ht="15" hidden="1" customHeight="1" x14ac:dyDescent="0.25">
      <c r="A1392" s="43">
        <v>52498</v>
      </c>
      <c r="B1392" s="29" t="s">
        <v>216</v>
      </c>
      <c r="C1392" s="29" t="str">
        <f>IFERROR(INDEX(Cadastro!$C$5:$C$94,$AB1392),"NÃO INFORMADO")</f>
        <v>MEC</v>
      </c>
      <c r="D1392" s="29" t="str">
        <f>IFERROR(INDEX(Cadastro!$D$5:$D$94,$AB1392),"")</f>
        <v>B</v>
      </c>
      <c r="E1392" s="29" t="str">
        <f>IFERROR(INDEX(Cadastro!$G$5:$G$94,$AB1392),"")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2 de 5 do ciclo</v>
      </c>
      <c r="W1392" s="46">
        <f>IF(AND($AC1392&lt;&gt;"",$AB1392=$AB1391,$W1391&lt;&gt;""),$W1391,IF(OR(OR($D1392="6x1",$D1392="FF 6x1"),$D1392="5x2"),"",IF($AB1392&lt;&gt;$AB1391,IF(IFERROR(INDEX(Cadastro!$F$5:$F$94,$AB1392),"")="",IF($L1392&gt;0,1,0),IF(IFERROR(INDEX(Cadastro!$F$5:$F$94,$AB1392),"")&lt;=IFERROR(INDEX(Parâmetros!$B$39:$B$48,MATCH($E1392,Parâmetros!$A$39:$A$48,0)),99),IFERROR(INDEX(Cadastro!$F$5:$F$94,$AB1392),""),0)),IF($L1392&gt;0,IF(N($X1391)&gt;0,1,N($W1391)+1),IF(AND($L1392=0,OR(N($W1391)&gt;=IFERROR(INDEX(Parâmetros!$B$39:$B$48,MATCH($E1392,Parâmetros!$A$39:$A$48,0)),99),AND(N($X1391)&gt;0,N($X1391)&lt;IFERROR(INDEX(Parâmetros!$C$39:$C$48,MATCH($E1392,Parâmetros!$A$39:$A$48,0)),0)))),0,N($W1391)+1)))))</f>
        <v>2</v>
      </c>
      <c r="X1392" s="46">
        <f>IF(AND($AC1392&lt;&gt;"",$AB1392=$AB1391,$X1391&lt;&gt;""),$X1391,IF(OR(OR($D1392="6x1",$D1392="FF 6x1"),$D1392="5x2"),"",IF($AB1392&lt;&gt;$AB1391,IF(IFERROR(INDEX(Cadastro!$F$5:$F$94,$AB1392),"")="",0,IF(IFERROR(INDEX(Cadastro!$F$5:$F$94,$AB1392),"")&gt;IFERROR(INDEX(Parâmetros!$B$39:$B$48,MATCH($E1392,Parâmetros!$A$39:$A$48,0)),99),IFERROR(INDEX(Cadastro!$F$5:$F$94,$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registro"),IF(AND($AB1392&lt;&gt;$AB1391,IFERROR(INDEX(Cadastro!$F$5:$F$94,$AB1392),"")=""),"Indeterminado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IFERROR(MATCH($A1392&amp;"|"&amp;TEXT(_xlfn.MAXIFS(Cadastro!$E$5:$E$94,Cadastro!$A$5:$A$94,$A1392,Cadastro!$E$5:$E$94,"&lt;="&amp;$F1392),"yyyymmdd"),Cadastro!$I$5:$I$94,0),"")</f>
        <v>53</v>
      </c>
      <c r="AC1392" t="str">
        <f>IFERROR(_xlfn.SINGLE(INDEX(Exceções!$D$5:$D$202,MATCH($A1392&amp;"|"&amp;$F1392,Exceções!$F$5:$F$202,0))),"")</f>
        <v/>
      </c>
      <c r="AD1392" t="str">
        <f>IF($AC1392="","",IFERROR(_xlfn.SINGLE(INDEX(Exceções!$E$5:$E$202,MATCH($A1392&amp;"|"&amp;$F1392,Exceções!$F$5:$F$202,0))),""))</f>
        <v/>
      </c>
    </row>
    <row r="1393" spans="1:30" ht="15" hidden="1" customHeight="1" x14ac:dyDescent="0.25">
      <c r="A1393" s="43">
        <v>52498</v>
      </c>
      <c r="B1393" s="29" t="s">
        <v>216</v>
      </c>
      <c r="C1393" s="29" t="str">
        <f>IFERROR(INDEX(Cadastro!$C$5:$C$94,$AB1393),"NÃO INFORMADO")</f>
        <v>MEC</v>
      </c>
      <c r="D1393" s="29" t="str">
        <f>IFERROR(INDEX(Cadastro!$D$5:$D$94,$AB1393),"")</f>
        <v>B</v>
      </c>
      <c r="E1393" s="29" t="str">
        <f>IFERROR(INDEX(Cadastro!$G$5:$G$94,$AB1393),"")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3 de 5 do ciclo</v>
      </c>
      <c r="W1393" s="46">
        <f>IF(AND($AC1393&lt;&gt;"",$AB1393=$AB1392,$W1392&lt;&gt;""),$W1392,IF(OR(OR($D1393="6x1",$D1393="FF 6x1"),$D1393="5x2"),"",IF($AB1393&lt;&gt;$AB1392,IF(IFERROR(INDEX(Cadastro!$F$5:$F$94,$AB1393),"")="",IF($L1393&gt;0,1,0),IF(IFERROR(INDEX(Cadastro!$F$5:$F$94,$AB1393),"")&lt;=IFERROR(INDEX(Parâmetros!$B$39:$B$48,MATCH($E1393,Parâmetros!$A$39:$A$48,0)),99),IFERROR(INDEX(Cadastro!$F$5:$F$94,$AB1393),""),0)),IF($L1393&gt;0,IF(N($X1392)&gt;0,1,N($W1392)+1),IF(AND($L1393=0,OR(N($W1392)&gt;=IFERROR(INDEX(Parâmetros!$B$39:$B$48,MATCH($E1393,Parâmetros!$A$39:$A$48,0)),99),AND(N($X1392)&gt;0,N($X1392)&lt;IFERROR(INDEX(Parâmetros!$C$39:$C$48,MATCH($E1393,Parâmetros!$A$39:$A$48,0)),0)))),0,N($W1392)+1)))))</f>
        <v>3</v>
      </c>
      <c r="X1393" s="46">
        <f>IF(AND($AC1393&lt;&gt;"",$AB1393=$AB1392,$X1392&lt;&gt;""),$X1392,IF(OR(OR($D1393="6x1",$D1393="FF 6x1"),$D1393="5x2"),"",IF($AB1393&lt;&gt;$AB1392,IF(IFERROR(INDEX(Cadastro!$F$5:$F$94,$AB1393),"")="",0,IF(IFERROR(INDEX(Cadastro!$F$5:$F$94,$AB1393),"")&gt;IFERROR(INDEX(Parâmetros!$B$39:$B$48,MATCH($E1393,Parâmetros!$A$39:$A$48,0)),99),IFERROR(INDEX(Cadastro!$F$5:$F$94,$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registro"),IF(AND($AB1393&lt;&gt;$AB1392,IFERROR(INDEX(Cadastro!$F$5:$F$94,$AB1393),"")=""),"Indeterminado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IFERROR(MATCH($A1393&amp;"|"&amp;TEXT(_xlfn.MAXIFS(Cadastro!$E$5:$E$94,Cadastro!$A$5:$A$94,$A1393,Cadastro!$E$5:$E$94,"&lt;="&amp;$F1393),"yyyymmdd"),Cadastro!$I$5:$I$94,0),"")</f>
        <v>53</v>
      </c>
      <c r="AC1393" t="str">
        <f>IFERROR(_xlfn.SINGLE(INDEX(Exceções!$D$5:$D$202,MATCH($A1393&amp;"|"&amp;$F1393,Exceções!$F$5:$F$202,0))),"")</f>
        <v/>
      </c>
      <c r="AD1393" t="str">
        <f>IF($AC1393="","",IFERROR(_xlfn.SINGLE(INDEX(Exceções!$E$5:$E$202,MATCH($A1393&amp;"|"&amp;$F1393,Exceções!$F$5:$F$202,0))),""))</f>
        <v/>
      </c>
    </row>
    <row r="1394" spans="1:30" ht="15" hidden="1" customHeight="1" x14ac:dyDescent="0.25">
      <c r="A1394" s="43">
        <v>52498</v>
      </c>
      <c r="B1394" s="29" t="s">
        <v>216</v>
      </c>
      <c r="C1394" s="29" t="str">
        <f>IFERROR(INDEX(Cadastro!$C$5:$C$94,$AB1394),"NÃO INFORMADO")</f>
        <v>MEC</v>
      </c>
      <c r="D1394" s="29" t="str">
        <f>IFERROR(INDEX(Cadastro!$D$5:$D$94,$AB1394),"")</f>
        <v>B</v>
      </c>
      <c r="E1394" s="29" t="str">
        <f>IFERROR(INDEX(Cadastro!$G$5:$G$94,$AB1394),"")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4 de 5 do ciclo</v>
      </c>
      <c r="W1394" s="46">
        <f>IF(AND($AC1394&lt;&gt;"",$AB1394=$AB1393,$W1393&lt;&gt;""),$W1393,IF(OR(OR($D1394="6x1",$D1394="FF 6x1"),$D1394="5x2"),"",IF($AB1394&lt;&gt;$AB1393,IF(IFERROR(INDEX(Cadastro!$F$5:$F$94,$AB1394),"")="",IF($L1394&gt;0,1,0),IF(IFERROR(INDEX(Cadastro!$F$5:$F$94,$AB1394),"")&lt;=IFERROR(INDEX(Parâmetros!$B$39:$B$48,MATCH($E1394,Parâmetros!$A$39:$A$48,0)),99),IFERROR(INDEX(Cadastro!$F$5:$F$94,$AB1394),""),0)),IF($L1394&gt;0,IF(N($X1393)&gt;0,1,N($W1393)+1),IF(AND($L1394=0,OR(N($W1393)&gt;=IFERROR(INDEX(Parâmetros!$B$39:$B$48,MATCH($E1394,Parâmetros!$A$39:$A$48,0)),99),AND(N($X1393)&gt;0,N($X1393)&lt;IFERROR(INDEX(Parâmetros!$C$39:$C$48,MATCH($E1394,Parâmetros!$A$39:$A$48,0)),0)))),0,N($W1393)+1)))))</f>
        <v>4</v>
      </c>
      <c r="X1394" s="46">
        <f>IF(AND($AC1394&lt;&gt;"",$AB1394=$AB1393,$X1393&lt;&gt;""),$X1393,IF(OR(OR($D1394="6x1",$D1394="FF 6x1"),$D1394="5x2"),"",IF($AB1394&lt;&gt;$AB1393,IF(IFERROR(INDEX(Cadastro!$F$5:$F$94,$AB1394),"")="",0,IF(IFERROR(INDEX(Cadastro!$F$5:$F$94,$AB1394),"")&gt;IFERROR(INDEX(Parâmetros!$B$39:$B$48,MATCH($E1394,Parâmetros!$A$39:$A$48,0)),99),IFERROR(INDEX(Cadastro!$F$5:$F$94,$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registro"),IF(AND($AB1394&lt;&gt;$AB1393,IFERROR(INDEX(Cadastro!$F$5:$F$94,$AB1394),"")=""),"Indeterminado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IFERROR(MATCH($A1394&amp;"|"&amp;TEXT(_xlfn.MAXIFS(Cadastro!$E$5:$E$94,Cadastro!$A$5:$A$94,$A1394,Cadastro!$E$5:$E$94,"&lt;="&amp;$F1394),"yyyymmdd"),Cadastro!$I$5:$I$94,0),"")</f>
        <v>53</v>
      </c>
      <c r="AC1394" t="str">
        <f>IFERROR(_xlfn.SINGLE(INDEX(Exceções!$D$5:$D$202,MATCH($A1394&amp;"|"&amp;$F1394,Exceções!$F$5:$F$202,0))),"")</f>
        <v/>
      </c>
      <c r="AD1394" t="str">
        <f>IF($AC1394="","",IFERROR(_xlfn.SINGLE(INDEX(Exceções!$E$5:$E$202,MATCH($A1394&amp;"|"&amp;$F1394,Exceções!$F$5:$F$202,0))),""))</f>
        <v/>
      </c>
    </row>
    <row r="1395" spans="1:30" ht="15" hidden="1" customHeight="1" x14ac:dyDescent="0.25">
      <c r="A1395" s="43">
        <v>52498</v>
      </c>
      <c r="B1395" s="29" t="s">
        <v>216</v>
      </c>
      <c r="C1395" s="29" t="str">
        <f>IFERROR(INDEX(Cadastro!$C$5:$C$94,$AB1395),"NÃO INFORMADO")</f>
        <v>MEC</v>
      </c>
      <c r="D1395" s="29" t="str">
        <f>IFERROR(INDEX(Cadastro!$D$5:$D$94,$AB1395),"")</f>
        <v>B</v>
      </c>
      <c r="E1395" s="29" t="str">
        <f>IFERROR(INDEX(Cadastro!$G$5:$G$94,$AB1395),"")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5 de 5 do ciclo</v>
      </c>
      <c r="W1395" s="46">
        <f>IF(AND($AC1395&lt;&gt;"",$AB1395=$AB1394,$W1394&lt;&gt;""),$W1394,IF(OR(OR($D1395="6x1",$D1395="FF 6x1"),$D1395="5x2"),"",IF($AB1395&lt;&gt;$AB1394,IF(IFERROR(INDEX(Cadastro!$F$5:$F$94,$AB1395),"")="",IF($L1395&gt;0,1,0),IF(IFERROR(INDEX(Cadastro!$F$5:$F$94,$AB1395),"")&lt;=IFERROR(INDEX(Parâmetros!$B$39:$B$48,MATCH($E1395,Parâmetros!$A$39:$A$48,0)),99),IFERROR(INDEX(Cadastro!$F$5:$F$94,$AB1395),""),0)),IF($L1395&gt;0,IF(N($X1394)&gt;0,1,N($W1394)+1),IF(AND($L1395=0,OR(N($W1394)&gt;=IFERROR(INDEX(Parâmetros!$B$39:$B$48,MATCH($E1395,Parâmetros!$A$39:$A$48,0)),99),AND(N($X1394)&gt;0,N($X1394)&lt;IFERROR(INDEX(Parâmetros!$C$39:$C$48,MATCH($E1395,Parâmetros!$A$39:$A$48,0)),0)))),0,N($W1394)+1)))))</f>
        <v>5</v>
      </c>
      <c r="X1395" s="46">
        <f>IF(AND($AC1395&lt;&gt;"",$AB1395=$AB1394,$X1394&lt;&gt;""),$X1394,IF(OR(OR($D1395="6x1",$D1395="FF 6x1"),$D1395="5x2"),"",IF($AB1395&lt;&gt;$AB1394,IF(IFERROR(INDEX(Cadastro!$F$5:$F$94,$AB1395),"")="",0,IF(IFERROR(INDEX(Cadastro!$F$5:$F$94,$AB1395),"")&gt;IFERROR(INDEX(Parâmetros!$B$39:$B$48,MATCH($E1395,Parâmetros!$A$39:$A$48,0)),99),IFERROR(INDEX(Cadastro!$F$5:$F$94,$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registro"),IF(AND($AB1395&lt;&gt;$AB1394,IFERROR(INDEX(Cadastro!$F$5:$F$94,$AB1395),"")=""),"Indeterminado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IFERROR(MATCH($A1395&amp;"|"&amp;TEXT(_xlfn.MAXIFS(Cadastro!$E$5:$E$94,Cadastro!$A$5:$A$94,$A1395,Cadastro!$E$5:$E$94,"&lt;="&amp;$F1395),"yyyymmdd"),Cadastro!$I$5:$I$94,0),"")</f>
        <v>53</v>
      </c>
      <c r="AC1395" t="str">
        <f>IFERROR(_xlfn.SINGLE(INDEX(Exceções!$D$5:$D$202,MATCH($A1395&amp;"|"&amp;$F1395,Exceções!$F$5:$F$202,0))),"")</f>
        <v/>
      </c>
      <c r="AD1395" t="str">
        <f>IF($AC1395="","",IFERROR(_xlfn.SINGLE(INDEX(Exceções!$E$5:$E$202,MATCH($A1395&amp;"|"&amp;$F1395,Exceções!$F$5:$F$202,0))),""))</f>
        <v/>
      </c>
    </row>
    <row r="1396" spans="1:30" ht="15" hidden="1" customHeight="1" x14ac:dyDescent="0.25">
      <c r="A1396" s="43">
        <v>52498</v>
      </c>
      <c r="B1396" s="29" t="s">
        <v>216</v>
      </c>
      <c r="C1396" s="29" t="str">
        <f>IFERROR(INDEX(Cadastro!$C$5:$C$94,$AB1396),"NÃO INFORMADO")</f>
        <v>MEC</v>
      </c>
      <c r="D1396" s="29" t="str">
        <f>IFERROR(INDEX(Cadastro!$D$5:$D$94,$AB1396),"")</f>
        <v>B</v>
      </c>
      <c r="E1396" s="29" t="str">
        <f>IFERROR(INDEX(Cadastro!$G$5:$G$94,$AB1396),"")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
      </c>
      <c r="L1396" s="42">
        <f>SUMIFS(Dados!$E:$E,Dados!$A:$A,$A1396,Dados!$S:$S,$F1396)</f>
        <v>0</v>
      </c>
      <c r="M1396" s="42" t="str">
        <f>IFERROR(INDEX(Parâmetros!$E$6:$E$11,MATCH($K1396,Parâmetros!$A$6:$A$11,0)),"")</f>
        <v/>
      </c>
      <c r="N1396" s="45" t="str">
        <f t="shared" si="265"/>
        <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Folga</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Folga prevista pelo ciclo</v>
      </c>
      <c r="W1396" s="46">
        <f>IF(AND($AC1396&lt;&gt;"",$AB1396=$AB1395,$W1395&lt;&gt;""),$W1395,IF(OR(OR($D1396="6x1",$D1396="FF 6x1"),$D1396="5x2"),"",IF($AB1396&lt;&gt;$AB1395,IF(IFERROR(INDEX(Cadastro!$F$5:$F$94,$AB1396),"")="",IF($L1396&gt;0,1,0),IF(IFERROR(INDEX(Cadastro!$F$5:$F$94,$AB1396),"")&lt;=IFERROR(INDEX(Parâmetros!$B$39:$B$48,MATCH($E1396,Parâmetros!$A$39:$A$48,0)),99),IFERROR(INDEX(Cadastro!$F$5:$F$94,$AB1396),""),0)),IF($L1396&gt;0,IF(N($X1395)&gt;0,1,N($W1395)+1),IF(AND($L1396=0,OR(N($W1395)&gt;=IFERROR(INDEX(Parâmetros!$B$39:$B$48,MATCH($E1396,Parâmetros!$A$39:$A$48,0)),99),AND(N($X1395)&gt;0,N($X1395)&lt;IFERROR(INDEX(Parâmetros!$C$39:$C$48,MATCH($E1396,Parâmetros!$A$39:$A$48,0)),0)))),0,N($W1395)+1)))))</f>
        <v>0</v>
      </c>
      <c r="X1396" s="46">
        <f>IF(AND($AC1396&lt;&gt;"",$AB1396=$AB1395,$X1395&lt;&gt;""),$X1395,IF(OR(OR($D1396="6x1",$D1396="FF 6x1"),$D1396="5x2"),"",IF($AB1396&lt;&gt;$AB1395,IF(IFERROR(INDEX(Cadastro!$F$5:$F$94,$AB1396),"")="",0,IF(IFERROR(INDEX(Cadastro!$F$5:$F$94,$AB1396),"")&gt;IFERROR(INDEX(Parâmetros!$B$39:$B$48,MATCH($E1396,Parâmetros!$A$39:$A$48,0)),99),IFERROR(INDEX(Cadastro!$F$5:$F$94,$AB1396),"")-IFERROR(INDEX(Parâmetros!$B$39:$B$48,MATCH($E1396,Parâmetros!$A$39:$A$48,0)),99),0)),IF(AND($L1396=0,OR(N($W1395)&gt;=IFERROR(INDEX(Parâmetros!$B$39:$B$48,MATCH($E1396,Parâmetros!$A$39:$A$48,0)),99),AND(N($X1395)&gt;0,N($X1395)&lt;IFERROR(INDEX(Parâmetros!$C$39:$C$48,MATCH($E1396,Parâmetros!$A$39:$A$48,0)),0)))),N($X1395)+1,0))))</f>
        <v>1</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registro"),IF(AND($AB1396&lt;&gt;$AB1395,IFERROR(INDEX(Cadastro!$F$5:$F$94,$AB1396),"")=""),"Indeterminado (início da série)",IF($X1396&gt;0,"Folga","Falta de registro"))))))))</f>
        <v>Folga</v>
      </c>
      <c r="Z1396" s="46">
        <f>IF(OR($L1396&gt;0,$F1396&gt;Parâmetros!$E$14),0,IF($A1396&lt;&gt;$A1395,1,N($Z1395)+1))</f>
        <v>0</v>
      </c>
      <c r="AA1396" s="46">
        <f>IF(OR($L1396&gt;0,$F1396&gt;Parâmetros!$E$14),0,IF(OR($A1396&lt;&gt;$A1397,$F1397&gt;Parâmetros!$E$14),1,N($AA1397)+1))</f>
        <v>0</v>
      </c>
      <c r="AB1396" s="43">
        <f>IFERROR(MATCH($A1396&amp;"|"&amp;TEXT(_xlfn.MAXIFS(Cadastro!$E$5:$E$94,Cadastro!$A$5:$A$94,$A1396,Cadastro!$E$5:$E$94,"&lt;="&amp;$F1396),"yyyymmdd"),Cadastro!$I$5:$I$94,0),"")</f>
        <v>53</v>
      </c>
      <c r="AC1396" t="str">
        <f>IFERROR(_xlfn.SINGLE(INDEX(Exceções!$D$5:$D$202,MATCH($A1396&amp;"|"&amp;$F1396,Exceções!$F$5:$F$202,0))),"")</f>
        <v/>
      </c>
      <c r="AD1396" t="str">
        <f>IF($AC1396="","",IFERROR(_xlfn.SINGLE(INDEX(Exceções!$E$5:$E$202,MATCH($A1396&amp;"|"&amp;$F1396,Exceções!$F$5:$F$202,0))),""))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IFERROR(INDEX(Cadastro!$C$5:$C$94,$AB1399),"NÃO INFORMADO")</f>
        <v>NÃO INFORMADO</v>
      </c>
      <c r="D1399" s="29" t="str">
        <f>IFERROR(INDEX(Cadastro!$D$5:$D$94,$AB1399),"")</f>
        <v/>
      </c>
      <c r="E1399" s="29" t="str">
        <f>IFERROR(INDEX(Cadastro!$G$5:$G$94,$AB1399),"")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$94,$AB1399),"")="",IF($L1399&gt;0,1,0),IF(IFERROR(INDEX(Cadastro!$F$5:$F$94,$AB1399),"")&lt;=IFERROR(INDEX(Parâmetros!$B$39:$B$48,MATCH($E1399,Parâmetros!$A$39:$A$48,0)),99),IFERROR(INDEX(Cadastro!$F$5:$F$94,$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$94,$AB1399),"")="",0,IF(IFERROR(INDEX(Cadastro!$F$5:$F$94,$AB1399),"")&gt;IFERROR(INDEX(Parâmetros!$B$39:$B$48,MATCH($E1399,Parâmetros!$A$39:$A$48,0)),99),IFERROR(INDEX(Cadastro!$F$5:$F$94,$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registro"),IF(AND($AB1399&lt;&gt;$AB1398,IFERROR(INDEX(Cadastro!$F$5:$F$94,$AB1399),"")=""),"Indeterminado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IFERROR(MATCH($A1399&amp;"|"&amp;TEXT(_xlfn.MAXIFS(Cadastro!$E$5:$E$94,Cadastro!$A$5:$A$94,$A1399,Cadastro!$E$5:$E$94,"&lt;="&amp;$F1399),"yyyymmdd"),Cadastro!$I$5:$I$94,0),"")</f>
        <v/>
      </c>
      <c r="AC1399" t="str">
        <f>IFERROR(_xlfn.SINGLE(INDEX(Exceções!$D$5:$D$202,MATCH($A1399&amp;"|"&amp;$F1399,Exceções!$F$5:$F$202,0))),"")</f>
        <v/>
      </c>
      <c r="AD1399" t="str">
        <f>IF($AC1399="","",IFERROR(_xlfn.SINGLE(INDEX(Exceções!$E$5:$E$202,MATCH($A1399&amp;"|"&amp;$F1399,Exceções!$F$5:$F$202,0))),""))</f>
        <v/>
      </c>
    </row>
    <row r="1400" spans="1:30" ht="15" hidden="1" customHeight="1" x14ac:dyDescent="0.25">
      <c r="A1400" s="43">
        <v>55541</v>
      </c>
      <c r="B1400" s="29" t="s">
        <v>217</v>
      </c>
      <c r="C1400" s="29" t="str">
        <f>IFERROR(INDEX(Cadastro!$C$5:$C$94,$AB1400),"NÃO INFORMADO")</f>
        <v>ELE</v>
      </c>
      <c r="D1400" s="29" t="str">
        <f>IFERROR(INDEX(Cadastro!$D$5:$D$94,$AB1400),"")</f>
        <v>A</v>
      </c>
      <c r="E1400" s="29" t="str">
        <f>IFERROR(INDEX(Cadastro!$G$5:$G$94,$AB1400),"")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$94,$AB1400),"")="",IF($L1400&gt;0,1,0),IF(IFERROR(INDEX(Cadastro!$F$5:$F$94,$AB1400),"")&lt;=IFERROR(INDEX(Parâmetros!$B$39:$B$48,MATCH($E1400,Parâmetros!$A$39:$A$48,0)),99),IFERROR(INDEX(Cadastro!$F$5:$F$94,$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$94,$AB1400),"")="",0,IF(IFERROR(INDEX(Cadastro!$F$5:$F$94,$AB1400),"")&gt;IFERROR(INDEX(Parâmetros!$B$39:$B$48,MATCH($E1400,Parâmetros!$A$39:$A$48,0)),99),IFERROR(INDEX(Cadastro!$F$5:$F$94,$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registro"),IF(AND($AB1400&lt;&gt;$AB1399,IFERROR(INDEX(Cadastro!$F$5:$F$94,$AB1400),"")=""),"Indeterminado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IFERROR(MATCH($A1400&amp;"|"&amp;TEXT(_xlfn.MAXIFS(Cadastro!$E$5:$E$94,Cadastro!$A$5:$A$94,$A1400,Cadastro!$E$5:$E$94,"&lt;="&amp;$F1400),"yyyymmdd"),Cadastro!$I$5:$I$94,0),"")</f>
        <v>54</v>
      </c>
      <c r="AC1400" t="str">
        <f>IFERROR(_xlfn.SINGLE(INDEX(Exceções!$D$5:$D$202,MATCH($A1400&amp;"|"&amp;$F1400,Exceções!$F$5:$F$202,0))),"")</f>
        <v>Treinamento</v>
      </c>
      <c r="AD1400" t="str">
        <f>IF($AC1400="","",IFERROR(_xlfn.SINGLE(INDEX(Exceções!$E$5:$E$202,MATCH($A1400&amp;"|"&amp;$F1400,Exceções!$F$5:$F$202,0))),""))</f>
        <v>sem apontamento devido a realização de treinamento de altura</v>
      </c>
    </row>
    <row r="1401" spans="1:30" ht="15" hidden="1" customHeight="1" x14ac:dyDescent="0.25">
      <c r="A1401" s="43">
        <v>55541</v>
      </c>
      <c r="B1401" s="29" t="s">
        <v>217</v>
      </c>
      <c r="C1401" s="29" t="str">
        <f>IFERROR(INDEX(Cadastro!$C$5:$C$94,$AB1401),"NÃO INFORMADO")</f>
        <v>ELE</v>
      </c>
      <c r="D1401" s="29" t="str">
        <f>IFERROR(INDEX(Cadastro!$D$5:$D$94,$AB1401),"")</f>
        <v>A</v>
      </c>
      <c r="E1401" s="29" t="str">
        <f>IFERROR(INDEX(Cadastro!$G$5:$G$94,$AB1401),"")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$94,$AB1401),"")="",IF($L1401&gt;0,1,0),IF(IFERROR(INDEX(Cadastro!$F$5:$F$94,$AB1401),"")&lt;=IFERROR(INDEX(Parâmetros!$B$39:$B$48,MATCH($E1401,Parâmetros!$A$39:$A$48,0)),99),IFERROR(INDEX(Cadastro!$F$5:$F$94,$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$94,$AB1401),"")="",0,IF(IFERROR(INDEX(Cadastro!$F$5:$F$94,$AB1401),"")&gt;IFERROR(INDEX(Parâmetros!$B$39:$B$48,MATCH($E1401,Parâmetros!$A$39:$A$48,0)),99),IFERROR(INDEX(Cadastro!$F$5:$F$94,$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registro"),IF(AND($AB1401&lt;&gt;$AB1400,IFERROR(INDEX(Cadastro!$F$5:$F$94,$AB1401),"")=""),"Indeterminado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IFERROR(MATCH($A1401&amp;"|"&amp;TEXT(_xlfn.MAXIFS(Cadastro!$E$5:$E$94,Cadastro!$A$5:$A$94,$A1401,Cadastro!$E$5:$E$94,"&lt;="&amp;$F1401),"yyyymmdd"),Cadastro!$I$5:$I$94,0),"")</f>
        <v>54</v>
      </c>
      <c r="AC1401" t="str">
        <f>IFERROR(_xlfn.SINGLE(INDEX(Exceções!$D$5:$D$202,MATCH($A1401&amp;"|"&amp;$F1401,Exceções!$F$5:$F$202,0))),"")</f>
        <v/>
      </c>
      <c r="AD1401" t="str">
        <f>IF($AC1401="","",IFERROR(_xlfn.SINGLE(INDEX(Exceções!$E$5:$E$202,MATCH($A1401&amp;"|"&amp;$F1401,Exceções!$F$5:$F$202,0))),""))</f>
        <v/>
      </c>
    </row>
    <row r="1402" spans="1:30" ht="15" hidden="1" customHeight="1" x14ac:dyDescent="0.25">
      <c r="A1402" s="43">
        <v>55541</v>
      </c>
      <c r="B1402" s="29" t="s">
        <v>217</v>
      </c>
      <c r="C1402" s="29" t="str">
        <f>IFERROR(INDEX(Cadastro!$C$5:$C$94,$AB1402),"NÃO INFORMADO")</f>
        <v>ELE</v>
      </c>
      <c r="D1402" s="29" t="str">
        <f>IFERROR(INDEX(Cadastro!$D$5:$D$94,$AB1402),"")</f>
        <v>A</v>
      </c>
      <c r="E1402" s="29" t="str">
        <f>IFERROR(INDEX(Cadastro!$G$5:$G$94,$AB1402),"")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$94,$AB1402),"")="",IF($L1402&gt;0,1,0),IF(IFERROR(INDEX(Cadastro!$F$5:$F$94,$AB1402),"")&lt;=IFERROR(INDEX(Parâmetros!$B$39:$B$48,MATCH($E1402,Parâmetros!$A$39:$A$48,0)),99),IFERROR(INDEX(Cadastro!$F$5:$F$94,$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$94,$AB1402),"")="",0,IF(IFERROR(INDEX(Cadastro!$F$5:$F$94,$AB1402),"")&gt;IFERROR(INDEX(Parâmetros!$B$39:$B$48,MATCH($E1402,Parâmetros!$A$39:$A$48,0)),99),IFERROR(INDEX(Cadastro!$F$5:$F$94,$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registro"),IF(AND($AB1402&lt;&gt;$AB1401,IFERROR(INDEX(Cadastro!$F$5:$F$94,$AB1402),"")=""),"Indeterminado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IFERROR(MATCH($A1402&amp;"|"&amp;TEXT(_xlfn.MAXIFS(Cadastro!$E$5:$E$94,Cadastro!$A$5:$A$94,$A1402,Cadastro!$E$5:$E$94,"&lt;="&amp;$F1402),"yyyymmdd"),Cadastro!$I$5:$I$94,0),"")</f>
        <v>54</v>
      </c>
      <c r="AC1402" t="str">
        <f>IFERROR(_xlfn.SINGLE(INDEX(Exceções!$D$5:$D$202,MATCH($A1402&amp;"|"&amp;$F1402,Exceções!$F$5:$F$202,0))),"")</f>
        <v>Treinamento</v>
      </c>
      <c r="AD1402" t="str">
        <f>IF($AC1402="","",IFERROR(_xlfn.SINGLE(INDEX(Exceções!$E$5:$E$202,MATCH($A1402&amp;"|"&amp;$F1402,Exceções!$F$5:$F$202,0))),""))</f>
        <v>Treinamento de altura</v>
      </c>
    </row>
    <row r="1403" spans="1:30" ht="15" hidden="1" customHeight="1" x14ac:dyDescent="0.25">
      <c r="A1403" s="43">
        <v>55541</v>
      </c>
      <c r="B1403" s="29" t="s">
        <v>217</v>
      </c>
      <c r="C1403" s="29" t="str">
        <f>IFERROR(INDEX(Cadastro!$C$5:$C$94,$AB1403),"NÃO INFORMADO")</f>
        <v>ELE</v>
      </c>
      <c r="D1403" s="29" t="str">
        <f>IFERROR(INDEX(Cadastro!$D$5:$D$94,$AB1403),"")</f>
        <v>A</v>
      </c>
      <c r="E1403" s="29" t="str">
        <f>IFERROR(INDEX(Cadastro!$G$5:$G$94,$AB1403),"")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$94,$AB1403),"")="",IF($L1403&gt;0,1,0),IF(IFERROR(INDEX(Cadastro!$F$5:$F$94,$AB1403),"")&lt;=IFERROR(INDEX(Parâmetros!$B$39:$B$48,MATCH($E1403,Parâmetros!$A$39:$A$48,0)),99),IFERROR(INDEX(Cadastro!$F$5:$F$94,$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$94,$AB1403),"")="",0,IF(IFERROR(INDEX(Cadastro!$F$5:$F$94,$AB1403),"")&gt;IFERROR(INDEX(Parâmetros!$B$39:$B$48,MATCH($E1403,Parâmetros!$A$39:$A$48,0)),99),IFERROR(INDEX(Cadastro!$F$5:$F$94,$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registro"),IF(AND($AB1403&lt;&gt;$AB1402,IFERROR(INDEX(Cadastro!$F$5:$F$94,$AB1403),"")=""),"Indeterminado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IFERROR(MATCH($A1403&amp;"|"&amp;TEXT(_xlfn.MAXIFS(Cadastro!$E$5:$E$94,Cadastro!$A$5:$A$94,$A1403,Cadastro!$E$5:$E$94,"&lt;="&amp;$F1403),"yyyymmdd"),Cadastro!$I$5:$I$94,0),"")</f>
        <v>54</v>
      </c>
      <c r="AC1403" t="str">
        <f>IFERROR(_xlfn.SINGLE(INDEX(Exceções!$D$5:$D$202,MATCH($A1403&amp;"|"&amp;$F1403,Exceções!$F$5:$F$202,0))),"")</f>
        <v/>
      </c>
      <c r="AD1403" t="str">
        <f>IF($AC1403="","",IFERROR(_xlfn.SINGLE(INDEX(Exceções!$E$5:$E$202,MATCH($A1403&amp;"|"&amp;$F1403,Exceções!$F$5:$F$202,0))),""))</f>
        <v/>
      </c>
    </row>
    <row r="1404" spans="1:30" ht="15" hidden="1" customHeight="1" x14ac:dyDescent="0.25">
      <c r="A1404" s="43">
        <v>55541</v>
      </c>
      <c r="B1404" s="29" t="s">
        <v>217</v>
      </c>
      <c r="C1404" s="29" t="str">
        <f>IFERROR(INDEX(Cadastro!$C$5:$C$94,$AB1404),"NÃO INFORMADO")</f>
        <v>ELE</v>
      </c>
      <c r="D1404" s="29" t="str">
        <f>IFERROR(INDEX(Cadastro!$D$5:$D$94,$AB1404),"")</f>
        <v>A</v>
      </c>
      <c r="E1404" s="29" t="str">
        <f>IFERROR(INDEX(Cadastro!$G$5:$G$94,$AB1404),"")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$94,$AB1404),"")="",IF($L1404&gt;0,1,0),IF(IFERROR(INDEX(Cadastro!$F$5:$F$94,$AB1404),"")&lt;=IFERROR(INDEX(Parâmetros!$B$39:$B$48,MATCH($E1404,Parâmetros!$A$39:$A$48,0)),99),IFERROR(INDEX(Cadastro!$F$5:$F$94,$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$94,$AB1404),"")="",0,IF(IFERROR(INDEX(Cadastro!$F$5:$F$94,$AB1404),"")&gt;IFERROR(INDEX(Parâmetros!$B$39:$B$48,MATCH($E1404,Parâmetros!$A$39:$A$48,0)),99),IFERROR(INDEX(Cadastro!$F$5:$F$94,$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registro"),IF(AND($AB1404&lt;&gt;$AB1403,IFERROR(INDEX(Cadastro!$F$5:$F$94,$AB1404),"")=""),"Indeterminado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IFERROR(MATCH($A1404&amp;"|"&amp;TEXT(_xlfn.MAXIFS(Cadastro!$E$5:$E$94,Cadastro!$A$5:$A$94,$A1404,Cadastro!$E$5:$E$94,"&lt;="&amp;$F1404),"yyyymmdd"),Cadastro!$I$5:$I$94,0),"")</f>
        <v>54</v>
      </c>
      <c r="AC1404" t="str">
        <f>IFERROR(_xlfn.SINGLE(INDEX(Exceções!$D$5:$D$202,MATCH($A1404&amp;"|"&amp;$F1404,Exceções!$F$5:$F$202,0))),"")</f>
        <v/>
      </c>
      <c r="AD1404" t="str">
        <f>IF($AC1404="","",IFERROR(_xlfn.SINGLE(INDEX(Exceções!$E$5:$E$202,MATCH($A1404&amp;"|"&amp;$F1404,Exceções!$F$5:$F$202,0))),""))</f>
        <v/>
      </c>
    </row>
    <row r="1405" spans="1:30" ht="15" hidden="1" customHeight="1" x14ac:dyDescent="0.25">
      <c r="A1405" s="43">
        <v>55541</v>
      </c>
      <c r="B1405" s="29" t="s">
        <v>217</v>
      </c>
      <c r="C1405" s="29" t="str">
        <f>IFERROR(INDEX(Cadastro!$C$5:$C$94,$AB1405),"NÃO INFORMADO")</f>
        <v>ELE</v>
      </c>
      <c r="D1405" s="29" t="str">
        <f>IFERROR(INDEX(Cadastro!$D$5:$D$94,$AB1405),"")</f>
        <v>A</v>
      </c>
      <c r="E1405" s="29" t="str">
        <f>IFERROR(INDEX(Cadastro!$G$5:$G$94,$AB1405),"")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$94,$AB1405),"")="",IF($L1405&gt;0,1,0),IF(IFERROR(INDEX(Cadastro!$F$5:$F$94,$AB1405),"")&lt;=IFERROR(INDEX(Parâmetros!$B$39:$B$48,MATCH($E1405,Parâmetros!$A$39:$A$48,0)),99),IFERROR(INDEX(Cadastro!$F$5:$F$94,$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$94,$AB1405),"")="",0,IF(IFERROR(INDEX(Cadastro!$F$5:$F$94,$AB1405),"")&gt;IFERROR(INDEX(Parâmetros!$B$39:$B$48,MATCH($E1405,Parâmetros!$A$39:$A$48,0)),99),IFERROR(INDEX(Cadastro!$F$5:$F$94,$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registro"),IF(AND($AB1405&lt;&gt;$AB1404,IFERROR(INDEX(Cadastro!$F$5:$F$94,$AB1405),"")=""),"Indeterminado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IFERROR(MATCH($A1405&amp;"|"&amp;TEXT(_xlfn.MAXIFS(Cadastro!$E$5:$E$94,Cadastro!$A$5:$A$94,$A1405,Cadastro!$E$5:$E$94,"&lt;="&amp;$F1405),"yyyymmdd"),Cadastro!$I$5:$I$94,0),"")</f>
        <v>54</v>
      </c>
      <c r="AC1405" t="str">
        <f>IFERROR(_xlfn.SINGLE(INDEX(Exceções!$D$5:$D$202,MATCH($A1405&amp;"|"&amp;$F1405,Exceções!$F$5:$F$202,0))),"")</f>
        <v>Folga</v>
      </c>
      <c r="AD1405" t="str">
        <f>IF($AC1405="","",IFERROR(_xlfn.SINGLE(INDEX(Exceções!$E$5:$E$202,MATCH($A1405&amp;"|"&amp;$F1405,Exceções!$F$5:$F$202,0))),""))</f>
        <v>Folga da escala do funcionario</v>
      </c>
    </row>
    <row r="1406" spans="1:30" ht="15" hidden="1" customHeight="1" x14ac:dyDescent="0.25">
      <c r="A1406" s="43">
        <v>55541</v>
      </c>
      <c r="B1406" s="29" t="s">
        <v>217</v>
      </c>
      <c r="C1406" s="29" t="str">
        <f>IFERROR(INDEX(Cadastro!$C$5:$C$94,$AB1406),"NÃO INFORMADO")</f>
        <v>ELE</v>
      </c>
      <c r="D1406" s="29" t="str">
        <f>IFERROR(INDEX(Cadastro!$D$5:$D$94,$AB1406),"")</f>
        <v>A</v>
      </c>
      <c r="E1406" s="29" t="str">
        <f>IFERROR(INDEX(Cadastro!$G$5:$G$94,$AB1406),"")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$94,$AB1406),"")="",IF($L1406&gt;0,1,0),IF(IFERROR(INDEX(Cadastro!$F$5:$F$94,$AB1406),"")&lt;=IFERROR(INDEX(Parâmetros!$B$39:$B$48,MATCH($E1406,Parâmetros!$A$39:$A$48,0)),99),IFERROR(INDEX(Cadastro!$F$5:$F$94,$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$94,$AB1406),"")="",0,IF(IFERROR(INDEX(Cadastro!$F$5:$F$94,$AB1406),"")&gt;IFERROR(INDEX(Parâmetros!$B$39:$B$48,MATCH($E1406,Parâmetros!$A$39:$A$48,0)),99),IFERROR(INDEX(Cadastro!$F$5:$F$94,$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registro"),IF(AND($AB1406&lt;&gt;$AB1405,IFERROR(INDEX(Cadastro!$F$5:$F$94,$AB1406),"")=""),"Indeterminado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IFERROR(MATCH($A1406&amp;"|"&amp;TEXT(_xlfn.MAXIFS(Cadastro!$E$5:$E$94,Cadastro!$A$5:$A$94,$A1406,Cadastro!$E$5:$E$94,"&lt;="&amp;$F1406),"yyyymmdd"),Cadastro!$I$5:$I$94,0),"")</f>
        <v>54</v>
      </c>
      <c r="AC1406" t="str">
        <f>IFERROR(_xlfn.SINGLE(INDEX(Exceções!$D$5:$D$202,MATCH($A1406&amp;"|"&amp;$F1406,Exceções!$F$5:$F$202,0))),"")</f>
        <v/>
      </c>
      <c r="AD1406" t="str">
        <f>IF($AC1406="","",IFERROR(_xlfn.SINGLE(INDEX(Exceções!$E$5:$E$202,MATCH($A1406&amp;"|"&amp;$F1406,Exceções!$F$5:$F$202,0))),""))</f>
        <v/>
      </c>
    </row>
    <row r="1407" spans="1:30" ht="15" hidden="1" customHeight="1" x14ac:dyDescent="0.25">
      <c r="A1407" s="43">
        <v>55541</v>
      </c>
      <c r="B1407" s="29" t="s">
        <v>217</v>
      </c>
      <c r="C1407" s="29" t="str">
        <f>IFERROR(INDEX(Cadastro!$C$5:$C$94,$AB1407),"NÃO INFORMADO")</f>
        <v>ELE</v>
      </c>
      <c r="D1407" s="29" t="str">
        <f>IFERROR(INDEX(Cadastro!$D$5:$D$94,$AB1407),"")</f>
        <v>A</v>
      </c>
      <c r="E1407" s="29" t="str">
        <f>IFERROR(INDEX(Cadastro!$G$5:$G$94,$AB1407),"")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$94,$AB1407),"")="",IF($L1407&gt;0,1,0),IF(IFERROR(INDEX(Cadastro!$F$5:$F$94,$AB1407),"")&lt;=IFERROR(INDEX(Parâmetros!$B$39:$B$48,MATCH($E1407,Parâmetros!$A$39:$A$48,0)),99),IFERROR(INDEX(Cadastro!$F$5:$F$94,$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$94,$AB1407),"")="",0,IF(IFERROR(INDEX(Cadastro!$F$5:$F$94,$AB1407),"")&gt;IFERROR(INDEX(Parâmetros!$B$39:$B$48,MATCH($E1407,Parâmetros!$A$39:$A$48,0)),99),IFERROR(INDEX(Cadastro!$F$5:$F$94,$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registro"),IF(AND($AB1407&lt;&gt;$AB1406,IFERROR(INDEX(Cadastro!$F$5:$F$94,$AB1407),"")=""),"Indeterminado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IFERROR(MATCH($A1407&amp;"|"&amp;TEXT(_xlfn.MAXIFS(Cadastro!$E$5:$E$94,Cadastro!$A$5:$A$94,$A1407,Cadastro!$E$5:$E$94,"&lt;="&amp;$F1407),"yyyymmdd"),Cadastro!$I$5:$I$94,0),"")</f>
        <v>54</v>
      </c>
      <c r="AC1407" t="str">
        <f>IFERROR(_xlfn.SINGLE(INDEX(Exceções!$D$5:$D$202,MATCH($A1407&amp;"|"&amp;$F1407,Exceções!$F$5:$F$202,0))),"")</f>
        <v/>
      </c>
      <c r="AD1407" t="str">
        <f>IF($AC1407="","",IFERROR(_xlfn.SINGLE(INDEX(Exceções!$E$5:$E$202,MATCH($A1407&amp;"|"&amp;$F1407,Exceções!$F$5:$F$202,0))),""))</f>
        <v/>
      </c>
    </row>
    <row r="1408" spans="1:30" ht="15" hidden="1" customHeight="1" x14ac:dyDescent="0.25">
      <c r="A1408" s="43">
        <v>55541</v>
      </c>
      <c r="B1408" s="29" t="s">
        <v>217</v>
      </c>
      <c r="C1408" s="29" t="str">
        <f>IFERROR(INDEX(Cadastro!$C$5:$C$94,$AB1408),"NÃO INFORMADO")</f>
        <v>ELE</v>
      </c>
      <c r="D1408" s="29" t="str">
        <f>IFERROR(INDEX(Cadastro!$D$5:$D$94,$AB1408),"")</f>
        <v>A</v>
      </c>
      <c r="E1408" s="29" t="str">
        <f>IFERROR(INDEX(Cadastro!$G$5:$G$94,$AB1408),"")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$94,$AB1408),"")="",IF($L1408&gt;0,1,0),IF(IFERROR(INDEX(Cadastro!$F$5:$F$94,$AB1408),"")&lt;=IFERROR(INDEX(Parâmetros!$B$39:$B$48,MATCH($E1408,Parâmetros!$A$39:$A$48,0)),99),IFERROR(INDEX(Cadastro!$F$5:$F$94,$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$94,$AB1408),"")="",0,IF(IFERROR(INDEX(Cadastro!$F$5:$F$94,$AB1408),"")&gt;IFERROR(INDEX(Parâmetros!$B$39:$B$48,MATCH($E1408,Parâmetros!$A$39:$A$48,0)),99),IFERROR(INDEX(Cadastro!$F$5:$F$94,$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registro"),IF(AND($AB1408&lt;&gt;$AB1407,IFERROR(INDEX(Cadastro!$F$5:$F$94,$AB1408),"")=""),"Indeterminado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IFERROR(MATCH($A1408&amp;"|"&amp;TEXT(_xlfn.MAXIFS(Cadastro!$E$5:$E$94,Cadastro!$A$5:$A$94,$A1408,Cadastro!$E$5:$E$94,"&lt;="&amp;$F1408),"yyyymmdd"),Cadastro!$I$5:$I$94,0),"")</f>
        <v>54</v>
      </c>
      <c r="AC1408" t="str">
        <f>IFERROR(_xlfn.SINGLE(INDEX(Exceções!$D$5:$D$202,MATCH($A1408&amp;"|"&amp;$F1408,Exceções!$F$5:$F$202,0))),"")</f>
        <v/>
      </c>
      <c r="AD1408" t="str">
        <f>IF($AC1408="","",IFERROR(_xlfn.SINGLE(INDEX(Exceções!$E$5:$E$202,MATCH($A1408&amp;"|"&amp;$F1408,Exceções!$F$5:$F$202,0))),""))</f>
        <v/>
      </c>
    </row>
    <row r="1409" spans="1:30" ht="15" hidden="1" customHeight="1" x14ac:dyDescent="0.25">
      <c r="A1409" s="43">
        <v>55541</v>
      </c>
      <c r="B1409" s="29" t="s">
        <v>217</v>
      </c>
      <c r="C1409" s="29" t="str">
        <f>IFERROR(INDEX(Cadastro!$C$5:$C$94,$AB1409),"NÃO INFORMADO")</f>
        <v>ELE</v>
      </c>
      <c r="D1409" s="29" t="str">
        <f>IFERROR(INDEX(Cadastro!$D$5:$D$94,$AB1409),"")</f>
        <v>A</v>
      </c>
      <c r="E1409" s="29" t="str">
        <f>IFERROR(INDEX(Cadastro!$G$5:$G$94,$AB1409),"")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$94,$AB1409),"")="",IF($L1409&gt;0,1,0),IF(IFERROR(INDEX(Cadastro!$F$5:$F$94,$AB1409),"")&lt;=IFERROR(INDEX(Parâmetros!$B$39:$B$48,MATCH($E1409,Parâmetros!$A$39:$A$48,0)),99),IFERROR(INDEX(Cadastro!$F$5:$F$94,$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$94,$AB1409),"")="",0,IF(IFERROR(INDEX(Cadastro!$F$5:$F$94,$AB1409),"")&gt;IFERROR(INDEX(Parâmetros!$B$39:$B$48,MATCH($E1409,Parâmetros!$A$39:$A$48,0)),99),IFERROR(INDEX(Cadastro!$F$5:$F$94,$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registro"),IF(AND($AB1409&lt;&gt;$AB1408,IFERROR(INDEX(Cadastro!$F$5:$F$94,$AB1409),"")=""),"Indeterminado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IFERROR(MATCH($A1409&amp;"|"&amp;TEXT(_xlfn.MAXIFS(Cadastro!$E$5:$E$94,Cadastro!$A$5:$A$94,$A1409,Cadastro!$E$5:$E$94,"&lt;="&amp;$F1409),"yyyymmdd"),Cadastro!$I$5:$I$94,0),"")</f>
        <v>54</v>
      </c>
      <c r="AC1409" t="str">
        <f>IFERROR(_xlfn.SINGLE(INDEX(Exceções!$D$5:$D$202,MATCH($A1409&amp;"|"&amp;$F1409,Exceções!$F$5:$F$202,0))),"")</f>
        <v/>
      </c>
      <c r="AD1409" t="str">
        <f>IF($AC1409="","",IFERROR(_xlfn.SINGLE(INDEX(Exceções!$E$5:$E$202,MATCH($A1409&amp;"|"&amp;$F1409,Exceções!$F$5:$F$202,0))),""))</f>
        <v/>
      </c>
    </row>
    <row r="1410" spans="1:30" ht="15" hidden="1" customHeight="1" x14ac:dyDescent="0.25">
      <c r="A1410" s="43">
        <v>55541</v>
      </c>
      <c r="B1410" s="29" t="s">
        <v>217</v>
      </c>
      <c r="C1410" s="29" t="str">
        <f>IFERROR(INDEX(Cadastro!$C$5:$C$94,$AB1410),"NÃO INFORMADO")</f>
        <v>ELE</v>
      </c>
      <c r="D1410" s="29" t="str">
        <f>IFERROR(INDEX(Cadastro!$D$5:$D$94,$AB1410),"")</f>
        <v>A</v>
      </c>
      <c r="E1410" s="29" t="str">
        <f>IFERROR(INDEX(Cadastro!$G$5:$G$94,$AB1410),"")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$94,$AB1410),"")="",IF($L1410&gt;0,1,0),IF(IFERROR(INDEX(Cadastro!$F$5:$F$94,$AB1410),"")&lt;=IFERROR(INDEX(Parâmetros!$B$39:$B$48,MATCH($E1410,Parâmetros!$A$39:$A$48,0)),99),IFERROR(INDEX(Cadastro!$F$5:$F$94,$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$94,$AB1410),"")="",0,IF(IFERROR(INDEX(Cadastro!$F$5:$F$94,$AB1410),"")&gt;IFERROR(INDEX(Parâmetros!$B$39:$B$48,MATCH($E1410,Parâmetros!$A$39:$A$48,0)),99),IFERROR(INDEX(Cadastro!$F$5:$F$94,$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registro"),IF(AND($AB1410&lt;&gt;$AB1409,IFERROR(INDEX(Cadastro!$F$5:$F$94,$AB1410),"")=""),"Indeterminado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IFERROR(MATCH($A1410&amp;"|"&amp;TEXT(_xlfn.MAXIFS(Cadastro!$E$5:$E$94,Cadastro!$A$5:$A$94,$A1410,Cadastro!$E$5:$E$94,"&lt;="&amp;$F1410),"yyyymmdd"),Cadastro!$I$5:$I$94,0),"")</f>
        <v>54</v>
      </c>
      <c r="AC1410" t="str">
        <f>IFERROR(_xlfn.SINGLE(INDEX(Exceções!$D$5:$D$202,MATCH($A1410&amp;"|"&amp;$F1410,Exceções!$F$5:$F$202,0))),"")</f>
        <v/>
      </c>
      <c r="AD1410" t="str">
        <f>IF($AC1410="","",IFERROR(_xlfn.SINGLE(INDEX(Exceções!$E$5:$E$202,MATCH($A1410&amp;"|"&amp;$F1410,Exceções!$F$5:$F$202,0))),""))</f>
        <v/>
      </c>
    </row>
    <row r="1411" spans="1:30" ht="15" hidden="1" customHeight="1" x14ac:dyDescent="0.25">
      <c r="A1411" s="43">
        <v>55541</v>
      </c>
      <c r="B1411" s="29" t="s">
        <v>217</v>
      </c>
      <c r="C1411" s="29" t="str">
        <f>IFERROR(INDEX(Cadastro!$C$5:$C$94,$AB1411),"NÃO INFORMADO")</f>
        <v>ELE</v>
      </c>
      <c r="D1411" s="29" t="str">
        <f>IFERROR(INDEX(Cadastro!$D$5:$D$94,$AB1411),"")</f>
        <v>A</v>
      </c>
      <c r="E1411" s="29" t="str">
        <f>IFERROR(INDEX(Cadastro!$G$5:$G$94,$AB1411),"")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$94,$AB1411),"")="",IF($L1411&gt;0,1,0),IF(IFERROR(INDEX(Cadastro!$F$5:$F$94,$AB1411),"")&lt;=IFERROR(INDEX(Parâmetros!$B$39:$B$48,MATCH($E1411,Parâmetros!$A$39:$A$48,0)),99),IFERROR(INDEX(Cadastro!$F$5:$F$94,$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$94,$AB1411),"")="",0,IF(IFERROR(INDEX(Cadastro!$F$5:$F$94,$AB1411),"")&gt;IFERROR(INDEX(Parâmetros!$B$39:$B$48,MATCH($E1411,Parâmetros!$A$39:$A$48,0)),99),IFERROR(INDEX(Cadastro!$F$5:$F$94,$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registro"),IF(AND($AB1411&lt;&gt;$AB1410,IFERROR(INDEX(Cadastro!$F$5:$F$94,$AB1411),"")=""),"Indeterminado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IFERROR(MATCH($A1411&amp;"|"&amp;TEXT(_xlfn.MAXIFS(Cadastro!$E$5:$E$94,Cadastro!$A$5:$A$94,$A1411,Cadastro!$E$5:$E$94,"&lt;="&amp;$F1411),"yyyymmdd"),Cadastro!$I$5:$I$94,0),"")</f>
        <v>54</v>
      </c>
      <c r="AC1411" t="str">
        <f>IFERROR(_xlfn.SINGLE(INDEX(Exceções!$D$5:$D$202,MATCH($A1411&amp;"|"&amp;$F1411,Exceções!$F$5:$F$202,0))),"")</f>
        <v/>
      </c>
      <c r="AD1411" t="str">
        <f>IF($AC1411="","",IFERROR(_xlfn.SINGLE(INDEX(Exceções!$E$5:$E$202,MATCH($A1411&amp;"|"&amp;$F1411,Exceções!$F$5:$F$202,0))),""))</f>
        <v/>
      </c>
    </row>
    <row r="1412" spans="1:30" ht="15" hidden="1" customHeight="1" x14ac:dyDescent="0.25">
      <c r="A1412" s="43">
        <v>55541</v>
      </c>
      <c r="B1412" s="29" t="s">
        <v>217</v>
      </c>
      <c r="C1412" s="29" t="str">
        <f>IFERROR(INDEX(Cadastro!$C$5:$C$94,$AB1412),"NÃO INFORMADO")</f>
        <v>ELE</v>
      </c>
      <c r="D1412" s="29" t="str">
        <f>IFERROR(INDEX(Cadastro!$D$5:$D$94,$AB1412),"")</f>
        <v>A</v>
      </c>
      <c r="E1412" s="29" t="str">
        <f>IFERROR(INDEX(Cadastro!$G$5:$G$94,$AB1412),"")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$94,$AB1412),"")="",IF($L1412&gt;0,1,0),IF(IFERROR(INDEX(Cadastro!$F$5:$F$94,$AB1412),"")&lt;=IFERROR(INDEX(Parâmetros!$B$39:$B$48,MATCH($E1412,Parâmetros!$A$39:$A$48,0)),99),IFERROR(INDEX(Cadastro!$F$5:$F$94,$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$94,$AB1412),"")="",0,IF(IFERROR(INDEX(Cadastro!$F$5:$F$94,$AB1412),"")&gt;IFERROR(INDEX(Parâmetros!$B$39:$B$48,MATCH($E1412,Parâmetros!$A$39:$A$48,0)),99),IFERROR(INDEX(Cadastro!$F$5:$F$94,$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registro"),IF(AND($AB1412&lt;&gt;$AB1411,IFERROR(INDEX(Cadastro!$F$5:$F$94,$AB1412),"")=""),"Indeterminado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IFERROR(MATCH($A1412&amp;"|"&amp;TEXT(_xlfn.MAXIFS(Cadastro!$E$5:$E$94,Cadastro!$A$5:$A$94,$A1412,Cadastro!$E$5:$E$94,"&lt;="&amp;$F1412),"yyyymmdd"),Cadastro!$I$5:$I$94,0),"")</f>
        <v>54</v>
      </c>
      <c r="AC1412" t="str">
        <f>IFERROR(_xlfn.SINGLE(INDEX(Exceções!$D$5:$D$202,MATCH($A1412&amp;"|"&amp;$F1412,Exceções!$F$5:$F$202,0))),"")</f>
        <v/>
      </c>
      <c r="AD1412" t="str">
        <f>IF($AC1412="","",IFERROR(_xlfn.SINGLE(INDEX(Exceções!$E$5:$E$202,MATCH($A1412&amp;"|"&amp;$F1412,Exceções!$F$5:$F$202,0))),""))</f>
        <v/>
      </c>
    </row>
    <row r="1413" spans="1:30" ht="15" hidden="1" customHeight="1" x14ac:dyDescent="0.25">
      <c r="A1413" s="43">
        <v>55541</v>
      </c>
      <c r="B1413" s="29" t="s">
        <v>217</v>
      </c>
      <c r="C1413" s="29" t="str">
        <f>IFERROR(INDEX(Cadastro!$C$5:$C$94,$AB1413),"NÃO INFORMADO")</f>
        <v>ELE</v>
      </c>
      <c r="D1413" s="29" t="str">
        <f>IFERROR(INDEX(Cadastro!$D$5:$D$94,$AB1413),"")</f>
        <v>A</v>
      </c>
      <c r="E1413" s="29" t="str">
        <f>IFERROR(INDEX(Cadastro!$G$5:$G$94,$AB1413),"")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$94,$AB1413),"")="",IF($L1413&gt;0,1,0),IF(IFERROR(INDEX(Cadastro!$F$5:$F$94,$AB1413),"")&lt;=IFERROR(INDEX(Parâmetros!$B$39:$B$48,MATCH($E1413,Parâmetros!$A$39:$A$48,0)),99),IFERROR(INDEX(Cadastro!$F$5:$F$94,$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$94,$AB1413),"")="",0,IF(IFERROR(INDEX(Cadastro!$F$5:$F$94,$AB1413),"")&gt;IFERROR(INDEX(Parâmetros!$B$39:$B$48,MATCH($E1413,Parâmetros!$A$39:$A$48,0)),99),IFERROR(INDEX(Cadastro!$F$5:$F$94,$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registro"),IF(AND($AB1413&lt;&gt;$AB1412,IFERROR(INDEX(Cadastro!$F$5:$F$94,$AB1413),"")=""),"Indeterminado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IFERROR(MATCH($A1413&amp;"|"&amp;TEXT(_xlfn.MAXIFS(Cadastro!$E$5:$E$94,Cadastro!$A$5:$A$94,$A1413,Cadastro!$E$5:$E$94,"&lt;="&amp;$F1413),"yyyymmdd"),Cadastro!$I$5:$I$94,0),"")</f>
        <v>54</v>
      </c>
      <c r="AC1413" t="str">
        <f>IFERROR(_xlfn.SINGLE(INDEX(Exceções!$D$5:$D$202,MATCH($A1413&amp;"|"&amp;$F1413,Exceções!$F$5:$F$202,0))),"")</f>
        <v/>
      </c>
      <c r="AD1413" t="str">
        <f>IF($AC1413="","",IFERROR(_xlfn.SINGLE(INDEX(Exceções!$E$5:$E$202,MATCH($A1413&amp;"|"&amp;$F1413,Exceções!$F$5:$F$202,0))),""))</f>
        <v/>
      </c>
    </row>
    <row r="1414" spans="1:30" ht="15" hidden="1" customHeight="1" x14ac:dyDescent="0.25">
      <c r="A1414" s="43">
        <v>55541</v>
      </c>
      <c r="B1414" s="29" t="s">
        <v>217</v>
      </c>
      <c r="C1414" s="29" t="str">
        <f>IFERROR(INDEX(Cadastro!$C$5:$C$94,$AB1414),"NÃO INFORMADO")</f>
        <v>ELE</v>
      </c>
      <c r="D1414" s="29" t="str">
        <f>IFERROR(INDEX(Cadastro!$D$5:$D$94,$AB1414),"")</f>
        <v>A</v>
      </c>
      <c r="E1414" s="29" t="str">
        <f>IFERROR(INDEX(Cadastro!$G$5:$G$94,$AB1414),"")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$94,$AB1414),"")="",IF($L1414&gt;0,1,0),IF(IFERROR(INDEX(Cadastro!$F$5:$F$94,$AB1414),"")&lt;=IFERROR(INDEX(Parâmetros!$B$39:$B$48,MATCH($E1414,Parâmetros!$A$39:$A$48,0)),99),IFERROR(INDEX(Cadastro!$F$5:$F$94,$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$94,$AB1414),"")="",0,IF(IFERROR(INDEX(Cadastro!$F$5:$F$94,$AB1414),"")&gt;IFERROR(INDEX(Parâmetros!$B$39:$B$48,MATCH($E1414,Parâmetros!$A$39:$A$48,0)),99),IFERROR(INDEX(Cadastro!$F$5:$F$94,$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registro"),IF(AND($AB1414&lt;&gt;$AB1413,IFERROR(INDEX(Cadastro!$F$5:$F$94,$AB1414),"")=""),"Indeterminado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IFERROR(MATCH($A1414&amp;"|"&amp;TEXT(_xlfn.MAXIFS(Cadastro!$E$5:$E$94,Cadastro!$A$5:$A$94,$A1414,Cadastro!$E$5:$E$94,"&lt;="&amp;$F1414),"yyyymmdd"),Cadastro!$I$5:$I$94,0),"")</f>
        <v>54</v>
      </c>
      <c r="AC1414" t="str">
        <f>IFERROR(_xlfn.SINGLE(INDEX(Exceções!$D$5:$D$202,MATCH($A1414&amp;"|"&amp;$F1414,Exceções!$F$5:$F$202,0))),"")</f>
        <v/>
      </c>
      <c r="AD1414" t="str">
        <f>IF($AC1414="","",IFERROR(_xlfn.SINGLE(INDEX(Exceções!$E$5:$E$202,MATCH($A1414&amp;"|"&amp;$F1414,Exceções!$F$5:$F$202,0))),""))</f>
        <v/>
      </c>
    </row>
    <row r="1415" spans="1:30" ht="15" hidden="1" customHeight="1" x14ac:dyDescent="0.25">
      <c r="A1415" s="43">
        <v>55541</v>
      </c>
      <c r="B1415" s="29" t="s">
        <v>217</v>
      </c>
      <c r="C1415" s="29" t="str">
        <f>IFERROR(INDEX(Cadastro!$C$5:$C$94,$AB1415),"NÃO INFORMADO")</f>
        <v>ELE</v>
      </c>
      <c r="D1415" s="29" t="str">
        <f>IFERROR(INDEX(Cadastro!$D$5:$D$94,$AB1415),"")</f>
        <v>A</v>
      </c>
      <c r="E1415" s="29" t="str">
        <f>IFERROR(INDEX(Cadastro!$G$5:$G$94,$AB1415),"")</f>
        <v>A</v>
      </c>
      <c r="F1415" s="41">
        <v>46253</v>
      </c>
      <c r="G1415" s="44" t="str">
        <f t="shared" si="270"/>
        <v>qua</v>
      </c>
      <c r="H1415" s="43" t="str">
        <f>IF(COUNTIFS(Dados!$A:$A,$A1415,Dados!$S:$S,$F1415)=0,"",_xlfn.MINIFS(Dados!$Q:$Q,Dados!$A:$A,$A1415,Dados!$S:$S,$F1415))</f>
        <v/>
      </c>
      <c r="I1415" s="43" t="str">
        <f>IF($H1415="","",_xlfn.MAXIFS(Dados!$R:$R,Dados!$A:$A,$A1415,Dados!$S:$S,$F1415))</f>
        <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0</v>
      </c>
      <c r="M1415" s="42">
        <f>IFERROR(INDEX(Parâmetros!$E$6:$E$11,MATCH($K1415,Parâmetros!$A$6:$A$11,0)),"")</f>
        <v>7.58</v>
      </c>
      <c r="N1415" s="45">
        <f t="shared" si="271"/>
        <v>0</v>
      </c>
      <c r="O1415" s="45">
        <f>Parâmetros!$E$13</f>
        <v>0.8</v>
      </c>
      <c r="P1415" s="44" t="str">
        <f>IF(OR($M1415="",$F1415&gt;Parâmetros!$E$14),"Não","Sim")</f>
        <v>Não</v>
      </c>
      <c r="Q1415" s="44" t="str">
        <f t="shared" si="272"/>
        <v/>
      </c>
      <c r="R1415" s="44" t="str">
        <f t="shared" si="273"/>
        <v/>
      </c>
      <c r="S1415" s="42" t="str">
        <f t="shared" si="274"/>
        <v/>
      </c>
      <c r="T1415" s="44" t="str">
        <f>IF($Q1415&lt;&gt;"Sim","",IF($N1415&gt;Parâmetros!$E$15,"Sim","Não"))</f>
        <v/>
      </c>
      <c r="U1415" s="29" t="str">
        <f t="shared" si="275"/>
        <v>Fora da apuração</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FALTA DE REGISTRO · dia 4 de 5 do ciclo</v>
      </c>
      <c r="W1415" s="46">
        <f>IF(AND($AC1415&lt;&gt;"",$AB1415=$AB1414,$W1414&lt;&gt;""),$W1414,IF(OR(OR($D1415="6x1",$D1415="FF 6x1"),$D1415="5x2"),"",IF($AB1415&lt;&gt;$AB1414,IF(IFERROR(INDEX(Cadastro!$F$5:$F$94,$AB1415),"")="",IF($L1415&gt;0,1,0),IF(IFERROR(INDEX(Cadastro!$F$5:$F$94,$AB1415),"")&lt;=IFERROR(INDEX(Parâmetros!$B$39:$B$48,MATCH($E1415,Parâmetros!$A$39:$A$48,0)),99),IFERROR(INDEX(Cadastro!$F$5:$F$94,$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$94,$AB1415),"")="",0,IF(IFERROR(INDEX(Cadastro!$F$5:$F$94,$AB1415),"")&gt;IFERROR(INDEX(Parâmetros!$B$39:$B$48,MATCH($E1415,Parâmetros!$A$39:$A$48,0)),99),IFERROR(INDEX(Cadastro!$F$5:$F$94,$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registro"),IF(AND($AB1415&lt;&gt;$AB1414,IFERROR(INDEX(Cadastro!$F$5:$F$94,$AB1415),"")=""),"Indeterminado (início da série)",IF($X1415&gt;0,"Folga","Falta de registro"))))))))</f>
        <v>Falta de registro</v>
      </c>
      <c r="Z1415" s="46">
        <f>IF(OR($L1415&gt;0,$F1415&gt;Parâmetros!$E$14),0,IF($A1415&lt;&gt;$A1414,1,N($Z1414)+1))</f>
        <v>0</v>
      </c>
      <c r="AA1415" s="46">
        <f>IF(OR($L1415&gt;0,$F1415&gt;Parâmetros!$E$14),0,IF(OR($A1415&lt;&gt;$A1416,$F1416&gt;Parâmetros!$E$14),1,N($AA1416)+1))</f>
        <v>0</v>
      </c>
      <c r="AB1415" s="43">
        <f>IFERROR(MATCH($A1415&amp;"|"&amp;TEXT(_xlfn.MAXIFS(Cadastro!$E$5:$E$94,Cadastro!$A$5:$A$94,$A1415,Cadastro!$E$5:$E$94,"&lt;="&amp;$F1415),"yyyymmdd"),Cadastro!$I$5:$I$94,0),"")</f>
        <v>54</v>
      </c>
      <c r="AC1415" t="str">
        <f>IFERROR(_xlfn.SINGLE(INDEX(Exceções!$D$5:$D$202,MATCH($A1415&amp;"|"&amp;$F1415,Exceções!$F$5:$F$202,0))),"")</f>
        <v/>
      </c>
      <c r="AD1415" t="str">
        <f>IF($AC1415="","",IFERROR(_xlfn.SINGLE(INDEX(Exceções!$E$5:$E$202,MATCH($A1415&amp;"|"&amp;$F1415,Exceções!$F$5:$F$202,0))),""))</f>
        <v/>
      </c>
    </row>
    <row r="1416" spans="1:30" ht="15" hidden="1" customHeight="1" x14ac:dyDescent="0.25">
      <c r="A1416" s="43">
        <v>55541</v>
      </c>
      <c r="B1416" s="29" t="s">
        <v>217</v>
      </c>
      <c r="C1416" s="29" t="str">
        <f>IFERROR(INDEX(Cadastro!$C$5:$C$94,$AB1416),"NÃO INFORMADO")</f>
        <v>ELE</v>
      </c>
      <c r="D1416" s="29" t="str">
        <f>IFERROR(INDEX(Cadastro!$D$5:$D$94,$AB1416),"")</f>
        <v>A</v>
      </c>
      <c r="E1416" s="29" t="str">
        <f>IFERROR(INDEX(Cadastro!$G$5:$G$94,$AB1416),"")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$94,$AB1416),"")="",IF($L1416&gt;0,1,0),IF(IFERROR(INDEX(Cadastro!$F$5:$F$94,$AB1416),"")&lt;=IFERROR(INDEX(Parâmetros!$B$39:$B$48,MATCH($E1416,Parâmetros!$A$39:$A$48,0)),99),IFERROR(INDEX(Cadastro!$F$5:$F$94,$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$94,$AB1416),"")="",0,IF(IFERROR(INDEX(Cadastro!$F$5:$F$94,$AB1416),"")&gt;IFERROR(INDEX(Parâmetros!$B$39:$B$48,MATCH($E1416,Parâmetros!$A$39:$A$48,0)),99),IFERROR(INDEX(Cadastro!$F$5:$F$94,$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registro"),IF(AND($AB1416&lt;&gt;$AB1415,IFERROR(INDEX(Cadastro!$F$5:$F$94,$AB1416),"")=""),"Indeterminado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IFERROR(MATCH($A1416&amp;"|"&amp;TEXT(_xlfn.MAXIFS(Cadastro!$E$5:$E$94,Cadastro!$A$5:$A$94,$A1416,Cadastro!$E$5:$E$94,"&lt;="&amp;$F1416),"yyyymmdd"),Cadastro!$I$5:$I$94,0),"")</f>
        <v>54</v>
      </c>
      <c r="AC1416" t="str">
        <f>IFERROR(_xlfn.SINGLE(INDEX(Exceções!$D$5:$D$202,MATCH($A1416&amp;"|"&amp;$F1416,Exceções!$F$5:$F$202,0))),"")</f>
        <v/>
      </c>
      <c r="AD1416" t="str">
        <f>IF($AC1416="","",IFERROR(_xlfn.SINGLE(INDEX(Exceções!$E$5:$E$202,MATCH($A1416&amp;"|"&amp;$F1416,Exceções!$F$5:$F$202,0))),""))</f>
        <v/>
      </c>
    </row>
    <row r="1417" spans="1:30" ht="15" hidden="1" customHeight="1" x14ac:dyDescent="0.25">
      <c r="A1417" s="43">
        <v>55541</v>
      </c>
      <c r="B1417" s="29" t="s">
        <v>217</v>
      </c>
      <c r="C1417" s="29" t="str">
        <f>IFERROR(INDEX(Cadastro!$C$5:$C$94,$AB1417),"NÃO INFORMADO")</f>
        <v>ELE</v>
      </c>
      <c r="D1417" s="29" t="str">
        <f>IFERROR(INDEX(Cadastro!$D$5:$D$94,$AB1417),"")</f>
        <v>A</v>
      </c>
      <c r="E1417" s="29" t="str">
        <f>IFERROR(INDEX(Cadastro!$G$5:$G$94,$AB1417),"")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$94,$AB1417),"")="",IF($L1417&gt;0,1,0),IF(IFERROR(INDEX(Cadastro!$F$5:$F$94,$AB1417),"")&lt;=IFERROR(INDEX(Parâmetros!$B$39:$B$48,MATCH($E1417,Parâmetros!$A$39:$A$48,0)),99),IFERROR(INDEX(Cadastro!$F$5:$F$94,$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$94,$AB1417),"")="",0,IF(IFERROR(INDEX(Cadastro!$F$5:$F$94,$AB1417),"")&gt;IFERROR(INDEX(Parâmetros!$B$39:$B$48,MATCH($E1417,Parâmetros!$A$39:$A$48,0)),99),IFERROR(INDEX(Cadastro!$F$5:$F$94,$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registro"),IF(AND($AB1417&lt;&gt;$AB1416,IFERROR(INDEX(Cadastro!$F$5:$F$94,$AB1417),"")=""),"Indeterminado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IFERROR(MATCH($A1417&amp;"|"&amp;TEXT(_xlfn.MAXIFS(Cadastro!$E$5:$E$94,Cadastro!$A$5:$A$94,$A1417,Cadastro!$E$5:$E$94,"&lt;="&amp;$F1417),"yyyymmdd"),Cadastro!$I$5:$I$94,0),"")</f>
        <v>54</v>
      </c>
      <c r="AC1417" t="str">
        <f>IFERROR(_xlfn.SINGLE(INDEX(Exceções!$D$5:$D$202,MATCH($A1417&amp;"|"&amp;$F1417,Exceções!$F$5:$F$202,0))),"")</f>
        <v/>
      </c>
      <c r="AD1417" t="str">
        <f>IF($AC1417="","",IFERROR(_xlfn.SINGLE(INDEX(Exceções!$E$5:$E$202,MATCH($A1417&amp;"|"&amp;$F1417,Exceções!$F$5:$F$202,0))),""))</f>
        <v/>
      </c>
    </row>
    <row r="1418" spans="1:30" ht="15" hidden="1" customHeight="1" x14ac:dyDescent="0.25">
      <c r="A1418" s="43">
        <v>55541</v>
      </c>
      <c r="B1418" s="29" t="s">
        <v>217</v>
      </c>
      <c r="C1418" s="29" t="str">
        <f>IFERROR(INDEX(Cadastro!$C$5:$C$94,$AB1418),"NÃO INFORMADO")</f>
        <v>ELE</v>
      </c>
      <c r="D1418" s="29" t="str">
        <f>IFERROR(INDEX(Cadastro!$D$5:$D$94,$AB1418),"")</f>
        <v>A</v>
      </c>
      <c r="E1418" s="29" t="str">
        <f>IFERROR(INDEX(Cadastro!$G$5:$G$94,$AB1418),"")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$94,$AB1418),"")="",IF($L1418&gt;0,1,0),IF(IFERROR(INDEX(Cadastro!$F$5:$F$94,$AB1418),"")&lt;=IFERROR(INDEX(Parâmetros!$B$39:$B$48,MATCH($E1418,Parâmetros!$A$39:$A$48,0)),99),IFERROR(INDEX(Cadastro!$F$5:$F$94,$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$94,$AB1418),"")="",0,IF(IFERROR(INDEX(Cadastro!$F$5:$F$94,$AB1418),"")&gt;IFERROR(INDEX(Parâmetros!$B$39:$B$48,MATCH($E1418,Parâmetros!$A$39:$A$48,0)),99),IFERROR(INDEX(Cadastro!$F$5:$F$94,$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registro"),IF(AND($AB1418&lt;&gt;$AB1417,IFERROR(INDEX(Cadastro!$F$5:$F$94,$AB1418),"")=""),"Indeterminado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IFERROR(MATCH($A1418&amp;"|"&amp;TEXT(_xlfn.MAXIFS(Cadastro!$E$5:$E$94,Cadastro!$A$5:$A$94,$A1418,Cadastro!$E$5:$E$94,"&lt;="&amp;$F1418),"yyyymmdd"),Cadastro!$I$5:$I$94,0),"")</f>
        <v>54</v>
      </c>
      <c r="AC1418" t="str">
        <f>IFERROR(_xlfn.SINGLE(INDEX(Exceções!$D$5:$D$202,MATCH($A1418&amp;"|"&amp;$F1418,Exceções!$F$5:$F$202,0))),"")</f>
        <v/>
      </c>
      <c r="AD1418" t="str">
        <f>IF($AC1418="","",IFERROR(_xlfn.SINGLE(INDEX(Exceções!$E$5:$E$202,MATCH($A1418&amp;"|"&amp;$F1418,Exceções!$F$5:$F$202,0))),""))</f>
        <v/>
      </c>
    </row>
    <row r="1419" spans="1:30" ht="15" hidden="1" customHeight="1" x14ac:dyDescent="0.25">
      <c r="A1419" s="43">
        <v>55541</v>
      </c>
      <c r="B1419" s="29" t="s">
        <v>217</v>
      </c>
      <c r="C1419" s="29" t="str">
        <f>IFERROR(INDEX(Cadastro!$C$5:$C$94,$AB1419),"NÃO INFORMADO")</f>
        <v>ELE</v>
      </c>
      <c r="D1419" s="29" t="str">
        <f>IFERROR(INDEX(Cadastro!$D$5:$D$94,$AB1419),"")</f>
        <v>A</v>
      </c>
      <c r="E1419" s="29" t="str">
        <f>IFERROR(INDEX(Cadastro!$G$5:$G$94,$AB1419),"")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$94,$AB1419),"")="",IF($L1419&gt;0,1,0),IF(IFERROR(INDEX(Cadastro!$F$5:$F$94,$AB1419),"")&lt;=IFERROR(INDEX(Parâmetros!$B$39:$B$48,MATCH($E1419,Parâmetros!$A$39:$A$48,0)),99),IFERROR(INDEX(Cadastro!$F$5:$F$94,$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$94,$AB1419),"")="",0,IF(IFERROR(INDEX(Cadastro!$F$5:$F$94,$AB1419),"")&gt;IFERROR(INDEX(Parâmetros!$B$39:$B$48,MATCH($E1419,Parâmetros!$A$39:$A$48,0)),99),IFERROR(INDEX(Cadastro!$F$5:$F$94,$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registro"),IF(AND($AB1419&lt;&gt;$AB1418,IFERROR(INDEX(Cadastro!$F$5:$F$94,$AB1419),"")=""),"Indeterminado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IFERROR(MATCH($A1419&amp;"|"&amp;TEXT(_xlfn.MAXIFS(Cadastro!$E$5:$E$94,Cadastro!$A$5:$A$94,$A1419,Cadastro!$E$5:$E$94,"&lt;="&amp;$F1419),"yyyymmdd"),Cadastro!$I$5:$I$94,0),"")</f>
        <v>54</v>
      </c>
      <c r="AC1419" t="str">
        <f>IFERROR(_xlfn.SINGLE(INDEX(Exceções!$D$5:$D$202,MATCH($A1419&amp;"|"&amp;$F1419,Exceções!$F$5:$F$202,0))),"")</f>
        <v/>
      </c>
      <c r="AD1419" t="str">
        <f>IF($AC1419="","",IFERROR(_xlfn.SINGLE(INDEX(Exceções!$E$5:$E$202,MATCH($A1419&amp;"|"&amp;$F1419,Exceções!$F$5:$F$202,0))),""))</f>
        <v/>
      </c>
    </row>
    <row r="1420" spans="1:30" ht="15" hidden="1" customHeight="1" x14ac:dyDescent="0.25">
      <c r="A1420" s="43">
        <v>55541</v>
      </c>
      <c r="B1420" s="29" t="s">
        <v>217</v>
      </c>
      <c r="C1420" s="29" t="str">
        <f>IFERROR(INDEX(Cadastro!$C$5:$C$94,$AB1420),"NÃO INFORMADO")</f>
        <v>ELE</v>
      </c>
      <c r="D1420" s="29" t="str">
        <f>IFERROR(INDEX(Cadastro!$D$5:$D$94,$AB1420),"")</f>
        <v>A</v>
      </c>
      <c r="E1420" s="29" t="str">
        <f>IFERROR(INDEX(Cadastro!$G$5:$G$94,$AB1420),"")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$94,$AB1420),"")="",IF($L1420&gt;0,1,0),IF(IFERROR(INDEX(Cadastro!$F$5:$F$94,$AB1420),"")&lt;=IFERROR(INDEX(Parâmetros!$B$39:$B$48,MATCH($E1420,Parâmetros!$A$39:$A$48,0)),99),IFERROR(INDEX(Cadastro!$F$5:$F$94,$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$94,$AB1420),"")="",0,IF(IFERROR(INDEX(Cadastro!$F$5:$F$94,$AB1420),"")&gt;IFERROR(INDEX(Parâmetros!$B$39:$B$48,MATCH($E1420,Parâmetros!$A$39:$A$48,0)),99),IFERROR(INDEX(Cadastro!$F$5:$F$94,$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registro"),IF(AND($AB1420&lt;&gt;$AB1419,IFERROR(INDEX(Cadastro!$F$5:$F$94,$AB1420),"")=""),"Indeterminado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IFERROR(MATCH($A1420&amp;"|"&amp;TEXT(_xlfn.MAXIFS(Cadastro!$E$5:$E$94,Cadastro!$A$5:$A$94,$A1420,Cadastro!$E$5:$E$94,"&lt;="&amp;$F1420),"yyyymmdd"),Cadastro!$I$5:$I$94,0),"")</f>
        <v>54</v>
      </c>
      <c r="AC1420" t="str">
        <f>IFERROR(_xlfn.SINGLE(INDEX(Exceções!$D$5:$D$202,MATCH($A1420&amp;"|"&amp;$F1420,Exceções!$F$5:$F$202,0))),"")</f>
        <v/>
      </c>
      <c r="AD1420" t="str">
        <f>IF($AC1420="","",IFERROR(_xlfn.SINGLE(INDEX(Exceções!$E$5:$E$202,MATCH($A1420&amp;"|"&amp;$F1420,Exceções!$F$5:$F$202,0))),""))</f>
        <v/>
      </c>
    </row>
    <row r="1421" spans="1:30" ht="15" hidden="1" customHeight="1" x14ac:dyDescent="0.25">
      <c r="A1421" s="43">
        <v>55541</v>
      </c>
      <c r="B1421" s="29" t="s">
        <v>217</v>
      </c>
      <c r="C1421" s="29" t="str">
        <f>IFERROR(INDEX(Cadastro!$C$5:$C$94,$AB1421),"NÃO INFORMADO")</f>
        <v>ELE</v>
      </c>
      <c r="D1421" s="29" t="str">
        <f>IFERROR(INDEX(Cadastro!$D$5:$D$94,$AB1421),"")</f>
        <v>A</v>
      </c>
      <c r="E1421" s="29" t="str">
        <f>IFERROR(INDEX(Cadastro!$G$5:$G$94,$AB1421),"")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$94,$AB1421),"")="",IF($L1421&gt;0,1,0),IF(IFERROR(INDEX(Cadastro!$F$5:$F$94,$AB1421),"")&lt;=IFERROR(INDEX(Parâmetros!$B$39:$B$48,MATCH($E1421,Parâmetros!$A$39:$A$48,0)),99),IFERROR(INDEX(Cadastro!$F$5:$F$94,$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$94,$AB1421),"")="",0,IF(IFERROR(INDEX(Cadastro!$F$5:$F$94,$AB1421),"")&gt;IFERROR(INDEX(Parâmetros!$B$39:$B$48,MATCH($E1421,Parâmetros!$A$39:$A$48,0)),99),IFERROR(INDEX(Cadastro!$F$5:$F$94,$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registro"),IF(AND($AB1421&lt;&gt;$AB1420,IFERROR(INDEX(Cadastro!$F$5:$F$94,$AB1421),"")=""),"Indeterminado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IFERROR(MATCH($A1421&amp;"|"&amp;TEXT(_xlfn.MAXIFS(Cadastro!$E$5:$E$94,Cadastro!$A$5:$A$94,$A1421,Cadastro!$E$5:$E$94,"&lt;="&amp;$F1421),"yyyymmdd"),Cadastro!$I$5:$I$94,0),"")</f>
        <v>54</v>
      </c>
      <c r="AC1421" t="str">
        <f>IFERROR(_xlfn.SINGLE(INDEX(Exceções!$D$5:$D$202,MATCH($A1421&amp;"|"&amp;$F1421,Exceções!$F$5:$F$202,0))),"")</f>
        <v/>
      </c>
      <c r="AD1421" t="str">
        <f>IF($AC1421="","",IFERROR(_xlfn.SINGLE(INDEX(Exceções!$E$5:$E$202,MATCH($A1421&amp;"|"&amp;$F1421,Exceções!$F$5:$F$202,0))),""))</f>
        <v/>
      </c>
    </row>
    <row r="1422" spans="1:30" ht="15" hidden="1" customHeight="1" x14ac:dyDescent="0.25">
      <c r="A1422" s="43">
        <v>55541</v>
      </c>
      <c r="B1422" s="29" t="s">
        <v>217</v>
      </c>
      <c r="C1422" s="29" t="str">
        <f>IFERROR(INDEX(Cadastro!$C$5:$C$94,$AB1422),"NÃO INFORMADO")</f>
        <v>ELE</v>
      </c>
      <c r="D1422" s="29" t="str">
        <f>IFERROR(INDEX(Cadastro!$D$5:$D$94,$AB1422),"")</f>
        <v>A</v>
      </c>
      <c r="E1422" s="29" t="str">
        <f>IFERROR(INDEX(Cadastro!$G$5:$G$94,$AB1422),"")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$94,$AB1422),"")="",IF($L1422&gt;0,1,0),IF(IFERROR(INDEX(Cadastro!$F$5:$F$94,$AB1422),"")&lt;=IFERROR(INDEX(Parâmetros!$B$39:$B$48,MATCH($E1422,Parâmetros!$A$39:$A$48,0)),99),IFERROR(INDEX(Cadastro!$F$5:$F$94,$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$94,$AB1422),"")="",0,IF(IFERROR(INDEX(Cadastro!$F$5:$F$94,$AB1422),"")&gt;IFERROR(INDEX(Parâmetros!$B$39:$B$48,MATCH($E1422,Parâmetros!$A$39:$A$48,0)),99),IFERROR(INDEX(Cadastro!$F$5:$F$94,$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registro"),IF(AND($AB1422&lt;&gt;$AB1421,IFERROR(INDEX(Cadastro!$F$5:$F$94,$AB1422),"")=""),"Indeterminado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IFERROR(MATCH($A1422&amp;"|"&amp;TEXT(_xlfn.MAXIFS(Cadastro!$E$5:$E$94,Cadastro!$A$5:$A$94,$A1422,Cadastro!$E$5:$E$94,"&lt;="&amp;$F1422),"yyyymmdd"),Cadastro!$I$5:$I$94,0),"")</f>
        <v>54</v>
      </c>
      <c r="AC1422" t="str">
        <f>IFERROR(_xlfn.SINGLE(INDEX(Exceções!$D$5:$D$202,MATCH($A1422&amp;"|"&amp;$F1422,Exceções!$F$5:$F$202,0))),"")</f>
        <v/>
      </c>
      <c r="AD1422" t="str">
        <f>IF($AC1422="","",IFERROR(_xlfn.SINGLE(INDEX(Exceções!$E$5:$E$202,MATCH($A1422&amp;"|"&amp;$F1422,Exceções!$F$5:$F$202,0))),""))</f>
        <v/>
      </c>
    </row>
    <row r="1423" spans="1:30" ht="15" hidden="1" customHeight="1" x14ac:dyDescent="0.25">
      <c r="A1423" s="43">
        <v>55541</v>
      </c>
      <c r="B1423" s="29" t="s">
        <v>217</v>
      </c>
      <c r="C1423" s="29" t="str">
        <f>IFERROR(INDEX(Cadastro!$C$5:$C$94,$AB1423),"NÃO INFORMADO")</f>
        <v>ELE</v>
      </c>
      <c r="D1423" s="29" t="str">
        <f>IFERROR(INDEX(Cadastro!$D$5:$D$94,$AB1423),"")</f>
        <v>A</v>
      </c>
      <c r="E1423" s="29" t="str">
        <f>IFERROR(INDEX(Cadastro!$G$5:$G$94,$AB1423),"")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$94,$AB1423),"")="",IF($L1423&gt;0,1,0),IF(IFERROR(INDEX(Cadastro!$F$5:$F$94,$AB1423),"")&lt;=IFERROR(INDEX(Parâmetros!$B$39:$B$48,MATCH($E1423,Parâmetros!$A$39:$A$48,0)),99),IFERROR(INDEX(Cadastro!$F$5:$F$94,$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$94,$AB1423),"")="",0,IF(IFERROR(INDEX(Cadastro!$F$5:$F$94,$AB1423),"")&gt;IFERROR(INDEX(Parâmetros!$B$39:$B$48,MATCH($E1423,Parâmetros!$A$39:$A$48,0)),99),IFERROR(INDEX(Cadastro!$F$5:$F$94,$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registro"),IF(AND($AB1423&lt;&gt;$AB1422,IFERROR(INDEX(Cadastro!$F$5:$F$94,$AB1423),"")=""),"Indeterminado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IFERROR(MATCH($A1423&amp;"|"&amp;TEXT(_xlfn.MAXIFS(Cadastro!$E$5:$E$94,Cadastro!$A$5:$A$94,$A1423,Cadastro!$E$5:$E$94,"&lt;="&amp;$F1423),"yyyymmdd"),Cadastro!$I$5:$I$94,0),"")</f>
        <v>54</v>
      </c>
      <c r="AC1423" t="str">
        <f>IFERROR(_xlfn.SINGLE(INDEX(Exceções!$D$5:$D$202,MATCH($A1423&amp;"|"&amp;$F1423,Exceções!$F$5:$F$202,0))),"")</f>
        <v/>
      </c>
      <c r="AD1423" t="str">
        <f>IF($AC1423="","",IFERROR(_xlfn.SINGLE(INDEX(Exceções!$E$5:$E$202,MATCH($A1423&amp;"|"&amp;$F1423,Exceções!$F$5:$F$202,0))),""))</f>
        <v/>
      </c>
    </row>
    <row r="1424" spans="1:30" ht="15" hidden="1" customHeight="1" x14ac:dyDescent="0.25">
      <c r="A1424" s="43">
        <v>55541</v>
      </c>
      <c r="B1424" s="29" t="s">
        <v>217</v>
      </c>
      <c r="C1424" s="29" t="str">
        <f>IFERROR(INDEX(Cadastro!$C$5:$C$94,$AB1424),"NÃO INFORMADO")</f>
        <v>ELE</v>
      </c>
      <c r="D1424" s="29" t="str">
        <f>IFERROR(INDEX(Cadastro!$D$5:$D$94,$AB1424),"")</f>
        <v>A</v>
      </c>
      <c r="E1424" s="29" t="str">
        <f>IFERROR(INDEX(Cadastro!$G$5:$G$94,$AB1424),"")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$94,$AB1424),"")="",IF($L1424&gt;0,1,0),IF(IFERROR(INDEX(Cadastro!$F$5:$F$94,$AB1424),"")&lt;=IFERROR(INDEX(Parâmetros!$B$39:$B$48,MATCH($E1424,Parâmetros!$A$39:$A$48,0)),99),IFERROR(INDEX(Cadastro!$F$5:$F$94,$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$94,$AB1424),"")="",0,IF(IFERROR(INDEX(Cadastro!$F$5:$F$94,$AB1424),"")&gt;IFERROR(INDEX(Parâmetros!$B$39:$B$48,MATCH($E1424,Parâmetros!$A$39:$A$48,0)),99),IFERROR(INDEX(Cadastro!$F$5:$F$94,$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registro"),IF(AND($AB1424&lt;&gt;$AB1423,IFERROR(INDEX(Cadastro!$F$5:$F$94,$AB1424),"")=""),"Indeterminado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IFERROR(MATCH($A1424&amp;"|"&amp;TEXT(_xlfn.MAXIFS(Cadastro!$E$5:$E$94,Cadastro!$A$5:$A$94,$A1424,Cadastro!$E$5:$E$94,"&lt;="&amp;$F1424),"yyyymmdd"),Cadastro!$I$5:$I$94,0),"")</f>
        <v>54</v>
      </c>
      <c r="AC1424" t="str">
        <f>IFERROR(_xlfn.SINGLE(INDEX(Exceções!$D$5:$D$202,MATCH($A1424&amp;"|"&amp;$F1424,Exceções!$F$5:$F$202,0))),"")</f>
        <v/>
      </c>
      <c r="AD1424" t="str">
        <f>IF($AC1424="","",IFERROR(_xlfn.SINGLE(INDEX(Exceções!$E$5:$E$202,MATCH($A1424&amp;"|"&amp;$F1424,Exceções!$F$5:$F$202,0))),""))</f>
        <v/>
      </c>
    </row>
    <row r="1425" spans="1:30" ht="15" hidden="1" customHeight="1" x14ac:dyDescent="0.25">
      <c r="A1425" s="43">
        <v>55541</v>
      </c>
      <c r="B1425" s="29" t="s">
        <v>217</v>
      </c>
      <c r="C1425" s="29" t="str">
        <f>IFERROR(INDEX(Cadastro!$C$5:$C$94,$AB1425),"NÃO INFORMADO")</f>
        <v>ELE</v>
      </c>
      <c r="D1425" s="29" t="str">
        <f>IFERROR(INDEX(Cadastro!$D$5:$D$94,$AB1425),"")</f>
        <v>A</v>
      </c>
      <c r="E1425" s="29" t="str">
        <f>IFERROR(INDEX(Cadastro!$G$5:$G$94,$AB1425),"")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$94,$AB1425),"")="",IF($L1425&gt;0,1,0),IF(IFERROR(INDEX(Cadastro!$F$5:$F$94,$AB1425),"")&lt;=IFERROR(INDEX(Parâmetros!$B$39:$B$48,MATCH($E1425,Parâmetros!$A$39:$A$48,0)),99),IFERROR(INDEX(Cadastro!$F$5:$F$94,$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$94,$AB1425),"")="",0,IF(IFERROR(INDEX(Cadastro!$F$5:$F$94,$AB1425),"")&gt;IFERROR(INDEX(Parâmetros!$B$39:$B$48,MATCH($E1425,Parâmetros!$A$39:$A$48,0)),99),IFERROR(INDEX(Cadastro!$F$5:$F$94,$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registro"),IF(AND($AB1425&lt;&gt;$AB1424,IFERROR(INDEX(Cadastro!$F$5:$F$94,$AB1425),"")=""),"Indeterminado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IFERROR(MATCH($A1425&amp;"|"&amp;TEXT(_xlfn.MAXIFS(Cadastro!$E$5:$E$94,Cadastro!$A$5:$A$94,$A1425,Cadastro!$E$5:$E$94,"&lt;="&amp;$F1425),"yyyymmdd"),Cadastro!$I$5:$I$94,0),"")</f>
        <v>54</v>
      </c>
      <c r="AC1425" t="str">
        <f>IFERROR(_xlfn.SINGLE(INDEX(Exceções!$D$5:$D$202,MATCH($A1425&amp;"|"&amp;$F1425,Exceções!$F$5:$F$202,0))),"")</f>
        <v/>
      </c>
      <c r="AD1425" t="str">
        <f>IF($AC1425="","",IFERROR(_xlfn.SINGLE(INDEX(Exceções!$E$5:$E$202,MATCH($A1425&amp;"|"&amp;$F1425,Exceções!$F$5:$F$202,0))),""))</f>
        <v/>
      </c>
    </row>
    <row r="1426" spans="1:30" ht="15" hidden="1" customHeight="1" x14ac:dyDescent="0.25">
      <c r="A1426" s="43">
        <v>55541</v>
      </c>
      <c r="B1426" s="29" t="s">
        <v>217</v>
      </c>
      <c r="C1426" s="29" t="str">
        <f>IFERROR(INDEX(Cadastro!$C$5:$C$94,$AB1426),"NÃO INFORMADO")</f>
        <v>ELE</v>
      </c>
      <c r="D1426" s="29" t="str">
        <f>IFERROR(INDEX(Cadastro!$D$5:$D$94,$AB1426),"")</f>
        <v>A</v>
      </c>
      <c r="E1426" s="29" t="str">
        <f>IFERROR(INDEX(Cadastro!$G$5:$G$94,$AB1426),"")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$94,$AB1426),"")="",IF($L1426&gt;0,1,0),IF(IFERROR(INDEX(Cadastro!$F$5:$F$94,$AB1426),"")&lt;=IFERROR(INDEX(Parâmetros!$B$39:$B$48,MATCH($E1426,Parâmetros!$A$39:$A$48,0)),99),IFERROR(INDEX(Cadastro!$F$5:$F$94,$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$94,$AB1426),"")="",0,IF(IFERROR(INDEX(Cadastro!$F$5:$F$94,$AB1426),"")&gt;IFERROR(INDEX(Parâmetros!$B$39:$B$48,MATCH($E1426,Parâmetros!$A$39:$A$48,0)),99),IFERROR(INDEX(Cadastro!$F$5:$F$94,$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registro"),IF(AND($AB1426&lt;&gt;$AB1425,IFERROR(INDEX(Cadastro!$F$5:$F$94,$AB1426),"")=""),"Indeterminado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IFERROR(MATCH($A1426&amp;"|"&amp;TEXT(_xlfn.MAXIFS(Cadastro!$E$5:$E$94,Cadastro!$A$5:$A$94,$A1426,Cadastro!$E$5:$E$94,"&lt;="&amp;$F1426),"yyyymmdd"),Cadastro!$I$5:$I$94,0),"")</f>
        <v>54</v>
      </c>
      <c r="AC1426" t="str">
        <f>IFERROR(_xlfn.SINGLE(INDEX(Exceções!$D$5:$D$202,MATCH($A1426&amp;"|"&amp;$F1426,Exceções!$F$5:$F$202,0))),"")</f>
        <v/>
      </c>
      <c r="AD1426" t="str">
        <f>IF($AC1426="","",IFERROR(_xlfn.SINGLE(INDEX(Exceções!$E$5:$E$202,MATCH($A1426&amp;"|"&amp;$F1426,Exceções!$F$5:$F$202,0))),""))</f>
        <v/>
      </c>
    </row>
    <row r="1427" spans="1:30" ht="15" hidden="1" customHeight="1" x14ac:dyDescent="0.25">
      <c r="A1427" s="43">
        <v>55541</v>
      </c>
      <c r="B1427" s="29" t="s">
        <v>217</v>
      </c>
      <c r="C1427" s="29" t="str">
        <f>IFERROR(INDEX(Cadastro!$C$5:$C$94,$AB1427),"NÃO INFORMADO")</f>
        <v>ELE</v>
      </c>
      <c r="D1427" s="29" t="str">
        <f>IFERROR(INDEX(Cadastro!$D$5:$D$94,$AB1427),"")</f>
        <v>A</v>
      </c>
      <c r="E1427" s="29" t="str">
        <f>IFERROR(INDEX(Cadastro!$G$5:$G$94,$AB1427),"")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$94,$AB1427),"")="",IF($L1427&gt;0,1,0),IF(IFERROR(INDEX(Cadastro!$F$5:$F$94,$AB1427),"")&lt;=IFERROR(INDEX(Parâmetros!$B$39:$B$48,MATCH($E1427,Parâmetros!$A$39:$A$48,0)),99),IFERROR(INDEX(Cadastro!$F$5:$F$94,$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$94,$AB1427),"")="",0,IF(IFERROR(INDEX(Cadastro!$F$5:$F$94,$AB1427),"")&gt;IFERROR(INDEX(Parâmetros!$B$39:$B$48,MATCH($E1427,Parâmetros!$A$39:$A$48,0)),99),IFERROR(INDEX(Cadastro!$F$5:$F$94,$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registro"),IF(AND($AB1427&lt;&gt;$AB1426,IFERROR(INDEX(Cadastro!$F$5:$F$94,$AB1427),"")=""),"Indeterminado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IFERROR(MATCH($A1427&amp;"|"&amp;TEXT(_xlfn.MAXIFS(Cadastro!$E$5:$E$94,Cadastro!$A$5:$A$94,$A1427,Cadastro!$E$5:$E$94,"&lt;="&amp;$F1427),"yyyymmdd"),Cadastro!$I$5:$I$94,0),"")</f>
        <v>54</v>
      </c>
      <c r="AC1427" t="str">
        <f>IFERROR(_xlfn.SINGLE(INDEX(Exceções!$D$5:$D$202,MATCH($A1427&amp;"|"&amp;$F1427,Exceções!$F$5:$F$202,0))),"")</f>
        <v/>
      </c>
      <c r="AD1427" t="str">
        <f>IF($AC1427="","",IFERROR(_xlfn.SINGLE(INDEX(Exceções!$E$5:$E$202,MATCH($A1427&amp;"|"&amp;$F1427,Exceções!$F$5:$F$202,0))),""))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IFERROR(INDEX(Cadastro!$C$5:$C$94,$AB1430),"NÃO INFORMADO")</f>
        <v>INS</v>
      </c>
      <c r="D1430" s="29" t="str">
        <f>IFERROR(INDEX(Cadastro!$D$5:$D$94,$AB1430),"")</f>
        <v>Folguista</v>
      </c>
      <c r="E1430" s="29" t="str">
        <f>IFERROR(INDEX(Cadastro!$G$5:$G$94,$AB1430),"")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$94,$AB1430),"")="",IF($L1430&gt;0,1,0),IF(IFERROR(INDEX(Cadastro!$F$5:$F$94,$AB1430),"")&lt;=IFERROR(INDEX(Parâmetros!$B$39:$B$48,MATCH($E1430,Parâmetros!$A$39:$A$48,0)),99),IFERROR(INDEX(Cadastro!$F$5:$F$94,$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$94,$AB1430),"")="",0,IF(IFERROR(INDEX(Cadastro!$F$5:$F$94,$AB1430),"")&gt;IFERROR(INDEX(Parâmetros!$B$39:$B$48,MATCH($E1430,Parâmetros!$A$39:$A$48,0)),99),IFERROR(INDEX(Cadastro!$F$5:$F$94,$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registro"),IF(AND($AB1430&lt;&gt;$AB1429,IFERROR(INDEX(Cadastro!$F$5:$F$94,$AB1430),"")=""),"Indeterminado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IFERROR(MATCH($A1430&amp;"|"&amp;TEXT(_xlfn.MAXIFS(Cadastro!$E$5:$E$94,Cadastro!$A$5:$A$94,$A1430,Cadastro!$E$5:$E$94,"&lt;="&amp;$F1430),"yyyymmdd"),Cadastro!$I$5:$I$94,0),"")</f>
        <v>55</v>
      </c>
      <c r="AC1430" t="str">
        <f>IFERROR(_xlfn.SINGLE(INDEX(Exceções!$D$5:$D$202,MATCH($A1430&amp;"|"&amp;$F1430,Exceções!$F$5:$F$202,0))),"")</f>
        <v/>
      </c>
      <c r="AD1430" t="str">
        <f>IF($AC1430="","",IFERROR(_xlfn.SINGLE(INDEX(Exceções!$E$5:$E$202,MATCH($A1430&amp;"|"&amp;$F1430,Exceções!$F$5:$F$202,0))),""))</f>
        <v/>
      </c>
    </row>
    <row r="1431" spans="1:30" ht="15" hidden="1" customHeight="1" x14ac:dyDescent="0.25">
      <c r="A1431" s="43">
        <v>52398</v>
      </c>
      <c r="B1431" s="29" t="s">
        <v>218</v>
      </c>
      <c r="C1431" s="29" t="str">
        <f>IFERROR(INDEX(Cadastro!$C$5:$C$94,$AB1431),"NÃO INFORMADO")</f>
        <v>INS</v>
      </c>
      <c r="D1431" s="29" t="str">
        <f>IFERROR(INDEX(Cadastro!$D$5:$D$94,$AB1431),"")</f>
        <v>Folguista</v>
      </c>
      <c r="E1431" s="29" t="str">
        <f>IFERROR(INDEX(Cadastro!$G$5:$G$94,$AB1431),"")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$94,$AB1431),"")="",IF($L1431&gt;0,1,0),IF(IFERROR(INDEX(Cadastro!$F$5:$F$94,$AB1431),"")&lt;=IFERROR(INDEX(Parâmetros!$B$39:$B$48,MATCH($E1431,Parâmetros!$A$39:$A$48,0)),99),IFERROR(INDEX(Cadastro!$F$5:$F$94,$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$94,$AB1431),"")="",0,IF(IFERROR(INDEX(Cadastro!$F$5:$F$94,$AB1431),"")&gt;IFERROR(INDEX(Parâmetros!$B$39:$B$48,MATCH($E1431,Parâmetros!$A$39:$A$48,0)),99),IFERROR(INDEX(Cadastro!$F$5:$F$94,$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registro"),IF(AND($AB1431&lt;&gt;$AB1430,IFERROR(INDEX(Cadastro!$F$5:$F$94,$AB1431),"")=""),"Indeterminado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IFERROR(MATCH($A1431&amp;"|"&amp;TEXT(_xlfn.MAXIFS(Cadastro!$E$5:$E$94,Cadastro!$A$5:$A$94,$A1431,Cadastro!$E$5:$E$94,"&lt;="&amp;$F1431),"yyyymmdd"),Cadastro!$I$5:$I$94,0),"")</f>
        <v>55</v>
      </c>
      <c r="AC1431" t="str">
        <f>IFERROR(_xlfn.SINGLE(INDEX(Exceções!$D$5:$D$202,MATCH($A1431&amp;"|"&amp;$F1431,Exceções!$F$5:$F$202,0))),"")</f>
        <v/>
      </c>
      <c r="AD1431" t="str">
        <f>IF($AC1431="","",IFERROR(_xlfn.SINGLE(INDEX(Exceções!$E$5:$E$202,MATCH($A1431&amp;"|"&amp;$F1431,Exceções!$F$5:$F$202,0))),""))</f>
        <v/>
      </c>
    </row>
    <row r="1432" spans="1:30" ht="15" hidden="1" customHeight="1" x14ac:dyDescent="0.25">
      <c r="A1432" s="43">
        <v>52398</v>
      </c>
      <c r="B1432" s="29" t="s">
        <v>218</v>
      </c>
      <c r="C1432" s="29" t="str">
        <f>IFERROR(INDEX(Cadastro!$C$5:$C$94,$AB1432),"NÃO INFORMADO")</f>
        <v>INS</v>
      </c>
      <c r="D1432" s="29" t="str">
        <f>IFERROR(INDEX(Cadastro!$D$5:$D$94,$AB1432),"")</f>
        <v>Folguista</v>
      </c>
      <c r="E1432" s="29" t="str">
        <f>IFERROR(INDEX(Cadastro!$G$5:$G$94,$AB1432),"")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$94,$AB1432),"")="",IF($L1432&gt;0,1,0),IF(IFERROR(INDEX(Cadastro!$F$5:$F$94,$AB1432),"")&lt;=IFERROR(INDEX(Parâmetros!$B$39:$B$48,MATCH($E1432,Parâmetros!$A$39:$A$48,0)),99),IFERROR(INDEX(Cadastro!$F$5:$F$94,$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$94,$AB1432),"")="",0,IF(IFERROR(INDEX(Cadastro!$F$5:$F$94,$AB1432),"")&gt;IFERROR(INDEX(Parâmetros!$B$39:$B$48,MATCH($E1432,Parâmetros!$A$39:$A$48,0)),99),IFERROR(INDEX(Cadastro!$F$5:$F$94,$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registro"),IF(AND($AB1432&lt;&gt;$AB1431,IFERROR(INDEX(Cadastro!$F$5:$F$94,$AB1432),"")=""),"Indeterminado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IFERROR(MATCH($A1432&amp;"|"&amp;TEXT(_xlfn.MAXIFS(Cadastro!$E$5:$E$94,Cadastro!$A$5:$A$94,$A1432,Cadastro!$E$5:$E$94,"&lt;="&amp;$F1432),"yyyymmdd"),Cadastro!$I$5:$I$94,0),"")</f>
        <v>55</v>
      </c>
      <c r="AC1432" t="str">
        <f>IFERROR(_xlfn.SINGLE(INDEX(Exceções!$D$5:$D$202,MATCH($A1432&amp;"|"&amp;$F1432,Exceções!$F$5:$F$202,0))),"")</f>
        <v/>
      </c>
      <c r="AD1432" t="str">
        <f>IF($AC1432="","",IFERROR(_xlfn.SINGLE(INDEX(Exceções!$E$5:$E$202,MATCH($A1432&amp;"|"&amp;$F1432,Exceções!$F$5:$F$202,0))),""))</f>
        <v/>
      </c>
    </row>
    <row r="1433" spans="1:30" ht="15" hidden="1" customHeight="1" x14ac:dyDescent="0.25">
      <c r="A1433" s="43">
        <v>52398</v>
      </c>
      <c r="B1433" s="29" t="s">
        <v>218</v>
      </c>
      <c r="C1433" s="29" t="str">
        <f>IFERROR(INDEX(Cadastro!$C$5:$C$94,$AB1433),"NÃO INFORMADO")</f>
        <v>INS</v>
      </c>
      <c r="D1433" s="29" t="str">
        <f>IFERROR(INDEX(Cadastro!$D$5:$D$94,$AB1433),"")</f>
        <v>Folguista</v>
      </c>
      <c r="E1433" s="29" t="str">
        <f>IFERROR(INDEX(Cadastro!$G$5:$G$94,$AB1433),"")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$94,$AB1433),"")="",IF($L1433&gt;0,1,0),IF(IFERROR(INDEX(Cadastro!$F$5:$F$94,$AB1433),"")&lt;=IFERROR(INDEX(Parâmetros!$B$39:$B$48,MATCH($E1433,Parâmetros!$A$39:$A$48,0)),99),IFERROR(INDEX(Cadastro!$F$5:$F$94,$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$94,$AB1433),"")="",0,IF(IFERROR(INDEX(Cadastro!$F$5:$F$94,$AB1433),"")&gt;IFERROR(INDEX(Parâmetros!$B$39:$B$48,MATCH($E1433,Parâmetros!$A$39:$A$48,0)),99),IFERROR(INDEX(Cadastro!$F$5:$F$94,$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registro"),IF(AND($AB1433&lt;&gt;$AB1432,IFERROR(INDEX(Cadastro!$F$5:$F$94,$AB1433),"")=""),"Indeterminado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IFERROR(MATCH($A1433&amp;"|"&amp;TEXT(_xlfn.MAXIFS(Cadastro!$E$5:$E$94,Cadastro!$A$5:$A$94,$A1433,Cadastro!$E$5:$E$94,"&lt;="&amp;$F1433),"yyyymmdd"),Cadastro!$I$5:$I$94,0),"")</f>
        <v>55</v>
      </c>
      <c r="AC1433" t="str">
        <f>IFERROR(_xlfn.SINGLE(INDEX(Exceções!$D$5:$D$202,MATCH($A1433&amp;"|"&amp;$F1433,Exceções!$F$5:$F$202,0))),"")</f>
        <v/>
      </c>
      <c r="AD1433" t="str">
        <f>IF($AC1433="","",IFERROR(_xlfn.SINGLE(INDEX(Exceções!$E$5:$E$202,MATCH($A1433&amp;"|"&amp;$F1433,Exceções!$F$5:$F$202,0))),""))</f>
        <v/>
      </c>
    </row>
    <row r="1434" spans="1:30" ht="15" hidden="1" customHeight="1" x14ac:dyDescent="0.25">
      <c r="A1434" s="43">
        <v>52398</v>
      </c>
      <c r="B1434" s="29" t="s">
        <v>218</v>
      </c>
      <c r="C1434" s="29" t="str">
        <f>IFERROR(INDEX(Cadastro!$C$5:$C$94,$AB1434),"NÃO INFORMADO")</f>
        <v>INS</v>
      </c>
      <c r="D1434" s="29" t="str">
        <f>IFERROR(INDEX(Cadastro!$D$5:$D$94,$AB1434),"")</f>
        <v>Folguista</v>
      </c>
      <c r="E1434" s="29" t="str">
        <f>IFERROR(INDEX(Cadastro!$G$5:$G$94,$AB1434),"")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$94,$AB1434),"")="",IF($L1434&gt;0,1,0),IF(IFERROR(INDEX(Cadastro!$F$5:$F$94,$AB1434),"")&lt;=IFERROR(INDEX(Parâmetros!$B$39:$B$48,MATCH($E1434,Parâmetros!$A$39:$A$48,0)),99),IFERROR(INDEX(Cadastro!$F$5:$F$94,$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$94,$AB1434),"")="",0,IF(IFERROR(INDEX(Cadastro!$F$5:$F$94,$AB1434),"")&gt;IFERROR(INDEX(Parâmetros!$B$39:$B$48,MATCH($E1434,Parâmetros!$A$39:$A$48,0)),99),IFERROR(INDEX(Cadastro!$F$5:$F$94,$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registro"),IF(AND($AB1434&lt;&gt;$AB1433,IFERROR(INDEX(Cadastro!$F$5:$F$94,$AB1434),"")=""),"Indeterminado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IFERROR(MATCH($A1434&amp;"|"&amp;TEXT(_xlfn.MAXIFS(Cadastro!$E$5:$E$94,Cadastro!$A$5:$A$94,$A1434,Cadastro!$E$5:$E$94,"&lt;="&amp;$F1434),"yyyymmdd"),Cadastro!$I$5:$I$94,0),"")</f>
        <v>55</v>
      </c>
      <c r="AC1434" t="str">
        <f>IFERROR(_xlfn.SINGLE(INDEX(Exceções!$D$5:$D$202,MATCH($A1434&amp;"|"&amp;$F1434,Exceções!$F$5:$F$202,0))),"")</f>
        <v/>
      </c>
      <c r="AD1434" t="str">
        <f>IF($AC1434="","",IFERROR(_xlfn.SINGLE(INDEX(Exceções!$E$5:$E$202,MATCH($A1434&amp;"|"&amp;$F1434,Exceções!$F$5:$F$202,0))),""))</f>
        <v/>
      </c>
    </row>
    <row r="1435" spans="1:30" ht="15" hidden="1" customHeight="1" x14ac:dyDescent="0.25">
      <c r="A1435" s="43">
        <v>52398</v>
      </c>
      <c r="B1435" s="29" t="s">
        <v>218</v>
      </c>
      <c r="C1435" s="29" t="str">
        <f>IFERROR(INDEX(Cadastro!$C$5:$C$94,$AB1435),"NÃO INFORMADO")</f>
        <v>INS</v>
      </c>
      <c r="D1435" s="29" t="str">
        <f>IFERROR(INDEX(Cadastro!$D$5:$D$94,$AB1435),"")</f>
        <v>Folguista</v>
      </c>
      <c r="E1435" s="29" t="str">
        <f>IFERROR(INDEX(Cadastro!$G$5:$G$94,$AB1435),"")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$94,$AB1435),"")="",IF($L1435&gt;0,1,0),IF(IFERROR(INDEX(Cadastro!$F$5:$F$94,$AB1435),"")&lt;=IFERROR(INDEX(Parâmetros!$B$39:$B$48,MATCH($E1435,Parâmetros!$A$39:$A$48,0)),99),IFERROR(INDEX(Cadastro!$F$5:$F$94,$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$94,$AB1435),"")="",0,IF(IFERROR(INDEX(Cadastro!$F$5:$F$94,$AB1435),"")&gt;IFERROR(INDEX(Parâmetros!$B$39:$B$48,MATCH($E1435,Parâmetros!$A$39:$A$48,0)),99),IFERROR(INDEX(Cadastro!$F$5:$F$94,$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registro"),IF(AND($AB1435&lt;&gt;$AB1434,IFERROR(INDEX(Cadastro!$F$5:$F$94,$AB1435),"")=""),"Indeterminado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IFERROR(MATCH($A1435&amp;"|"&amp;TEXT(_xlfn.MAXIFS(Cadastro!$E$5:$E$94,Cadastro!$A$5:$A$94,$A1435,Cadastro!$E$5:$E$94,"&lt;="&amp;$F1435),"yyyymmdd"),Cadastro!$I$5:$I$94,0),"")</f>
        <v>55</v>
      </c>
      <c r="AC1435" t="str">
        <f>IFERROR(_xlfn.SINGLE(INDEX(Exceções!$D$5:$D$202,MATCH($A1435&amp;"|"&amp;$F1435,Exceções!$F$5:$F$202,0))),"")</f>
        <v/>
      </c>
      <c r="AD1435" t="str">
        <f>IF($AC1435="","",IFERROR(_xlfn.SINGLE(INDEX(Exceções!$E$5:$E$202,MATCH($A1435&amp;"|"&amp;$F1435,Exceções!$F$5:$F$202,0))),""))</f>
        <v/>
      </c>
    </row>
    <row r="1436" spans="1:30" ht="15" hidden="1" customHeight="1" x14ac:dyDescent="0.25">
      <c r="A1436" s="43">
        <v>52398</v>
      </c>
      <c r="B1436" s="29" t="s">
        <v>218</v>
      </c>
      <c r="C1436" s="29" t="str">
        <f>IFERROR(INDEX(Cadastro!$C$5:$C$94,$AB1436),"NÃO INFORMADO")</f>
        <v>INS</v>
      </c>
      <c r="D1436" s="29" t="str">
        <f>IFERROR(INDEX(Cadastro!$D$5:$D$94,$AB1436),"")</f>
        <v>Folguista</v>
      </c>
      <c r="E1436" s="29" t="str">
        <f>IFERROR(INDEX(Cadastro!$G$5:$G$94,$AB1436),"")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$94,$AB1436),"")="",IF($L1436&gt;0,1,0),IF(IFERROR(INDEX(Cadastro!$F$5:$F$94,$AB1436),"")&lt;=IFERROR(INDEX(Parâmetros!$B$39:$B$48,MATCH($E1436,Parâmetros!$A$39:$A$48,0)),99),IFERROR(INDEX(Cadastro!$F$5:$F$94,$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$94,$AB1436),"")="",0,IF(IFERROR(INDEX(Cadastro!$F$5:$F$94,$AB1436),"")&gt;IFERROR(INDEX(Parâmetros!$B$39:$B$48,MATCH($E1436,Parâmetros!$A$39:$A$48,0)),99),IFERROR(INDEX(Cadastro!$F$5:$F$94,$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registro"),IF(AND($AB1436&lt;&gt;$AB1435,IFERROR(INDEX(Cadastro!$F$5:$F$94,$AB1436),"")=""),"Indeterminado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IFERROR(MATCH($A1436&amp;"|"&amp;TEXT(_xlfn.MAXIFS(Cadastro!$E$5:$E$94,Cadastro!$A$5:$A$94,$A1436,Cadastro!$E$5:$E$94,"&lt;="&amp;$F1436),"yyyymmdd"),Cadastro!$I$5:$I$94,0),"")</f>
        <v>55</v>
      </c>
      <c r="AC1436" t="str">
        <f>IFERROR(_xlfn.SINGLE(INDEX(Exceções!$D$5:$D$202,MATCH($A1436&amp;"|"&amp;$F1436,Exceções!$F$5:$F$202,0))),"")</f>
        <v/>
      </c>
      <c r="AD1436" t="str">
        <f>IF($AC1436="","",IFERROR(_xlfn.SINGLE(INDEX(Exceções!$E$5:$E$202,MATCH($A1436&amp;"|"&amp;$F1436,Exceções!$F$5:$F$202,0))),""))</f>
        <v/>
      </c>
    </row>
    <row r="1437" spans="1:30" ht="15" hidden="1" customHeight="1" x14ac:dyDescent="0.25">
      <c r="A1437" s="43">
        <v>52398</v>
      </c>
      <c r="B1437" s="29" t="s">
        <v>218</v>
      </c>
      <c r="C1437" s="29" t="str">
        <f>IFERROR(INDEX(Cadastro!$C$5:$C$94,$AB1437),"NÃO INFORMADO")</f>
        <v>INS</v>
      </c>
      <c r="D1437" s="29" t="str">
        <f>IFERROR(INDEX(Cadastro!$D$5:$D$94,$AB1437),"")</f>
        <v>Folguista</v>
      </c>
      <c r="E1437" s="29" t="str">
        <f>IFERROR(INDEX(Cadastro!$G$5:$G$94,$AB1437),"")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$94,$AB1437),"")="",IF($L1437&gt;0,1,0),IF(IFERROR(INDEX(Cadastro!$F$5:$F$94,$AB1437),"")&lt;=IFERROR(INDEX(Parâmetros!$B$39:$B$48,MATCH($E1437,Parâmetros!$A$39:$A$48,0)),99),IFERROR(INDEX(Cadastro!$F$5:$F$94,$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$94,$AB1437),"")="",0,IF(IFERROR(INDEX(Cadastro!$F$5:$F$94,$AB1437),"")&gt;IFERROR(INDEX(Parâmetros!$B$39:$B$48,MATCH($E1437,Parâmetros!$A$39:$A$48,0)),99),IFERROR(INDEX(Cadastro!$F$5:$F$94,$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registro"),IF(AND($AB1437&lt;&gt;$AB1436,IFERROR(INDEX(Cadastro!$F$5:$F$94,$AB1437),"")=""),"Indeterminado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IFERROR(MATCH($A1437&amp;"|"&amp;TEXT(_xlfn.MAXIFS(Cadastro!$E$5:$E$94,Cadastro!$A$5:$A$94,$A1437,Cadastro!$E$5:$E$94,"&lt;="&amp;$F1437),"yyyymmdd"),Cadastro!$I$5:$I$94,0),"")</f>
        <v>55</v>
      </c>
      <c r="AC1437" t="str">
        <f>IFERROR(_xlfn.SINGLE(INDEX(Exceções!$D$5:$D$202,MATCH($A1437&amp;"|"&amp;$F1437,Exceções!$F$5:$F$202,0))),"")</f>
        <v/>
      </c>
      <c r="AD1437" t="str">
        <f>IF($AC1437="","",IFERROR(_xlfn.SINGLE(INDEX(Exceções!$E$5:$E$202,MATCH($A1437&amp;"|"&amp;$F1437,Exceções!$F$5:$F$202,0))),""))</f>
        <v/>
      </c>
    </row>
    <row r="1438" spans="1:30" ht="15" hidden="1" customHeight="1" x14ac:dyDescent="0.25">
      <c r="A1438" s="43">
        <v>52398</v>
      </c>
      <c r="B1438" s="29" t="s">
        <v>218</v>
      </c>
      <c r="C1438" s="29" t="str">
        <f>IFERROR(INDEX(Cadastro!$C$5:$C$94,$AB1438),"NÃO INFORMADO")</f>
        <v>INS</v>
      </c>
      <c r="D1438" s="29" t="str">
        <f>IFERROR(INDEX(Cadastro!$D$5:$D$94,$AB1438),"")</f>
        <v>Folguista</v>
      </c>
      <c r="E1438" s="29" t="str">
        <f>IFERROR(INDEX(Cadastro!$G$5:$G$94,$AB1438),"")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$94,$AB1438),"")="",IF($L1438&gt;0,1,0),IF(IFERROR(INDEX(Cadastro!$F$5:$F$94,$AB1438),"")&lt;=IFERROR(INDEX(Parâmetros!$B$39:$B$48,MATCH($E1438,Parâmetros!$A$39:$A$48,0)),99),IFERROR(INDEX(Cadastro!$F$5:$F$94,$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$94,$AB1438),"")="",0,IF(IFERROR(INDEX(Cadastro!$F$5:$F$94,$AB1438),"")&gt;IFERROR(INDEX(Parâmetros!$B$39:$B$48,MATCH($E1438,Parâmetros!$A$39:$A$48,0)),99),IFERROR(INDEX(Cadastro!$F$5:$F$94,$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registro"),IF(AND($AB1438&lt;&gt;$AB1437,IFERROR(INDEX(Cadastro!$F$5:$F$94,$AB1438),"")=""),"Indeterminado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IFERROR(MATCH($A1438&amp;"|"&amp;TEXT(_xlfn.MAXIFS(Cadastro!$E$5:$E$94,Cadastro!$A$5:$A$94,$A1438,Cadastro!$E$5:$E$94,"&lt;="&amp;$F1438),"yyyymmdd"),Cadastro!$I$5:$I$94,0),"")</f>
        <v>55</v>
      </c>
      <c r="AC1438" t="str">
        <f>IFERROR(_xlfn.SINGLE(INDEX(Exceções!$D$5:$D$202,MATCH($A1438&amp;"|"&amp;$F1438,Exceções!$F$5:$F$202,0))),"")</f>
        <v/>
      </c>
      <c r="AD1438" t="str">
        <f>IF($AC1438="","",IFERROR(_xlfn.SINGLE(INDEX(Exceções!$E$5:$E$202,MATCH($A1438&amp;"|"&amp;$F1438,Exceções!$F$5:$F$202,0))),""))</f>
        <v/>
      </c>
    </row>
    <row r="1439" spans="1:30" ht="15" hidden="1" customHeight="1" x14ac:dyDescent="0.25">
      <c r="A1439" s="43">
        <v>52398</v>
      </c>
      <c r="B1439" s="29" t="s">
        <v>218</v>
      </c>
      <c r="C1439" s="29" t="str">
        <f>IFERROR(INDEX(Cadastro!$C$5:$C$94,$AB1439),"NÃO INFORMADO")</f>
        <v>INS</v>
      </c>
      <c r="D1439" s="29" t="str">
        <f>IFERROR(INDEX(Cadastro!$D$5:$D$94,$AB1439),"")</f>
        <v>Folguista</v>
      </c>
      <c r="E1439" s="29" t="str">
        <f>IFERROR(INDEX(Cadastro!$G$5:$G$94,$AB1439),"")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$94,$AB1439),"")="",IF($L1439&gt;0,1,0),IF(IFERROR(INDEX(Cadastro!$F$5:$F$94,$AB1439),"")&lt;=IFERROR(INDEX(Parâmetros!$B$39:$B$48,MATCH($E1439,Parâmetros!$A$39:$A$48,0)),99),IFERROR(INDEX(Cadastro!$F$5:$F$94,$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$94,$AB1439),"")="",0,IF(IFERROR(INDEX(Cadastro!$F$5:$F$94,$AB1439),"")&gt;IFERROR(INDEX(Parâmetros!$B$39:$B$48,MATCH($E1439,Parâmetros!$A$39:$A$48,0)),99),IFERROR(INDEX(Cadastro!$F$5:$F$94,$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registro"),IF(AND($AB1439&lt;&gt;$AB1438,IFERROR(INDEX(Cadastro!$F$5:$F$94,$AB1439),"")=""),"Indeterminado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IFERROR(MATCH($A1439&amp;"|"&amp;TEXT(_xlfn.MAXIFS(Cadastro!$E$5:$E$94,Cadastro!$A$5:$A$94,$A1439,Cadastro!$E$5:$E$94,"&lt;="&amp;$F1439),"yyyymmdd"),Cadastro!$I$5:$I$94,0),"")</f>
        <v>55</v>
      </c>
      <c r="AC1439" t="str">
        <f>IFERROR(_xlfn.SINGLE(INDEX(Exceções!$D$5:$D$202,MATCH($A1439&amp;"|"&amp;$F1439,Exceções!$F$5:$F$202,0))),"")</f>
        <v/>
      </c>
      <c r="AD1439" t="str">
        <f>IF($AC1439="","",IFERROR(_xlfn.SINGLE(INDEX(Exceções!$E$5:$E$202,MATCH($A1439&amp;"|"&amp;$F1439,Exceções!$F$5:$F$202,0))),""))</f>
        <v/>
      </c>
    </row>
    <row r="1440" spans="1:30" ht="15" hidden="1" customHeight="1" x14ac:dyDescent="0.25">
      <c r="A1440" s="43">
        <v>52398</v>
      </c>
      <c r="B1440" s="29" t="s">
        <v>218</v>
      </c>
      <c r="C1440" s="29" t="str">
        <f>IFERROR(INDEX(Cadastro!$C$5:$C$94,$AB1440),"NÃO INFORMADO")</f>
        <v>INS</v>
      </c>
      <c r="D1440" s="29" t="str">
        <f>IFERROR(INDEX(Cadastro!$D$5:$D$94,$AB1440),"")</f>
        <v>Folguista</v>
      </c>
      <c r="E1440" s="29" t="str">
        <f>IFERROR(INDEX(Cadastro!$G$5:$G$94,$AB1440),"")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$94,$AB1440),"")="",IF($L1440&gt;0,1,0),IF(IFERROR(INDEX(Cadastro!$F$5:$F$94,$AB1440),"")&lt;=IFERROR(INDEX(Parâmetros!$B$39:$B$48,MATCH($E1440,Parâmetros!$A$39:$A$48,0)),99),IFERROR(INDEX(Cadastro!$F$5:$F$94,$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$94,$AB1440),"")="",0,IF(IFERROR(INDEX(Cadastro!$F$5:$F$94,$AB1440),"")&gt;IFERROR(INDEX(Parâmetros!$B$39:$B$48,MATCH($E1440,Parâmetros!$A$39:$A$48,0)),99),IFERROR(INDEX(Cadastro!$F$5:$F$94,$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registro"),IF(AND($AB1440&lt;&gt;$AB1439,IFERROR(INDEX(Cadastro!$F$5:$F$94,$AB1440),"")=""),"Indeterminado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IFERROR(MATCH($A1440&amp;"|"&amp;TEXT(_xlfn.MAXIFS(Cadastro!$E$5:$E$94,Cadastro!$A$5:$A$94,$A1440,Cadastro!$E$5:$E$94,"&lt;="&amp;$F1440),"yyyymmdd"),Cadastro!$I$5:$I$94,0),"")</f>
        <v>55</v>
      </c>
      <c r="AC1440" t="str">
        <f>IFERROR(_xlfn.SINGLE(INDEX(Exceções!$D$5:$D$202,MATCH($A1440&amp;"|"&amp;$F1440,Exceções!$F$5:$F$202,0))),"")</f>
        <v/>
      </c>
      <c r="AD1440" t="str">
        <f>IF($AC1440="","",IFERROR(_xlfn.SINGLE(INDEX(Exceções!$E$5:$E$202,MATCH($A1440&amp;"|"&amp;$F1440,Exceções!$F$5:$F$202,0))),""))</f>
        <v/>
      </c>
    </row>
    <row r="1441" spans="1:30" ht="15" hidden="1" customHeight="1" x14ac:dyDescent="0.25">
      <c r="A1441" s="43">
        <v>52398</v>
      </c>
      <c r="B1441" s="29" t="s">
        <v>218</v>
      </c>
      <c r="C1441" s="29" t="str">
        <f>IFERROR(INDEX(Cadastro!$C$5:$C$94,$AB1441),"NÃO INFORMADO")</f>
        <v>INS</v>
      </c>
      <c r="D1441" s="29" t="str">
        <f>IFERROR(INDEX(Cadastro!$D$5:$D$94,$AB1441),"")</f>
        <v>Folguista</v>
      </c>
      <c r="E1441" s="29" t="str">
        <f>IFERROR(INDEX(Cadastro!$G$5:$G$94,$AB1441),"")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$94,$AB1441),"")="",IF($L1441&gt;0,1,0),IF(IFERROR(INDEX(Cadastro!$F$5:$F$94,$AB1441),"")&lt;=IFERROR(INDEX(Parâmetros!$B$39:$B$48,MATCH($E1441,Parâmetros!$A$39:$A$48,0)),99),IFERROR(INDEX(Cadastro!$F$5:$F$94,$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$94,$AB1441),"")="",0,IF(IFERROR(INDEX(Cadastro!$F$5:$F$94,$AB1441),"")&gt;IFERROR(INDEX(Parâmetros!$B$39:$B$48,MATCH($E1441,Parâmetros!$A$39:$A$48,0)),99),IFERROR(INDEX(Cadastro!$F$5:$F$94,$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registro"),IF(AND($AB1441&lt;&gt;$AB1440,IFERROR(INDEX(Cadastro!$F$5:$F$94,$AB1441),"")=""),"Indeterminado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IFERROR(MATCH($A1441&amp;"|"&amp;TEXT(_xlfn.MAXIFS(Cadastro!$E$5:$E$94,Cadastro!$A$5:$A$94,$A1441,Cadastro!$E$5:$E$94,"&lt;="&amp;$F1441),"yyyymmdd"),Cadastro!$I$5:$I$94,0),"")</f>
        <v>55</v>
      </c>
      <c r="AC1441" t="str">
        <f>IFERROR(_xlfn.SINGLE(INDEX(Exceções!$D$5:$D$202,MATCH($A1441&amp;"|"&amp;$F1441,Exceções!$F$5:$F$202,0))),"")</f>
        <v/>
      </c>
      <c r="AD1441" t="str">
        <f>IF($AC1441="","",IFERROR(_xlfn.SINGLE(INDEX(Exceções!$E$5:$E$202,MATCH($A1441&amp;"|"&amp;$F1441,Exceções!$F$5:$F$202,0))),""))</f>
        <v/>
      </c>
    </row>
    <row r="1442" spans="1:30" ht="15" hidden="1" customHeight="1" x14ac:dyDescent="0.25">
      <c r="A1442" s="43">
        <v>52398</v>
      </c>
      <c r="B1442" s="29" t="s">
        <v>218</v>
      </c>
      <c r="C1442" s="29" t="str">
        <f>IFERROR(INDEX(Cadastro!$C$5:$C$94,$AB1442),"NÃO INFORMADO")</f>
        <v>INS</v>
      </c>
      <c r="D1442" s="29" t="str">
        <f>IFERROR(INDEX(Cadastro!$D$5:$D$94,$AB1442),"")</f>
        <v>Folguista</v>
      </c>
      <c r="E1442" s="29" t="str">
        <f>IFERROR(INDEX(Cadastro!$G$5:$G$94,$AB1442),"")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$94,$AB1442),"")="",IF($L1442&gt;0,1,0),IF(IFERROR(INDEX(Cadastro!$F$5:$F$94,$AB1442),"")&lt;=IFERROR(INDEX(Parâmetros!$B$39:$B$48,MATCH($E1442,Parâmetros!$A$39:$A$48,0)),99),IFERROR(INDEX(Cadastro!$F$5:$F$94,$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$94,$AB1442),"")="",0,IF(IFERROR(INDEX(Cadastro!$F$5:$F$94,$AB1442),"")&gt;IFERROR(INDEX(Parâmetros!$B$39:$B$48,MATCH($E1442,Parâmetros!$A$39:$A$48,0)),99),IFERROR(INDEX(Cadastro!$F$5:$F$94,$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registro"),IF(AND($AB1442&lt;&gt;$AB1441,IFERROR(INDEX(Cadastro!$F$5:$F$94,$AB1442),"")=""),"Indeterminado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IFERROR(MATCH($A1442&amp;"|"&amp;TEXT(_xlfn.MAXIFS(Cadastro!$E$5:$E$94,Cadastro!$A$5:$A$94,$A1442,Cadastro!$E$5:$E$94,"&lt;="&amp;$F1442),"yyyymmdd"),Cadastro!$I$5:$I$94,0),"")</f>
        <v>55</v>
      </c>
      <c r="AC1442" t="str">
        <f>IFERROR(_xlfn.SINGLE(INDEX(Exceções!$D$5:$D$202,MATCH($A1442&amp;"|"&amp;$F1442,Exceções!$F$5:$F$202,0))),"")</f>
        <v/>
      </c>
      <c r="AD1442" t="str">
        <f>IF($AC1442="","",IFERROR(_xlfn.SINGLE(INDEX(Exceções!$E$5:$E$202,MATCH($A1442&amp;"|"&amp;$F1442,Exceções!$F$5:$F$202,0))),""))</f>
        <v/>
      </c>
    </row>
    <row r="1443" spans="1:30" ht="15" hidden="1" customHeight="1" x14ac:dyDescent="0.25">
      <c r="A1443" s="43">
        <v>52398</v>
      </c>
      <c r="B1443" s="29" t="s">
        <v>218</v>
      </c>
      <c r="C1443" s="29" t="str">
        <f>IFERROR(INDEX(Cadastro!$C$5:$C$94,$AB1443),"NÃO INFORMADO")</f>
        <v>INS</v>
      </c>
      <c r="D1443" s="29" t="str">
        <f>IFERROR(INDEX(Cadastro!$D$5:$D$94,$AB1443),"")</f>
        <v>Folguista</v>
      </c>
      <c r="E1443" s="29" t="str">
        <f>IFERROR(INDEX(Cadastro!$G$5:$G$94,$AB1443),"")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$94,$AB1443),"")="",IF($L1443&gt;0,1,0),IF(IFERROR(INDEX(Cadastro!$F$5:$F$94,$AB1443),"")&lt;=IFERROR(INDEX(Parâmetros!$B$39:$B$48,MATCH($E1443,Parâmetros!$A$39:$A$48,0)),99),IFERROR(INDEX(Cadastro!$F$5:$F$94,$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$94,$AB1443),"")="",0,IF(IFERROR(INDEX(Cadastro!$F$5:$F$94,$AB1443),"")&gt;IFERROR(INDEX(Parâmetros!$B$39:$B$48,MATCH($E1443,Parâmetros!$A$39:$A$48,0)),99),IFERROR(INDEX(Cadastro!$F$5:$F$94,$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registro"),IF(AND($AB1443&lt;&gt;$AB1442,IFERROR(INDEX(Cadastro!$F$5:$F$94,$AB1443),"")=""),"Indeterminado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IFERROR(MATCH($A1443&amp;"|"&amp;TEXT(_xlfn.MAXIFS(Cadastro!$E$5:$E$94,Cadastro!$A$5:$A$94,$A1443,Cadastro!$E$5:$E$94,"&lt;="&amp;$F1443),"yyyymmdd"),Cadastro!$I$5:$I$94,0),"")</f>
        <v>55</v>
      </c>
      <c r="AC1443" t="str">
        <f>IFERROR(_xlfn.SINGLE(INDEX(Exceções!$D$5:$D$202,MATCH($A1443&amp;"|"&amp;$F1443,Exceções!$F$5:$F$202,0))),"")</f>
        <v/>
      </c>
      <c r="AD1443" t="str">
        <f>IF($AC1443="","",IFERROR(_xlfn.SINGLE(INDEX(Exceções!$E$5:$E$202,MATCH($A1443&amp;"|"&amp;$F1443,Exceções!$F$5:$F$202,0))),""))</f>
        <v/>
      </c>
    </row>
    <row r="1444" spans="1:30" ht="15" hidden="1" customHeight="1" x14ac:dyDescent="0.25">
      <c r="A1444" s="43">
        <v>52398</v>
      </c>
      <c r="B1444" s="29" t="s">
        <v>218</v>
      </c>
      <c r="C1444" s="29" t="str">
        <f>IFERROR(INDEX(Cadastro!$C$5:$C$94,$AB1444),"NÃO INFORMADO")</f>
        <v>INS</v>
      </c>
      <c r="D1444" s="29" t="str">
        <f>IFERROR(INDEX(Cadastro!$D$5:$D$94,$AB1444),"")</f>
        <v>Folguista</v>
      </c>
      <c r="E1444" s="29" t="str">
        <f>IFERROR(INDEX(Cadastro!$G$5:$G$94,$AB1444),"")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$94,$AB1444),"")="",IF($L1444&gt;0,1,0),IF(IFERROR(INDEX(Cadastro!$F$5:$F$94,$AB1444),"")&lt;=IFERROR(INDEX(Parâmetros!$B$39:$B$48,MATCH($E1444,Parâmetros!$A$39:$A$48,0)),99),IFERROR(INDEX(Cadastro!$F$5:$F$94,$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$94,$AB1444),"")="",0,IF(IFERROR(INDEX(Cadastro!$F$5:$F$94,$AB1444),"")&gt;IFERROR(INDEX(Parâmetros!$B$39:$B$48,MATCH($E1444,Parâmetros!$A$39:$A$48,0)),99),IFERROR(INDEX(Cadastro!$F$5:$F$94,$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registro"),IF(AND($AB1444&lt;&gt;$AB1443,IFERROR(INDEX(Cadastro!$F$5:$F$94,$AB1444),"")=""),"Indeterminado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IFERROR(MATCH($A1444&amp;"|"&amp;TEXT(_xlfn.MAXIFS(Cadastro!$E$5:$E$94,Cadastro!$A$5:$A$94,$A1444,Cadastro!$E$5:$E$94,"&lt;="&amp;$F1444),"yyyymmdd"),Cadastro!$I$5:$I$94,0),"")</f>
        <v>55</v>
      </c>
      <c r="AC1444" t="str">
        <f>IFERROR(_xlfn.SINGLE(INDEX(Exceções!$D$5:$D$202,MATCH($A1444&amp;"|"&amp;$F1444,Exceções!$F$5:$F$202,0))),"")</f>
        <v/>
      </c>
      <c r="AD1444" t="str">
        <f>IF($AC1444="","",IFERROR(_xlfn.SINGLE(INDEX(Exceções!$E$5:$E$202,MATCH($A1444&amp;"|"&amp;$F1444,Exceções!$F$5:$F$202,0))),""))</f>
        <v/>
      </c>
    </row>
    <row r="1445" spans="1:30" ht="15" hidden="1" customHeight="1" x14ac:dyDescent="0.25">
      <c r="A1445" s="43">
        <v>52398</v>
      </c>
      <c r="B1445" s="29" t="s">
        <v>218</v>
      </c>
      <c r="C1445" s="29" t="str">
        <f>IFERROR(INDEX(Cadastro!$C$5:$C$94,$AB1445),"NÃO INFORMADO")</f>
        <v>INS</v>
      </c>
      <c r="D1445" s="29" t="str">
        <f>IFERROR(INDEX(Cadastro!$D$5:$D$94,$AB1445),"")</f>
        <v>Folguista</v>
      </c>
      <c r="E1445" s="29" t="str">
        <f>IFERROR(INDEX(Cadastro!$G$5:$G$94,$AB1445),"")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$94,$AB1445),"")="",IF($L1445&gt;0,1,0),IF(IFERROR(INDEX(Cadastro!$F$5:$F$94,$AB1445),"")&lt;=IFERROR(INDEX(Parâmetros!$B$39:$B$48,MATCH($E1445,Parâmetros!$A$39:$A$48,0)),99),IFERROR(INDEX(Cadastro!$F$5:$F$94,$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$94,$AB1445),"")="",0,IF(IFERROR(INDEX(Cadastro!$F$5:$F$94,$AB1445),"")&gt;IFERROR(INDEX(Parâmetros!$B$39:$B$48,MATCH($E1445,Parâmetros!$A$39:$A$48,0)),99),IFERROR(INDEX(Cadastro!$F$5:$F$94,$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registro"),IF(AND($AB1445&lt;&gt;$AB1444,IFERROR(INDEX(Cadastro!$F$5:$F$94,$AB1445),"")=""),"Indeterminado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IFERROR(MATCH($A1445&amp;"|"&amp;TEXT(_xlfn.MAXIFS(Cadastro!$E$5:$E$94,Cadastro!$A$5:$A$94,$A1445,Cadastro!$E$5:$E$94,"&lt;="&amp;$F1445),"yyyymmdd"),Cadastro!$I$5:$I$94,0),"")</f>
        <v>55</v>
      </c>
      <c r="AC1445" t="str">
        <f>IFERROR(_xlfn.SINGLE(INDEX(Exceções!$D$5:$D$202,MATCH($A1445&amp;"|"&amp;$F1445,Exceções!$F$5:$F$202,0))),"")</f>
        <v/>
      </c>
      <c r="AD1445" t="str">
        <f>IF($AC1445="","",IFERROR(_xlfn.SINGLE(INDEX(Exceções!$E$5:$E$202,MATCH($A1445&amp;"|"&amp;$F1445,Exceções!$F$5:$F$202,0))),""))</f>
        <v/>
      </c>
    </row>
    <row r="1446" spans="1:30" ht="15" hidden="1" customHeight="1" x14ac:dyDescent="0.25">
      <c r="A1446" s="43">
        <v>52398</v>
      </c>
      <c r="B1446" s="29" t="s">
        <v>218</v>
      </c>
      <c r="C1446" s="29" t="str">
        <f>IFERROR(INDEX(Cadastro!$C$5:$C$94,$AB1446),"NÃO INFORMADO")</f>
        <v>INS</v>
      </c>
      <c r="D1446" s="29" t="str">
        <f>IFERROR(INDEX(Cadastro!$D$5:$D$94,$AB1446),"")</f>
        <v>Folguista</v>
      </c>
      <c r="E1446" s="29" t="str">
        <f>IFERROR(INDEX(Cadastro!$G$5:$G$94,$AB1446),"")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$94,$AB1446),"")="",IF($L1446&gt;0,1,0),IF(IFERROR(INDEX(Cadastro!$F$5:$F$94,$AB1446),"")&lt;=IFERROR(INDEX(Parâmetros!$B$39:$B$48,MATCH($E1446,Parâmetros!$A$39:$A$48,0)),99),IFERROR(INDEX(Cadastro!$F$5:$F$94,$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$94,$AB1446),"")="",0,IF(IFERROR(INDEX(Cadastro!$F$5:$F$94,$AB1446),"")&gt;IFERROR(INDEX(Parâmetros!$B$39:$B$48,MATCH($E1446,Parâmetros!$A$39:$A$48,0)),99),IFERROR(INDEX(Cadastro!$F$5:$F$94,$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registro"),IF(AND($AB1446&lt;&gt;$AB1445,IFERROR(INDEX(Cadastro!$F$5:$F$94,$AB1446),"")=""),"Indeterminado (início da série)",IF($X1446&gt;0,"Folga","Falta de registro"))))))))</f>
        <v>Folga</v>
      </c>
      <c r="Z1446" s="46">
        <f>IF(OR($L1446&gt;0,$F1446&gt;Parâmetros!$E$14),0,IF($A1446&lt;&gt;$A1445,1,N($Z1445)+1))</f>
        <v>0</v>
      </c>
      <c r="AA1446" s="46">
        <f>IF(OR($L1446&gt;0,$F1446&gt;Parâmetros!$E$14),0,IF(OR($A1446&lt;&gt;$A1447,$F1447&gt;Parâmetros!$E$14),1,N($AA1447)+1))</f>
        <v>0</v>
      </c>
      <c r="AB1446" s="43">
        <f>IFERROR(MATCH($A1446&amp;"|"&amp;TEXT(_xlfn.MAXIFS(Cadastro!$E$5:$E$94,Cadastro!$A$5:$A$94,$A1446,Cadastro!$E$5:$E$94,"&lt;="&amp;$F1446),"yyyymmdd"),Cadastro!$I$5:$I$94,0),"")</f>
        <v>55</v>
      </c>
      <c r="AC1446" t="str">
        <f>IFERROR(_xlfn.SINGLE(INDEX(Exceções!$D$5:$D$202,MATCH($A1446&amp;"|"&amp;$F1446,Exceções!$F$5:$F$202,0))),"")</f>
        <v/>
      </c>
      <c r="AD1446" t="str">
        <f>IF($AC1446="","",IFERROR(_xlfn.SINGLE(INDEX(Exceções!$E$5:$E$202,MATCH($A1446&amp;"|"&amp;$F1446,Exceções!$F$5:$F$202,0))),""))</f>
        <v/>
      </c>
    </row>
    <row r="1447" spans="1:30" ht="15" hidden="1" customHeight="1" x14ac:dyDescent="0.25">
      <c r="A1447" s="43">
        <v>52398</v>
      </c>
      <c r="B1447" s="29" t="s">
        <v>218</v>
      </c>
      <c r="C1447" s="29" t="str">
        <f>IFERROR(INDEX(Cadastro!$C$5:$C$94,$AB1447),"NÃO INFORMADO")</f>
        <v>INS</v>
      </c>
      <c r="D1447" s="29" t="str">
        <f>IFERROR(INDEX(Cadastro!$D$5:$D$94,$AB1447),"")</f>
        <v>Folguista</v>
      </c>
      <c r="E1447" s="29" t="str">
        <f>IFERROR(INDEX(Cadastro!$G$5:$G$94,$AB1447),"")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$94,$AB1447),"")="",IF($L1447&gt;0,1,0),IF(IFERROR(INDEX(Cadastro!$F$5:$F$94,$AB1447),"")&lt;=IFERROR(INDEX(Parâmetros!$B$39:$B$48,MATCH($E1447,Parâmetros!$A$39:$A$48,0)),99),IFERROR(INDEX(Cadastro!$F$5:$F$94,$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$94,$AB1447),"")="",0,IF(IFERROR(INDEX(Cadastro!$F$5:$F$94,$AB1447),"")&gt;IFERROR(INDEX(Parâmetros!$B$39:$B$48,MATCH($E1447,Parâmetros!$A$39:$A$48,0)),99),IFERROR(INDEX(Cadastro!$F$5:$F$94,$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registro"),IF(AND($AB1447&lt;&gt;$AB1446,IFERROR(INDEX(Cadastro!$F$5:$F$94,$AB1447),"")=""),"Indeterminado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IFERROR(MATCH($A1447&amp;"|"&amp;TEXT(_xlfn.MAXIFS(Cadastro!$E$5:$E$94,Cadastro!$A$5:$A$94,$A1447,Cadastro!$E$5:$E$94,"&lt;="&amp;$F1447),"yyyymmdd"),Cadastro!$I$5:$I$94,0),"")</f>
        <v>55</v>
      </c>
      <c r="AC1447" t="str">
        <f>IFERROR(_xlfn.SINGLE(INDEX(Exceções!$D$5:$D$202,MATCH($A1447&amp;"|"&amp;$F1447,Exceções!$F$5:$F$202,0))),"")</f>
        <v/>
      </c>
      <c r="AD1447" t="str">
        <f>IF($AC1447="","",IFERROR(_xlfn.SINGLE(INDEX(Exceções!$E$5:$E$202,MATCH($A1447&amp;"|"&amp;$F1447,Exceções!$F$5:$F$202,0))),""))</f>
        <v/>
      </c>
    </row>
    <row r="1448" spans="1:30" ht="15" hidden="1" customHeight="1" x14ac:dyDescent="0.25">
      <c r="A1448" s="43">
        <v>52398</v>
      </c>
      <c r="B1448" s="29" t="s">
        <v>218</v>
      </c>
      <c r="C1448" s="29" t="str">
        <f>IFERROR(INDEX(Cadastro!$C$5:$C$94,$AB1448),"NÃO INFORMADO")</f>
        <v>INS</v>
      </c>
      <c r="D1448" s="29" t="str">
        <f>IFERROR(INDEX(Cadastro!$D$5:$D$94,$AB1448),"")</f>
        <v>Folguista</v>
      </c>
      <c r="E1448" s="29" t="str">
        <f>IFERROR(INDEX(Cadastro!$G$5:$G$94,$AB1448),"")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$94,$AB1448),"")="",IF($L1448&gt;0,1,0),IF(IFERROR(INDEX(Cadastro!$F$5:$F$94,$AB1448),"")&lt;=IFERROR(INDEX(Parâmetros!$B$39:$B$48,MATCH($E1448,Parâmetros!$A$39:$A$48,0)),99),IFERROR(INDEX(Cadastro!$F$5:$F$94,$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$94,$AB1448),"")="",0,IF(IFERROR(INDEX(Cadastro!$F$5:$F$94,$AB1448),"")&gt;IFERROR(INDEX(Parâmetros!$B$39:$B$48,MATCH($E1448,Parâmetros!$A$39:$A$48,0)),99),IFERROR(INDEX(Cadastro!$F$5:$F$94,$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registro"),IF(AND($AB1448&lt;&gt;$AB1447,IFERROR(INDEX(Cadastro!$F$5:$F$94,$AB1448),"")=""),"Indeterminado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IFERROR(MATCH($A1448&amp;"|"&amp;TEXT(_xlfn.MAXIFS(Cadastro!$E$5:$E$94,Cadastro!$A$5:$A$94,$A1448,Cadastro!$E$5:$E$94,"&lt;="&amp;$F1448),"yyyymmdd"),Cadastro!$I$5:$I$94,0),"")</f>
        <v>55</v>
      </c>
      <c r="AC1448" t="str">
        <f>IFERROR(_xlfn.SINGLE(INDEX(Exceções!$D$5:$D$202,MATCH($A1448&amp;"|"&amp;$F1448,Exceções!$F$5:$F$202,0))),"")</f>
        <v/>
      </c>
      <c r="AD1448" t="str">
        <f>IF($AC1448="","",IFERROR(_xlfn.SINGLE(INDEX(Exceções!$E$5:$E$202,MATCH($A1448&amp;"|"&amp;$F1448,Exceções!$F$5:$F$202,0))),""))</f>
        <v/>
      </c>
    </row>
    <row r="1449" spans="1:30" ht="15" hidden="1" customHeight="1" x14ac:dyDescent="0.25">
      <c r="A1449" s="43">
        <v>52398</v>
      </c>
      <c r="B1449" s="29" t="s">
        <v>218</v>
      </c>
      <c r="C1449" s="29" t="str">
        <f>IFERROR(INDEX(Cadastro!$C$5:$C$94,$AB1449),"NÃO INFORMADO")</f>
        <v>INS</v>
      </c>
      <c r="D1449" s="29" t="str">
        <f>IFERROR(INDEX(Cadastro!$D$5:$D$94,$AB1449),"")</f>
        <v>Folguista</v>
      </c>
      <c r="E1449" s="29" t="str">
        <f>IFERROR(INDEX(Cadastro!$G$5:$G$94,$AB1449),"")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$94,$AB1449),"")="",IF($L1449&gt;0,1,0),IF(IFERROR(INDEX(Cadastro!$F$5:$F$94,$AB1449),"")&lt;=IFERROR(INDEX(Parâmetros!$B$39:$B$48,MATCH($E1449,Parâmetros!$A$39:$A$48,0)),99),IFERROR(INDEX(Cadastro!$F$5:$F$94,$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$94,$AB1449),"")="",0,IF(IFERROR(INDEX(Cadastro!$F$5:$F$94,$AB1449),"")&gt;IFERROR(INDEX(Parâmetros!$B$39:$B$48,MATCH($E1449,Parâmetros!$A$39:$A$48,0)),99),IFERROR(INDEX(Cadastro!$F$5:$F$94,$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registro"),IF(AND($AB1449&lt;&gt;$AB1448,IFERROR(INDEX(Cadastro!$F$5:$F$94,$AB1449),"")=""),"Indeterminado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IFERROR(MATCH($A1449&amp;"|"&amp;TEXT(_xlfn.MAXIFS(Cadastro!$E$5:$E$94,Cadastro!$A$5:$A$94,$A1449,Cadastro!$E$5:$E$94,"&lt;="&amp;$F1449),"yyyymmdd"),Cadastro!$I$5:$I$94,0),"")</f>
        <v>55</v>
      </c>
      <c r="AC1449" t="str">
        <f>IFERROR(_xlfn.SINGLE(INDEX(Exceções!$D$5:$D$202,MATCH($A1449&amp;"|"&amp;$F1449,Exceções!$F$5:$F$202,0))),"")</f>
        <v/>
      </c>
      <c r="AD1449" t="str">
        <f>IF($AC1449="","",IFERROR(_xlfn.SINGLE(INDEX(Exceções!$E$5:$E$202,MATCH($A1449&amp;"|"&amp;$F1449,Exceções!$F$5:$F$202,0))),""))</f>
        <v/>
      </c>
    </row>
    <row r="1450" spans="1:30" ht="15" hidden="1" customHeight="1" x14ac:dyDescent="0.25">
      <c r="A1450" s="43">
        <v>52398</v>
      </c>
      <c r="B1450" s="29" t="s">
        <v>218</v>
      </c>
      <c r="C1450" s="29" t="str">
        <f>IFERROR(INDEX(Cadastro!$C$5:$C$94,$AB1450),"NÃO INFORMADO")</f>
        <v>INS</v>
      </c>
      <c r="D1450" s="29" t="str">
        <f>IFERROR(INDEX(Cadastro!$D$5:$D$94,$AB1450),"")</f>
        <v>Folguista</v>
      </c>
      <c r="E1450" s="29" t="str">
        <f>IFERROR(INDEX(Cadastro!$G$5:$G$94,$AB1450),"")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$94,$AB1450),"")="",IF($L1450&gt;0,1,0),IF(IFERROR(INDEX(Cadastro!$F$5:$F$94,$AB1450),"")&lt;=IFERROR(INDEX(Parâmetros!$B$39:$B$48,MATCH($E1450,Parâmetros!$A$39:$A$48,0)),99),IFERROR(INDEX(Cadastro!$F$5:$F$94,$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$94,$AB1450),"")="",0,IF(IFERROR(INDEX(Cadastro!$F$5:$F$94,$AB1450),"")&gt;IFERROR(INDEX(Parâmetros!$B$39:$B$48,MATCH($E1450,Parâmetros!$A$39:$A$48,0)),99),IFERROR(INDEX(Cadastro!$F$5:$F$94,$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registro"),IF(AND($AB1450&lt;&gt;$AB1449,IFERROR(INDEX(Cadastro!$F$5:$F$94,$AB1450),"")=""),"Indeterminado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IFERROR(MATCH($A1450&amp;"|"&amp;TEXT(_xlfn.MAXIFS(Cadastro!$E$5:$E$94,Cadastro!$A$5:$A$94,$A1450,Cadastro!$E$5:$E$94,"&lt;="&amp;$F1450),"yyyymmdd"),Cadastro!$I$5:$I$94,0),"")</f>
        <v>55</v>
      </c>
      <c r="AC1450" t="str">
        <f>IFERROR(_xlfn.SINGLE(INDEX(Exceções!$D$5:$D$202,MATCH($A1450&amp;"|"&amp;$F1450,Exceções!$F$5:$F$202,0))),"")</f>
        <v/>
      </c>
      <c r="AD1450" t="str">
        <f>IF($AC1450="","",IFERROR(_xlfn.SINGLE(INDEX(Exceções!$E$5:$E$202,MATCH($A1450&amp;"|"&amp;$F1450,Exceções!$F$5:$F$202,0))),""))</f>
        <v/>
      </c>
    </row>
    <row r="1451" spans="1:30" ht="15" hidden="1" customHeight="1" x14ac:dyDescent="0.25">
      <c r="A1451" s="43">
        <v>52398</v>
      </c>
      <c r="B1451" s="29" t="s">
        <v>218</v>
      </c>
      <c r="C1451" s="29" t="str">
        <f>IFERROR(INDEX(Cadastro!$C$5:$C$94,$AB1451),"NÃO INFORMADO")</f>
        <v>INS</v>
      </c>
      <c r="D1451" s="29" t="str">
        <f>IFERROR(INDEX(Cadastro!$D$5:$D$94,$AB1451),"")</f>
        <v>Folguista</v>
      </c>
      <c r="E1451" s="29" t="str">
        <f>IFERROR(INDEX(Cadastro!$G$5:$G$94,$AB1451),"")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$94,$AB1451),"")="",IF($L1451&gt;0,1,0),IF(IFERROR(INDEX(Cadastro!$F$5:$F$94,$AB1451),"")&lt;=IFERROR(INDEX(Parâmetros!$B$39:$B$48,MATCH($E1451,Parâmetros!$A$39:$A$48,0)),99),IFERROR(INDEX(Cadastro!$F$5:$F$94,$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$94,$AB1451),"")="",0,IF(IFERROR(INDEX(Cadastro!$F$5:$F$94,$AB1451),"")&gt;IFERROR(INDEX(Parâmetros!$B$39:$B$48,MATCH($E1451,Parâmetros!$A$39:$A$48,0)),99),IFERROR(INDEX(Cadastro!$F$5:$F$94,$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registro"),IF(AND($AB1451&lt;&gt;$AB1450,IFERROR(INDEX(Cadastro!$F$5:$F$94,$AB1451),"")=""),"Indeterminado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IFERROR(MATCH($A1451&amp;"|"&amp;TEXT(_xlfn.MAXIFS(Cadastro!$E$5:$E$94,Cadastro!$A$5:$A$94,$A1451,Cadastro!$E$5:$E$94,"&lt;="&amp;$F1451),"yyyymmdd"),Cadastro!$I$5:$I$94,0),"")</f>
        <v>55</v>
      </c>
      <c r="AC1451" t="str">
        <f>IFERROR(_xlfn.SINGLE(INDEX(Exceções!$D$5:$D$202,MATCH($A1451&amp;"|"&amp;$F1451,Exceções!$F$5:$F$202,0))),"")</f>
        <v/>
      </c>
      <c r="AD1451" t="str">
        <f>IF($AC1451="","",IFERROR(_xlfn.SINGLE(INDEX(Exceções!$E$5:$E$202,MATCH($A1451&amp;"|"&amp;$F1451,Exceções!$F$5:$F$202,0))),""))</f>
        <v/>
      </c>
    </row>
    <row r="1452" spans="1:30" ht="15" hidden="1" customHeight="1" x14ac:dyDescent="0.25">
      <c r="A1452" s="43">
        <v>52398</v>
      </c>
      <c r="B1452" s="29" t="s">
        <v>218</v>
      </c>
      <c r="C1452" s="29" t="str">
        <f>IFERROR(INDEX(Cadastro!$C$5:$C$94,$AB1452),"NÃO INFORMADO")</f>
        <v>INS</v>
      </c>
      <c r="D1452" s="29" t="str">
        <f>IFERROR(INDEX(Cadastro!$D$5:$D$94,$AB1452),"")</f>
        <v>Folguista</v>
      </c>
      <c r="E1452" s="29" t="str">
        <f>IFERROR(INDEX(Cadastro!$G$5:$G$94,$AB1452),"")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$94,$AB1452),"")="",IF($L1452&gt;0,1,0),IF(IFERROR(INDEX(Cadastro!$F$5:$F$94,$AB1452),"")&lt;=IFERROR(INDEX(Parâmetros!$B$39:$B$48,MATCH($E1452,Parâmetros!$A$39:$A$48,0)),99),IFERROR(INDEX(Cadastro!$F$5:$F$94,$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$94,$AB1452),"")="",0,IF(IFERROR(INDEX(Cadastro!$F$5:$F$94,$AB1452),"")&gt;IFERROR(INDEX(Parâmetros!$B$39:$B$48,MATCH($E1452,Parâmetros!$A$39:$A$48,0)),99),IFERROR(INDEX(Cadastro!$F$5:$F$94,$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registro"),IF(AND($AB1452&lt;&gt;$AB1451,IFERROR(INDEX(Cadastro!$F$5:$F$94,$AB1452),"")=""),"Indeterminado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IFERROR(MATCH($A1452&amp;"|"&amp;TEXT(_xlfn.MAXIFS(Cadastro!$E$5:$E$94,Cadastro!$A$5:$A$94,$A1452,Cadastro!$E$5:$E$94,"&lt;="&amp;$F1452),"yyyymmdd"),Cadastro!$I$5:$I$94,0),"")</f>
        <v>55</v>
      </c>
      <c r="AC1452" t="str">
        <f>IFERROR(_xlfn.SINGLE(INDEX(Exceções!$D$5:$D$202,MATCH($A1452&amp;"|"&amp;$F1452,Exceções!$F$5:$F$202,0))),"")</f>
        <v/>
      </c>
      <c r="AD1452" t="str">
        <f>IF($AC1452="","",IFERROR(_xlfn.SINGLE(INDEX(Exceções!$E$5:$E$202,MATCH($A1452&amp;"|"&amp;$F1452,Exceções!$F$5:$F$202,0))),""))</f>
        <v/>
      </c>
    </row>
    <row r="1453" spans="1:30" ht="15" hidden="1" customHeight="1" x14ac:dyDescent="0.25">
      <c r="A1453" s="43">
        <v>52398</v>
      </c>
      <c r="B1453" s="29" t="s">
        <v>218</v>
      </c>
      <c r="C1453" s="29" t="str">
        <f>IFERROR(INDEX(Cadastro!$C$5:$C$94,$AB1453),"NÃO INFORMADO")</f>
        <v>INS</v>
      </c>
      <c r="D1453" s="29" t="str">
        <f>IFERROR(INDEX(Cadastro!$D$5:$D$94,$AB1453),"")</f>
        <v>Folguista</v>
      </c>
      <c r="E1453" s="29" t="str">
        <f>IFERROR(INDEX(Cadastro!$G$5:$G$94,$AB1453),"")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$94,$AB1453),"")="",IF($L1453&gt;0,1,0),IF(IFERROR(INDEX(Cadastro!$F$5:$F$94,$AB1453),"")&lt;=IFERROR(INDEX(Parâmetros!$B$39:$B$48,MATCH($E1453,Parâmetros!$A$39:$A$48,0)),99),IFERROR(INDEX(Cadastro!$F$5:$F$94,$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$94,$AB1453),"")="",0,IF(IFERROR(INDEX(Cadastro!$F$5:$F$94,$AB1453),"")&gt;IFERROR(INDEX(Parâmetros!$B$39:$B$48,MATCH($E1453,Parâmetros!$A$39:$A$48,0)),99),IFERROR(INDEX(Cadastro!$F$5:$F$94,$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registro"),IF(AND($AB1453&lt;&gt;$AB1452,IFERROR(INDEX(Cadastro!$F$5:$F$94,$AB1453),"")=""),"Indeterminado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IFERROR(MATCH($A1453&amp;"|"&amp;TEXT(_xlfn.MAXIFS(Cadastro!$E$5:$E$94,Cadastro!$A$5:$A$94,$A1453,Cadastro!$E$5:$E$94,"&lt;="&amp;$F1453),"yyyymmdd"),Cadastro!$I$5:$I$94,0),"")</f>
        <v>55</v>
      </c>
      <c r="AC1453" t="str">
        <f>IFERROR(_xlfn.SINGLE(INDEX(Exceções!$D$5:$D$202,MATCH($A1453&amp;"|"&amp;$F1453,Exceções!$F$5:$F$202,0))),"")</f>
        <v/>
      </c>
      <c r="AD1453" t="str">
        <f>IF($AC1453="","",IFERROR(_xlfn.SINGLE(INDEX(Exceções!$E$5:$E$202,MATCH($A1453&amp;"|"&amp;$F1453,Exceções!$F$5:$F$202,0))),""))</f>
        <v/>
      </c>
    </row>
    <row r="1454" spans="1:30" ht="15" hidden="1" customHeight="1" x14ac:dyDescent="0.25">
      <c r="A1454" s="43">
        <v>52398</v>
      </c>
      <c r="B1454" s="29" t="s">
        <v>218</v>
      </c>
      <c r="C1454" s="29" t="str">
        <f>IFERROR(INDEX(Cadastro!$C$5:$C$94,$AB1454),"NÃO INFORMADO")</f>
        <v>INS</v>
      </c>
      <c r="D1454" s="29" t="str">
        <f>IFERROR(INDEX(Cadastro!$D$5:$D$94,$AB1454),"")</f>
        <v>Folguista</v>
      </c>
      <c r="E1454" s="29" t="str">
        <f>IFERROR(INDEX(Cadastro!$G$5:$G$94,$AB1454),"")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$94,$AB1454),"")="",IF($L1454&gt;0,1,0),IF(IFERROR(INDEX(Cadastro!$F$5:$F$94,$AB1454),"")&lt;=IFERROR(INDEX(Parâmetros!$B$39:$B$48,MATCH($E1454,Parâmetros!$A$39:$A$48,0)),99),IFERROR(INDEX(Cadastro!$F$5:$F$94,$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$94,$AB1454),"")="",0,IF(IFERROR(INDEX(Cadastro!$F$5:$F$94,$AB1454),"")&gt;IFERROR(INDEX(Parâmetros!$B$39:$B$48,MATCH($E1454,Parâmetros!$A$39:$A$48,0)),99),IFERROR(INDEX(Cadastro!$F$5:$F$94,$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registro"),IF(AND($AB1454&lt;&gt;$AB1453,IFERROR(INDEX(Cadastro!$F$5:$F$94,$AB1454),"")=""),"Indeterminado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IFERROR(MATCH($A1454&amp;"|"&amp;TEXT(_xlfn.MAXIFS(Cadastro!$E$5:$E$94,Cadastro!$A$5:$A$94,$A1454,Cadastro!$E$5:$E$94,"&lt;="&amp;$F1454),"yyyymmdd"),Cadastro!$I$5:$I$94,0),"")</f>
        <v>55</v>
      </c>
      <c r="AC1454" t="str">
        <f>IFERROR(_xlfn.SINGLE(INDEX(Exceções!$D$5:$D$202,MATCH($A1454&amp;"|"&amp;$F1454,Exceções!$F$5:$F$202,0))),"")</f>
        <v/>
      </c>
      <c r="AD1454" t="str">
        <f>IF($AC1454="","",IFERROR(_xlfn.SINGLE(INDEX(Exceções!$E$5:$E$202,MATCH($A1454&amp;"|"&amp;$F1454,Exceções!$F$5:$F$202,0))),""))</f>
        <v/>
      </c>
    </row>
    <row r="1455" spans="1:30" ht="15" hidden="1" customHeight="1" x14ac:dyDescent="0.25">
      <c r="A1455" s="43">
        <v>52398</v>
      </c>
      <c r="B1455" s="29" t="s">
        <v>218</v>
      </c>
      <c r="C1455" s="29" t="str">
        <f>IFERROR(INDEX(Cadastro!$C$5:$C$94,$AB1455),"NÃO INFORMADO")</f>
        <v>INS</v>
      </c>
      <c r="D1455" s="29" t="str">
        <f>IFERROR(INDEX(Cadastro!$D$5:$D$94,$AB1455),"")</f>
        <v>Folguista</v>
      </c>
      <c r="E1455" s="29" t="str">
        <f>IFERROR(INDEX(Cadastro!$G$5:$G$94,$AB1455),"")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$94,$AB1455),"")="",IF($L1455&gt;0,1,0),IF(IFERROR(INDEX(Cadastro!$F$5:$F$94,$AB1455),"")&lt;=IFERROR(INDEX(Parâmetros!$B$39:$B$48,MATCH($E1455,Parâmetros!$A$39:$A$48,0)),99),IFERROR(INDEX(Cadastro!$F$5:$F$94,$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$94,$AB1455),"")="",0,IF(IFERROR(INDEX(Cadastro!$F$5:$F$94,$AB1455),"")&gt;IFERROR(INDEX(Parâmetros!$B$39:$B$48,MATCH($E1455,Parâmetros!$A$39:$A$48,0)),99),IFERROR(INDEX(Cadastro!$F$5:$F$94,$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registro"),IF(AND($AB1455&lt;&gt;$AB1454,IFERROR(INDEX(Cadastro!$F$5:$F$94,$AB1455),"")=""),"Indeterminado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IFERROR(MATCH($A1455&amp;"|"&amp;TEXT(_xlfn.MAXIFS(Cadastro!$E$5:$E$94,Cadastro!$A$5:$A$94,$A1455,Cadastro!$E$5:$E$94,"&lt;="&amp;$F1455),"yyyymmdd"),Cadastro!$I$5:$I$94,0),"")</f>
        <v>55</v>
      </c>
      <c r="AC1455" t="str">
        <f>IFERROR(_xlfn.SINGLE(INDEX(Exceções!$D$5:$D$202,MATCH($A1455&amp;"|"&amp;$F1455,Exceções!$F$5:$F$202,0))),"")</f>
        <v/>
      </c>
      <c r="AD1455" t="str">
        <f>IF($AC1455="","",IFERROR(_xlfn.SINGLE(INDEX(Exceções!$E$5:$E$202,MATCH($A1455&amp;"|"&amp;$F1455,Exceções!$F$5:$F$202,0))),""))</f>
        <v/>
      </c>
    </row>
    <row r="1456" spans="1:30" ht="15" hidden="1" customHeight="1" x14ac:dyDescent="0.25">
      <c r="A1456" s="43">
        <v>52398</v>
      </c>
      <c r="B1456" s="29" t="s">
        <v>218</v>
      </c>
      <c r="C1456" s="29" t="str">
        <f>IFERROR(INDEX(Cadastro!$C$5:$C$94,$AB1456),"NÃO INFORMADO")</f>
        <v>INS</v>
      </c>
      <c r="D1456" s="29" t="str">
        <f>IFERROR(INDEX(Cadastro!$D$5:$D$94,$AB1456),"")</f>
        <v>Folguista</v>
      </c>
      <c r="E1456" s="29" t="str">
        <f>IFERROR(INDEX(Cadastro!$G$5:$G$94,$AB1456),"")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$94,$AB1456),"")="",IF($L1456&gt;0,1,0),IF(IFERROR(INDEX(Cadastro!$F$5:$F$94,$AB1456),"")&lt;=IFERROR(INDEX(Parâmetros!$B$39:$B$48,MATCH($E1456,Parâmetros!$A$39:$A$48,0)),99),IFERROR(INDEX(Cadastro!$F$5:$F$94,$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$94,$AB1456),"")="",0,IF(IFERROR(INDEX(Cadastro!$F$5:$F$94,$AB1456),"")&gt;IFERROR(INDEX(Parâmetros!$B$39:$B$48,MATCH($E1456,Parâmetros!$A$39:$A$48,0)),99),IFERROR(INDEX(Cadastro!$F$5:$F$94,$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registro"),IF(AND($AB1456&lt;&gt;$AB1455,IFERROR(INDEX(Cadastro!$F$5:$F$94,$AB1456),"")=""),"Indeterminado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IFERROR(MATCH($A1456&amp;"|"&amp;TEXT(_xlfn.MAXIFS(Cadastro!$E$5:$E$94,Cadastro!$A$5:$A$94,$A1456,Cadastro!$E$5:$E$94,"&lt;="&amp;$F1456),"yyyymmdd"),Cadastro!$I$5:$I$94,0),"")</f>
        <v>55</v>
      </c>
      <c r="AC1456" t="str">
        <f>IFERROR(_xlfn.SINGLE(INDEX(Exceções!$D$5:$D$202,MATCH($A1456&amp;"|"&amp;$F1456,Exceções!$F$5:$F$202,0))),"")</f>
        <v/>
      </c>
      <c r="AD1456" t="str">
        <f>IF($AC1456="","",IFERROR(_xlfn.SINGLE(INDEX(Exceções!$E$5:$E$202,MATCH($A1456&amp;"|"&amp;$F1456,Exceções!$F$5:$F$202,0))),""))</f>
        <v/>
      </c>
    </row>
    <row r="1457" spans="1:30" ht="15" hidden="1" customHeight="1" x14ac:dyDescent="0.25">
      <c r="A1457" s="43">
        <v>52398</v>
      </c>
      <c r="B1457" s="29" t="s">
        <v>218</v>
      </c>
      <c r="C1457" s="29" t="str">
        <f>IFERROR(INDEX(Cadastro!$C$5:$C$94,$AB1457),"NÃO INFORMADO")</f>
        <v>INS</v>
      </c>
      <c r="D1457" s="29" t="str">
        <f>IFERROR(INDEX(Cadastro!$D$5:$D$94,$AB1457),"")</f>
        <v>Folguista</v>
      </c>
      <c r="E1457" s="29" t="str">
        <f>IFERROR(INDEX(Cadastro!$G$5:$G$94,$AB1457),"")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$94,$AB1457),"")="",IF($L1457&gt;0,1,0),IF(IFERROR(INDEX(Cadastro!$F$5:$F$94,$AB1457),"")&lt;=IFERROR(INDEX(Parâmetros!$B$39:$B$48,MATCH($E1457,Parâmetros!$A$39:$A$48,0)),99),IFERROR(INDEX(Cadastro!$F$5:$F$94,$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$94,$AB1457),"")="",0,IF(IFERROR(INDEX(Cadastro!$F$5:$F$94,$AB1457),"")&gt;IFERROR(INDEX(Parâmetros!$B$39:$B$48,MATCH($E1457,Parâmetros!$A$39:$A$48,0)),99),IFERROR(INDEX(Cadastro!$F$5:$F$94,$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registro"),IF(AND($AB1457&lt;&gt;$AB1456,IFERROR(INDEX(Cadastro!$F$5:$F$94,$AB1457),"")=""),"Indeterminado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IFERROR(MATCH($A1457&amp;"|"&amp;TEXT(_xlfn.MAXIFS(Cadastro!$E$5:$E$94,Cadastro!$A$5:$A$94,$A1457,Cadastro!$E$5:$E$94,"&lt;="&amp;$F1457),"yyyymmdd"),Cadastro!$I$5:$I$94,0),"")</f>
        <v>55</v>
      </c>
      <c r="AC1457" t="str">
        <f>IFERROR(_xlfn.SINGLE(INDEX(Exceções!$D$5:$D$202,MATCH($A1457&amp;"|"&amp;$F1457,Exceções!$F$5:$F$202,0))),"")</f>
        <v/>
      </c>
      <c r="AD1457" t="str">
        <f>IF($AC1457="","",IFERROR(_xlfn.SINGLE(INDEX(Exceções!$E$5:$E$202,MATCH($A1457&amp;"|"&amp;$F1457,Exceções!$F$5:$F$202,0))),""))</f>
        <v/>
      </c>
    </row>
    <row r="1458" spans="1:30" ht="15" hidden="1" customHeight="1" x14ac:dyDescent="0.25">
      <c r="A1458" s="43">
        <v>52398</v>
      </c>
      <c r="B1458" s="29" t="s">
        <v>218</v>
      </c>
      <c r="C1458" s="29" t="str">
        <f>IFERROR(INDEX(Cadastro!$C$5:$C$94,$AB1458),"NÃO INFORMADO")</f>
        <v>INS</v>
      </c>
      <c r="D1458" s="29" t="str">
        <f>IFERROR(INDEX(Cadastro!$D$5:$D$94,$AB1458),"")</f>
        <v>Folguista</v>
      </c>
      <c r="E1458" s="29" t="str">
        <f>IFERROR(INDEX(Cadastro!$G$5:$G$94,$AB1458),"")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$94,$AB1458),"")="",IF($L1458&gt;0,1,0),IF(IFERROR(INDEX(Cadastro!$F$5:$F$94,$AB1458),"")&lt;=IFERROR(INDEX(Parâmetros!$B$39:$B$48,MATCH($E1458,Parâmetros!$A$39:$A$48,0)),99),IFERROR(INDEX(Cadastro!$F$5:$F$94,$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$94,$AB1458),"")="",0,IF(IFERROR(INDEX(Cadastro!$F$5:$F$94,$AB1458),"")&gt;IFERROR(INDEX(Parâmetros!$B$39:$B$48,MATCH($E1458,Parâmetros!$A$39:$A$48,0)),99),IFERROR(INDEX(Cadastro!$F$5:$F$94,$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registro"),IF(AND($AB1458&lt;&gt;$AB1457,IFERROR(INDEX(Cadastro!$F$5:$F$94,$AB1458),"")=""),"Indeterminado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IFERROR(MATCH($A1458&amp;"|"&amp;TEXT(_xlfn.MAXIFS(Cadastro!$E$5:$E$94,Cadastro!$A$5:$A$94,$A1458,Cadastro!$E$5:$E$94,"&lt;="&amp;$F1458),"yyyymmdd"),Cadastro!$I$5:$I$94,0),"")</f>
        <v>55</v>
      </c>
      <c r="AC1458" t="str">
        <f>IFERROR(_xlfn.SINGLE(INDEX(Exceções!$D$5:$D$202,MATCH($A1458&amp;"|"&amp;$F1458,Exceções!$F$5:$F$202,0))),"")</f>
        <v/>
      </c>
      <c r="AD1458" t="str">
        <f>IF($AC1458="","",IFERROR(_xlfn.SINGLE(INDEX(Exceções!$E$5:$E$202,MATCH($A1458&amp;"|"&amp;$F1458,Exceções!$F$5:$F$202,0))),""))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IFERROR(INDEX(Cadastro!$C$5:$C$94,$AB1461),"NÃO INFORMADO")</f>
        <v>CAL</v>
      </c>
      <c r="D1461" s="29" t="str">
        <f>IFERROR(INDEX(Cadastro!$D$5:$D$94,$AB1461),"")</f>
        <v>6x1</v>
      </c>
      <c r="E1461" s="29" t="str">
        <f>IFERROR(INDEX(Cadastro!$G$5:$G$94,$AB1461),"")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$94,$AB1461),"")="",IF($L1461&gt;0,1,0),IF(IFERROR(INDEX(Cadastro!$F$5:$F$94,$AB1461),"")&lt;=IFERROR(INDEX(Parâmetros!$B$39:$B$48,MATCH($E1461,Parâmetros!$A$39:$A$48,0)),99),IFERROR(INDEX(Cadastro!$F$5:$F$94,$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$94,$AB1461),"")="",0,IF(IFERROR(INDEX(Cadastro!$F$5:$F$94,$AB1461),"")&gt;IFERROR(INDEX(Parâmetros!$B$39:$B$48,MATCH($E1461,Parâmetros!$A$39:$A$48,0)),99),IFERROR(INDEX(Cadastro!$F$5:$F$94,$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registro"),IF(AND($AB1461&lt;&gt;$AB1460,IFERROR(INDEX(Cadastro!$F$5:$F$94,$AB1461),"")=""),"Indeterminado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IFERROR(MATCH($A1461&amp;"|"&amp;TEXT(_xlfn.MAXIFS(Cadastro!$E$5:$E$94,Cadastro!$A$5:$A$94,$A1461,Cadastro!$E$5:$E$94,"&lt;="&amp;$F1461),"yyyymmdd"),Cadastro!$I$5:$I$94,0),"")</f>
        <v>56</v>
      </c>
      <c r="AC1461" t="str">
        <f>IFERROR(_xlfn.SINGLE(INDEX(Exceções!$D$5:$D$202,MATCH($A1461&amp;"|"&amp;$F1461,Exceções!$F$5:$F$202,0))),"")</f>
        <v/>
      </c>
      <c r="AD1461" t="str">
        <f>IF($AC1461="","",IFERROR(_xlfn.SINGLE(INDEX(Exceções!$E$5:$E$202,MATCH($A1461&amp;"|"&amp;$F1461,Exceções!$F$5:$F$202,0))),""))</f>
        <v/>
      </c>
    </row>
    <row r="1462" spans="1:30" ht="15" hidden="1" customHeight="1" x14ac:dyDescent="0.25">
      <c r="A1462" s="43">
        <v>55554</v>
      </c>
      <c r="B1462" s="29" t="s">
        <v>219</v>
      </c>
      <c r="C1462" s="29" t="str">
        <f>IFERROR(INDEX(Cadastro!$C$5:$C$94,$AB1462),"NÃO INFORMADO")</f>
        <v>CAL</v>
      </c>
      <c r="D1462" s="29" t="str">
        <f>IFERROR(INDEX(Cadastro!$D$5:$D$94,$AB1462),"")</f>
        <v>6x1</v>
      </c>
      <c r="E1462" s="29" t="str">
        <f>IFERROR(INDEX(Cadastro!$G$5:$G$94,$AB1462),"")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$94,$AB1462),"")="",IF($L1462&gt;0,1,0),IF(IFERROR(INDEX(Cadastro!$F$5:$F$94,$AB1462),"")&lt;=IFERROR(INDEX(Parâmetros!$B$39:$B$48,MATCH($E1462,Parâmetros!$A$39:$A$48,0)),99),IFERROR(INDEX(Cadastro!$F$5:$F$94,$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$94,$AB1462),"")="",0,IF(IFERROR(INDEX(Cadastro!$F$5:$F$94,$AB1462),"")&gt;IFERROR(INDEX(Parâmetros!$B$39:$B$48,MATCH($E1462,Parâmetros!$A$39:$A$48,0)),99),IFERROR(INDEX(Cadastro!$F$5:$F$94,$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registro"),IF(AND($AB1462&lt;&gt;$AB1461,IFERROR(INDEX(Cadastro!$F$5:$F$94,$AB1462),"")=""),"Indeterminado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IFERROR(MATCH($A1462&amp;"|"&amp;TEXT(_xlfn.MAXIFS(Cadastro!$E$5:$E$94,Cadastro!$A$5:$A$94,$A1462,Cadastro!$E$5:$E$94,"&lt;="&amp;$F1462),"yyyymmdd"),Cadastro!$I$5:$I$94,0),"")</f>
        <v>56</v>
      </c>
      <c r="AC1462" t="str">
        <f>IFERROR(_xlfn.SINGLE(INDEX(Exceções!$D$5:$D$202,MATCH($A1462&amp;"|"&amp;$F1462,Exceções!$F$5:$F$202,0))),"")</f>
        <v/>
      </c>
      <c r="AD1462" t="str">
        <f>IF($AC1462="","",IFERROR(_xlfn.SINGLE(INDEX(Exceções!$E$5:$E$202,MATCH($A1462&amp;"|"&amp;$F1462,Exceções!$F$5:$F$202,0))),""))</f>
        <v/>
      </c>
    </row>
    <row r="1463" spans="1:30" ht="15" hidden="1" customHeight="1" x14ac:dyDescent="0.25">
      <c r="A1463" s="43">
        <v>55554</v>
      </c>
      <c r="B1463" s="29" t="s">
        <v>219</v>
      </c>
      <c r="C1463" s="29" t="str">
        <f>IFERROR(INDEX(Cadastro!$C$5:$C$94,$AB1463),"NÃO INFORMADO")</f>
        <v>CAL</v>
      </c>
      <c r="D1463" s="29" t="str">
        <f>IFERROR(INDEX(Cadastro!$D$5:$D$94,$AB1463),"")</f>
        <v>6x1</v>
      </c>
      <c r="E1463" s="29" t="str">
        <f>IFERROR(INDEX(Cadastro!$G$5:$G$94,$AB1463),"")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$94,$AB1463),"")="",IF($L1463&gt;0,1,0),IF(IFERROR(INDEX(Cadastro!$F$5:$F$94,$AB1463),"")&lt;=IFERROR(INDEX(Parâmetros!$B$39:$B$48,MATCH($E1463,Parâmetros!$A$39:$A$48,0)),99),IFERROR(INDEX(Cadastro!$F$5:$F$94,$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$94,$AB1463),"")="",0,IF(IFERROR(INDEX(Cadastro!$F$5:$F$94,$AB1463),"")&gt;IFERROR(INDEX(Parâmetros!$B$39:$B$48,MATCH($E1463,Parâmetros!$A$39:$A$48,0)),99),IFERROR(INDEX(Cadastro!$F$5:$F$94,$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registro"),IF(AND($AB1463&lt;&gt;$AB1462,IFERROR(INDEX(Cadastro!$F$5:$F$94,$AB1463),"")=""),"Indeterminado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IFERROR(MATCH($A1463&amp;"|"&amp;TEXT(_xlfn.MAXIFS(Cadastro!$E$5:$E$94,Cadastro!$A$5:$A$94,$A1463,Cadastro!$E$5:$E$94,"&lt;="&amp;$F1463),"yyyymmdd"),Cadastro!$I$5:$I$94,0),"")</f>
        <v>56</v>
      </c>
      <c r="AC1463" t="str">
        <f>IFERROR(_xlfn.SINGLE(INDEX(Exceções!$D$5:$D$202,MATCH($A1463&amp;"|"&amp;$F1463,Exceções!$F$5:$F$202,0))),"")</f>
        <v/>
      </c>
      <c r="AD1463" t="str">
        <f>IF($AC1463="","",IFERROR(_xlfn.SINGLE(INDEX(Exceções!$E$5:$E$202,MATCH($A1463&amp;"|"&amp;$F1463,Exceções!$F$5:$F$202,0))),""))</f>
        <v/>
      </c>
    </row>
    <row r="1464" spans="1:30" ht="15" hidden="1" customHeight="1" x14ac:dyDescent="0.25">
      <c r="A1464" s="43">
        <v>55554</v>
      </c>
      <c r="B1464" s="29" t="s">
        <v>219</v>
      </c>
      <c r="C1464" s="29" t="str">
        <f>IFERROR(INDEX(Cadastro!$C$5:$C$94,$AB1464),"NÃO INFORMADO")</f>
        <v>CAL</v>
      </c>
      <c r="D1464" s="29" t="str">
        <f>IFERROR(INDEX(Cadastro!$D$5:$D$94,$AB1464),"")</f>
        <v>6x1</v>
      </c>
      <c r="E1464" s="29" t="str">
        <f>IFERROR(INDEX(Cadastro!$G$5:$G$94,$AB1464),"")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$94,$AB1464),"")="",IF($L1464&gt;0,1,0),IF(IFERROR(INDEX(Cadastro!$F$5:$F$94,$AB1464),"")&lt;=IFERROR(INDEX(Parâmetros!$B$39:$B$48,MATCH($E1464,Parâmetros!$A$39:$A$48,0)),99),IFERROR(INDEX(Cadastro!$F$5:$F$94,$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$94,$AB1464),"")="",0,IF(IFERROR(INDEX(Cadastro!$F$5:$F$94,$AB1464),"")&gt;IFERROR(INDEX(Parâmetros!$B$39:$B$48,MATCH($E1464,Parâmetros!$A$39:$A$48,0)),99),IFERROR(INDEX(Cadastro!$F$5:$F$94,$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registro"),IF(AND($AB1464&lt;&gt;$AB1463,IFERROR(INDEX(Cadastro!$F$5:$F$94,$AB1464),"")=""),"Indeterminado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IFERROR(MATCH($A1464&amp;"|"&amp;TEXT(_xlfn.MAXIFS(Cadastro!$E$5:$E$94,Cadastro!$A$5:$A$94,$A1464,Cadastro!$E$5:$E$94,"&lt;="&amp;$F1464),"yyyymmdd"),Cadastro!$I$5:$I$94,0),"")</f>
        <v>56</v>
      </c>
      <c r="AC1464" t="str">
        <f>IFERROR(_xlfn.SINGLE(INDEX(Exceções!$D$5:$D$202,MATCH($A1464&amp;"|"&amp;$F1464,Exceções!$F$5:$F$202,0))),"")</f>
        <v/>
      </c>
      <c r="AD1464" t="str">
        <f>IF($AC1464="","",IFERROR(_xlfn.SINGLE(INDEX(Exceções!$E$5:$E$202,MATCH($A1464&amp;"|"&amp;$F1464,Exceções!$F$5:$F$202,0))),""))</f>
        <v/>
      </c>
    </row>
    <row r="1465" spans="1:30" ht="15" hidden="1" customHeight="1" x14ac:dyDescent="0.25">
      <c r="A1465" s="43">
        <v>55554</v>
      </c>
      <c r="B1465" s="29" t="s">
        <v>219</v>
      </c>
      <c r="C1465" s="29" t="str">
        <f>IFERROR(INDEX(Cadastro!$C$5:$C$94,$AB1465),"NÃO INFORMADO")</f>
        <v>CAL</v>
      </c>
      <c r="D1465" s="29" t="str">
        <f>IFERROR(INDEX(Cadastro!$D$5:$D$94,$AB1465),"")</f>
        <v>6x1</v>
      </c>
      <c r="E1465" s="29" t="str">
        <f>IFERROR(INDEX(Cadastro!$G$5:$G$94,$AB1465),"")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$94,$AB1465),"")="",IF($L1465&gt;0,1,0),IF(IFERROR(INDEX(Cadastro!$F$5:$F$94,$AB1465),"")&lt;=IFERROR(INDEX(Parâmetros!$B$39:$B$48,MATCH($E1465,Parâmetros!$A$39:$A$48,0)),99),IFERROR(INDEX(Cadastro!$F$5:$F$94,$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$94,$AB1465),"")="",0,IF(IFERROR(INDEX(Cadastro!$F$5:$F$94,$AB1465),"")&gt;IFERROR(INDEX(Parâmetros!$B$39:$B$48,MATCH($E1465,Parâmetros!$A$39:$A$48,0)),99),IFERROR(INDEX(Cadastro!$F$5:$F$94,$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registro"),IF(AND($AB1465&lt;&gt;$AB1464,IFERROR(INDEX(Cadastro!$F$5:$F$94,$AB1465),"")=""),"Indeterminado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IFERROR(MATCH($A1465&amp;"|"&amp;TEXT(_xlfn.MAXIFS(Cadastro!$E$5:$E$94,Cadastro!$A$5:$A$94,$A1465,Cadastro!$E$5:$E$94,"&lt;="&amp;$F1465),"yyyymmdd"),Cadastro!$I$5:$I$94,0),"")</f>
        <v>56</v>
      </c>
      <c r="AC1465" t="str">
        <f>IFERROR(_xlfn.SINGLE(INDEX(Exceções!$D$5:$D$202,MATCH($A1465&amp;"|"&amp;$F1465,Exceções!$F$5:$F$202,0))),"")</f>
        <v/>
      </c>
      <c r="AD1465" t="str">
        <f>IF($AC1465="","",IFERROR(_xlfn.SINGLE(INDEX(Exceções!$E$5:$E$202,MATCH($A1465&amp;"|"&amp;$F1465,Exceções!$F$5:$F$202,0))),""))</f>
        <v/>
      </c>
    </row>
    <row r="1466" spans="1:30" ht="15" hidden="1" customHeight="1" x14ac:dyDescent="0.25">
      <c r="A1466" s="43">
        <v>55554</v>
      </c>
      <c r="B1466" s="29" t="s">
        <v>219</v>
      </c>
      <c r="C1466" s="29" t="str">
        <f>IFERROR(INDEX(Cadastro!$C$5:$C$94,$AB1466),"NÃO INFORMADO")</f>
        <v>CAL</v>
      </c>
      <c r="D1466" s="29" t="str">
        <f>IFERROR(INDEX(Cadastro!$D$5:$D$94,$AB1466),"")</f>
        <v>6x1</v>
      </c>
      <c r="E1466" s="29" t="str">
        <f>IFERROR(INDEX(Cadastro!$G$5:$G$94,$AB1466),"")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$94,$AB1466),"")="",IF($L1466&gt;0,1,0),IF(IFERROR(INDEX(Cadastro!$F$5:$F$94,$AB1466),"")&lt;=IFERROR(INDEX(Parâmetros!$B$39:$B$48,MATCH($E1466,Parâmetros!$A$39:$A$48,0)),99),IFERROR(INDEX(Cadastro!$F$5:$F$94,$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$94,$AB1466),"")="",0,IF(IFERROR(INDEX(Cadastro!$F$5:$F$94,$AB1466),"")&gt;IFERROR(INDEX(Parâmetros!$B$39:$B$48,MATCH($E1466,Parâmetros!$A$39:$A$48,0)),99),IFERROR(INDEX(Cadastro!$F$5:$F$94,$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registro"),IF(AND($AB1466&lt;&gt;$AB1465,IFERROR(INDEX(Cadastro!$F$5:$F$94,$AB1466),"")=""),"Indeterminado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IFERROR(MATCH($A1466&amp;"|"&amp;TEXT(_xlfn.MAXIFS(Cadastro!$E$5:$E$94,Cadastro!$A$5:$A$94,$A1466,Cadastro!$E$5:$E$94,"&lt;="&amp;$F1466),"yyyymmdd"),Cadastro!$I$5:$I$94,0),"")</f>
        <v>56</v>
      </c>
      <c r="AC1466" t="str">
        <f>IFERROR(_xlfn.SINGLE(INDEX(Exceções!$D$5:$D$202,MATCH($A1466&amp;"|"&amp;$F1466,Exceções!$F$5:$F$202,0))),"")</f>
        <v/>
      </c>
      <c r="AD1466" t="str">
        <f>IF($AC1466="","",IFERROR(_xlfn.SINGLE(INDEX(Exceções!$E$5:$E$202,MATCH($A1466&amp;"|"&amp;$F1466,Exceções!$F$5:$F$202,0))),""))</f>
        <v/>
      </c>
    </row>
    <row r="1467" spans="1:30" ht="15" hidden="1" customHeight="1" x14ac:dyDescent="0.25">
      <c r="A1467" s="43">
        <v>55554</v>
      </c>
      <c r="B1467" s="29" t="s">
        <v>219</v>
      </c>
      <c r="C1467" s="29" t="str">
        <f>IFERROR(INDEX(Cadastro!$C$5:$C$94,$AB1467),"NÃO INFORMADO")</f>
        <v>CAL</v>
      </c>
      <c r="D1467" s="29" t="str">
        <f>IFERROR(INDEX(Cadastro!$D$5:$D$94,$AB1467),"")</f>
        <v>6x1</v>
      </c>
      <c r="E1467" s="29" t="str">
        <f>IFERROR(INDEX(Cadastro!$G$5:$G$94,$AB1467),"")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$94,$AB1467),"")="",IF($L1467&gt;0,1,0),IF(IFERROR(INDEX(Cadastro!$F$5:$F$94,$AB1467),"")&lt;=IFERROR(INDEX(Parâmetros!$B$39:$B$48,MATCH($E1467,Parâmetros!$A$39:$A$48,0)),99),IFERROR(INDEX(Cadastro!$F$5:$F$94,$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$94,$AB1467),"")="",0,IF(IFERROR(INDEX(Cadastro!$F$5:$F$94,$AB1467),"")&gt;IFERROR(INDEX(Parâmetros!$B$39:$B$48,MATCH($E1467,Parâmetros!$A$39:$A$48,0)),99),IFERROR(INDEX(Cadastro!$F$5:$F$94,$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registro"),IF(AND($AB1467&lt;&gt;$AB1466,IFERROR(INDEX(Cadastro!$F$5:$F$94,$AB1467),"")=""),"Indeterminado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IFERROR(MATCH($A1467&amp;"|"&amp;TEXT(_xlfn.MAXIFS(Cadastro!$E$5:$E$94,Cadastro!$A$5:$A$94,$A1467,Cadastro!$E$5:$E$94,"&lt;="&amp;$F1467),"yyyymmdd"),Cadastro!$I$5:$I$94,0),"")</f>
        <v>56</v>
      </c>
      <c r="AC1467" t="str">
        <f>IFERROR(_xlfn.SINGLE(INDEX(Exceções!$D$5:$D$202,MATCH($A1467&amp;"|"&amp;$F1467,Exceções!$F$5:$F$202,0))),"")</f>
        <v/>
      </c>
      <c r="AD1467" t="str">
        <f>IF($AC1467="","",IFERROR(_xlfn.SINGLE(INDEX(Exceções!$E$5:$E$202,MATCH($A1467&amp;"|"&amp;$F1467,Exceções!$F$5:$F$202,0))),""))</f>
        <v/>
      </c>
    </row>
    <row r="1468" spans="1:30" ht="15" hidden="1" customHeight="1" x14ac:dyDescent="0.25">
      <c r="A1468" s="43">
        <v>55554</v>
      </c>
      <c r="B1468" s="29" t="s">
        <v>219</v>
      </c>
      <c r="C1468" s="29" t="str">
        <f>IFERROR(INDEX(Cadastro!$C$5:$C$94,$AB1468),"NÃO INFORMADO")</f>
        <v>CAL</v>
      </c>
      <c r="D1468" s="29" t="str">
        <f>IFERROR(INDEX(Cadastro!$D$5:$D$94,$AB1468),"")</f>
        <v>6x1</v>
      </c>
      <c r="E1468" s="29" t="str">
        <f>IFERROR(INDEX(Cadastro!$G$5:$G$94,$AB1468),"")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$94,$AB1468),"")="",IF($L1468&gt;0,1,0),IF(IFERROR(INDEX(Cadastro!$F$5:$F$94,$AB1468),"")&lt;=IFERROR(INDEX(Parâmetros!$B$39:$B$48,MATCH($E1468,Parâmetros!$A$39:$A$48,0)),99),IFERROR(INDEX(Cadastro!$F$5:$F$94,$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$94,$AB1468),"")="",0,IF(IFERROR(INDEX(Cadastro!$F$5:$F$94,$AB1468),"")&gt;IFERROR(INDEX(Parâmetros!$B$39:$B$48,MATCH($E1468,Parâmetros!$A$39:$A$48,0)),99),IFERROR(INDEX(Cadastro!$F$5:$F$94,$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registro"),IF(AND($AB1468&lt;&gt;$AB1467,IFERROR(INDEX(Cadastro!$F$5:$F$94,$AB1468),"")=""),"Indeterminado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IFERROR(MATCH($A1468&amp;"|"&amp;TEXT(_xlfn.MAXIFS(Cadastro!$E$5:$E$94,Cadastro!$A$5:$A$94,$A1468,Cadastro!$E$5:$E$94,"&lt;="&amp;$F1468),"yyyymmdd"),Cadastro!$I$5:$I$94,0),"")</f>
        <v>56</v>
      </c>
      <c r="AC1468" t="str">
        <f>IFERROR(_xlfn.SINGLE(INDEX(Exceções!$D$5:$D$202,MATCH($A1468&amp;"|"&amp;$F1468,Exceções!$F$5:$F$202,0))),"")</f>
        <v/>
      </c>
      <c r="AD1468" t="str">
        <f>IF($AC1468="","",IFERROR(_xlfn.SINGLE(INDEX(Exceções!$E$5:$E$202,MATCH($A1468&amp;"|"&amp;$F1468,Exceções!$F$5:$F$202,0))),""))</f>
        <v/>
      </c>
    </row>
    <row r="1469" spans="1:30" ht="15" hidden="1" customHeight="1" x14ac:dyDescent="0.25">
      <c r="A1469" s="43">
        <v>55554</v>
      </c>
      <c r="B1469" s="29" t="s">
        <v>219</v>
      </c>
      <c r="C1469" s="29" t="str">
        <f>IFERROR(INDEX(Cadastro!$C$5:$C$94,$AB1469),"NÃO INFORMADO")</f>
        <v>CAL</v>
      </c>
      <c r="D1469" s="29" t="str">
        <f>IFERROR(INDEX(Cadastro!$D$5:$D$94,$AB1469),"")</f>
        <v>6x1</v>
      </c>
      <c r="E1469" s="29" t="str">
        <f>IFERROR(INDEX(Cadastro!$G$5:$G$94,$AB1469),"")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$94,$AB1469),"")="",IF($L1469&gt;0,1,0),IF(IFERROR(INDEX(Cadastro!$F$5:$F$94,$AB1469),"")&lt;=IFERROR(INDEX(Parâmetros!$B$39:$B$48,MATCH($E1469,Parâmetros!$A$39:$A$48,0)),99),IFERROR(INDEX(Cadastro!$F$5:$F$94,$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$94,$AB1469),"")="",0,IF(IFERROR(INDEX(Cadastro!$F$5:$F$94,$AB1469),"")&gt;IFERROR(INDEX(Parâmetros!$B$39:$B$48,MATCH($E1469,Parâmetros!$A$39:$A$48,0)),99),IFERROR(INDEX(Cadastro!$F$5:$F$94,$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registro"),IF(AND($AB1469&lt;&gt;$AB1468,IFERROR(INDEX(Cadastro!$F$5:$F$94,$AB1469),"")=""),"Indeterminado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IFERROR(MATCH($A1469&amp;"|"&amp;TEXT(_xlfn.MAXIFS(Cadastro!$E$5:$E$94,Cadastro!$A$5:$A$94,$A1469,Cadastro!$E$5:$E$94,"&lt;="&amp;$F1469),"yyyymmdd"),Cadastro!$I$5:$I$94,0),"")</f>
        <v>56</v>
      </c>
      <c r="AC1469" t="str">
        <f>IFERROR(_xlfn.SINGLE(INDEX(Exceções!$D$5:$D$202,MATCH($A1469&amp;"|"&amp;$F1469,Exceções!$F$5:$F$202,0))),"")</f>
        <v/>
      </c>
      <c r="AD1469" t="str">
        <f>IF($AC1469="","",IFERROR(_xlfn.SINGLE(INDEX(Exceções!$E$5:$E$202,MATCH($A1469&amp;"|"&amp;$F1469,Exceções!$F$5:$F$202,0))),""))</f>
        <v/>
      </c>
    </row>
    <row r="1470" spans="1:30" ht="15" hidden="1" customHeight="1" x14ac:dyDescent="0.25">
      <c r="A1470" s="43">
        <v>55554</v>
      </c>
      <c r="B1470" s="29" t="s">
        <v>219</v>
      </c>
      <c r="C1470" s="29" t="str">
        <f>IFERROR(INDEX(Cadastro!$C$5:$C$94,$AB1470),"NÃO INFORMADO")</f>
        <v>CAL</v>
      </c>
      <c r="D1470" s="29" t="str">
        <f>IFERROR(INDEX(Cadastro!$D$5:$D$94,$AB1470),"")</f>
        <v>6x1</v>
      </c>
      <c r="E1470" s="29" t="str">
        <f>IFERROR(INDEX(Cadastro!$G$5:$G$94,$AB1470),"")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$94,$AB1470),"")="",IF($L1470&gt;0,1,0),IF(IFERROR(INDEX(Cadastro!$F$5:$F$94,$AB1470),"")&lt;=IFERROR(INDEX(Parâmetros!$B$39:$B$48,MATCH($E1470,Parâmetros!$A$39:$A$48,0)),99),IFERROR(INDEX(Cadastro!$F$5:$F$94,$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$94,$AB1470),"")="",0,IF(IFERROR(INDEX(Cadastro!$F$5:$F$94,$AB1470),"")&gt;IFERROR(INDEX(Parâmetros!$B$39:$B$48,MATCH($E1470,Parâmetros!$A$39:$A$48,0)),99),IFERROR(INDEX(Cadastro!$F$5:$F$94,$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registro"),IF(AND($AB1470&lt;&gt;$AB1469,IFERROR(INDEX(Cadastro!$F$5:$F$94,$AB1470),"")=""),"Indeterminado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IFERROR(MATCH($A1470&amp;"|"&amp;TEXT(_xlfn.MAXIFS(Cadastro!$E$5:$E$94,Cadastro!$A$5:$A$94,$A1470,Cadastro!$E$5:$E$94,"&lt;="&amp;$F1470),"yyyymmdd"),Cadastro!$I$5:$I$94,0),"")</f>
        <v>56</v>
      </c>
      <c r="AC1470" t="str">
        <f>IFERROR(_xlfn.SINGLE(INDEX(Exceções!$D$5:$D$202,MATCH($A1470&amp;"|"&amp;$F1470,Exceções!$F$5:$F$202,0))),"")</f>
        <v>Atestado</v>
      </c>
      <c r="AD1470" t="str">
        <f>IF($AC1470="","",IFERROR(_xlfn.SINGLE(INDEX(Exceções!$E$5:$E$202,MATCH($A1470&amp;"|"&amp;$F1470,Exceções!$F$5:$F$202,0))),""))</f>
        <v>Atestado para consulta medica</v>
      </c>
    </row>
    <row r="1471" spans="1:30" ht="15" hidden="1" customHeight="1" x14ac:dyDescent="0.25">
      <c r="A1471" s="43">
        <v>55554</v>
      </c>
      <c r="B1471" s="29" t="s">
        <v>219</v>
      </c>
      <c r="C1471" s="29" t="str">
        <f>IFERROR(INDEX(Cadastro!$C$5:$C$94,$AB1471),"NÃO INFORMADO")</f>
        <v>CAL</v>
      </c>
      <c r="D1471" s="29" t="str">
        <f>IFERROR(INDEX(Cadastro!$D$5:$D$94,$AB1471),"")</f>
        <v>6x1</v>
      </c>
      <c r="E1471" s="29" t="str">
        <f>IFERROR(INDEX(Cadastro!$G$5:$G$94,$AB1471),"")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$94,$AB1471),"")="",IF($L1471&gt;0,1,0),IF(IFERROR(INDEX(Cadastro!$F$5:$F$94,$AB1471),"")&lt;=IFERROR(INDEX(Parâmetros!$B$39:$B$48,MATCH($E1471,Parâmetros!$A$39:$A$48,0)),99),IFERROR(INDEX(Cadastro!$F$5:$F$94,$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$94,$AB1471),"")="",0,IF(IFERROR(INDEX(Cadastro!$F$5:$F$94,$AB1471),"")&gt;IFERROR(INDEX(Parâmetros!$B$39:$B$48,MATCH($E1471,Parâmetros!$A$39:$A$48,0)),99),IFERROR(INDEX(Cadastro!$F$5:$F$94,$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registro"),IF(AND($AB1471&lt;&gt;$AB1470,IFERROR(INDEX(Cadastro!$F$5:$F$94,$AB1471),"")=""),"Indeterminado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IFERROR(MATCH($A1471&amp;"|"&amp;TEXT(_xlfn.MAXIFS(Cadastro!$E$5:$E$94,Cadastro!$A$5:$A$94,$A1471,Cadastro!$E$5:$E$94,"&lt;="&amp;$F1471),"yyyymmdd"),Cadastro!$I$5:$I$94,0),"")</f>
        <v>56</v>
      </c>
      <c r="AC1471" t="str">
        <f>IFERROR(_xlfn.SINGLE(INDEX(Exceções!$D$5:$D$202,MATCH($A1471&amp;"|"&amp;$F1471,Exceções!$F$5:$F$202,0))),"")</f>
        <v/>
      </c>
      <c r="AD1471" t="str">
        <f>IF($AC1471="","",IFERROR(_xlfn.SINGLE(INDEX(Exceções!$E$5:$E$202,MATCH($A1471&amp;"|"&amp;$F1471,Exceções!$F$5:$F$202,0))),""))</f>
        <v/>
      </c>
    </row>
    <row r="1472" spans="1:30" ht="15" hidden="1" customHeight="1" x14ac:dyDescent="0.25">
      <c r="A1472" s="43">
        <v>55554</v>
      </c>
      <c r="B1472" s="29" t="s">
        <v>219</v>
      </c>
      <c r="C1472" s="29" t="str">
        <f>IFERROR(INDEX(Cadastro!$C$5:$C$94,$AB1472),"NÃO INFORMADO")</f>
        <v>CAL</v>
      </c>
      <c r="D1472" s="29" t="str">
        <f>IFERROR(INDEX(Cadastro!$D$5:$D$94,$AB1472),"")</f>
        <v>6x1</v>
      </c>
      <c r="E1472" s="29" t="str">
        <f>IFERROR(INDEX(Cadastro!$G$5:$G$94,$AB1472),"")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$94,$AB1472),"")="",IF($L1472&gt;0,1,0),IF(IFERROR(INDEX(Cadastro!$F$5:$F$94,$AB1472),"")&lt;=IFERROR(INDEX(Parâmetros!$B$39:$B$48,MATCH($E1472,Parâmetros!$A$39:$A$48,0)),99),IFERROR(INDEX(Cadastro!$F$5:$F$94,$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$94,$AB1472),"")="",0,IF(IFERROR(INDEX(Cadastro!$F$5:$F$94,$AB1472),"")&gt;IFERROR(INDEX(Parâmetros!$B$39:$B$48,MATCH($E1472,Parâmetros!$A$39:$A$48,0)),99),IFERROR(INDEX(Cadastro!$F$5:$F$94,$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registro"),IF(AND($AB1472&lt;&gt;$AB1471,IFERROR(INDEX(Cadastro!$F$5:$F$94,$AB1472),"")=""),"Indeterminado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IFERROR(MATCH($A1472&amp;"|"&amp;TEXT(_xlfn.MAXIFS(Cadastro!$E$5:$E$94,Cadastro!$A$5:$A$94,$A1472,Cadastro!$E$5:$E$94,"&lt;="&amp;$F1472),"yyyymmdd"),Cadastro!$I$5:$I$94,0),"")</f>
        <v>56</v>
      </c>
      <c r="AC1472" t="str">
        <f>IFERROR(_xlfn.SINGLE(INDEX(Exceções!$D$5:$D$202,MATCH($A1472&amp;"|"&amp;$F1472,Exceções!$F$5:$F$202,0))),"")</f>
        <v/>
      </c>
      <c r="AD1472" t="str">
        <f>IF($AC1472="","",IFERROR(_xlfn.SINGLE(INDEX(Exceções!$E$5:$E$202,MATCH($A1472&amp;"|"&amp;$F1472,Exceções!$F$5:$F$202,0))),""))</f>
        <v/>
      </c>
    </row>
    <row r="1473" spans="1:30" ht="15" hidden="1" customHeight="1" x14ac:dyDescent="0.25">
      <c r="A1473" s="43">
        <v>55554</v>
      </c>
      <c r="B1473" s="29" t="s">
        <v>219</v>
      </c>
      <c r="C1473" s="29" t="str">
        <f>IFERROR(INDEX(Cadastro!$C$5:$C$94,$AB1473),"NÃO INFORMADO")</f>
        <v>CAL</v>
      </c>
      <c r="D1473" s="29" t="str">
        <f>IFERROR(INDEX(Cadastro!$D$5:$D$94,$AB1473),"")</f>
        <v>6x1</v>
      </c>
      <c r="E1473" s="29" t="str">
        <f>IFERROR(INDEX(Cadastro!$G$5:$G$94,$AB1473),"")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$94,$AB1473),"")="",IF($L1473&gt;0,1,0),IF(IFERROR(INDEX(Cadastro!$F$5:$F$94,$AB1473),"")&lt;=IFERROR(INDEX(Parâmetros!$B$39:$B$48,MATCH($E1473,Parâmetros!$A$39:$A$48,0)),99),IFERROR(INDEX(Cadastro!$F$5:$F$94,$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$94,$AB1473),"")="",0,IF(IFERROR(INDEX(Cadastro!$F$5:$F$94,$AB1473),"")&gt;IFERROR(INDEX(Parâmetros!$B$39:$B$48,MATCH($E1473,Parâmetros!$A$39:$A$48,0)),99),IFERROR(INDEX(Cadastro!$F$5:$F$94,$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registro"),IF(AND($AB1473&lt;&gt;$AB1472,IFERROR(INDEX(Cadastro!$F$5:$F$94,$AB1473),"")=""),"Indeterminado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IFERROR(MATCH($A1473&amp;"|"&amp;TEXT(_xlfn.MAXIFS(Cadastro!$E$5:$E$94,Cadastro!$A$5:$A$94,$A1473,Cadastro!$E$5:$E$94,"&lt;="&amp;$F1473),"yyyymmdd"),Cadastro!$I$5:$I$94,0),"")</f>
        <v>56</v>
      </c>
      <c r="AC1473" t="str">
        <f>IFERROR(_xlfn.SINGLE(INDEX(Exceções!$D$5:$D$202,MATCH($A1473&amp;"|"&amp;$F1473,Exceções!$F$5:$F$202,0))),"")</f>
        <v/>
      </c>
      <c r="AD1473" t="str">
        <f>IF($AC1473="","",IFERROR(_xlfn.SINGLE(INDEX(Exceções!$E$5:$E$202,MATCH($A1473&amp;"|"&amp;$F1473,Exceções!$F$5:$F$202,0))),""))</f>
        <v/>
      </c>
    </row>
    <row r="1474" spans="1:30" ht="15" hidden="1" customHeight="1" x14ac:dyDescent="0.25">
      <c r="A1474" s="43">
        <v>55554</v>
      </c>
      <c r="B1474" s="29" t="s">
        <v>219</v>
      </c>
      <c r="C1474" s="29" t="str">
        <f>IFERROR(INDEX(Cadastro!$C$5:$C$94,$AB1474),"NÃO INFORMADO")</f>
        <v>CAL</v>
      </c>
      <c r="D1474" s="29" t="str">
        <f>IFERROR(INDEX(Cadastro!$D$5:$D$94,$AB1474),"")</f>
        <v>6x1</v>
      </c>
      <c r="E1474" s="29" t="str">
        <f>IFERROR(INDEX(Cadastro!$G$5:$G$94,$AB1474),"")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$94,$AB1474),"")="",IF($L1474&gt;0,1,0),IF(IFERROR(INDEX(Cadastro!$F$5:$F$94,$AB1474),"")&lt;=IFERROR(INDEX(Parâmetros!$B$39:$B$48,MATCH($E1474,Parâmetros!$A$39:$A$48,0)),99),IFERROR(INDEX(Cadastro!$F$5:$F$94,$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$94,$AB1474),"")="",0,IF(IFERROR(INDEX(Cadastro!$F$5:$F$94,$AB1474),"")&gt;IFERROR(INDEX(Parâmetros!$B$39:$B$48,MATCH($E1474,Parâmetros!$A$39:$A$48,0)),99),IFERROR(INDEX(Cadastro!$F$5:$F$94,$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registro"),IF(AND($AB1474&lt;&gt;$AB1473,IFERROR(INDEX(Cadastro!$F$5:$F$94,$AB1474),"")=""),"Indeterminado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IFERROR(MATCH($A1474&amp;"|"&amp;TEXT(_xlfn.MAXIFS(Cadastro!$E$5:$E$94,Cadastro!$A$5:$A$94,$A1474,Cadastro!$E$5:$E$94,"&lt;="&amp;$F1474),"yyyymmdd"),Cadastro!$I$5:$I$94,0),"")</f>
        <v>56</v>
      </c>
      <c r="AC1474" t="str">
        <f>IFERROR(_xlfn.SINGLE(INDEX(Exceções!$D$5:$D$202,MATCH($A1474&amp;"|"&amp;$F1474,Exceções!$F$5:$F$202,0))),"")</f>
        <v/>
      </c>
      <c r="AD1474" t="str">
        <f>IF($AC1474="","",IFERROR(_xlfn.SINGLE(INDEX(Exceções!$E$5:$E$202,MATCH($A1474&amp;"|"&amp;$F1474,Exceções!$F$5:$F$202,0))),""))</f>
        <v/>
      </c>
    </row>
    <row r="1475" spans="1:30" ht="15" hidden="1" customHeight="1" x14ac:dyDescent="0.25">
      <c r="A1475" s="43">
        <v>55554</v>
      </c>
      <c r="B1475" s="29" t="s">
        <v>219</v>
      </c>
      <c r="C1475" s="29" t="str">
        <f>IFERROR(INDEX(Cadastro!$C$5:$C$94,$AB1475),"NÃO INFORMADO")</f>
        <v>CAL</v>
      </c>
      <c r="D1475" s="29" t="str">
        <f>IFERROR(INDEX(Cadastro!$D$5:$D$94,$AB1475),"")</f>
        <v>6x1</v>
      </c>
      <c r="E1475" s="29" t="str">
        <f>IFERROR(INDEX(Cadastro!$G$5:$G$94,$AB1475),"")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$94,$AB1475),"")="",IF($L1475&gt;0,1,0),IF(IFERROR(INDEX(Cadastro!$F$5:$F$94,$AB1475),"")&lt;=IFERROR(INDEX(Parâmetros!$B$39:$B$48,MATCH($E1475,Parâmetros!$A$39:$A$48,0)),99),IFERROR(INDEX(Cadastro!$F$5:$F$94,$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$94,$AB1475),"")="",0,IF(IFERROR(INDEX(Cadastro!$F$5:$F$94,$AB1475),"")&gt;IFERROR(INDEX(Parâmetros!$B$39:$B$48,MATCH($E1475,Parâmetros!$A$39:$A$48,0)),99),IFERROR(INDEX(Cadastro!$F$5:$F$94,$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registro"),IF(AND($AB1475&lt;&gt;$AB1474,IFERROR(INDEX(Cadastro!$F$5:$F$94,$AB1475),"")=""),"Indeterminado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IFERROR(MATCH($A1475&amp;"|"&amp;TEXT(_xlfn.MAXIFS(Cadastro!$E$5:$E$94,Cadastro!$A$5:$A$94,$A1475,Cadastro!$E$5:$E$94,"&lt;="&amp;$F1475),"yyyymmdd"),Cadastro!$I$5:$I$94,0),"")</f>
        <v>56</v>
      </c>
      <c r="AC1475" t="str">
        <f>IFERROR(_xlfn.SINGLE(INDEX(Exceções!$D$5:$D$202,MATCH($A1475&amp;"|"&amp;$F1475,Exceções!$F$5:$F$202,0))),"")</f>
        <v/>
      </c>
      <c r="AD1475" t="str">
        <f>IF($AC1475="","",IFERROR(_xlfn.SINGLE(INDEX(Exceções!$E$5:$E$202,MATCH($A1475&amp;"|"&amp;$F1475,Exceções!$F$5:$F$202,0))),""))</f>
        <v/>
      </c>
    </row>
    <row r="1476" spans="1:30" ht="15" hidden="1" customHeight="1" x14ac:dyDescent="0.25">
      <c r="A1476" s="43">
        <v>55554</v>
      </c>
      <c r="B1476" s="29" t="s">
        <v>219</v>
      </c>
      <c r="C1476" s="29" t="str">
        <f>IFERROR(INDEX(Cadastro!$C$5:$C$94,$AB1476),"NÃO INFORMADO")</f>
        <v>CAL</v>
      </c>
      <c r="D1476" s="29" t="str">
        <f>IFERROR(INDEX(Cadastro!$D$5:$D$94,$AB1476),"")</f>
        <v>6x1</v>
      </c>
      <c r="E1476" s="29" t="str">
        <f>IFERROR(INDEX(Cadastro!$G$5:$G$94,$AB1476),"")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$94,$AB1476),"")="",IF($L1476&gt;0,1,0),IF(IFERROR(INDEX(Cadastro!$F$5:$F$94,$AB1476),"")&lt;=IFERROR(INDEX(Parâmetros!$B$39:$B$48,MATCH($E1476,Parâmetros!$A$39:$A$48,0)),99),IFERROR(INDEX(Cadastro!$F$5:$F$94,$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$94,$AB1476),"")="",0,IF(IFERROR(INDEX(Cadastro!$F$5:$F$94,$AB1476),"")&gt;IFERROR(INDEX(Parâmetros!$B$39:$B$48,MATCH($E1476,Parâmetros!$A$39:$A$48,0)),99),IFERROR(INDEX(Cadastro!$F$5:$F$94,$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registro"),IF(AND($AB1476&lt;&gt;$AB1475,IFERROR(INDEX(Cadastro!$F$5:$F$94,$AB1476),"")=""),"Indeterminado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IFERROR(MATCH($A1476&amp;"|"&amp;TEXT(_xlfn.MAXIFS(Cadastro!$E$5:$E$94,Cadastro!$A$5:$A$94,$A1476,Cadastro!$E$5:$E$94,"&lt;="&amp;$F1476),"yyyymmdd"),Cadastro!$I$5:$I$94,0),"")</f>
        <v>56</v>
      </c>
      <c r="AC1476" t="str">
        <f>IFERROR(_xlfn.SINGLE(INDEX(Exceções!$D$5:$D$202,MATCH($A1476&amp;"|"&amp;$F1476,Exceções!$F$5:$F$202,0))),"")</f>
        <v/>
      </c>
      <c r="AD1476" t="str">
        <f>IF($AC1476="","",IFERROR(_xlfn.SINGLE(INDEX(Exceções!$E$5:$E$202,MATCH($A1476&amp;"|"&amp;$F1476,Exceções!$F$5:$F$202,0))),""))</f>
        <v/>
      </c>
    </row>
    <row r="1477" spans="1:30" ht="15" hidden="1" customHeight="1" x14ac:dyDescent="0.25">
      <c r="A1477" s="43">
        <v>55554</v>
      </c>
      <c r="B1477" s="29" t="s">
        <v>219</v>
      </c>
      <c r="C1477" s="29" t="str">
        <f>IFERROR(INDEX(Cadastro!$C$5:$C$94,$AB1477),"NÃO INFORMADO")</f>
        <v>CAL</v>
      </c>
      <c r="D1477" s="29" t="str">
        <f>IFERROR(INDEX(Cadastro!$D$5:$D$94,$AB1477),"")</f>
        <v>6x1</v>
      </c>
      <c r="E1477" s="29" t="str">
        <f>IFERROR(INDEX(Cadastro!$G$5:$G$94,$AB1477),"")</f>
        <v>6x1</v>
      </c>
      <c r="F1477" s="41">
        <v>46253</v>
      </c>
      <c r="G1477" s="44" t="str">
        <f t="shared" si="282"/>
        <v>qua</v>
      </c>
      <c r="H1477" s="43" t="str">
        <f>IF(COUNTIFS(Dados!$A:$A,$A1477,Dados!$S:$S,$F1477)=0,"",_xlfn.MINIFS(Dados!$Q:$Q,Dados!$A:$A,$A1477,Dados!$S:$S,$F1477))</f>
        <v/>
      </c>
      <c r="I1477" s="43" t="str">
        <f>IF($H1477="","",_xlfn.MAXIFS(Dados!$R:$R,Dados!$A:$A,$A1477,Dados!$S:$S,$F1477))</f>
        <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0</v>
      </c>
      <c r="M1477" s="42">
        <f>IFERROR(INDEX(Parâmetros!$E$6:$E$11,MATCH($K1477,Parâmetros!$A$6:$A$11,0)),"")</f>
        <v>8.8000000000000007</v>
      </c>
      <c r="N1477" s="45">
        <f t="shared" si="283"/>
        <v>0</v>
      </c>
      <c r="O1477" s="45">
        <f>Parâmetros!$E$13</f>
        <v>0.8</v>
      </c>
      <c r="P1477" s="44" t="str">
        <f>IF(OR($M1477="",$F1477&gt;Parâmetros!$E$14),"Não","Sim")</f>
        <v>Não</v>
      </c>
      <c r="Q1477" s="44" t="str">
        <f t="shared" si="284"/>
        <v/>
      </c>
      <c r="R1477" s="44" t="str">
        <f t="shared" si="285"/>
        <v/>
      </c>
      <c r="S1477" s="42" t="str">
        <f t="shared" si="286"/>
        <v/>
      </c>
      <c r="T1477" s="44" t="str">
        <f>IF($Q1477&lt;&gt;"Sim","",IF($N1477&gt;Parâmetros!$E$15,"Sim","Não"))</f>
        <v/>
      </c>
      <c r="U1477" s="29" t="str">
        <f t="shared" si="287"/>
        <v>Fora da apuração</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FALTA DE REGISTRO · dia útil da escala 6x1</v>
      </c>
      <c r="W1477" s="46" t="str">
        <f>IF(AND($AC1477&lt;&gt;"",$AB1477=$AB1476,$W1476&lt;&gt;""),$W1476,IF(OR(OR($D1477="6x1",$D1477="FF 6x1"),$D1477="5x2"),"",IF($AB1477&lt;&gt;$AB1476,IF(IFERROR(INDEX(Cadastro!$F$5:$F$94,$AB1477),"")="",IF($L1477&gt;0,1,0),IF(IFERROR(INDEX(Cadastro!$F$5:$F$94,$AB1477),"")&lt;=IFERROR(INDEX(Parâmetros!$B$39:$B$48,MATCH($E1477,Parâmetros!$A$39:$A$48,0)),99),IFERROR(INDEX(Cadastro!$F$5:$F$94,$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$94,$AB1477),"")="",0,IF(IFERROR(INDEX(Cadastro!$F$5:$F$94,$AB1477),"")&gt;IFERROR(INDEX(Parâmetros!$B$39:$B$48,MATCH($E1477,Parâmetros!$A$39:$A$48,0)),99),IFERROR(INDEX(Cadastro!$F$5:$F$94,$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registro"),IF(AND($AB1477&lt;&gt;$AB1476,IFERROR(INDEX(Cadastro!$F$5:$F$94,$AB1477),"")=""),"Indeterminado (início da série)",IF($X1477&gt;0,"Folga","Falta de registro"))))))))</f>
        <v>Falta de registro</v>
      </c>
      <c r="Z1477" s="46">
        <f>IF(OR($L1477&gt;0,$F1477&gt;Parâmetros!$E$14),0,IF($A1477&lt;&gt;$A1476,1,N($Z1476)+1))</f>
        <v>0</v>
      </c>
      <c r="AA1477" s="46">
        <f>IF(OR($L1477&gt;0,$F1477&gt;Parâmetros!$E$14),0,IF(OR($A1477&lt;&gt;$A1478,$F1478&gt;Parâmetros!$E$14),1,N($AA1478)+1))</f>
        <v>0</v>
      </c>
      <c r="AB1477" s="43">
        <f>IFERROR(MATCH($A1477&amp;"|"&amp;TEXT(_xlfn.MAXIFS(Cadastro!$E$5:$E$94,Cadastro!$A$5:$A$94,$A1477,Cadastro!$E$5:$E$94,"&lt;="&amp;$F1477),"yyyymmdd"),Cadastro!$I$5:$I$94,0),"")</f>
        <v>56</v>
      </c>
      <c r="AC1477" t="str">
        <f>IFERROR(_xlfn.SINGLE(INDEX(Exceções!$D$5:$D$202,MATCH($A1477&amp;"|"&amp;$F1477,Exceções!$F$5:$F$202,0))),"")</f>
        <v/>
      </c>
      <c r="AD1477" t="str">
        <f>IF($AC1477="","",IFERROR(_xlfn.SINGLE(INDEX(Exceções!$E$5:$E$202,MATCH($A1477&amp;"|"&amp;$F1477,Exceções!$F$5:$F$202,0))),""))</f>
        <v/>
      </c>
    </row>
    <row r="1478" spans="1:30" ht="15" hidden="1" customHeight="1" x14ac:dyDescent="0.25">
      <c r="A1478" s="43">
        <v>55554</v>
      </c>
      <c r="B1478" s="29" t="s">
        <v>219</v>
      </c>
      <c r="C1478" s="29" t="str">
        <f>IFERROR(INDEX(Cadastro!$C$5:$C$94,$AB1478),"NÃO INFORMADO")</f>
        <v>CAL</v>
      </c>
      <c r="D1478" s="29" t="str">
        <f>IFERROR(INDEX(Cadastro!$D$5:$D$94,$AB1478),"")</f>
        <v>6x1</v>
      </c>
      <c r="E1478" s="29" t="str">
        <f>IFERROR(INDEX(Cadastro!$G$5:$G$94,$AB1478),"")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$94,$AB1478),"")="",IF($L1478&gt;0,1,0),IF(IFERROR(INDEX(Cadastro!$F$5:$F$94,$AB1478),"")&lt;=IFERROR(INDEX(Parâmetros!$B$39:$B$48,MATCH($E1478,Parâmetros!$A$39:$A$48,0)),99),IFERROR(INDEX(Cadastro!$F$5:$F$94,$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$94,$AB1478),"")="",0,IF(IFERROR(INDEX(Cadastro!$F$5:$F$94,$AB1478),"")&gt;IFERROR(INDEX(Parâmetros!$B$39:$B$48,MATCH($E1478,Parâmetros!$A$39:$A$48,0)),99),IFERROR(INDEX(Cadastro!$F$5:$F$94,$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registro"),IF(AND($AB1478&lt;&gt;$AB1477,IFERROR(INDEX(Cadastro!$F$5:$F$94,$AB1478),"")=""),"Indeterminado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IFERROR(MATCH($A1478&amp;"|"&amp;TEXT(_xlfn.MAXIFS(Cadastro!$E$5:$E$94,Cadastro!$A$5:$A$94,$A1478,Cadastro!$E$5:$E$94,"&lt;="&amp;$F1478),"yyyymmdd"),Cadastro!$I$5:$I$94,0),"")</f>
        <v>56</v>
      </c>
      <c r="AC1478" t="str">
        <f>IFERROR(_xlfn.SINGLE(INDEX(Exceções!$D$5:$D$202,MATCH($A1478&amp;"|"&amp;$F1478,Exceções!$F$5:$F$202,0))),"")</f>
        <v/>
      </c>
      <c r="AD1478" t="str">
        <f>IF($AC1478="","",IFERROR(_xlfn.SINGLE(INDEX(Exceções!$E$5:$E$202,MATCH($A1478&amp;"|"&amp;$F1478,Exceções!$F$5:$F$202,0))),""))</f>
        <v/>
      </c>
    </row>
    <row r="1479" spans="1:30" ht="15" hidden="1" customHeight="1" x14ac:dyDescent="0.25">
      <c r="A1479" s="43">
        <v>55554</v>
      </c>
      <c r="B1479" s="29" t="s">
        <v>219</v>
      </c>
      <c r="C1479" s="29" t="str">
        <f>IFERROR(INDEX(Cadastro!$C$5:$C$94,$AB1479),"NÃO INFORMADO")</f>
        <v>CAL</v>
      </c>
      <c r="D1479" s="29" t="str">
        <f>IFERROR(INDEX(Cadastro!$D$5:$D$94,$AB1479),"")</f>
        <v>6x1</v>
      </c>
      <c r="E1479" s="29" t="str">
        <f>IFERROR(INDEX(Cadastro!$G$5:$G$94,$AB1479),"")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$94,$AB1479),"")="",IF($L1479&gt;0,1,0),IF(IFERROR(INDEX(Cadastro!$F$5:$F$94,$AB1479),"")&lt;=IFERROR(INDEX(Parâmetros!$B$39:$B$48,MATCH($E1479,Parâmetros!$A$39:$A$48,0)),99),IFERROR(INDEX(Cadastro!$F$5:$F$94,$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$94,$AB1479),"")="",0,IF(IFERROR(INDEX(Cadastro!$F$5:$F$94,$AB1479),"")&gt;IFERROR(INDEX(Parâmetros!$B$39:$B$48,MATCH($E1479,Parâmetros!$A$39:$A$48,0)),99),IFERROR(INDEX(Cadastro!$F$5:$F$94,$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registro"),IF(AND($AB1479&lt;&gt;$AB1478,IFERROR(INDEX(Cadastro!$F$5:$F$94,$AB1479),"")=""),"Indeterminado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IFERROR(MATCH($A1479&amp;"|"&amp;TEXT(_xlfn.MAXIFS(Cadastro!$E$5:$E$94,Cadastro!$A$5:$A$94,$A1479,Cadastro!$E$5:$E$94,"&lt;="&amp;$F1479),"yyyymmdd"),Cadastro!$I$5:$I$94,0),"")</f>
        <v>56</v>
      </c>
      <c r="AC1479" t="str">
        <f>IFERROR(_xlfn.SINGLE(INDEX(Exceções!$D$5:$D$202,MATCH($A1479&amp;"|"&amp;$F1479,Exceções!$F$5:$F$202,0))),"")</f>
        <v/>
      </c>
      <c r="AD1479" t="str">
        <f>IF($AC1479="","",IFERROR(_xlfn.SINGLE(INDEX(Exceções!$E$5:$E$202,MATCH($A1479&amp;"|"&amp;$F1479,Exceções!$F$5:$F$202,0))),""))</f>
        <v/>
      </c>
    </row>
    <row r="1480" spans="1:30" ht="15" hidden="1" customHeight="1" x14ac:dyDescent="0.25">
      <c r="A1480" s="43">
        <v>55554</v>
      </c>
      <c r="B1480" s="29" t="s">
        <v>219</v>
      </c>
      <c r="C1480" s="29" t="str">
        <f>IFERROR(INDEX(Cadastro!$C$5:$C$94,$AB1480),"NÃO INFORMADO")</f>
        <v>CAL</v>
      </c>
      <c r="D1480" s="29" t="str">
        <f>IFERROR(INDEX(Cadastro!$D$5:$D$94,$AB1480),"")</f>
        <v>6x1</v>
      </c>
      <c r="E1480" s="29" t="str">
        <f>IFERROR(INDEX(Cadastro!$G$5:$G$94,$AB1480),"")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$94,$AB1480),"")="",IF($L1480&gt;0,1,0),IF(IFERROR(INDEX(Cadastro!$F$5:$F$94,$AB1480),"")&lt;=IFERROR(INDEX(Parâmetros!$B$39:$B$48,MATCH($E1480,Parâmetros!$A$39:$A$48,0)),99),IFERROR(INDEX(Cadastro!$F$5:$F$94,$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$94,$AB1480),"")="",0,IF(IFERROR(INDEX(Cadastro!$F$5:$F$94,$AB1480),"")&gt;IFERROR(INDEX(Parâmetros!$B$39:$B$48,MATCH($E1480,Parâmetros!$A$39:$A$48,0)),99),IFERROR(INDEX(Cadastro!$F$5:$F$94,$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registro"),IF(AND($AB1480&lt;&gt;$AB1479,IFERROR(INDEX(Cadastro!$F$5:$F$94,$AB1480),"")=""),"Indeterminado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IFERROR(MATCH($A1480&amp;"|"&amp;TEXT(_xlfn.MAXIFS(Cadastro!$E$5:$E$94,Cadastro!$A$5:$A$94,$A1480,Cadastro!$E$5:$E$94,"&lt;="&amp;$F1480),"yyyymmdd"),Cadastro!$I$5:$I$94,0),"")</f>
        <v>56</v>
      </c>
      <c r="AC1480" t="str">
        <f>IFERROR(_xlfn.SINGLE(INDEX(Exceções!$D$5:$D$202,MATCH($A1480&amp;"|"&amp;$F1480,Exceções!$F$5:$F$202,0))),"")</f>
        <v/>
      </c>
      <c r="AD1480" t="str">
        <f>IF($AC1480="","",IFERROR(_xlfn.SINGLE(INDEX(Exceções!$E$5:$E$202,MATCH($A1480&amp;"|"&amp;$F1480,Exceções!$F$5:$F$202,0))),""))</f>
        <v/>
      </c>
    </row>
    <row r="1481" spans="1:30" ht="15" hidden="1" customHeight="1" x14ac:dyDescent="0.25">
      <c r="A1481" s="43">
        <v>55554</v>
      </c>
      <c r="B1481" s="29" t="s">
        <v>219</v>
      </c>
      <c r="C1481" s="29" t="str">
        <f>IFERROR(INDEX(Cadastro!$C$5:$C$94,$AB1481),"NÃO INFORMADO")</f>
        <v>CAL</v>
      </c>
      <c r="D1481" s="29" t="str">
        <f>IFERROR(INDEX(Cadastro!$D$5:$D$94,$AB1481),"")</f>
        <v>6x1</v>
      </c>
      <c r="E1481" s="29" t="str">
        <f>IFERROR(INDEX(Cadastro!$G$5:$G$94,$AB1481),"")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$94,$AB1481),"")="",IF($L1481&gt;0,1,0),IF(IFERROR(INDEX(Cadastro!$F$5:$F$94,$AB1481),"")&lt;=IFERROR(INDEX(Parâmetros!$B$39:$B$48,MATCH($E1481,Parâmetros!$A$39:$A$48,0)),99),IFERROR(INDEX(Cadastro!$F$5:$F$94,$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$94,$AB1481),"")="",0,IF(IFERROR(INDEX(Cadastro!$F$5:$F$94,$AB1481),"")&gt;IFERROR(INDEX(Parâmetros!$B$39:$B$48,MATCH($E1481,Parâmetros!$A$39:$A$48,0)),99),IFERROR(INDEX(Cadastro!$F$5:$F$94,$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registro"),IF(AND($AB1481&lt;&gt;$AB1480,IFERROR(INDEX(Cadastro!$F$5:$F$94,$AB1481),"")=""),"Indeterminado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IFERROR(MATCH($A1481&amp;"|"&amp;TEXT(_xlfn.MAXIFS(Cadastro!$E$5:$E$94,Cadastro!$A$5:$A$94,$A1481,Cadastro!$E$5:$E$94,"&lt;="&amp;$F1481),"yyyymmdd"),Cadastro!$I$5:$I$94,0),"")</f>
        <v>56</v>
      </c>
      <c r="AC1481" t="str">
        <f>IFERROR(_xlfn.SINGLE(INDEX(Exceções!$D$5:$D$202,MATCH($A1481&amp;"|"&amp;$F1481,Exceções!$F$5:$F$202,0))),"")</f>
        <v/>
      </c>
      <c r="AD1481" t="str">
        <f>IF($AC1481="","",IFERROR(_xlfn.SINGLE(INDEX(Exceções!$E$5:$E$202,MATCH($A1481&amp;"|"&amp;$F1481,Exceções!$F$5:$F$202,0))),""))</f>
        <v/>
      </c>
    </row>
    <row r="1482" spans="1:30" ht="15" hidden="1" customHeight="1" x14ac:dyDescent="0.25">
      <c r="A1482" s="43">
        <v>55554</v>
      </c>
      <c r="B1482" s="29" t="s">
        <v>219</v>
      </c>
      <c r="C1482" s="29" t="str">
        <f>IFERROR(INDEX(Cadastro!$C$5:$C$94,$AB1482),"NÃO INFORMADO")</f>
        <v>CAL</v>
      </c>
      <c r="D1482" s="29" t="str">
        <f>IFERROR(INDEX(Cadastro!$D$5:$D$94,$AB1482),"")</f>
        <v>6x1</v>
      </c>
      <c r="E1482" s="29" t="str">
        <f>IFERROR(INDEX(Cadastro!$G$5:$G$94,$AB1482),"")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$94,$AB1482),"")="",IF($L1482&gt;0,1,0),IF(IFERROR(INDEX(Cadastro!$F$5:$F$94,$AB1482),"")&lt;=IFERROR(INDEX(Parâmetros!$B$39:$B$48,MATCH($E1482,Parâmetros!$A$39:$A$48,0)),99),IFERROR(INDEX(Cadastro!$F$5:$F$94,$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$94,$AB1482),"")="",0,IF(IFERROR(INDEX(Cadastro!$F$5:$F$94,$AB1482),"")&gt;IFERROR(INDEX(Parâmetros!$B$39:$B$48,MATCH($E1482,Parâmetros!$A$39:$A$48,0)),99),IFERROR(INDEX(Cadastro!$F$5:$F$94,$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registro"),IF(AND($AB1482&lt;&gt;$AB1481,IFERROR(INDEX(Cadastro!$F$5:$F$94,$AB1482),"")=""),"Indeterminado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IFERROR(MATCH($A1482&amp;"|"&amp;TEXT(_xlfn.MAXIFS(Cadastro!$E$5:$E$94,Cadastro!$A$5:$A$94,$A1482,Cadastro!$E$5:$E$94,"&lt;="&amp;$F1482),"yyyymmdd"),Cadastro!$I$5:$I$94,0),"")</f>
        <v>56</v>
      </c>
      <c r="AC1482" t="str">
        <f>IFERROR(_xlfn.SINGLE(INDEX(Exceções!$D$5:$D$202,MATCH($A1482&amp;"|"&amp;$F1482,Exceções!$F$5:$F$202,0))),"")</f>
        <v/>
      </c>
      <c r="AD1482" t="str">
        <f>IF($AC1482="","",IFERROR(_xlfn.SINGLE(INDEX(Exceções!$E$5:$E$202,MATCH($A1482&amp;"|"&amp;$F1482,Exceções!$F$5:$F$202,0))),""))</f>
        <v/>
      </c>
    </row>
    <row r="1483" spans="1:30" ht="15" hidden="1" customHeight="1" x14ac:dyDescent="0.25">
      <c r="A1483" s="43">
        <v>55554</v>
      </c>
      <c r="B1483" s="29" t="s">
        <v>219</v>
      </c>
      <c r="C1483" s="29" t="str">
        <f>IFERROR(INDEX(Cadastro!$C$5:$C$94,$AB1483),"NÃO INFORMADO")</f>
        <v>CAL</v>
      </c>
      <c r="D1483" s="29" t="str">
        <f>IFERROR(INDEX(Cadastro!$D$5:$D$94,$AB1483),"")</f>
        <v>6x1</v>
      </c>
      <c r="E1483" s="29" t="str">
        <f>IFERROR(INDEX(Cadastro!$G$5:$G$94,$AB1483),"")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$94,$AB1483),"")="",IF($L1483&gt;0,1,0),IF(IFERROR(INDEX(Cadastro!$F$5:$F$94,$AB1483),"")&lt;=IFERROR(INDEX(Parâmetros!$B$39:$B$48,MATCH($E1483,Parâmetros!$A$39:$A$48,0)),99),IFERROR(INDEX(Cadastro!$F$5:$F$94,$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$94,$AB1483),"")="",0,IF(IFERROR(INDEX(Cadastro!$F$5:$F$94,$AB1483),"")&gt;IFERROR(INDEX(Parâmetros!$B$39:$B$48,MATCH($E1483,Parâmetros!$A$39:$A$48,0)),99),IFERROR(INDEX(Cadastro!$F$5:$F$94,$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registro"),IF(AND($AB1483&lt;&gt;$AB1482,IFERROR(INDEX(Cadastro!$F$5:$F$94,$AB1483),"")=""),"Indeterminado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IFERROR(MATCH($A1483&amp;"|"&amp;TEXT(_xlfn.MAXIFS(Cadastro!$E$5:$E$94,Cadastro!$A$5:$A$94,$A1483,Cadastro!$E$5:$E$94,"&lt;="&amp;$F1483),"yyyymmdd"),Cadastro!$I$5:$I$94,0),"")</f>
        <v>56</v>
      </c>
      <c r="AC1483" t="str">
        <f>IFERROR(_xlfn.SINGLE(INDEX(Exceções!$D$5:$D$202,MATCH($A1483&amp;"|"&amp;$F1483,Exceções!$F$5:$F$202,0))),"")</f>
        <v/>
      </c>
      <c r="AD1483" t="str">
        <f>IF($AC1483="","",IFERROR(_xlfn.SINGLE(INDEX(Exceções!$E$5:$E$202,MATCH($A1483&amp;"|"&amp;$F1483,Exceções!$F$5:$F$202,0))),""))</f>
        <v/>
      </c>
    </row>
    <row r="1484" spans="1:30" ht="15" hidden="1" customHeight="1" x14ac:dyDescent="0.25">
      <c r="A1484" s="43">
        <v>55554</v>
      </c>
      <c r="B1484" s="29" t="s">
        <v>219</v>
      </c>
      <c r="C1484" s="29" t="str">
        <f>IFERROR(INDEX(Cadastro!$C$5:$C$94,$AB1484),"NÃO INFORMADO")</f>
        <v>CAL</v>
      </c>
      <c r="D1484" s="29" t="str">
        <f>IFERROR(INDEX(Cadastro!$D$5:$D$94,$AB1484),"")</f>
        <v>6x1</v>
      </c>
      <c r="E1484" s="29" t="str">
        <f>IFERROR(INDEX(Cadastro!$G$5:$G$94,$AB1484),"")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$94,$AB1484),"")="",IF($L1484&gt;0,1,0),IF(IFERROR(INDEX(Cadastro!$F$5:$F$94,$AB1484),"")&lt;=IFERROR(INDEX(Parâmetros!$B$39:$B$48,MATCH($E1484,Parâmetros!$A$39:$A$48,0)),99),IFERROR(INDEX(Cadastro!$F$5:$F$94,$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$94,$AB1484),"")="",0,IF(IFERROR(INDEX(Cadastro!$F$5:$F$94,$AB1484),"")&gt;IFERROR(INDEX(Parâmetros!$B$39:$B$48,MATCH($E1484,Parâmetros!$A$39:$A$48,0)),99),IFERROR(INDEX(Cadastro!$F$5:$F$94,$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registro"),IF(AND($AB1484&lt;&gt;$AB1483,IFERROR(INDEX(Cadastro!$F$5:$F$94,$AB1484),"")=""),"Indeterminado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IFERROR(MATCH($A1484&amp;"|"&amp;TEXT(_xlfn.MAXIFS(Cadastro!$E$5:$E$94,Cadastro!$A$5:$A$94,$A1484,Cadastro!$E$5:$E$94,"&lt;="&amp;$F1484),"yyyymmdd"),Cadastro!$I$5:$I$94,0),"")</f>
        <v>56</v>
      </c>
      <c r="AC1484" t="str">
        <f>IFERROR(_xlfn.SINGLE(INDEX(Exceções!$D$5:$D$202,MATCH($A1484&amp;"|"&amp;$F1484,Exceções!$F$5:$F$202,0))),"")</f>
        <v/>
      </c>
      <c r="AD1484" t="str">
        <f>IF($AC1484="","",IFERROR(_xlfn.SINGLE(INDEX(Exceções!$E$5:$E$202,MATCH($A1484&amp;"|"&amp;$F1484,Exceções!$F$5:$F$202,0))),""))</f>
        <v/>
      </c>
    </row>
    <row r="1485" spans="1:30" ht="15" hidden="1" customHeight="1" x14ac:dyDescent="0.25">
      <c r="A1485" s="43">
        <v>55554</v>
      </c>
      <c r="B1485" s="29" t="s">
        <v>219</v>
      </c>
      <c r="C1485" s="29" t="str">
        <f>IFERROR(INDEX(Cadastro!$C$5:$C$94,$AB1485),"NÃO INFORMADO")</f>
        <v>CAL</v>
      </c>
      <c r="D1485" s="29" t="str">
        <f>IFERROR(INDEX(Cadastro!$D$5:$D$94,$AB1485),"")</f>
        <v>6x1</v>
      </c>
      <c r="E1485" s="29" t="str">
        <f>IFERROR(INDEX(Cadastro!$G$5:$G$94,$AB1485),"")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$94,$AB1485),"")="",IF($L1485&gt;0,1,0),IF(IFERROR(INDEX(Cadastro!$F$5:$F$94,$AB1485),"")&lt;=IFERROR(INDEX(Parâmetros!$B$39:$B$48,MATCH($E1485,Parâmetros!$A$39:$A$48,0)),99),IFERROR(INDEX(Cadastro!$F$5:$F$94,$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$94,$AB1485),"")="",0,IF(IFERROR(INDEX(Cadastro!$F$5:$F$94,$AB1485),"")&gt;IFERROR(INDEX(Parâmetros!$B$39:$B$48,MATCH($E1485,Parâmetros!$A$39:$A$48,0)),99),IFERROR(INDEX(Cadastro!$F$5:$F$94,$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registro"),IF(AND($AB1485&lt;&gt;$AB1484,IFERROR(INDEX(Cadastro!$F$5:$F$94,$AB1485),"")=""),"Indeterminado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IFERROR(MATCH($A1485&amp;"|"&amp;TEXT(_xlfn.MAXIFS(Cadastro!$E$5:$E$94,Cadastro!$A$5:$A$94,$A1485,Cadastro!$E$5:$E$94,"&lt;="&amp;$F1485),"yyyymmdd"),Cadastro!$I$5:$I$94,0),"")</f>
        <v>56</v>
      </c>
      <c r="AC1485" t="str">
        <f>IFERROR(_xlfn.SINGLE(INDEX(Exceções!$D$5:$D$202,MATCH($A1485&amp;"|"&amp;$F1485,Exceções!$F$5:$F$202,0))),"")</f>
        <v/>
      </c>
      <c r="AD1485" t="str">
        <f>IF($AC1485="","",IFERROR(_xlfn.SINGLE(INDEX(Exceções!$E$5:$E$202,MATCH($A1485&amp;"|"&amp;$F1485,Exceções!$F$5:$F$202,0))),""))</f>
        <v/>
      </c>
    </row>
    <row r="1486" spans="1:30" ht="15" hidden="1" customHeight="1" x14ac:dyDescent="0.25">
      <c r="A1486" s="43">
        <v>55554</v>
      </c>
      <c r="B1486" s="29" t="s">
        <v>219</v>
      </c>
      <c r="C1486" s="29" t="str">
        <f>IFERROR(INDEX(Cadastro!$C$5:$C$94,$AB1486),"NÃO INFORMADO")</f>
        <v>CAL</v>
      </c>
      <c r="D1486" s="29" t="str">
        <f>IFERROR(INDEX(Cadastro!$D$5:$D$94,$AB1486),"")</f>
        <v>6x1</v>
      </c>
      <c r="E1486" s="29" t="str">
        <f>IFERROR(INDEX(Cadastro!$G$5:$G$94,$AB1486),"")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$94,$AB1486),"")="",IF($L1486&gt;0,1,0),IF(IFERROR(INDEX(Cadastro!$F$5:$F$94,$AB1486),"")&lt;=IFERROR(INDEX(Parâmetros!$B$39:$B$48,MATCH($E1486,Parâmetros!$A$39:$A$48,0)),99),IFERROR(INDEX(Cadastro!$F$5:$F$94,$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$94,$AB1486),"")="",0,IF(IFERROR(INDEX(Cadastro!$F$5:$F$94,$AB1486),"")&gt;IFERROR(INDEX(Parâmetros!$B$39:$B$48,MATCH($E1486,Parâmetros!$A$39:$A$48,0)),99),IFERROR(INDEX(Cadastro!$F$5:$F$94,$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registro"),IF(AND($AB1486&lt;&gt;$AB1485,IFERROR(INDEX(Cadastro!$F$5:$F$94,$AB1486),"")=""),"Indeterminado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IFERROR(MATCH($A1486&amp;"|"&amp;TEXT(_xlfn.MAXIFS(Cadastro!$E$5:$E$94,Cadastro!$A$5:$A$94,$A1486,Cadastro!$E$5:$E$94,"&lt;="&amp;$F1486),"yyyymmdd"),Cadastro!$I$5:$I$94,0),"")</f>
        <v>56</v>
      </c>
      <c r="AC1486" t="str">
        <f>IFERROR(_xlfn.SINGLE(INDEX(Exceções!$D$5:$D$202,MATCH($A1486&amp;"|"&amp;$F1486,Exceções!$F$5:$F$202,0))),"")</f>
        <v/>
      </c>
      <c r="AD1486" t="str">
        <f>IF($AC1486="","",IFERROR(_xlfn.SINGLE(INDEX(Exceções!$E$5:$E$202,MATCH($A1486&amp;"|"&amp;$F1486,Exceções!$F$5:$F$202,0))),""))</f>
        <v/>
      </c>
    </row>
    <row r="1487" spans="1:30" ht="15" hidden="1" customHeight="1" x14ac:dyDescent="0.25">
      <c r="A1487" s="43">
        <v>55554</v>
      </c>
      <c r="B1487" s="29" t="s">
        <v>219</v>
      </c>
      <c r="C1487" s="29" t="str">
        <f>IFERROR(INDEX(Cadastro!$C$5:$C$94,$AB1487),"NÃO INFORMADO")</f>
        <v>CAL</v>
      </c>
      <c r="D1487" s="29" t="str">
        <f>IFERROR(INDEX(Cadastro!$D$5:$D$94,$AB1487),"")</f>
        <v>6x1</v>
      </c>
      <c r="E1487" s="29" t="str">
        <f>IFERROR(INDEX(Cadastro!$G$5:$G$94,$AB1487),"")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$94,$AB1487),"")="",IF($L1487&gt;0,1,0),IF(IFERROR(INDEX(Cadastro!$F$5:$F$94,$AB1487),"")&lt;=IFERROR(INDEX(Parâmetros!$B$39:$B$48,MATCH($E1487,Parâmetros!$A$39:$A$48,0)),99),IFERROR(INDEX(Cadastro!$F$5:$F$94,$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$94,$AB1487),"")="",0,IF(IFERROR(INDEX(Cadastro!$F$5:$F$94,$AB1487),"")&gt;IFERROR(INDEX(Parâmetros!$B$39:$B$48,MATCH($E1487,Parâmetros!$A$39:$A$48,0)),99),IFERROR(INDEX(Cadastro!$F$5:$F$94,$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registro"),IF(AND($AB1487&lt;&gt;$AB1486,IFERROR(INDEX(Cadastro!$F$5:$F$94,$AB1487),"")=""),"Indeterminado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IFERROR(MATCH($A1487&amp;"|"&amp;TEXT(_xlfn.MAXIFS(Cadastro!$E$5:$E$94,Cadastro!$A$5:$A$94,$A1487,Cadastro!$E$5:$E$94,"&lt;="&amp;$F1487),"yyyymmdd"),Cadastro!$I$5:$I$94,0),"")</f>
        <v>56</v>
      </c>
      <c r="AC1487" t="str">
        <f>IFERROR(_xlfn.SINGLE(INDEX(Exceções!$D$5:$D$202,MATCH($A1487&amp;"|"&amp;$F1487,Exceções!$F$5:$F$202,0))),"")</f>
        <v/>
      </c>
      <c r="AD1487" t="str">
        <f>IF($AC1487="","",IFERROR(_xlfn.SINGLE(INDEX(Exceções!$E$5:$E$202,MATCH($A1487&amp;"|"&amp;$F1487,Exceções!$F$5:$F$202,0))),""))</f>
        <v/>
      </c>
    </row>
    <row r="1488" spans="1:30" ht="15" hidden="1" customHeight="1" x14ac:dyDescent="0.25">
      <c r="A1488" s="43">
        <v>55554</v>
      </c>
      <c r="B1488" s="29" t="s">
        <v>219</v>
      </c>
      <c r="C1488" s="29" t="str">
        <f>IFERROR(INDEX(Cadastro!$C$5:$C$94,$AB1488),"NÃO INFORMADO")</f>
        <v>CAL</v>
      </c>
      <c r="D1488" s="29" t="str">
        <f>IFERROR(INDEX(Cadastro!$D$5:$D$94,$AB1488),"")</f>
        <v>6x1</v>
      </c>
      <c r="E1488" s="29" t="str">
        <f>IFERROR(INDEX(Cadastro!$G$5:$G$94,$AB1488),"")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$94,$AB1488),"")="",IF($L1488&gt;0,1,0),IF(IFERROR(INDEX(Cadastro!$F$5:$F$94,$AB1488),"")&lt;=IFERROR(INDEX(Parâmetros!$B$39:$B$48,MATCH($E1488,Parâmetros!$A$39:$A$48,0)),99),IFERROR(INDEX(Cadastro!$F$5:$F$94,$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$94,$AB1488),"")="",0,IF(IFERROR(INDEX(Cadastro!$F$5:$F$94,$AB1488),"")&gt;IFERROR(INDEX(Parâmetros!$B$39:$B$48,MATCH($E1488,Parâmetros!$A$39:$A$48,0)),99),IFERROR(INDEX(Cadastro!$F$5:$F$94,$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registro"),IF(AND($AB1488&lt;&gt;$AB1487,IFERROR(INDEX(Cadastro!$F$5:$F$94,$AB1488),"")=""),"Indeterminado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IFERROR(MATCH($A1488&amp;"|"&amp;TEXT(_xlfn.MAXIFS(Cadastro!$E$5:$E$94,Cadastro!$A$5:$A$94,$A1488,Cadastro!$E$5:$E$94,"&lt;="&amp;$F1488),"yyyymmdd"),Cadastro!$I$5:$I$94,0),"")</f>
        <v>56</v>
      </c>
      <c r="AC1488" t="str">
        <f>IFERROR(_xlfn.SINGLE(INDEX(Exceções!$D$5:$D$202,MATCH($A1488&amp;"|"&amp;$F1488,Exceções!$F$5:$F$202,0))),"")</f>
        <v/>
      </c>
      <c r="AD1488" t="str">
        <f>IF($AC1488="","",IFERROR(_xlfn.SINGLE(INDEX(Exceções!$E$5:$E$202,MATCH($A1488&amp;"|"&amp;$F1488,Exceções!$F$5:$F$202,0))),""))</f>
        <v/>
      </c>
    </row>
    <row r="1489" spans="1:30" ht="15" hidden="1" customHeight="1" x14ac:dyDescent="0.25">
      <c r="A1489" s="43">
        <v>55554</v>
      </c>
      <c r="B1489" s="29" t="s">
        <v>219</v>
      </c>
      <c r="C1489" s="29" t="str">
        <f>IFERROR(INDEX(Cadastro!$C$5:$C$94,$AB1489),"NÃO INFORMADO")</f>
        <v>CAL</v>
      </c>
      <c r="D1489" s="29" t="str">
        <f>IFERROR(INDEX(Cadastro!$D$5:$D$94,$AB1489),"")</f>
        <v>6x1</v>
      </c>
      <c r="E1489" s="29" t="str">
        <f>IFERROR(INDEX(Cadastro!$G$5:$G$94,$AB1489),"")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$94,$AB1489),"")="",IF($L1489&gt;0,1,0),IF(IFERROR(INDEX(Cadastro!$F$5:$F$94,$AB1489),"")&lt;=IFERROR(INDEX(Parâmetros!$B$39:$B$48,MATCH($E1489,Parâmetros!$A$39:$A$48,0)),99),IFERROR(INDEX(Cadastro!$F$5:$F$94,$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$94,$AB1489),"")="",0,IF(IFERROR(INDEX(Cadastro!$F$5:$F$94,$AB1489),"")&gt;IFERROR(INDEX(Parâmetros!$B$39:$B$48,MATCH($E1489,Parâmetros!$A$39:$A$48,0)),99),IFERROR(INDEX(Cadastro!$F$5:$F$94,$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registro"),IF(AND($AB1489&lt;&gt;$AB1488,IFERROR(INDEX(Cadastro!$F$5:$F$94,$AB1489),"")=""),"Indeterminado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IFERROR(MATCH($A1489&amp;"|"&amp;TEXT(_xlfn.MAXIFS(Cadastro!$E$5:$E$94,Cadastro!$A$5:$A$94,$A1489,Cadastro!$E$5:$E$94,"&lt;="&amp;$F1489),"yyyymmdd"),Cadastro!$I$5:$I$94,0),"")</f>
        <v>56</v>
      </c>
      <c r="AC1489" t="str">
        <f>IFERROR(_xlfn.SINGLE(INDEX(Exceções!$D$5:$D$202,MATCH($A1489&amp;"|"&amp;$F1489,Exceções!$F$5:$F$202,0))),"")</f>
        <v/>
      </c>
      <c r="AD1489" t="str">
        <f>IF($AC1489="","",IFERROR(_xlfn.SINGLE(INDEX(Exceções!$E$5:$E$202,MATCH($A1489&amp;"|"&amp;$F1489,Exceções!$F$5:$F$202,0))),""))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IFERROR(INDEX(Cadastro!$C$5:$C$94,$AB1492),"NÃO INFORMADO")</f>
        <v>CAL</v>
      </c>
      <c r="D1492" s="29" t="str">
        <f>IFERROR(INDEX(Cadastro!$D$5:$D$94,$AB1492),"")</f>
        <v>6x1</v>
      </c>
      <c r="E1492" s="29" t="str">
        <f>IFERROR(INDEX(Cadastro!$G$5:$G$94,$AB1492),"")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$94,$AB1492),"")="",IF($L1492&gt;0,1,0),IF(IFERROR(INDEX(Cadastro!$F$5:$F$94,$AB1492),"")&lt;=IFERROR(INDEX(Parâmetros!$B$39:$B$48,MATCH($E1492,Parâmetros!$A$39:$A$48,0)),99),IFERROR(INDEX(Cadastro!$F$5:$F$94,$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$94,$AB1492),"")="",0,IF(IFERROR(INDEX(Cadastro!$F$5:$F$94,$AB1492),"")&gt;IFERROR(INDEX(Parâmetros!$B$39:$B$48,MATCH($E1492,Parâmetros!$A$39:$A$48,0)),99),IFERROR(INDEX(Cadastro!$F$5:$F$94,$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registro"),IF(AND($AB1492&lt;&gt;$AB1491,IFERROR(INDEX(Cadastro!$F$5:$F$94,$AB1492),"")=""),"Indeterminado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IFERROR(MATCH($A1492&amp;"|"&amp;TEXT(_xlfn.MAXIFS(Cadastro!$E$5:$E$94,Cadastro!$A$5:$A$94,$A1492,Cadastro!$E$5:$E$94,"&lt;="&amp;$F1492),"yyyymmdd"),Cadastro!$I$5:$I$94,0),"")</f>
        <v>57</v>
      </c>
      <c r="AC1492" t="str">
        <f>IFERROR(_xlfn.SINGLE(INDEX(Exceções!$D$5:$D$202,MATCH($A1492&amp;"|"&amp;$F1492,Exceções!$F$5:$F$202,0))),"")</f>
        <v>Atestado</v>
      </c>
      <c r="AD1492" t="str">
        <f>IF($AC1492="","",IFERROR(_xlfn.SINGLE(INDEX(Exceções!$E$5:$E$202,MATCH($A1492&amp;"|"&amp;$F1492,Exceções!$F$5:$F$202,0))),""))</f>
        <v>Atestado para consulta medica</v>
      </c>
    </row>
    <row r="1493" spans="1:30" ht="15" hidden="1" customHeight="1" x14ac:dyDescent="0.25">
      <c r="A1493" s="43">
        <v>55564</v>
      </c>
      <c r="B1493" s="29" t="s">
        <v>220</v>
      </c>
      <c r="C1493" s="29" t="str">
        <f>IFERROR(INDEX(Cadastro!$C$5:$C$94,$AB1493),"NÃO INFORMADO")</f>
        <v>CAL</v>
      </c>
      <c r="D1493" s="29" t="str">
        <f>IFERROR(INDEX(Cadastro!$D$5:$D$94,$AB1493),"")</f>
        <v>6x1</v>
      </c>
      <c r="E1493" s="29" t="str">
        <f>IFERROR(INDEX(Cadastro!$G$5:$G$94,$AB1493),"")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$94,$AB1493),"")="",IF($L1493&gt;0,1,0),IF(IFERROR(INDEX(Cadastro!$F$5:$F$94,$AB1493),"")&lt;=IFERROR(INDEX(Parâmetros!$B$39:$B$48,MATCH($E1493,Parâmetros!$A$39:$A$48,0)),99),IFERROR(INDEX(Cadastro!$F$5:$F$94,$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$94,$AB1493),"")="",0,IF(IFERROR(INDEX(Cadastro!$F$5:$F$94,$AB1493),"")&gt;IFERROR(INDEX(Parâmetros!$B$39:$B$48,MATCH($E1493,Parâmetros!$A$39:$A$48,0)),99),IFERROR(INDEX(Cadastro!$F$5:$F$94,$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registro"),IF(AND($AB1493&lt;&gt;$AB1492,IFERROR(INDEX(Cadastro!$F$5:$F$94,$AB1493),"")=""),"Indeterminado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IFERROR(MATCH($A1493&amp;"|"&amp;TEXT(_xlfn.MAXIFS(Cadastro!$E$5:$E$94,Cadastro!$A$5:$A$94,$A1493,Cadastro!$E$5:$E$94,"&lt;="&amp;$F1493),"yyyymmdd"),Cadastro!$I$5:$I$94,0),"")</f>
        <v>57</v>
      </c>
      <c r="AC1493" t="str">
        <f>IFERROR(_xlfn.SINGLE(INDEX(Exceções!$D$5:$D$202,MATCH($A1493&amp;"|"&amp;$F1493,Exceções!$F$5:$F$202,0))),"")</f>
        <v/>
      </c>
      <c r="AD1493" t="str">
        <f>IF($AC1493="","",IFERROR(_xlfn.SINGLE(INDEX(Exceções!$E$5:$E$202,MATCH($A1493&amp;"|"&amp;$F1493,Exceções!$F$5:$F$202,0))),""))</f>
        <v/>
      </c>
    </row>
    <row r="1494" spans="1:30" ht="15" hidden="1" customHeight="1" x14ac:dyDescent="0.25">
      <c r="A1494" s="43">
        <v>55564</v>
      </c>
      <c r="B1494" s="29" t="s">
        <v>220</v>
      </c>
      <c r="C1494" s="29" t="str">
        <f>IFERROR(INDEX(Cadastro!$C$5:$C$94,$AB1494),"NÃO INFORMADO")</f>
        <v>CAL</v>
      </c>
      <c r="D1494" s="29" t="str">
        <f>IFERROR(INDEX(Cadastro!$D$5:$D$94,$AB1494),"")</f>
        <v>6x1</v>
      </c>
      <c r="E1494" s="29" t="str">
        <f>IFERROR(INDEX(Cadastro!$G$5:$G$94,$AB1494),"")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$94,$AB1494),"")="",IF($L1494&gt;0,1,0),IF(IFERROR(INDEX(Cadastro!$F$5:$F$94,$AB1494),"")&lt;=IFERROR(INDEX(Parâmetros!$B$39:$B$48,MATCH($E1494,Parâmetros!$A$39:$A$48,0)),99),IFERROR(INDEX(Cadastro!$F$5:$F$94,$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$94,$AB1494),"")="",0,IF(IFERROR(INDEX(Cadastro!$F$5:$F$94,$AB1494),"")&gt;IFERROR(INDEX(Parâmetros!$B$39:$B$48,MATCH($E1494,Parâmetros!$A$39:$A$48,0)),99),IFERROR(INDEX(Cadastro!$F$5:$F$94,$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registro"),IF(AND($AB1494&lt;&gt;$AB1493,IFERROR(INDEX(Cadastro!$F$5:$F$94,$AB1494),"")=""),"Indeterminado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IFERROR(MATCH($A1494&amp;"|"&amp;TEXT(_xlfn.MAXIFS(Cadastro!$E$5:$E$94,Cadastro!$A$5:$A$94,$A1494,Cadastro!$E$5:$E$94,"&lt;="&amp;$F1494),"yyyymmdd"),Cadastro!$I$5:$I$94,0),"")</f>
        <v>57</v>
      </c>
      <c r="AC1494" t="str">
        <f>IFERROR(_xlfn.SINGLE(INDEX(Exceções!$D$5:$D$202,MATCH($A1494&amp;"|"&amp;$F1494,Exceções!$F$5:$F$202,0))),"")</f>
        <v/>
      </c>
      <c r="AD1494" t="str">
        <f>IF($AC1494="","",IFERROR(_xlfn.SINGLE(INDEX(Exceções!$E$5:$E$202,MATCH($A1494&amp;"|"&amp;$F1494,Exceções!$F$5:$F$202,0))),""))</f>
        <v/>
      </c>
    </row>
    <row r="1495" spans="1:30" ht="15" hidden="1" customHeight="1" x14ac:dyDescent="0.25">
      <c r="A1495" s="43">
        <v>55564</v>
      </c>
      <c r="B1495" s="29" t="s">
        <v>220</v>
      </c>
      <c r="C1495" s="29" t="str">
        <f>IFERROR(INDEX(Cadastro!$C$5:$C$94,$AB1495),"NÃO INFORMADO")</f>
        <v>CAL</v>
      </c>
      <c r="D1495" s="29" t="str">
        <f>IFERROR(INDEX(Cadastro!$D$5:$D$94,$AB1495),"")</f>
        <v>6x1</v>
      </c>
      <c r="E1495" s="29" t="str">
        <f>IFERROR(INDEX(Cadastro!$G$5:$G$94,$AB1495),"")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$94,$AB1495),"")="",IF($L1495&gt;0,1,0),IF(IFERROR(INDEX(Cadastro!$F$5:$F$94,$AB1495),"")&lt;=IFERROR(INDEX(Parâmetros!$B$39:$B$48,MATCH($E1495,Parâmetros!$A$39:$A$48,0)),99),IFERROR(INDEX(Cadastro!$F$5:$F$94,$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$94,$AB1495),"")="",0,IF(IFERROR(INDEX(Cadastro!$F$5:$F$94,$AB1495),"")&gt;IFERROR(INDEX(Parâmetros!$B$39:$B$48,MATCH($E1495,Parâmetros!$A$39:$A$48,0)),99),IFERROR(INDEX(Cadastro!$F$5:$F$94,$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registro"),IF(AND($AB1495&lt;&gt;$AB1494,IFERROR(INDEX(Cadastro!$F$5:$F$94,$AB1495),"")=""),"Indeterminado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IFERROR(MATCH($A1495&amp;"|"&amp;TEXT(_xlfn.MAXIFS(Cadastro!$E$5:$E$94,Cadastro!$A$5:$A$94,$A1495,Cadastro!$E$5:$E$94,"&lt;="&amp;$F1495),"yyyymmdd"),Cadastro!$I$5:$I$94,0),"")</f>
        <v>57</v>
      </c>
      <c r="AC1495" t="str">
        <f>IFERROR(_xlfn.SINGLE(INDEX(Exceções!$D$5:$D$202,MATCH($A1495&amp;"|"&amp;$F1495,Exceções!$F$5:$F$202,0))),"")</f>
        <v/>
      </c>
      <c r="AD1495" t="str">
        <f>IF($AC1495="","",IFERROR(_xlfn.SINGLE(INDEX(Exceções!$E$5:$E$202,MATCH($A1495&amp;"|"&amp;$F1495,Exceções!$F$5:$F$202,0))),""))</f>
        <v/>
      </c>
    </row>
    <row r="1496" spans="1:30" ht="15" hidden="1" customHeight="1" x14ac:dyDescent="0.25">
      <c r="A1496" s="43">
        <v>55564</v>
      </c>
      <c r="B1496" s="29" t="s">
        <v>220</v>
      </c>
      <c r="C1496" s="29" t="str">
        <f>IFERROR(INDEX(Cadastro!$C$5:$C$94,$AB1496),"NÃO INFORMADO")</f>
        <v>CAL</v>
      </c>
      <c r="D1496" s="29" t="str">
        <f>IFERROR(INDEX(Cadastro!$D$5:$D$94,$AB1496),"")</f>
        <v>6x1</v>
      </c>
      <c r="E1496" s="29" t="str">
        <f>IFERROR(INDEX(Cadastro!$G$5:$G$94,$AB1496),"")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$94,$AB1496),"")="",IF($L1496&gt;0,1,0),IF(IFERROR(INDEX(Cadastro!$F$5:$F$94,$AB1496),"")&lt;=IFERROR(INDEX(Parâmetros!$B$39:$B$48,MATCH($E1496,Parâmetros!$A$39:$A$48,0)),99),IFERROR(INDEX(Cadastro!$F$5:$F$94,$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$94,$AB1496),"")="",0,IF(IFERROR(INDEX(Cadastro!$F$5:$F$94,$AB1496),"")&gt;IFERROR(INDEX(Parâmetros!$B$39:$B$48,MATCH($E1496,Parâmetros!$A$39:$A$48,0)),99),IFERROR(INDEX(Cadastro!$F$5:$F$94,$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registro"),IF(AND($AB1496&lt;&gt;$AB1495,IFERROR(INDEX(Cadastro!$F$5:$F$94,$AB1496),"")=""),"Indeterminado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IFERROR(MATCH($A1496&amp;"|"&amp;TEXT(_xlfn.MAXIFS(Cadastro!$E$5:$E$94,Cadastro!$A$5:$A$94,$A1496,Cadastro!$E$5:$E$94,"&lt;="&amp;$F1496),"yyyymmdd"),Cadastro!$I$5:$I$94,0),"")</f>
        <v>57</v>
      </c>
      <c r="AC1496" t="str">
        <f>IFERROR(_xlfn.SINGLE(INDEX(Exceções!$D$5:$D$202,MATCH($A1496&amp;"|"&amp;$F1496,Exceções!$F$5:$F$202,0))),"")</f>
        <v/>
      </c>
      <c r="AD1496" t="str">
        <f>IF($AC1496="","",IFERROR(_xlfn.SINGLE(INDEX(Exceções!$E$5:$E$202,MATCH($A1496&amp;"|"&amp;$F1496,Exceções!$F$5:$F$202,0))),""))</f>
        <v/>
      </c>
    </row>
    <row r="1497" spans="1:30" ht="15" hidden="1" customHeight="1" x14ac:dyDescent="0.25">
      <c r="A1497" s="43">
        <v>55564</v>
      </c>
      <c r="B1497" s="29" t="s">
        <v>220</v>
      </c>
      <c r="C1497" s="29" t="str">
        <f>IFERROR(INDEX(Cadastro!$C$5:$C$94,$AB1497),"NÃO INFORMADO")</f>
        <v>CAL</v>
      </c>
      <c r="D1497" s="29" t="str">
        <f>IFERROR(INDEX(Cadastro!$D$5:$D$94,$AB1497),"")</f>
        <v>6x1</v>
      </c>
      <c r="E1497" s="29" t="str">
        <f>IFERROR(INDEX(Cadastro!$G$5:$G$94,$AB1497),"")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$94,$AB1497),"")="",IF($L1497&gt;0,1,0),IF(IFERROR(INDEX(Cadastro!$F$5:$F$94,$AB1497),"")&lt;=IFERROR(INDEX(Parâmetros!$B$39:$B$48,MATCH($E1497,Parâmetros!$A$39:$A$48,0)),99),IFERROR(INDEX(Cadastro!$F$5:$F$94,$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$94,$AB1497),"")="",0,IF(IFERROR(INDEX(Cadastro!$F$5:$F$94,$AB1497),"")&gt;IFERROR(INDEX(Parâmetros!$B$39:$B$48,MATCH($E1497,Parâmetros!$A$39:$A$48,0)),99),IFERROR(INDEX(Cadastro!$F$5:$F$94,$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registro"),IF(AND($AB1497&lt;&gt;$AB1496,IFERROR(INDEX(Cadastro!$F$5:$F$94,$AB1497),"")=""),"Indeterminado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IFERROR(MATCH($A1497&amp;"|"&amp;TEXT(_xlfn.MAXIFS(Cadastro!$E$5:$E$94,Cadastro!$A$5:$A$94,$A1497,Cadastro!$E$5:$E$94,"&lt;="&amp;$F1497),"yyyymmdd"),Cadastro!$I$5:$I$94,0),"")</f>
        <v>57</v>
      </c>
      <c r="AC1497" t="str">
        <f>IFERROR(_xlfn.SINGLE(INDEX(Exceções!$D$5:$D$202,MATCH($A1497&amp;"|"&amp;$F1497,Exceções!$F$5:$F$202,0))),"")</f>
        <v/>
      </c>
      <c r="AD1497" t="str">
        <f>IF($AC1497="","",IFERROR(_xlfn.SINGLE(INDEX(Exceções!$E$5:$E$202,MATCH($A1497&amp;"|"&amp;$F1497,Exceções!$F$5:$F$202,0))),""))</f>
        <v/>
      </c>
    </row>
    <row r="1498" spans="1:30" ht="15" hidden="1" customHeight="1" x14ac:dyDescent="0.25">
      <c r="A1498" s="43">
        <v>55564</v>
      </c>
      <c r="B1498" s="29" t="s">
        <v>220</v>
      </c>
      <c r="C1498" s="29" t="str">
        <f>IFERROR(INDEX(Cadastro!$C$5:$C$94,$AB1498),"NÃO INFORMADO")</f>
        <v>CAL</v>
      </c>
      <c r="D1498" s="29" t="str">
        <f>IFERROR(INDEX(Cadastro!$D$5:$D$94,$AB1498),"")</f>
        <v>6x1</v>
      </c>
      <c r="E1498" s="29" t="str">
        <f>IFERROR(INDEX(Cadastro!$G$5:$G$94,$AB1498),"")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$94,$AB1498),"")="",IF($L1498&gt;0,1,0),IF(IFERROR(INDEX(Cadastro!$F$5:$F$94,$AB1498),"")&lt;=IFERROR(INDEX(Parâmetros!$B$39:$B$48,MATCH($E1498,Parâmetros!$A$39:$A$48,0)),99),IFERROR(INDEX(Cadastro!$F$5:$F$94,$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$94,$AB1498),"")="",0,IF(IFERROR(INDEX(Cadastro!$F$5:$F$94,$AB1498),"")&gt;IFERROR(INDEX(Parâmetros!$B$39:$B$48,MATCH($E1498,Parâmetros!$A$39:$A$48,0)),99),IFERROR(INDEX(Cadastro!$F$5:$F$94,$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registro"),IF(AND($AB1498&lt;&gt;$AB1497,IFERROR(INDEX(Cadastro!$F$5:$F$94,$AB1498),"")=""),"Indeterminado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IFERROR(MATCH($A1498&amp;"|"&amp;TEXT(_xlfn.MAXIFS(Cadastro!$E$5:$E$94,Cadastro!$A$5:$A$94,$A1498,Cadastro!$E$5:$E$94,"&lt;="&amp;$F1498),"yyyymmdd"),Cadastro!$I$5:$I$94,0),"")</f>
        <v>57</v>
      </c>
      <c r="AC1498" t="str">
        <f>IFERROR(_xlfn.SINGLE(INDEX(Exceções!$D$5:$D$202,MATCH($A1498&amp;"|"&amp;$F1498,Exceções!$F$5:$F$202,0))),"")</f>
        <v/>
      </c>
      <c r="AD1498" t="str">
        <f>IF($AC1498="","",IFERROR(_xlfn.SINGLE(INDEX(Exceções!$E$5:$E$202,MATCH($A1498&amp;"|"&amp;$F1498,Exceções!$F$5:$F$202,0))),""))</f>
        <v/>
      </c>
    </row>
    <row r="1499" spans="1:30" ht="15" hidden="1" customHeight="1" x14ac:dyDescent="0.25">
      <c r="A1499" s="43">
        <v>55564</v>
      </c>
      <c r="B1499" s="29" t="s">
        <v>220</v>
      </c>
      <c r="C1499" s="29" t="str">
        <f>IFERROR(INDEX(Cadastro!$C$5:$C$94,$AB1499),"NÃO INFORMADO")</f>
        <v>CAL</v>
      </c>
      <c r="D1499" s="29" t="str">
        <f>IFERROR(INDEX(Cadastro!$D$5:$D$94,$AB1499),"")</f>
        <v>6x1</v>
      </c>
      <c r="E1499" s="29" t="str">
        <f>IFERROR(INDEX(Cadastro!$G$5:$G$94,$AB1499),"")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$94,$AB1499),"")="",IF($L1499&gt;0,1,0),IF(IFERROR(INDEX(Cadastro!$F$5:$F$94,$AB1499),"")&lt;=IFERROR(INDEX(Parâmetros!$B$39:$B$48,MATCH($E1499,Parâmetros!$A$39:$A$48,0)),99),IFERROR(INDEX(Cadastro!$F$5:$F$94,$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$94,$AB1499),"")="",0,IF(IFERROR(INDEX(Cadastro!$F$5:$F$94,$AB1499),"")&gt;IFERROR(INDEX(Parâmetros!$B$39:$B$48,MATCH($E1499,Parâmetros!$A$39:$A$48,0)),99),IFERROR(INDEX(Cadastro!$F$5:$F$94,$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registro"),IF(AND($AB1499&lt;&gt;$AB1498,IFERROR(INDEX(Cadastro!$F$5:$F$94,$AB1499),"")=""),"Indeterminado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IFERROR(MATCH($A1499&amp;"|"&amp;TEXT(_xlfn.MAXIFS(Cadastro!$E$5:$E$94,Cadastro!$A$5:$A$94,$A1499,Cadastro!$E$5:$E$94,"&lt;="&amp;$F1499),"yyyymmdd"),Cadastro!$I$5:$I$94,0),"")</f>
        <v>57</v>
      </c>
      <c r="AC1499" t="str">
        <f>IFERROR(_xlfn.SINGLE(INDEX(Exceções!$D$5:$D$202,MATCH($A1499&amp;"|"&amp;$F1499,Exceções!$F$5:$F$202,0))),"")</f>
        <v/>
      </c>
      <c r="AD1499" t="str">
        <f>IF($AC1499="","",IFERROR(_xlfn.SINGLE(INDEX(Exceções!$E$5:$E$202,MATCH($A1499&amp;"|"&amp;$F1499,Exceções!$F$5:$F$202,0))),""))</f>
        <v/>
      </c>
    </row>
    <row r="1500" spans="1:30" ht="15" hidden="1" customHeight="1" x14ac:dyDescent="0.25">
      <c r="A1500" s="43">
        <v>55564</v>
      </c>
      <c r="B1500" s="29" t="s">
        <v>220</v>
      </c>
      <c r="C1500" s="29" t="str">
        <f>IFERROR(INDEX(Cadastro!$C$5:$C$94,$AB1500),"NÃO INFORMADO")</f>
        <v>CAL</v>
      </c>
      <c r="D1500" s="29" t="str">
        <f>IFERROR(INDEX(Cadastro!$D$5:$D$94,$AB1500),"")</f>
        <v>6x1</v>
      </c>
      <c r="E1500" s="29" t="str">
        <f>IFERROR(INDEX(Cadastro!$G$5:$G$94,$AB1500),"")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$94,$AB1500),"")="",IF($L1500&gt;0,1,0),IF(IFERROR(INDEX(Cadastro!$F$5:$F$94,$AB1500),"")&lt;=IFERROR(INDEX(Parâmetros!$B$39:$B$48,MATCH($E1500,Parâmetros!$A$39:$A$48,0)),99),IFERROR(INDEX(Cadastro!$F$5:$F$94,$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$94,$AB1500),"")="",0,IF(IFERROR(INDEX(Cadastro!$F$5:$F$94,$AB1500),"")&gt;IFERROR(INDEX(Parâmetros!$B$39:$B$48,MATCH($E1500,Parâmetros!$A$39:$A$48,0)),99),IFERROR(INDEX(Cadastro!$F$5:$F$94,$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registro"),IF(AND($AB1500&lt;&gt;$AB1499,IFERROR(INDEX(Cadastro!$F$5:$F$94,$AB1500),"")=""),"Indeterminado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IFERROR(MATCH($A1500&amp;"|"&amp;TEXT(_xlfn.MAXIFS(Cadastro!$E$5:$E$94,Cadastro!$A$5:$A$94,$A1500,Cadastro!$E$5:$E$94,"&lt;="&amp;$F1500),"yyyymmdd"),Cadastro!$I$5:$I$94,0),"")</f>
        <v>57</v>
      </c>
      <c r="AC1500" t="str">
        <f>IFERROR(_xlfn.SINGLE(INDEX(Exceções!$D$5:$D$202,MATCH($A1500&amp;"|"&amp;$F1500,Exceções!$F$5:$F$202,0))),"")</f>
        <v/>
      </c>
      <c r="AD1500" t="str">
        <f>IF($AC1500="","",IFERROR(_xlfn.SINGLE(INDEX(Exceções!$E$5:$E$202,MATCH($A1500&amp;"|"&amp;$F1500,Exceções!$F$5:$F$202,0))),""))</f>
        <v/>
      </c>
    </row>
    <row r="1501" spans="1:30" ht="15" hidden="1" customHeight="1" x14ac:dyDescent="0.25">
      <c r="A1501" s="43">
        <v>55564</v>
      </c>
      <c r="B1501" s="29" t="s">
        <v>220</v>
      </c>
      <c r="C1501" s="29" t="str">
        <f>IFERROR(INDEX(Cadastro!$C$5:$C$94,$AB1501),"NÃO INFORMADO")</f>
        <v>CAL</v>
      </c>
      <c r="D1501" s="29" t="str">
        <f>IFERROR(INDEX(Cadastro!$D$5:$D$94,$AB1501),"")</f>
        <v>6x1</v>
      </c>
      <c r="E1501" s="29" t="str">
        <f>IFERROR(INDEX(Cadastro!$G$5:$G$94,$AB1501),"")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$94,$AB1501),"")="",IF($L1501&gt;0,1,0),IF(IFERROR(INDEX(Cadastro!$F$5:$F$94,$AB1501),"")&lt;=IFERROR(INDEX(Parâmetros!$B$39:$B$48,MATCH($E1501,Parâmetros!$A$39:$A$48,0)),99),IFERROR(INDEX(Cadastro!$F$5:$F$94,$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$94,$AB1501),"")="",0,IF(IFERROR(INDEX(Cadastro!$F$5:$F$94,$AB1501),"")&gt;IFERROR(INDEX(Parâmetros!$B$39:$B$48,MATCH($E1501,Parâmetros!$A$39:$A$48,0)),99),IFERROR(INDEX(Cadastro!$F$5:$F$94,$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registro"),IF(AND($AB1501&lt;&gt;$AB1500,IFERROR(INDEX(Cadastro!$F$5:$F$94,$AB1501),"")=""),"Indeterminado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IFERROR(MATCH($A1501&amp;"|"&amp;TEXT(_xlfn.MAXIFS(Cadastro!$E$5:$E$94,Cadastro!$A$5:$A$94,$A1501,Cadastro!$E$5:$E$94,"&lt;="&amp;$F1501),"yyyymmdd"),Cadastro!$I$5:$I$94,0),"")</f>
        <v>57</v>
      </c>
      <c r="AC1501" t="str">
        <f>IFERROR(_xlfn.SINGLE(INDEX(Exceções!$D$5:$D$202,MATCH($A1501&amp;"|"&amp;$F1501,Exceções!$F$5:$F$202,0))),"")</f>
        <v>Folga</v>
      </c>
      <c r="AD1501" t="str">
        <f>IF($AC1501="","",IFERROR(_xlfn.SINGLE(INDEX(Exceções!$E$5:$E$202,MATCH($A1501&amp;"|"&amp;$F1501,Exceções!$F$5:$F$202,0))),""))</f>
        <v>O funcionario conversou com o lider e ajustou folga</v>
      </c>
    </row>
    <row r="1502" spans="1:30" ht="15" hidden="1" customHeight="1" x14ac:dyDescent="0.25">
      <c r="A1502" s="43">
        <v>55564</v>
      </c>
      <c r="B1502" s="29" t="s">
        <v>220</v>
      </c>
      <c r="C1502" s="29" t="str">
        <f>IFERROR(INDEX(Cadastro!$C$5:$C$94,$AB1502),"NÃO INFORMADO")</f>
        <v>CAL</v>
      </c>
      <c r="D1502" s="29" t="str">
        <f>IFERROR(INDEX(Cadastro!$D$5:$D$94,$AB1502),"")</f>
        <v>6x1</v>
      </c>
      <c r="E1502" s="29" t="str">
        <f>IFERROR(INDEX(Cadastro!$G$5:$G$94,$AB1502),"")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$94,$AB1502),"")="",IF($L1502&gt;0,1,0),IF(IFERROR(INDEX(Cadastro!$F$5:$F$94,$AB1502),"")&lt;=IFERROR(INDEX(Parâmetros!$B$39:$B$48,MATCH($E1502,Parâmetros!$A$39:$A$48,0)),99),IFERROR(INDEX(Cadastro!$F$5:$F$94,$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$94,$AB1502),"")="",0,IF(IFERROR(INDEX(Cadastro!$F$5:$F$94,$AB1502),"")&gt;IFERROR(INDEX(Parâmetros!$B$39:$B$48,MATCH($E1502,Parâmetros!$A$39:$A$48,0)),99),IFERROR(INDEX(Cadastro!$F$5:$F$94,$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registro"),IF(AND($AB1502&lt;&gt;$AB1501,IFERROR(INDEX(Cadastro!$F$5:$F$94,$AB1502),"")=""),"Indeterminado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IFERROR(MATCH($A1502&amp;"|"&amp;TEXT(_xlfn.MAXIFS(Cadastro!$E$5:$E$94,Cadastro!$A$5:$A$94,$A1502,Cadastro!$E$5:$E$94,"&lt;="&amp;$F1502),"yyyymmdd"),Cadastro!$I$5:$I$94,0),"")</f>
        <v>57</v>
      </c>
      <c r="AC1502" t="str">
        <f>IFERROR(_xlfn.SINGLE(INDEX(Exceções!$D$5:$D$202,MATCH($A1502&amp;"|"&amp;$F1502,Exceções!$F$5:$F$202,0))),"")</f>
        <v/>
      </c>
      <c r="AD1502" t="str">
        <f>IF($AC1502="","",IFERROR(_xlfn.SINGLE(INDEX(Exceções!$E$5:$E$202,MATCH($A1502&amp;"|"&amp;$F1502,Exceções!$F$5:$F$202,0))),""))</f>
        <v/>
      </c>
    </row>
    <row r="1503" spans="1:30" ht="15" hidden="1" customHeight="1" x14ac:dyDescent="0.25">
      <c r="A1503" s="43">
        <v>55564</v>
      </c>
      <c r="B1503" s="29" t="s">
        <v>220</v>
      </c>
      <c r="C1503" s="29" t="str">
        <f>IFERROR(INDEX(Cadastro!$C$5:$C$94,$AB1503),"NÃO INFORMADO")</f>
        <v>CAL</v>
      </c>
      <c r="D1503" s="29" t="str">
        <f>IFERROR(INDEX(Cadastro!$D$5:$D$94,$AB1503),"")</f>
        <v>6x1</v>
      </c>
      <c r="E1503" s="29" t="str">
        <f>IFERROR(INDEX(Cadastro!$G$5:$G$94,$AB1503),"")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$94,$AB1503),"")="",IF($L1503&gt;0,1,0),IF(IFERROR(INDEX(Cadastro!$F$5:$F$94,$AB1503),"")&lt;=IFERROR(INDEX(Parâmetros!$B$39:$B$48,MATCH($E1503,Parâmetros!$A$39:$A$48,0)),99),IFERROR(INDEX(Cadastro!$F$5:$F$94,$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$94,$AB1503),"")="",0,IF(IFERROR(INDEX(Cadastro!$F$5:$F$94,$AB1503),"")&gt;IFERROR(INDEX(Parâmetros!$B$39:$B$48,MATCH($E1503,Parâmetros!$A$39:$A$48,0)),99),IFERROR(INDEX(Cadastro!$F$5:$F$94,$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registro"),IF(AND($AB1503&lt;&gt;$AB1502,IFERROR(INDEX(Cadastro!$F$5:$F$94,$AB1503),"")=""),"Indeterminado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IFERROR(MATCH($A1503&amp;"|"&amp;TEXT(_xlfn.MAXIFS(Cadastro!$E$5:$E$94,Cadastro!$A$5:$A$94,$A1503,Cadastro!$E$5:$E$94,"&lt;="&amp;$F1503),"yyyymmdd"),Cadastro!$I$5:$I$94,0),"")</f>
        <v>57</v>
      </c>
      <c r="AC1503" t="str">
        <f>IFERROR(_xlfn.SINGLE(INDEX(Exceções!$D$5:$D$202,MATCH($A1503&amp;"|"&amp;$F1503,Exceções!$F$5:$F$202,0))),"")</f>
        <v/>
      </c>
      <c r="AD1503" t="str">
        <f>IF($AC1503="","",IFERROR(_xlfn.SINGLE(INDEX(Exceções!$E$5:$E$202,MATCH($A1503&amp;"|"&amp;$F1503,Exceções!$F$5:$F$202,0))),""))</f>
        <v/>
      </c>
    </row>
    <row r="1504" spans="1:30" ht="15" hidden="1" customHeight="1" x14ac:dyDescent="0.25">
      <c r="A1504" s="43">
        <v>55564</v>
      </c>
      <c r="B1504" s="29" t="s">
        <v>220</v>
      </c>
      <c r="C1504" s="29" t="str">
        <f>IFERROR(INDEX(Cadastro!$C$5:$C$94,$AB1504),"NÃO INFORMADO")</f>
        <v>CAL</v>
      </c>
      <c r="D1504" s="29" t="str">
        <f>IFERROR(INDEX(Cadastro!$D$5:$D$94,$AB1504),"")</f>
        <v>6x1</v>
      </c>
      <c r="E1504" s="29" t="str">
        <f>IFERROR(INDEX(Cadastro!$G$5:$G$94,$AB1504),"")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$94,$AB1504),"")="",IF($L1504&gt;0,1,0),IF(IFERROR(INDEX(Cadastro!$F$5:$F$94,$AB1504),"")&lt;=IFERROR(INDEX(Parâmetros!$B$39:$B$48,MATCH($E1504,Parâmetros!$A$39:$A$48,0)),99),IFERROR(INDEX(Cadastro!$F$5:$F$94,$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$94,$AB1504),"")="",0,IF(IFERROR(INDEX(Cadastro!$F$5:$F$94,$AB1504),"")&gt;IFERROR(INDEX(Parâmetros!$B$39:$B$48,MATCH($E1504,Parâmetros!$A$39:$A$48,0)),99),IFERROR(INDEX(Cadastro!$F$5:$F$94,$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registro"),IF(AND($AB1504&lt;&gt;$AB1503,IFERROR(INDEX(Cadastro!$F$5:$F$94,$AB1504),"")=""),"Indeterminado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IFERROR(MATCH($A1504&amp;"|"&amp;TEXT(_xlfn.MAXIFS(Cadastro!$E$5:$E$94,Cadastro!$A$5:$A$94,$A1504,Cadastro!$E$5:$E$94,"&lt;="&amp;$F1504),"yyyymmdd"),Cadastro!$I$5:$I$94,0),"")</f>
        <v>57</v>
      </c>
      <c r="AC1504" t="str">
        <f>IFERROR(_xlfn.SINGLE(INDEX(Exceções!$D$5:$D$202,MATCH($A1504&amp;"|"&amp;$F1504,Exceções!$F$5:$F$202,0))),"")</f>
        <v/>
      </c>
      <c r="AD1504" t="str">
        <f>IF($AC1504="","",IFERROR(_xlfn.SINGLE(INDEX(Exceções!$E$5:$E$202,MATCH($A1504&amp;"|"&amp;$F1504,Exceções!$F$5:$F$202,0))),""))</f>
        <v/>
      </c>
    </row>
    <row r="1505" spans="1:30" ht="15" hidden="1" customHeight="1" x14ac:dyDescent="0.25">
      <c r="A1505" s="43">
        <v>55564</v>
      </c>
      <c r="B1505" s="29" t="s">
        <v>220</v>
      </c>
      <c r="C1505" s="29" t="str">
        <f>IFERROR(INDEX(Cadastro!$C$5:$C$94,$AB1505),"NÃO INFORMADO")</f>
        <v>CAL</v>
      </c>
      <c r="D1505" s="29" t="str">
        <f>IFERROR(INDEX(Cadastro!$D$5:$D$94,$AB1505),"")</f>
        <v>6x1</v>
      </c>
      <c r="E1505" s="29" t="str">
        <f>IFERROR(INDEX(Cadastro!$G$5:$G$94,$AB1505),"")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$94,$AB1505),"")="",IF($L1505&gt;0,1,0),IF(IFERROR(INDEX(Cadastro!$F$5:$F$94,$AB1505),"")&lt;=IFERROR(INDEX(Parâmetros!$B$39:$B$48,MATCH($E1505,Parâmetros!$A$39:$A$48,0)),99),IFERROR(INDEX(Cadastro!$F$5:$F$94,$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$94,$AB1505),"")="",0,IF(IFERROR(INDEX(Cadastro!$F$5:$F$94,$AB1505),"")&gt;IFERROR(INDEX(Parâmetros!$B$39:$B$48,MATCH($E1505,Parâmetros!$A$39:$A$48,0)),99),IFERROR(INDEX(Cadastro!$F$5:$F$94,$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registro"),IF(AND($AB1505&lt;&gt;$AB1504,IFERROR(INDEX(Cadastro!$F$5:$F$94,$AB1505),"")=""),"Indeterminado (início da série)",IF($X1505&gt;0,"Folga","Falta de registro"))))))))</f>
        <v>Folga</v>
      </c>
      <c r="Z1505" s="46">
        <f>IF(OR($L1505&gt;0,$F1505&gt;Parâmetros!$E$14),0,IF($A1505&lt;&gt;$A1504,1,N($Z1504)+1))</f>
        <v>1</v>
      </c>
      <c r="AA1505" s="46">
        <f>IF(OR($L1505&gt;0,$F1505&gt;Parâmetros!$E$14),0,IF(OR($A1505&lt;&gt;$A1506,$F1506&gt;Parâmetros!$E$14),1,N($AA1506)+1))</f>
        <v>3</v>
      </c>
      <c r="AB1505" s="43">
        <f>IFERROR(MATCH($A1505&amp;"|"&amp;TEXT(_xlfn.MAXIFS(Cadastro!$E$5:$E$94,Cadastro!$A$5:$A$94,$A1505,Cadastro!$E$5:$E$94,"&lt;="&amp;$F1505),"yyyymmdd"),Cadastro!$I$5:$I$94,0),"")</f>
        <v>57</v>
      </c>
      <c r="AC1505" t="str">
        <f>IFERROR(_xlfn.SINGLE(INDEX(Exceções!$D$5:$D$202,MATCH($A1505&amp;"|"&amp;$F1505,Exceções!$F$5:$F$202,0))),"")</f>
        <v/>
      </c>
      <c r="AD1505" t="str">
        <f>IF($AC1505="","",IFERROR(_xlfn.SINGLE(INDEX(Exceções!$E$5:$E$202,MATCH($A1505&amp;"|"&amp;$F1505,Exceções!$F$5:$F$202,0))),""))</f>
        <v/>
      </c>
    </row>
    <row r="1506" spans="1:30" ht="15" hidden="1" customHeight="1" x14ac:dyDescent="0.25">
      <c r="A1506" s="43">
        <v>55564</v>
      </c>
      <c r="B1506" s="29" t="s">
        <v>220</v>
      </c>
      <c r="C1506" s="29" t="str">
        <f>IFERROR(INDEX(Cadastro!$C$5:$C$94,$AB1506),"NÃO INFORMADO")</f>
        <v>CAL</v>
      </c>
      <c r="D1506" s="29" t="str">
        <f>IFERROR(INDEX(Cadastro!$D$5:$D$94,$AB1506),"")</f>
        <v>6x1</v>
      </c>
      <c r="E1506" s="29" t="str">
        <f>IFERROR(INDEX(Cadastro!$G$5:$G$94,$AB1506),"")</f>
        <v>6x1</v>
      </c>
      <c r="F1506" s="41">
        <v>46251</v>
      </c>
      <c r="G1506" s="44" t="str">
        <f t="shared" si="288"/>
        <v>seg</v>
      </c>
      <c r="H1506" s="43" t="str">
        <f>IF(COUNTIFS(Dados!$A:$A,$A1506,Dados!$S:$S,$F1506)=0,"",_xlfn.MINIFS(Dados!$Q:$Q,Dados!$A:$A,$A1506,Dados!$S:$S,$F1506))</f>
        <v/>
      </c>
      <c r="I1506" s="43" t="str">
        <f>IF($H1506="","",_xlfn.MAXIFS(Dados!$R:$R,Dados!$A:$A,$A1506,Dados!$S:$S,$F1506))</f>
        <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0</v>
      </c>
      <c r="M1506" s="42">
        <f>IFERROR(INDEX(Parâmetros!$E$6:$E$11,MATCH($K1506,Parâmetros!$A$6:$A$11,0)),"")</f>
        <v>8.8000000000000007</v>
      </c>
      <c r="N1506" s="45">
        <f t="shared" si="289"/>
        <v>0</v>
      </c>
      <c r="O1506" s="45">
        <f>Parâmetros!$E$13</f>
        <v>0.8</v>
      </c>
      <c r="P1506" s="44" t="str">
        <f>IF(OR($M1506="",$F1506&gt;Parâmetros!$E$14),"Não","Sim")</f>
        <v>Sim</v>
      </c>
      <c r="Q1506" s="44" t="str">
        <f t="shared" si="290"/>
        <v>Não</v>
      </c>
      <c r="R1506" s="44" t="str">
        <f t="shared" si="291"/>
        <v/>
      </c>
      <c r="S1506" s="42" t="str">
        <f t="shared" si="292"/>
        <v/>
      </c>
      <c r="T1506" s="44" t="str">
        <f>IF($Q1506&lt;&gt;"Sim","",IF($N1506&gt;Parâmetros!$E$15,"Sim","Não"))</f>
        <v/>
      </c>
      <c r="U1506" s="29" t="str">
        <f t="shared" si="293"/>
        <v>Falta de registro</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FALTA DE REGISTRO · dia útil da escala 6x1</v>
      </c>
      <c r="W1506" s="46" t="str">
        <f>IF(AND($AC1506&lt;&gt;"",$AB1506=$AB1505,$W1505&lt;&gt;""),$W1505,IF(OR(OR($D1506="6x1",$D1506="FF 6x1"),$D1506="5x2"),"",IF($AB1506&lt;&gt;$AB1505,IF(IFERROR(INDEX(Cadastro!$F$5:$F$94,$AB1506),"")="",IF($L1506&gt;0,1,0),IF(IFERROR(INDEX(Cadastro!$F$5:$F$94,$AB1506),"")&lt;=IFERROR(INDEX(Parâmetros!$B$39:$B$48,MATCH($E1506,Parâmetros!$A$39:$A$48,0)),99),IFERROR(INDEX(Cadastro!$F$5:$F$94,$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$94,$AB1506),"")="",0,IF(IFERROR(INDEX(Cadastro!$F$5:$F$94,$AB1506),"")&gt;IFERROR(INDEX(Parâmetros!$B$39:$B$48,MATCH($E1506,Parâmetros!$A$39:$A$48,0)),99),IFERROR(INDEX(Cadastro!$F$5:$F$94,$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registro"),IF(AND($AB1506&lt;&gt;$AB1505,IFERROR(INDEX(Cadastro!$F$5:$F$94,$AB1506),"")=""),"Indeterminado (início da série)",IF($X1506&gt;0,"Folga","Falta de registro"))))))))</f>
        <v>Falta de registro</v>
      </c>
      <c r="Z1506" s="46">
        <f>IF(OR($L1506&gt;0,$F1506&gt;Parâmetros!$E$14),0,IF($A1506&lt;&gt;$A1505,1,N($Z1505)+1))</f>
        <v>2</v>
      </c>
      <c r="AA1506" s="46">
        <f>IF(OR($L1506&gt;0,$F1506&gt;Parâmetros!$E$14),0,IF(OR($A1506&lt;&gt;$A1507,$F1507&gt;Parâmetros!$E$14),1,N($AA1507)+1))</f>
        <v>2</v>
      </c>
      <c r="AB1506" s="43">
        <f>IFERROR(MATCH($A1506&amp;"|"&amp;TEXT(_xlfn.MAXIFS(Cadastro!$E$5:$E$94,Cadastro!$A$5:$A$94,$A1506,Cadastro!$E$5:$E$94,"&lt;="&amp;$F1506),"yyyymmdd"),Cadastro!$I$5:$I$94,0),"")</f>
        <v>57</v>
      </c>
      <c r="AC1506" t="str">
        <f>IFERROR(_xlfn.SINGLE(INDEX(Exceções!$D$5:$D$202,MATCH($A1506&amp;"|"&amp;$F1506,Exceções!$F$5:$F$202,0))),"")</f>
        <v/>
      </c>
      <c r="AD1506" t="str">
        <f>IF($AC1506="","",IFERROR(_xlfn.SINGLE(INDEX(Exceções!$E$5:$E$202,MATCH($A1506&amp;"|"&amp;$F1506,Exceções!$F$5:$F$202,0))),""))</f>
        <v/>
      </c>
    </row>
    <row r="1507" spans="1:30" ht="15" hidden="1" customHeight="1" x14ac:dyDescent="0.25">
      <c r="A1507" s="43">
        <v>55564</v>
      </c>
      <c r="B1507" s="29" t="s">
        <v>220</v>
      </c>
      <c r="C1507" s="29" t="str">
        <f>IFERROR(INDEX(Cadastro!$C$5:$C$94,$AB1507),"NÃO INFORMADO")</f>
        <v>CAL</v>
      </c>
      <c r="D1507" s="29" t="str">
        <f>IFERROR(INDEX(Cadastro!$D$5:$D$94,$AB1507),"")</f>
        <v>6x1</v>
      </c>
      <c r="E1507" s="29" t="str">
        <f>IFERROR(INDEX(Cadastro!$G$5:$G$94,$AB1507),"")</f>
        <v>6x1</v>
      </c>
      <c r="F1507" s="41">
        <v>46252</v>
      </c>
      <c r="G1507" s="44" t="str">
        <f t="shared" si="288"/>
        <v>ter</v>
      </c>
      <c r="H1507" s="43" t="str">
        <f>IF(COUNTIFS(Dados!$A:$A,$A1507,Dados!$S:$S,$F1507)=0,"",_xlfn.MINIFS(Dados!$Q:$Q,Dados!$A:$A,$A1507,Dados!$S:$S,$F1507))</f>
        <v/>
      </c>
      <c r="I1507" s="43" t="str">
        <f>IF($H1507="","",_xlfn.MAXIFS(Dados!$R:$R,Dados!$A:$A,$A1507,Dados!$S:$S,$F1507))</f>
        <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0</v>
      </c>
      <c r="M1507" s="42">
        <f>IFERROR(INDEX(Parâmetros!$E$6:$E$11,MATCH($K1507,Parâmetros!$A$6:$A$11,0)),"")</f>
        <v>8.8000000000000007</v>
      </c>
      <c r="N1507" s="45">
        <f t="shared" si="289"/>
        <v>0</v>
      </c>
      <c r="O1507" s="45">
        <f>Parâmetros!$E$13</f>
        <v>0.8</v>
      </c>
      <c r="P1507" s="44" t="str">
        <f>IF(OR($M1507="",$F1507&gt;Parâmetros!$E$14),"Não","Sim")</f>
        <v>Sim</v>
      </c>
      <c r="Q1507" s="44" t="str">
        <f t="shared" si="290"/>
        <v>Não</v>
      </c>
      <c r="R1507" s="44" t="str">
        <f t="shared" si="291"/>
        <v/>
      </c>
      <c r="S1507" s="42" t="str">
        <f t="shared" si="292"/>
        <v/>
      </c>
      <c r="T1507" s="44" t="str">
        <f>IF($Q1507&lt;&gt;"Sim","",IF($N1507&gt;Parâmetros!$E$15,"Sim","Não"))</f>
        <v/>
      </c>
      <c r="U1507" s="29" t="str">
        <f t="shared" si="293"/>
        <v>Falta de registro</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FALTA DE REGISTRO · dia útil da escala 6x1</v>
      </c>
      <c r="W1507" s="46" t="str">
        <f>IF(AND($AC1507&lt;&gt;"",$AB1507=$AB1506,$W1506&lt;&gt;""),$W1506,IF(OR(OR($D1507="6x1",$D1507="FF 6x1"),$D1507="5x2"),"",IF($AB1507&lt;&gt;$AB1506,IF(IFERROR(INDEX(Cadastro!$F$5:$F$94,$AB1507),"")="",IF($L1507&gt;0,1,0),IF(IFERROR(INDEX(Cadastro!$F$5:$F$94,$AB1507),"")&lt;=IFERROR(INDEX(Parâmetros!$B$39:$B$48,MATCH($E1507,Parâmetros!$A$39:$A$48,0)),99),IFERROR(INDEX(Cadastro!$F$5:$F$94,$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$94,$AB1507),"")="",0,IF(IFERROR(INDEX(Cadastro!$F$5:$F$94,$AB1507),"")&gt;IFERROR(INDEX(Parâmetros!$B$39:$B$48,MATCH($E1507,Parâmetros!$A$39:$A$48,0)),99),IFERROR(INDEX(Cadastro!$F$5:$F$94,$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registro"),IF(AND($AB1507&lt;&gt;$AB1506,IFERROR(INDEX(Cadastro!$F$5:$F$94,$AB1507),"")=""),"Indeterminado (início da série)",IF($X1507&gt;0,"Folga","Falta de registro"))))))))</f>
        <v>Falta de registro</v>
      </c>
      <c r="Z1507" s="46">
        <f>IF(OR($L1507&gt;0,$F1507&gt;Parâmetros!$E$14),0,IF($A1507&lt;&gt;$A1506,1,N($Z1506)+1))</f>
        <v>3</v>
      </c>
      <c r="AA1507" s="46">
        <f>IF(OR($L1507&gt;0,$F1507&gt;Parâmetros!$E$14),0,IF(OR($A1507&lt;&gt;$A1508,$F1508&gt;Parâmetros!$E$14),1,N($AA1508)+1))</f>
        <v>1</v>
      </c>
      <c r="AB1507" s="43">
        <f>IFERROR(MATCH($A1507&amp;"|"&amp;TEXT(_xlfn.MAXIFS(Cadastro!$E$5:$E$94,Cadastro!$A$5:$A$94,$A1507,Cadastro!$E$5:$E$94,"&lt;="&amp;$F1507),"yyyymmdd"),Cadastro!$I$5:$I$94,0),"")</f>
        <v>57</v>
      </c>
      <c r="AC1507" t="str">
        <f>IFERROR(_xlfn.SINGLE(INDEX(Exceções!$D$5:$D$202,MATCH($A1507&amp;"|"&amp;$F1507,Exceções!$F$5:$F$202,0))),"")</f>
        <v/>
      </c>
      <c r="AD1507" t="str">
        <f>IF($AC1507="","",IFERROR(_xlfn.SINGLE(INDEX(Exceções!$E$5:$E$202,MATCH($A1507&amp;"|"&amp;$F1507,Exceções!$F$5:$F$202,0))),""))</f>
        <v/>
      </c>
    </row>
    <row r="1508" spans="1:30" ht="15" hidden="1" customHeight="1" x14ac:dyDescent="0.25">
      <c r="A1508" s="43">
        <v>55564</v>
      </c>
      <c r="B1508" s="29" t="s">
        <v>220</v>
      </c>
      <c r="C1508" s="29" t="str">
        <f>IFERROR(INDEX(Cadastro!$C$5:$C$94,$AB1508),"NÃO INFORMADO")</f>
        <v>CAL</v>
      </c>
      <c r="D1508" s="29" t="str">
        <f>IFERROR(INDEX(Cadastro!$D$5:$D$94,$AB1508),"")</f>
        <v>6x1</v>
      </c>
      <c r="E1508" s="29" t="str">
        <f>IFERROR(INDEX(Cadastro!$G$5:$G$94,$AB1508),"")</f>
        <v>6x1</v>
      </c>
      <c r="F1508" s="41">
        <v>46253</v>
      </c>
      <c r="G1508" s="44" t="str">
        <f t="shared" si="288"/>
        <v>qua</v>
      </c>
      <c r="H1508" s="43" t="str">
        <f>IF(COUNTIFS(Dados!$A:$A,$A1508,Dados!$S:$S,$F1508)=0,"",_xlfn.MINIFS(Dados!$Q:$Q,Dados!$A:$A,$A1508,Dados!$S:$S,$F1508))</f>
        <v/>
      </c>
      <c r="I1508" s="43" t="str">
        <f>IF($H1508="","",_xlfn.MAXIFS(Dados!$R:$R,Dados!$A:$A,$A1508,Dados!$S:$S,$F1508))</f>
        <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0</v>
      </c>
      <c r="M1508" s="42">
        <f>IFERROR(INDEX(Parâmetros!$E$6:$E$11,MATCH($K1508,Parâmetros!$A$6:$A$11,0)),"")</f>
        <v>8.8000000000000007</v>
      </c>
      <c r="N1508" s="45">
        <f t="shared" si="289"/>
        <v>0</v>
      </c>
      <c r="O1508" s="45">
        <f>Parâmetros!$E$13</f>
        <v>0.8</v>
      </c>
      <c r="P1508" s="44" t="str">
        <f>IF(OR($M1508="",$F1508&gt;Parâmetros!$E$14),"Não","Sim")</f>
        <v>Não</v>
      </c>
      <c r="Q1508" s="44" t="str">
        <f t="shared" si="290"/>
        <v/>
      </c>
      <c r="R1508" s="44" t="str">
        <f t="shared" si="291"/>
        <v/>
      </c>
      <c r="S1508" s="42" t="str">
        <f t="shared" si="292"/>
        <v/>
      </c>
      <c r="T1508" s="44" t="str">
        <f>IF($Q1508&lt;&gt;"Sim","",IF($N1508&gt;Parâmetros!$E$15,"Sim","Não"))</f>
        <v/>
      </c>
      <c r="U1508" s="29" t="str">
        <f t="shared" si="293"/>
        <v>Fora da apuração</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FALTA DE REGISTRO · dia útil da escala 6x1</v>
      </c>
      <c r="W1508" s="46" t="str">
        <f>IF(AND($AC1508&lt;&gt;"",$AB1508=$AB1507,$W1507&lt;&gt;""),$W1507,IF(OR(OR($D1508="6x1",$D1508="FF 6x1"),$D1508="5x2"),"",IF($AB1508&lt;&gt;$AB1507,IF(IFERROR(INDEX(Cadastro!$F$5:$F$94,$AB1508),"")="",IF($L1508&gt;0,1,0),IF(IFERROR(INDEX(Cadastro!$F$5:$F$94,$AB1508),"")&lt;=IFERROR(INDEX(Parâmetros!$B$39:$B$48,MATCH($E1508,Parâmetros!$A$39:$A$48,0)),99),IFERROR(INDEX(Cadastro!$F$5:$F$94,$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$94,$AB1508),"")="",0,IF(IFERROR(INDEX(Cadastro!$F$5:$F$94,$AB1508),"")&gt;IFERROR(INDEX(Parâmetros!$B$39:$B$48,MATCH($E1508,Parâmetros!$A$39:$A$48,0)),99),IFERROR(INDEX(Cadastro!$F$5:$F$94,$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registro"),IF(AND($AB1508&lt;&gt;$AB1507,IFERROR(INDEX(Cadastro!$F$5:$F$94,$AB1508),"")=""),"Indeterminado (início da série)",IF($X1508&gt;0,"Folga","Falta de registro"))))))))</f>
        <v>Falta de registro</v>
      </c>
      <c r="Z1508" s="46">
        <f>IF(OR($L1508&gt;0,$F1508&gt;Parâmetros!$E$14),0,IF($A1508&lt;&gt;$A1507,1,N($Z1507)+1))</f>
        <v>0</v>
      </c>
      <c r="AA1508" s="46">
        <f>IF(OR($L1508&gt;0,$F1508&gt;Parâmetros!$E$14),0,IF(OR($A1508&lt;&gt;$A1509,$F1509&gt;Parâmetros!$E$14),1,N($AA1509)+1))</f>
        <v>0</v>
      </c>
      <c r="AB1508" s="43">
        <f>IFERROR(MATCH($A1508&amp;"|"&amp;TEXT(_xlfn.MAXIFS(Cadastro!$E$5:$E$94,Cadastro!$A$5:$A$94,$A1508,Cadastro!$E$5:$E$94,"&lt;="&amp;$F1508),"yyyymmdd"),Cadastro!$I$5:$I$94,0),"")</f>
        <v>57</v>
      </c>
      <c r="AC1508" t="str">
        <f>IFERROR(_xlfn.SINGLE(INDEX(Exceções!$D$5:$D$202,MATCH($A1508&amp;"|"&amp;$F1508,Exceções!$F$5:$F$202,0))),"")</f>
        <v/>
      </c>
      <c r="AD1508" t="str">
        <f>IF($AC1508="","",IFERROR(_xlfn.SINGLE(INDEX(Exceções!$E$5:$E$202,MATCH($A1508&amp;"|"&amp;$F1508,Exceções!$F$5:$F$202,0))),""))</f>
        <v/>
      </c>
    </row>
    <row r="1509" spans="1:30" ht="15" hidden="1" customHeight="1" x14ac:dyDescent="0.25">
      <c r="A1509" s="43">
        <v>55564</v>
      </c>
      <c r="B1509" s="29" t="s">
        <v>220</v>
      </c>
      <c r="C1509" s="29" t="str">
        <f>IFERROR(INDEX(Cadastro!$C$5:$C$94,$AB1509),"NÃO INFORMADO")</f>
        <v>CAL</v>
      </c>
      <c r="D1509" s="29" t="str">
        <f>IFERROR(INDEX(Cadastro!$D$5:$D$94,$AB1509),"")</f>
        <v>6x1</v>
      </c>
      <c r="E1509" s="29" t="str">
        <f>IFERROR(INDEX(Cadastro!$G$5:$G$94,$AB1509),"")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$94,$AB1509),"")="",IF($L1509&gt;0,1,0),IF(IFERROR(INDEX(Cadastro!$F$5:$F$94,$AB1509),"")&lt;=IFERROR(INDEX(Parâmetros!$B$39:$B$48,MATCH($E1509,Parâmetros!$A$39:$A$48,0)),99),IFERROR(INDEX(Cadastro!$F$5:$F$94,$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$94,$AB1509),"")="",0,IF(IFERROR(INDEX(Cadastro!$F$5:$F$94,$AB1509),"")&gt;IFERROR(INDEX(Parâmetros!$B$39:$B$48,MATCH($E1509,Parâmetros!$A$39:$A$48,0)),99),IFERROR(INDEX(Cadastro!$F$5:$F$94,$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registro"),IF(AND($AB1509&lt;&gt;$AB1508,IFERROR(INDEX(Cadastro!$F$5:$F$94,$AB1509),"")=""),"Indeterminado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IFERROR(MATCH($A1509&amp;"|"&amp;TEXT(_xlfn.MAXIFS(Cadastro!$E$5:$E$94,Cadastro!$A$5:$A$94,$A1509,Cadastro!$E$5:$E$94,"&lt;="&amp;$F1509),"yyyymmdd"),Cadastro!$I$5:$I$94,0),"")</f>
        <v>57</v>
      </c>
      <c r="AC1509" t="str">
        <f>IFERROR(_xlfn.SINGLE(INDEX(Exceções!$D$5:$D$202,MATCH($A1509&amp;"|"&amp;$F1509,Exceções!$F$5:$F$202,0))),"")</f>
        <v/>
      </c>
      <c r="AD1509" t="str">
        <f>IF($AC1509="","",IFERROR(_xlfn.SINGLE(INDEX(Exceções!$E$5:$E$202,MATCH($A1509&amp;"|"&amp;$F1509,Exceções!$F$5:$F$202,0))),""))</f>
        <v/>
      </c>
    </row>
    <row r="1510" spans="1:30" ht="15" hidden="1" customHeight="1" x14ac:dyDescent="0.25">
      <c r="A1510" s="43">
        <v>55564</v>
      </c>
      <c r="B1510" s="29" t="s">
        <v>220</v>
      </c>
      <c r="C1510" s="29" t="str">
        <f>IFERROR(INDEX(Cadastro!$C$5:$C$94,$AB1510),"NÃO INFORMADO")</f>
        <v>CAL</v>
      </c>
      <c r="D1510" s="29" t="str">
        <f>IFERROR(INDEX(Cadastro!$D$5:$D$94,$AB1510),"")</f>
        <v>6x1</v>
      </c>
      <c r="E1510" s="29" t="str">
        <f>IFERROR(INDEX(Cadastro!$G$5:$G$94,$AB1510),"")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$94,$AB1510),"")="",IF($L1510&gt;0,1,0),IF(IFERROR(INDEX(Cadastro!$F$5:$F$94,$AB1510),"")&lt;=IFERROR(INDEX(Parâmetros!$B$39:$B$48,MATCH($E1510,Parâmetros!$A$39:$A$48,0)),99),IFERROR(INDEX(Cadastro!$F$5:$F$94,$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$94,$AB1510),"")="",0,IF(IFERROR(INDEX(Cadastro!$F$5:$F$94,$AB1510),"")&gt;IFERROR(INDEX(Parâmetros!$B$39:$B$48,MATCH($E1510,Parâmetros!$A$39:$A$48,0)),99),IFERROR(INDEX(Cadastro!$F$5:$F$94,$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registro"),IF(AND($AB1510&lt;&gt;$AB1509,IFERROR(INDEX(Cadastro!$F$5:$F$94,$AB1510),"")=""),"Indeterminado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IFERROR(MATCH($A1510&amp;"|"&amp;TEXT(_xlfn.MAXIFS(Cadastro!$E$5:$E$94,Cadastro!$A$5:$A$94,$A1510,Cadastro!$E$5:$E$94,"&lt;="&amp;$F1510),"yyyymmdd"),Cadastro!$I$5:$I$94,0),"")</f>
        <v>57</v>
      </c>
      <c r="AC1510" t="str">
        <f>IFERROR(_xlfn.SINGLE(INDEX(Exceções!$D$5:$D$202,MATCH($A1510&amp;"|"&amp;$F1510,Exceções!$F$5:$F$202,0))),"")</f>
        <v/>
      </c>
      <c r="AD1510" t="str">
        <f>IF($AC1510="","",IFERROR(_xlfn.SINGLE(INDEX(Exceções!$E$5:$E$202,MATCH($A1510&amp;"|"&amp;$F1510,Exceções!$F$5:$F$202,0))),""))</f>
        <v/>
      </c>
    </row>
    <row r="1511" spans="1:30" ht="15" hidden="1" customHeight="1" x14ac:dyDescent="0.25">
      <c r="A1511" s="43">
        <v>55564</v>
      </c>
      <c r="B1511" s="29" t="s">
        <v>220</v>
      </c>
      <c r="C1511" s="29" t="str">
        <f>IFERROR(INDEX(Cadastro!$C$5:$C$94,$AB1511),"NÃO INFORMADO")</f>
        <v>CAL</v>
      </c>
      <c r="D1511" s="29" t="str">
        <f>IFERROR(INDEX(Cadastro!$D$5:$D$94,$AB1511),"")</f>
        <v>6x1</v>
      </c>
      <c r="E1511" s="29" t="str">
        <f>IFERROR(INDEX(Cadastro!$G$5:$G$94,$AB1511),"")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$94,$AB1511),"")="",IF($L1511&gt;0,1,0),IF(IFERROR(INDEX(Cadastro!$F$5:$F$94,$AB1511),"")&lt;=IFERROR(INDEX(Parâmetros!$B$39:$B$48,MATCH($E1511,Parâmetros!$A$39:$A$48,0)),99),IFERROR(INDEX(Cadastro!$F$5:$F$94,$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$94,$AB1511),"")="",0,IF(IFERROR(INDEX(Cadastro!$F$5:$F$94,$AB1511),"")&gt;IFERROR(INDEX(Parâmetros!$B$39:$B$48,MATCH($E1511,Parâmetros!$A$39:$A$48,0)),99),IFERROR(INDEX(Cadastro!$F$5:$F$94,$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registro"),IF(AND($AB1511&lt;&gt;$AB1510,IFERROR(INDEX(Cadastro!$F$5:$F$94,$AB1511),"")=""),"Indeterminado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IFERROR(MATCH($A1511&amp;"|"&amp;TEXT(_xlfn.MAXIFS(Cadastro!$E$5:$E$94,Cadastro!$A$5:$A$94,$A1511,Cadastro!$E$5:$E$94,"&lt;="&amp;$F1511),"yyyymmdd"),Cadastro!$I$5:$I$94,0),"")</f>
        <v>57</v>
      </c>
      <c r="AC1511" t="str">
        <f>IFERROR(_xlfn.SINGLE(INDEX(Exceções!$D$5:$D$202,MATCH($A1511&amp;"|"&amp;$F1511,Exceções!$F$5:$F$202,0))),"")</f>
        <v/>
      </c>
      <c r="AD1511" t="str">
        <f>IF($AC1511="","",IFERROR(_xlfn.SINGLE(INDEX(Exceções!$E$5:$E$202,MATCH($A1511&amp;"|"&amp;$F1511,Exceções!$F$5:$F$202,0))),""))</f>
        <v/>
      </c>
    </row>
    <row r="1512" spans="1:30" ht="15" hidden="1" customHeight="1" x14ac:dyDescent="0.25">
      <c r="A1512" s="43">
        <v>55564</v>
      </c>
      <c r="B1512" s="29" t="s">
        <v>220</v>
      </c>
      <c r="C1512" s="29" t="str">
        <f>IFERROR(INDEX(Cadastro!$C$5:$C$94,$AB1512),"NÃO INFORMADO")</f>
        <v>CAL</v>
      </c>
      <c r="D1512" s="29" t="str">
        <f>IFERROR(INDEX(Cadastro!$D$5:$D$94,$AB1512),"")</f>
        <v>6x1</v>
      </c>
      <c r="E1512" s="29" t="str">
        <f>IFERROR(INDEX(Cadastro!$G$5:$G$94,$AB1512),"")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$94,$AB1512),"")="",IF($L1512&gt;0,1,0),IF(IFERROR(INDEX(Cadastro!$F$5:$F$94,$AB1512),"")&lt;=IFERROR(INDEX(Parâmetros!$B$39:$B$48,MATCH($E1512,Parâmetros!$A$39:$A$48,0)),99),IFERROR(INDEX(Cadastro!$F$5:$F$94,$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$94,$AB1512),"")="",0,IF(IFERROR(INDEX(Cadastro!$F$5:$F$94,$AB1512),"")&gt;IFERROR(INDEX(Parâmetros!$B$39:$B$48,MATCH($E1512,Parâmetros!$A$39:$A$48,0)),99),IFERROR(INDEX(Cadastro!$F$5:$F$94,$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registro"),IF(AND($AB1512&lt;&gt;$AB1511,IFERROR(INDEX(Cadastro!$F$5:$F$94,$AB1512),"")=""),"Indeterminado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IFERROR(MATCH($A1512&amp;"|"&amp;TEXT(_xlfn.MAXIFS(Cadastro!$E$5:$E$94,Cadastro!$A$5:$A$94,$A1512,Cadastro!$E$5:$E$94,"&lt;="&amp;$F1512),"yyyymmdd"),Cadastro!$I$5:$I$94,0),"")</f>
        <v>57</v>
      </c>
      <c r="AC1512" t="str">
        <f>IFERROR(_xlfn.SINGLE(INDEX(Exceções!$D$5:$D$202,MATCH($A1512&amp;"|"&amp;$F1512,Exceções!$F$5:$F$202,0))),"")</f>
        <v/>
      </c>
      <c r="AD1512" t="str">
        <f>IF($AC1512="","",IFERROR(_xlfn.SINGLE(INDEX(Exceções!$E$5:$E$202,MATCH($A1512&amp;"|"&amp;$F1512,Exceções!$F$5:$F$202,0))),""))</f>
        <v/>
      </c>
    </row>
    <row r="1513" spans="1:30" ht="15" hidden="1" customHeight="1" x14ac:dyDescent="0.25">
      <c r="A1513" s="43">
        <v>55564</v>
      </c>
      <c r="B1513" s="29" t="s">
        <v>220</v>
      </c>
      <c r="C1513" s="29" t="str">
        <f>IFERROR(INDEX(Cadastro!$C$5:$C$94,$AB1513),"NÃO INFORMADO")</f>
        <v>CAL</v>
      </c>
      <c r="D1513" s="29" t="str">
        <f>IFERROR(INDEX(Cadastro!$D$5:$D$94,$AB1513),"")</f>
        <v>6x1</v>
      </c>
      <c r="E1513" s="29" t="str">
        <f>IFERROR(INDEX(Cadastro!$G$5:$G$94,$AB1513),"")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$94,$AB1513),"")="",IF($L1513&gt;0,1,0),IF(IFERROR(INDEX(Cadastro!$F$5:$F$94,$AB1513),"")&lt;=IFERROR(INDEX(Parâmetros!$B$39:$B$48,MATCH($E1513,Parâmetros!$A$39:$A$48,0)),99),IFERROR(INDEX(Cadastro!$F$5:$F$94,$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$94,$AB1513),"")="",0,IF(IFERROR(INDEX(Cadastro!$F$5:$F$94,$AB1513),"")&gt;IFERROR(INDEX(Parâmetros!$B$39:$B$48,MATCH($E1513,Parâmetros!$A$39:$A$48,0)),99),IFERROR(INDEX(Cadastro!$F$5:$F$94,$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registro"),IF(AND($AB1513&lt;&gt;$AB1512,IFERROR(INDEX(Cadastro!$F$5:$F$94,$AB1513),"")=""),"Indeterminado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IFERROR(MATCH($A1513&amp;"|"&amp;TEXT(_xlfn.MAXIFS(Cadastro!$E$5:$E$94,Cadastro!$A$5:$A$94,$A1513,Cadastro!$E$5:$E$94,"&lt;="&amp;$F1513),"yyyymmdd"),Cadastro!$I$5:$I$94,0),"")</f>
        <v>57</v>
      </c>
      <c r="AC1513" t="str">
        <f>IFERROR(_xlfn.SINGLE(INDEX(Exceções!$D$5:$D$202,MATCH($A1513&amp;"|"&amp;$F1513,Exceções!$F$5:$F$202,0))),"")</f>
        <v/>
      </c>
      <c r="AD1513" t="str">
        <f>IF($AC1513="","",IFERROR(_xlfn.SINGLE(INDEX(Exceções!$E$5:$E$202,MATCH($A1513&amp;"|"&amp;$F1513,Exceções!$F$5:$F$202,0))),""))</f>
        <v/>
      </c>
    </row>
    <row r="1514" spans="1:30" ht="15" hidden="1" customHeight="1" x14ac:dyDescent="0.25">
      <c r="A1514" s="43">
        <v>55564</v>
      </c>
      <c r="B1514" s="29" t="s">
        <v>220</v>
      </c>
      <c r="C1514" s="29" t="str">
        <f>IFERROR(INDEX(Cadastro!$C$5:$C$94,$AB1514),"NÃO INFORMADO")</f>
        <v>CAL</v>
      </c>
      <c r="D1514" s="29" t="str">
        <f>IFERROR(INDEX(Cadastro!$D$5:$D$94,$AB1514),"")</f>
        <v>6x1</v>
      </c>
      <c r="E1514" s="29" t="str">
        <f>IFERROR(INDEX(Cadastro!$G$5:$G$94,$AB1514),"")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$94,$AB1514),"")="",IF($L1514&gt;0,1,0),IF(IFERROR(INDEX(Cadastro!$F$5:$F$94,$AB1514),"")&lt;=IFERROR(INDEX(Parâmetros!$B$39:$B$48,MATCH($E1514,Parâmetros!$A$39:$A$48,0)),99),IFERROR(INDEX(Cadastro!$F$5:$F$94,$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$94,$AB1514),"")="",0,IF(IFERROR(INDEX(Cadastro!$F$5:$F$94,$AB1514),"")&gt;IFERROR(INDEX(Parâmetros!$B$39:$B$48,MATCH($E1514,Parâmetros!$A$39:$A$48,0)),99),IFERROR(INDEX(Cadastro!$F$5:$F$94,$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registro"),IF(AND($AB1514&lt;&gt;$AB1513,IFERROR(INDEX(Cadastro!$F$5:$F$94,$AB1514),"")=""),"Indeterminado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IFERROR(MATCH($A1514&amp;"|"&amp;TEXT(_xlfn.MAXIFS(Cadastro!$E$5:$E$94,Cadastro!$A$5:$A$94,$A1514,Cadastro!$E$5:$E$94,"&lt;="&amp;$F1514),"yyyymmdd"),Cadastro!$I$5:$I$94,0),"")</f>
        <v>57</v>
      </c>
      <c r="AC1514" t="str">
        <f>IFERROR(_xlfn.SINGLE(INDEX(Exceções!$D$5:$D$202,MATCH($A1514&amp;"|"&amp;$F1514,Exceções!$F$5:$F$202,0))),"")</f>
        <v/>
      </c>
      <c r="AD1514" t="str">
        <f>IF($AC1514="","",IFERROR(_xlfn.SINGLE(INDEX(Exceções!$E$5:$E$202,MATCH($A1514&amp;"|"&amp;$F1514,Exceções!$F$5:$F$202,0))),""))</f>
        <v/>
      </c>
    </row>
    <row r="1515" spans="1:30" ht="15" hidden="1" customHeight="1" x14ac:dyDescent="0.25">
      <c r="A1515" s="43">
        <v>55564</v>
      </c>
      <c r="B1515" s="29" t="s">
        <v>220</v>
      </c>
      <c r="C1515" s="29" t="str">
        <f>IFERROR(INDEX(Cadastro!$C$5:$C$94,$AB1515),"NÃO INFORMADO")</f>
        <v>CAL</v>
      </c>
      <c r="D1515" s="29" t="str">
        <f>IFERROR(INDEX(Cadastro!$D$5:$D$94,$AB1515),"")</f>
        <v>6x1</v>
      </c>
      <c r="E1515" s="29" t="str">
        <f>IFERROR(INDEX(Cadastro!$G$5:$G$94,$AB1515),"")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$94,$AB1515),"")="",IF($L1515&gt;0,1,0),IF(IFERROR(INDEX(Cadastro!$F$5:$F$94,$AB1515),"")&lt;=IFERROR(INDEX(Parâmetros!$B$39:$B$48,MATCH($E1515,Parâmetros!$A$39:$A$48,0)),99),IFERROR(INDEX(Cadastro!$F$5:$F$94,$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$94,$AB1515),"")="",0,IF(IFERROR(INDEX(Cadastro!$F$5:$F$94,$AB1515),"")&gt;IFERROR(INDEX(Parâmetros!$B$39:$B$48,MATCH($E1515,Parâmetros!$A$39:$A$48,0)),99),IFERROR(INDEX(Cadastro!$F$5:$F$94,$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registro"),IF(AND($AB1515&lt;&gt;$AB1514,IFERROR(INDEX(Cadastro!$F$5:$F$94,$AB1515),"")=""),"Indeterminado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IFERROR(MATCH($A1515&amp;"|"&amp;TEXT(_xlfn.MAXIFS(Cadastro!$E$5:$E$94,Cadastro!$A$5:$A$94,$A1515,Cadastro!$E$5:$E$94,"&lt;="&amp;$F1515),"yyyymmdd"),Cadastro!$I$5:$I$94,0),"")</f>
        <v>57</v>
      </c>
      <c r="AC1515" t="str">
        <f>IFERROR(_xlfn.SINGLE(INDEX(Exceções!$D$5:$D$202,MATCH($A1515&amp;"|"&amp;$F1515,Exceções!$F$5:$F$202,0))),"")</f>
        <v/>
      </c>
      <c r="AD1515" t="str">
        <f>IF($AC1515="","",IFERROR(_xlfn.SINGLE(INDEX(Exceções!$E$5:$E$202,MATCH($A1515&amp;"|"&amp;$F1515,Exceções!$F$5:$F$202,0))),""))</f>
        <v/>
      </c>
    </row>
    <row r="1516" spans="1:30" ht="15" hidden="1" customHeight="1" x14ac:dyDescent="0.25">
      <c r="A1516" s="43">
        <v>55564</v>
      </c>
      <c r="B1516" s="29" t="s">
        <v>220</v>
      </c>
      <c r="C1516" s="29" t="str">
        <f>IFERROR(INDEX(Cadastro!$C$5:$C$94,$AB1516),"NÃO INFORMADO")</f>
        <v>CAL</v>
      </c>
      <c r="D1516" s="29" t="str">
        <f>IFERROR(INDEX(Cadastro!$D$5:$D$94,$AB1516),"")</f>
        <v>6x1</v>
      </c>
      <c r="E1516" s="29" t="str">
        <f>IFERROR(INDEX(Cadastro!$G$5:$G$94,$AB1516),"")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$94,$AB1516),"")="",IF($L1516&gt;0,1,0),IF(IFERROR(INDEX(Cadastro!$F$5:$F$94,$AB1516),"")&lt;=IFERROR(INDEX(Parâmetros!$B$39:$B$48,MATCH($E1516,Parâmetros!$A$39:$A$48,0)),99),IFERROR(INDEX(Cadastro!$F$5:$F$94,$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$94,$AB1516),"")="",0,IF(IFERROR(INDEX(Cadastro!$F$5:$F$94,$AB1516),"")&gt;IFERROR(INDEX(Parâmetros!$B$39:$B$48,MATCH($E1516,Parâmetros!$A$39:$A$48,0)),99),IFERROR(INDEX(Cadastro!$F$5:$F$94,$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registro"),IF(AND($AB1516&lt;&gt;$AB1515,IFERROR(INDEX(Cadastro!$F$5:$F$94,$AB1516),"")=""),"Indeterminado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IFERROR(MATCH($A1516&amp;"|"&amp;TEXT(_xlfn.MAXIFS(Cadastro!$E$5:$E$94,Cadastro!$A$5:$A$94,$A1516,Cadastro!$E$5:$E$94,"&lt;="&amp;$F1516),"yyyymmdd"),Cadastro!$I$5:$I$94,0),"")</f>
        <v>57</v>
      </c>
      <c r="AC1516" t="str">
        <f>IFERROR(_xlfn.SINGLE(INDEX(Exceções!$D$5:$D$202,MATCH($A1516&amp;"|"&amp;$F1516,Exceções!$F$5:$F$202,0))),"")</f>
        <v/>
      </c>
      <c r="AD1516" t="str">
        <f>IF($AC1516="","",IFERROR(_xlfn.SINGLE(INDEX(Exceções!$E$5:$E$202,MATCH($A1516&amp;"|"&amp;$F1516,Exceções!$F$5:$F$202,0))),""))</f>
        <v/>
      </c>
    </row>
    <row r="1517" spans="1:30" ht="15" hidden="1" customHeight="1" x14ac:dyDescent="0.25">
      <c r="A1517" s="43">
        <v>55564</v>
      </c>
      <c r="B1517" s="29" t="s">
        <v>220</v>
      </c>
      <c r="C1517" s="29" t="str">
        <f>IFERROR(INDEX(Cadastro!$C$5:$C$94,$AB1517),"NÃO INFORMADO")</f>
        <v>CAL</v>
      </c>
      <c r="D1517" s="29" t="str">
        <f>IFERROR(INDEX(Cadastro!$D$5:$D$94,$AB1517),"")</f>
        <v>6x1</v>
      </c>
      <c r="E1517" s="29" t="str">
        <f>IFERROR(INDEX(Cadastro!$G$5:$G$94,$AB1517),"")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$94,$AB1517),"")="",IF($L1517&gt;0,1,0),IF(IFERROR(INDEX(Cadastro!$F$5:$F$94,$AB1517),"")&lt;=IFERROR(INDEX(Parâmetros!$B$39:$B$48,MATCH($E1517,Parâmetros!$A$39:$A$48,0)),99),IFERROR(INDEX(Cadastro!$F$5:$F$94,$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$94,$AB1517),"")="",0,IF(IFERROR(INDEX(Cadastro!$F$5:$F$94,$AB1517),"")&gt;IFERROR(INDEX(Parâmetros!$B$39:$B$48,MATCH($E1517,Parâmetros!$A$39:$A$48,0)),99),IFERROR(INDEX(Cadastro!$F$5:$F$94,$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registro"),IF(AND($AB1517&lt;&gt;$AB1516,IFERROR(INDEX(Cadastro!$F$5:$F$94,$AB1517),"")=""),"Indeterminado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IFERROR(MATCH($A1517&amp;"|"&amp;TEXT(_xlfn.MAXIFS(Cadastro!$E$5:$E$94,Cadastro!$A$5:$A$94,$A1517,Cadastro!$E$5:$E$94,"&lt;="&amp;$F1517),"yyyymmdd"),Cadastro!$I$5:$I$94,0),"")</f>
        <v>57</v>
      </c>
      <c r="AC1517" t="str">
        <f>IFERROR(_xlfn.SINGLE(INDEX(Exceções!$D$5:$D$202,MATCH($A1517&amp;"|"&amp;$F1517,Exceções!$F$5:$F$202,0))),"")</f>
        <v/>
      </c>
      <c r="AD1517" t="str">
        <f>IF($AC1517="","",IFERROR(_xlfn.SINGLE(INDEX(Exceções!$E$5:$E$202,MATCH($A1517&amp;"|"&amp;$F1517,Exceções!$F$5:$F$202,0))),""))</f>
        <v/>
      </c>
    </row>
    <row r="1518" spans="1:30" ht="15" hidden="1" customHeight="1" x14ac:dyDescent="0.25">
      <c r="A1518" s="43">
        <v>55564</v>
      </c>
      <c r="B1518" s="29" t="s">
        <v>220</v>
      </c>
      <c r="C1518" s="29" t="str">
        <f>IFERROR(INDEX(Cadastro!$C$5:$C$94,$AB1518),"NÃO INFORMADO")</f>
        <v>CAL</v>
      </c>
      <c r="D1518" s="29" t="str">
        <f>IFERROR(INDEX(Cadastro!$D$5:$D$94,$AB1518),"")</f>
        <v>6x1</v>
      </c>
      <c r="E1518" s="29" t="str">
        <f>IFERROR(INDEX(Cadastro!$G$5:$G$94,$AB1518),"")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$94,$AB1518),"")="",IF($L1518&gt;0,1,0),IF(IFERROR(INDEX(Cadastro!$F$5:$F$94,$AB1518),"")&lt;=IFERROR(INDEX(Parâmetros!$B$39:$B$48,MATCH($E1518,Parâmetros!$A$39:$A$48,0)),99),IFERROR(INDEX(Cadastro!$F$5:$F$94,$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$94,$AB1518),"")="",0,IF(IFERROR(INDEX(Cadastro!$F$5:$F$94,$AB1518),"")&gt;IFERROR(INDEX(Parâmetros!$B$39:$B$48,MATCH($E1518,Parâmetros!$A$39:$A$48,0)),99),IFERROR(INDEX(Cadastro!$F$5:$F$94,$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registro"),IF(AND($AB1518&lt;&gt;$AB1517,IFERROR(INDEX(Cadastro!$F$5:$F$94,$AB1518),"")=""),"Indeterminado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IFERROR(MATCH($A1518&amp;"|"&amp;TEXT(_xlfn.MAXIFS(Cadastro!$E$5:$E$94,Cadastro!$A$5:$A$94,$A1518,Cadastro!$E$5:$E$94,"&lt;="&amp;$F1518),"yyyymmdd"),Cadastro!$I$5:$I$94,0),"")</f>
        <v>57</v>
      </c>
      <c r="AC1518" t="str">
        <f>IFERROR(_xlfn.SINGLE(INDEX(Exceções!$D$5:$D$202,MATCH($A1518&amp;"|"&amp;$F1518,Exceções!$F$5:$F$202,0))),"")</f>
        <v/>
      </c>
      <c r="AD1518" t="str">
        <f>IF($AC1518="","",IFERROR(_xlfn.SINGLE(INDEX(Exceções!$E$5:$E$202,MATCH($A1518&amp;"|"&amp;$F1518,Exceções!$F$5:$F$202,0))),""))</f>
        <v/>
      </c>
    </row>
    <row r="1519" spans="1:30" ht="15" hidden="1" customHeight="1" x14ac:dyDescent="0.25">
      <c r="A1519" s="43">
        <v>55564</v>
      </c>
      <c r="B1519" s="29" t="s">
        <v>220</v>
      </c>
      <c r="C1519" s="29" t="str">
        <f>IFERROR(INDEX(Cadastro!$C$5:$C$94,$AB1519),"NÃO INFORMADO")</f>
        <v>CAL</v>
      </c>
      <c r="D1519" s="29" t="str">
        <f>IFERROR(INDEX(Cadastro!$D$5:$D$94,$AB1519),"")</f>
        <v>6x1</v>
      </c>
      <c r="E1519" s="29" t="str">
        <f>IFERROR(INDEX(Cadastro!$G$5:$G$94,$AB1519),"")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$94,$AB1519),"")="",IF($L1519&gt;0,1,0),IF(IFERROR(INDEX(Cadastro!$F$5:$F$94,$AB1519),"")&lt;=IFERROR(INDEX(Parâmetros!$B$39:$B$48,MATCH($E1519,Parâmetros!$A$39:$A$48,0)),99),IFERROR(INDEX(Cadastro!$F$5:$F$94,$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$94,$AB1519),"")="",0,IF(IFERROR(INDEX(Cadastro!$F$5:$F$94,$AB1519),"")&gt;IFERROR(INDEX(Parâmetros!$B$39:$B$48,MATCH($E1519,Parâmetros!$A$39:$A$48,0)),99),IFERROR(INDEX(Cadastro!$F$5:$F$94,$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registro"),IF(AND($AB1519&lt;&gt;$AB1518,IFERROR(INDEX(Cadastro!$F$5:$F$94,$AB1519),"")=""),"Indeterminado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IFERROR(MATCH($A1519&amp;"|"&amp;TEXT(_xlfn.MAXIFS(Cadastro!$E$5:$E$94,Cadastro!$A$5:$A$94,$A1519,Cadastro!$E$5:$E$94,"&lt;="&amp;$F1519),"yyyymmdd"),Cadastro!$I$5:$I$94,0),"")</f>
        <v>57</v>
      </c>
      <c r="AC1519" t="str">
        <f>IFERROR(_xlfn.SINGLE(INDEX(Exceções!$D$5:$D$202,MATCH($A1519&amp;"|"&amp;$F1519,Exceções!$F$5:$F$202,0))),"")</f>
        <v/>
      </c>
      <c r="AD1519" t="str">
        <f>IF($AC1519="","",IFERROR(_xlfn.SINGLE(INDEX(Exceções!$E$5:$E$202,MATCH($A1519&amp;"|"&amp;$F1519,Exceções!$F$5:$F$202,0))),""))</f>
        <v/>
      </c>
    </row>
    <row r="1520" spans="1:30" ht="15" hidden="1" customHeight="1" x14ac:dyDescent="0.25">
      <c r="A1520" s="43">
        <v>55564</v>
      </c>
      <c r="B1520" s="29" t="s">
        <v>220</v>
      </c>
      <c r="C1520" s="29" t="str">
        <f>IFERROR(INDEX(Cadastro!$C$5:$C$94,$AB1520),"NÃO INFORMADO")</f>
        <v>CAL</v>
      </c>
      <c r="D1520" s="29" t="str">
        <f>IFERROR(INDEX(Cadastro!$D$5:$D$94,$AB1520),"")</f>
        <v>6x1</v>
      </c>
      <c r="E1520" s="29" t="str">
        <f>IFERROR(INDEX(Cadastro!$G$5:$G$94,$AB1520),"")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$94,$AB1520),"")="",IF($L1520&gt;0,1,0),IF(IFERROR(INDEX(Cadastro!$F$5:$F$94,$AB1520),"")&lt;=IFERROR(INDEX(Parâmetros!$B$39:$B$48,MATCH($E1520,Parâmetros!$A$39:$A$48,0)),99),IFERROR(INDEX(Cadastro!$F$5:$F$94,$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$94,$AB1520),"")="",0,IF(IFERROR(INDEX(Cadastro!$F$5:$F$94,$AB1520),"")&gt;IFERROR(INDEX(Parâmetros!$B$39:$B$48,MATCH($E1520,Parâmetros!$A$39:$A$48,0)),99),IFERROR(INDEX(Cadastro!$F$5:$F$94,$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registro"),IF(AND($AB1520&lt;&gt;$AB1519,IFERROR(INDEX(Cadastro!$F$5:$F$94,$AB1520),"")=""),"Indeterminado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IFERROR(MATCH($A1520&amp;"|"&amp;TEXT(_xlfn.MAXIFS(Cadastro!$E$5:$E$94,Cadastro!$A$5:$A$94,$A1520,Cadastro!$E$5:$E$94,"&lt;="&amp;$F1520),"yyyymmdd"),Cadastro!$I$5:$I$94,0),"")</f>
        <v>57</v>
      </c>
      <c r="AC1520" t="str">
        <f>IFERROR(_xlfn.SINGLE(INDEX(Exceções!$D$5:$D$202,MATCH($A1520&amp;"|"&amp;$F1520,Exceções!$F$5:$F$202,0))),"")</f>
        <v/>
      </c>
      <c r="AD1520" t="str">
        <f>IF($AC1520="","",IFERROR(_xlfn.SINGLE(INDEX(Exceções!$E$5:$E$202,MATCH($A1520&amp;"|"&amp;$F1520,Exceções!$F$5:$F$202,0))),""))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IFERROR(INDEX(Cadastro!$C$5:$C$94,$AB1523),"NÃO INFORMADO")</f>
        <v>LUB</v>
      </c>
      <c r="D1523" s="29" t="str">
        <f>IFERROR(INDEX(Cadastro!$D$5:$D$94,$AB1523),"")</f>
        <v>6x1</v>
      </c>
      <c r="E1523" s="29" t="str">
        <f>IFERROR(INDEX(Cadastro!$G$5:$G$94,$AB1523),"")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$94,$AB1523),"")="",IF($L1523&gt;0,1,0),IF(IFERROR(INDEX(Cadastro!$F$5:$F$94,$AB1523),"")&lt;=IFERROR(INDEX(Parâmetros!$B$39:$B$48,MATCH($E1523,Parâmetros!$A$39:$A$48,0)),99),IFERROR(INDEX(Cadastro!$F$5:$F$94,$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$94,$AB1523),"")="",0,IF(IFERROR(INDEX(Cadastro!$F$5:$F$94,$AB1523),"")&gt;IFERROR(INDEX(Parâmetros!$B$39:$B$48,MATCH($E1523,Parâmetros!$A$39:$A$48,0)),99),IFERROR(INDEX(Cadastro!$F$5:$F$94,$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registro"),IF(AND($AB1523&lt;&gt;$AB1522,IFERROR(INDEX(Cadastro!$F$5:$F$94,$AB1523),"")=""),"Indeterminado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IFERROR(MATCH($A1523&amp;"|"&amp;TEXT(_xlfn.MAXIFS(Cadastro!$E$5:$E$94,Cadastro!$A$5:$A$94,$A1523,Cadastro!$E$5:$E$94,"&lt;="&amp;$F1523),"yyyymmdd"),Cadastro!$I$5:$I$94,0),"")</f>
        <v>58</v>
      </c>
      <c r="AC1523" t="str">
        <f>IFERROR(_xlfn.SINGLE(INDEX(Exceções!$D$5:$D$202,MATCH($A1523&amp;"|"&amp;$F1523,Exceções!$F$5:$F$202,0))),"")</f>
        <v/>
      </c>
      <c r="AD1523" t="str">
        <f>IF($AC1523="","",IFERROR(_xlfn.SINGLE(INDEX(Exceções!$E$5:$E$202,MATCH($A1523&amp;"|"&amp;$F1523,Exceções!$F$5:$F$202,0))),""))</f>
        <v/>
      </c>
    </row>
    <row r="1524" spans="1:30" ht="15" hidden="1" customHeight="1" x14ac:dyDescent="0.25">
      <c r="A1524" s="43">
        <v>54747</v>
      </c>
      <c r="B1524" s="29" t="s">
        <v>221</v>
      </c>
      <c r="C1524" s="29" t="str">
        <f>IFERROR(INDEX(Cadastro!$C$5:$C$94,$AB1524),"NÃO INFORMADO")</f>
        <v>LUB</v>
      </c>
      <c r="D1524" s="29" t="str">
        <f>IFERROR(INDEX(Cadastro!$D$5:$D$94,$AB1524),"")</f>
        <v>6x1</v>
      </c>
      <c r="E1524" s="29" t="str">
        <f>IFERROR(INDEX(Cadastro!$G$5:$G$94,$AB1524),"")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$94,$AB1524),"")="",IF($L1524&gt;0,1,0),IF(IFERROR(INDEX(Cadastro!$F$5:$F$94,$AB1524),"")&lt;=IFERROR(INDEX(Parâmetros!$B$39:$B$48,MATCH($E1524,Parâmetros!$A$39:$A$48,0)),99),IFERROR(INDEX(Cadastro!$F$5:$F$94,$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$94,$AB1524),"")="",0,IF(IFERROR(INDEX(Cadastro!$F$5:$F$94,$AB1524),"")&gt;IFERROR(INDEX(Parâmetros!$B$39:$B$48,MATCH($E1524,Parâmetros!$A$39:$A$48,0)),99),IFERROR(INDEX(Cadastro!$F$5:$F$94,$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registro"),IF(AND($AB1524&lt;&gt;$AB1523,IFERROR(INDEX(Cadastro!$F$5:$F$94,$AB1524),"")=""),"Indeterminado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IFERROR(MATCH($A1524&amp;"|"&amp;TEXT(_xlfn.MAXIFS(Cadastro!$E$5:$E$94,Cadastro!$A$5:$A$94,$A1524,Cadastro!$E$5:$E$94,"&lt;="&amp;$F1524),"yyyymmdd"),Cadastro!$I$5:$I$94,0),"")</f>
        <v>58</v>
      </c>
      <c r="AC1524" t="str">
        <f>IFERROR(_xlfn.SINGLE(INDEX(Exceções!$D$5:$D$202,MATCH($A1524&amp;"|"&amp;$F1524,Exceções!$F$5:$F$202,0))),"")</f>
        <v/>
      </c>
      <c r="AD1524" t="str">
        <f>IF($AC1524="","",IFERROR(_xlfn.SINGLE(INDEX(Exceções!$E$5:$E$202,MATCH($A1524&amp;"|"&amp;$F1524,Exceções!$F$5:$F$202,0))),""))</f>
        <v/>
      </c>
    </row>
    <row r="1525" spans="1:30" ht="15" hidden="1" customHeight="1" x14ac:dyDescent="0.25">
      <c r="A1525" s="43">
        <v>54747</v>
      </c>
      <c r="B1525" s="29" t="s">
        <v>221</v>
      </c>
      <c r="C1525" s="29" t="str">
        <f>IFERROR(INDEX(Cadastro!$C$5:$C$94,$AB1525),"NÃO INFORMADO")</f>
        <v>LUB</v>
      </c>
      <c r="D1525" s="29" t="str">
        <f>IFERROR(INDEX(Cadastro!$D$5:$D$94,$AB1525),"")</f>
        <v>6x1</v>
      </c>
      <c r="E1525" s="29" t="str">
        <f>IFERROR(INDEX(Cadastro!$G$5:$G$94,$AB1525),"")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$94,$AB1525),"")="",IF($L1525&gt;0,1,0),IF(IFERROR(INDEX(Cadastro!$F$5:$F$94,$AB1525),"")&lt;=IFERROR(INDEX(Parâmetros!$B$39:$B$48,MATCH($E1525,Parâmetros!$A$39:$A$48,0)),99),IFERROR(INDEX(Cadastro!$F$5:$F$94,$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$94,$AB1525),"")="",0,IF(IFERROR(INDEX(Cadastro!$F$5:$F$94,$AB1525),"")&gt;IFERROR(INDEX(Parâmetros!$B$39:$B$48,MATCH($E1525,Parâmetros!$A$39:$A$48,0)),99),IFERROR(INDEX(Cadastro!$F$5:$F$94,$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registro"),IF(AND($AB1525&lt;&gt;$AB1524,IFERROR(INDEX(Cadastro!$F$5:$F$94,$AB1525),"")=""),"Indeterminado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IFERROR(MATCH($A1525&amp;"|"&amp;TEXT(_xlfn.MAXIFS(Cadastro!$E$5:$E$94,Cadastro!$A$5:$A$94,$A1525,Cadastro!$E$5:$E$94,"&lt;="&amp;$F1525),"yyyymmdd"),Cadastro!$I$5:$I$94,0),"")</f>
        <v>58</v>
      </c>
      <c r="AC1525" t="str">
        <f>IFERROR(_xlfn.SINGLE(INDEX(Exceções!$D$5:$D$202,MATCH($A1525&amp;"|"&amp;$F1525,Exceções!$F$5:$F$202,0))),"")</f>
        <v/>
      </c>
      <c r="AD1525" t="str">
        <f>IF($AC1525="","",IFERROR(_xlfn.SINGLE(INDEX(Exceções!$E$5:$E$202,MATCH($A1525&amp;"|"&amp;$F1525,Exceções!$F$5:$F$202,0))),""))</f>
        <v/>
      </c>
    </row>
    <row r="1526" spans="1:30" ht="15" hidden="1" customHeight="1" x14ac:dyDescent="0.25">
      <c r="A1526" s="43">
        <v>54747</v>
      </c>
      <c r="B1526" s="29" t="s">
        <v>221</v>
      </c>
      <c r="C1526" s="29" t="str">
        <f>IFERROR(INDEX(Cadastro!$C$5:$C$94,$AB1526),"NÃO INFORMADO")</f>
        <v>LUB</v>
      </c>
      <c r="D1526" s="29" t="str">
        <f>IFERROR(INDEX(Cadastro!$D$5:$D$94,$AB1526),"")</f>
        <v>6x1</v>
      </c>
      <c r="E1526" s="29" t="str">
        <f>IFERROR(INDEX(Cadastro!$G$5:$G$94,$AB1526),"")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$94,$AB1526),"")="",IF($L1526&gt;0,1,0),IF(IFERROR(INDEX(Cadastro!$F$5:$F$94,$AB1526),"")&lt;=IFERROR(INDEX(Parâmetros!$B$39:$B$48,MATCH($E1526,Parâmetros!$A$39:$A$48,0)),99),IFERROR(INDEX(Cadastro!$F$5:$F$94,$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$94,$AB1526),"")="",0,IF(IFERROR(INDEX(Cadastro!$F$5:$F$94,$AB1526),"")&gt;IFERROR(INDEX(Parâmetros!$B$39:$B$48,MATCH($E1526,Parâmetros!$A$39:$A$48,0)),99),IFERROR(INDEX(Cadastro!$F$5:$F$94,$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registro"),IF(AND($AB1526&lt;&gt;$AB1525,IFERROR(INDEX(Cadastro!$F$5:$F$94,$AB1526),"")=""),"Indeterminado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IFERROR(MATCH($A1526&amp;"|"&amp;TEXT(_xlfn.MAXIFS(Cadastro!$E$5:$E$94,Cadastro!$A$5:$A$94,$A1526,Cadastro!$E$5:$E$94,"&lt;="&amp;$F1526),"yyyymmdd"),Cadastro!$I$5:$I$94,0),"")</f>
        <v>58</v>
      </c>
      <c r="AC1526" t="str">
        <f>IFERROR(_xlfn.SINGLE(INDEX(Exceções!$D$5:$D$202,MATCH($A1526&amp;"|"&amp;$F1526,Exceções!$F$5:$F$202,0))),"")</f>
        <v xml:space="preserve">Falta </v>
      </c>
      <c r="AD1526">
        <f>IF($AC1526="","",IFERROR(_xlfn.SINGLE(INDEX(Exceções!$E$5:$E$202,MATCH($A1526&amp;"|"&amp;$F1526,Exceções!$F$5:$F$202,0))),""))</f>
        <v>0</v>
      </c>
    </row>
    <row r="1527" spans="1:30" ht="15" hidden="1" customHeight="1" x14ac:dyDescent="0.25">
      <c r="A1527" s="43">
        <v>54747</v>
      </c>
      <c r="B1527" s="29" t="s">
        <v>221</v>
      </c>
      <c r="C1527" s="29" t="str">
        <f>IFERROR(INDEX(Cadastro!$C$5:$C$94,$AB1527),"NÃO INFORMADO")</f>
        <v>LUB</v>
      </c>
      <c r="D1527" s="29" t="str">
        <f>IFERROR(INDEX(Cadastro!$D$5:$D$94,$AB1527),"")</f>
        <v>6x1</v>
      </c>
      <c r="E1527" s="29" t="str">
        <f>IFERROR(INDEX(Cadastro!$G$5:$G$94,$AB1527),"")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$94,$AB1527),"")="",IF($L1527&gt;0,1,0),IF(IFERROR(INDEX(Cadastro!$F$5:$F$94,$AB1527),"")&lt;=IFERROR(INDEX(Parâmetros!$B$39:$B$48,MATCH($E1527,Parâmetros!$A$39:$A$48,0)),99),IFERROR(INDEX(Cadastro!$F$5:$F$94,$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$94,$AB1527),"")="",0,IF(IFERROR(INDEX(Cadastro!$F$5:$F$94,$AB1527),"")&gt;IFERROR(INDEX(Parâmetros!$B$39:$B$48,MATCH($E1527,Parâmetros!$A$39:$A$48,0)),99),IFERROR(INDEX(Cadastro!$F$5:$F$94,$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registro"),IF(AND($AB1527&lt;&gt;$AB1526,IFERROR(INDEX(Cadastro!$F$5:$F$94,$AB1527),"")=""),"Indeterminado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IFERROR(MATCH($A1527&amp;"|"&amp;TEXT(_xlfn.MAXIFS(Cadastro!$E$5:$E$94,Cadastro!$A$5:$A$94,$A1527,Cadastro!$E$5:$E$94,"&lt;="&amp;$F1527),"yyyymmdd"),Cadastro!$I$5:$I$94,0),"")</f>
        <v>58</v>
      </c>
      <c r="AC1527" t="str">
        <f>IFERROR(_xlfn.SINGLE(INDEX(Exceções!$D$5:$D$202,MATCH($A1527&amp;"|"&amp;$F1527,Exceções!$F$5:$F$202,0))),"")</f>
        <v/>
      </c>
      <c r="AD1527" t="str">
        <f>IF($AC1527="","",IFERROR(_xlfn.SINGLE(INDEX(Exceções!$E$5:$E$202,MATCH($A1527&amp;"|"&amp;$F1527,Exceções!$F$5:$F$202,0))),""))</f>
        <v/>
      </c>
    </row>
    <row r="1528" spans="1:30" ht="15" hidden="1" customHeight="1" x14ac:dyDescent="0.25">
      <c r="A1528" s="43">
        <v>54747</v>
      </c>
      <c r="B1528" s="29" t="s">
        <v>221</v>
      </c>
      <c r="C1528" s="29" t="str">
        <f>IFERROR(INDEX(Cadastro!$C$5:$C$94,$AB1528),"NÃO INFORMADO")</f>
        <v>LUB</v>
      </c>
      <c r="D1528" s="29" t="str">
        <f>IFERROR(INDEX(Cadastro!$D$5:$D$94,$AB1528),"")</f>
        <v>6x1</v>
      </c>
      <c r="E1528" s="29" t="str">
        <f>IFERROR(INDEX(Cadastro!$G$5:$G$94,$AB1528),"")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$94,$AB1528),"")="",IF($L1528&gt;0,1,0),IF(IFERROR(INDEX(Cadastro!$F$5:$F$94,$AB1528),"")&lt;=IFERROR(INDEX(Parâmetros!$B$39:$B$48,MATCH($E1528,Parâmetros!$A$39:$A$48,0)),99),IFERROR(INDEX(Cadastro!$F$5:$F$94,$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$94,$AB1528),"")="",0,IF(IFERROR(INDEX(Cadastro!$F$5:$F$94,$AB1528),"")&gt;IFERROR(INDEX(Parâmetros!$B$39:$B$48,MATCH($E1528,Parâmetros!$A$39:$A$48,0)),99),IFERROR(INDEX(Cadastro!$F$5:$F$94,$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registro"),IF(AND($AB1528&lt;&gt;$AB1527,IFERROR(INDEX(Cadastro!$F$5:$F$94,$AB1528),"")=""),"Indeterminado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IFERROR(MATCH($A1528&amp;"|"&amp;TEXT(_xlfn.MAXIFS(Cadastro!$E$5:$E$94,Cadastro!$A$5:$A$94,$A1528,Cadastro!$E$5:$E$94,"&lt;="&amp;$F1528),"yyyymmdd"),Cadastro!$I$5:$I$94,0),"")</f>
        <v>58</v>
      </c>
      <c r="AC1528" t="str">
        <f>IFERROR(_xlfn.SINGLE(INDEX(Exceções!$D$5:$D$202,MATCH($A1528&amp;"|"&amp;$F1528,Exceções!$F$5:$F$202,0))),"")</f>
        <v/>
      </c>
      <c r="AD1528" t="str">
        <f>IF($AC1528="","",IFERROR(_xlfn.SINGLE(INDEX(Exceções!$E$5:$E$202,MATCH($A1528&amp;"|"&amp;$F1528,Exceções!$F$5:$F$202,0))),""))</f>
        <v/>
      </c>
    </row>
    <row r="1529" spans="1:30" ht="15" hidden="1" customHeight="1" x14ac:dyDescent="0.25">
      <c r="A1529" s="43">
        <v>54747</v>
      </c>
      <c r="B1529" s="29" t="s">
        <v>221</v>
      </c>
      <c r="C1529" s="29" t="str">
        <f>IFERROR(INDEX(Cadastro!$C$5:$C$94,$AB1529),"NÃO INFORMADO")</f>
        <v>LUB</v>
      </c>
      <c r="D1529" s="29" t="str">
        <f>IFERROR(INDEX(Cadastro!$D$5:$D$94,$AB1529),"")</f>
        <v>6x1</v>
      </c>
      <c r="E1529" s="29" t="str">
        <f>IFERROR(INDEX(Cadastro!$G$5:$G$94,$AB1529),"")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$94,$AB1529),"")="",IF($L1529&gt;0,1,0),IF(IFERROR(INDEX(Cadastro!$F$5:$F$94,$AB1529),"")&lt;=IFERROR(INDEX(Parâmetros!$B$39:$B$48,MATCH($E1529,Parâmetros!$A$39:$A$48,0)),99),IFERROR(INDEX(Cadastro!$F$5:$F$94,$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$94,$AB1529),"")="",0,IF(IFERROR(INDEX(Cadastro!$F$5:$F$94,$AB1529),"")&gt;IFERROR(INDEX(Parâmetros!$B$39:$B$48,MATCH($E1529,Parâmetros!$A$39:$A$48,0)),99),IFERROR(INDEX(Cadastro!$F$5:$F$94,$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registro"),IF(AND($AB1529&lt;&gt;$AB1528,IFERROR(INDEX(Cadastro!$F$5:$F$94,$AB1529),"")=""),"Indeterminado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IFERROR(MATCH($A1529&amp;"|"&amp;TEXT(_xlfn.MAXIFS(Cadastro!$E$5:$E$94,Cadastro!$A$5:$A$94,$A1529,Cadastro!$E$5:$E$94,"&lt;="&amp;$F1529),"yyyymmdd"),Cadastro!$I$5:$I$94,0),"")</f>
        <v>58</v>
      </c>
      <c r="AC1529" t="str">
        <f>IFERROR(_xlfn.SINGLE(INDEX(Exceções!$D$5:$D$202,MATCH($A1529&amp;"|"&amp;$F1529,Exceções!$F$5:$F$202,0))),"")</f>
        <v/>
      </c>
      <c r="AD1529" t="str">
        <f>IF($AC1529="","",IFERROR(_xlfn.SINGLE(INDEX(Exceções!$E$5:$E$202,MATCH($A1529&amp;"|"&amp;$F1529,Exceções!$F$5:$F$202,0))),""))</f>
        <v/>
      </c>
    </row>
    <row r="1530" spans="1:30" ht="15" hidden="1" customHeight="1" x14ac:dyDescent="0.25">
      <c r="A1530" s="43">
        <v>54747</v>
      </c>
      <c r="B1530" s="29" t="s">
        <v>221</v>
      </c>
      <c r="C1530" s="29" t="str">
        <f>IFERROR(INDEX(Cadastro!$C$5:$C$94,$AB1530),"NÃO INFORMADO")</f>
        <v>LUB</v>
      </c>
      <c r="D1530" s="29" t="str">
        <f>IFERROR(INDEX(Cadastro!$D$5:$D$94,$AB1530),"")</f>
        <v>6x1</v>
      </c>
      <c r="E1530" s="29" t="str">
        <f>IFERROR(INDEX(Cadastro!$G$5:$G$94,$AB1530),"")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$94,$AB1530),"")="",IF($L1530&gt;0,1,0),IF(IFERROR(INDEX(Cadastro!$F$5:$F$94,$AB1530),"")&lt;=IFERROR(INDEX(Parâmetros!$B$39:$B$48,MATCH($E1530,Parâmetros!$A$39:$A$48,0)),99),IFERROR(INDEX(Cadastro!$F$5:$F$94,$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$94,$AB1530),"")="",0,IF(IFERROR(INDEX(Cadastro!$F$5:$F$94,$AB1530),"")&gt;IFERROR(INDEX(Parâmetros!$B$39:$B$48,MATCH($E1530,Parâmetros!$A$39:$A$48,0)),99),IFERROR(INDEX(Cadastro!$F$5:$F$94,$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registro"),IF(AND($AB1530&lt;&gt;$AB1529,IFERROR(INDEX(Cadastro!$F$5:$F$94,$AB1530),"")=""),"Indeterminado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IFERROR(MATCH($A1530&amp;"|"&amp;TEXT(_xlfn.MAXIFS(Cadastro!$E$5:$E$94,Cadastro!$A$5:$A$94,$A1530,Cadastro!$E$5:$E$94,"&lt;="&amp;$F1530),"yyyymmdd"),Cadastro!$I$5:$I$94,0),"")</f>
        <v>58</v>
      </c>
      <c r="AC1530" t="str">
        <f>IFERROR(_xlfn.SINGLE(INDEX(Exceções!$D$5:$D$202,MATCH($A1530&amp;"|"&amp;$F1530,Exceções!$F$5:$F$202,0))),"")</f>
        <v/>
      </c>
      <c r="AD1530" t="str">
        <f>IF($AC1530="","",IFERROR(_xlfn.SINGLE(INDEX(Exceções!$E$5:$E$202,MATCH($A1530&amp;"|"&amp;$F1530,Exceções!$F$5:$F$202,0))),""))</f>
        <v/>
      </c>
    </row>
    <row r="1531" spans="1:30" ht="15" hidden="1" customHeight="1" x14ac:dyDescent="0.25">
      <c r="A1531" s="43">
        <v>54747</v>
      </c>
      <c r="B1531" s="29" t="s">
        <v>221</v>
      </c>
      <c r="C1531" s="29" t="str">
        <f>IFERROR(INDEX(Cadastro!$C$5:$C$94,$AB1531),"NÃO INFORMADO")</f>
        <v>LUB</v>
      </c>
      <c r="D1531" s="29" t="str">
        <f>IFERROR(INDEX(Cadastro!$D$5:$D$94,$AB1531),"")</f>
        <v>6x1</v>
      </c>
      <c r="E1531" s="29" t="str">
        <f>IFERROR(INDEX(Cadastro!$G$5:$G$94,$AB1531),"")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$94,$AB1531),"")="",IF($L1531&gt;0,1,0),IF(IFERROR(INDEX(Cadastro!$F$5:$F$94,$AB1531),"")&lt;=IFERROR(INDEX(Parâmetros!$B$39:$B$48,MATCH($E1531,Parâmetros!$A$39:$A$48,0)),99),IFERROR(INDEX(Cadastro!$F$5:$F$94,$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$94,$AB1531),"")="",0,IF(IFERROR(INDEX(Cadastro!$F$5:$F$94,$AB1531),"")&gt;IFERROR(INDEX(Parâmetros!$B$39:$B$48,MATCH($E1531,Parâmetros!$A$39:$A$48,0)),99),IFERROR(INDEX(Cadastro!$F$5:$F$94,$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registro"),IF(AND($AB1531&lt;&gt;$AB1530,IFERROR(INDEX(Cadastro!$F$5:$F$94,$AB1531),"")=""),"Indeterminado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IFERROR(MATCH($A1531&amp;"|"&amp;TEXT(_xlfn.MAXIFS(Cadastro!$E$5:$E$94,Cadastro!$A$5:$A$94,$A1531,Cadastro!$E$5:$E$94,"&lt;="&amp;$F1531),"yyyymmdd"),Cadastro!$I$5:$I$94,0),"")</f>
        <v>58</v>
      </c>
      <c r="AC1531" t="str">
        <f>IFERROR(_xlfn.SINGLE(INDEX(Exceções!$D$5:$D$202,MATCH($A1531&amp;"|"&amp;$F1531,Exceções!$F$5:$F$202,0))),"")</f>
        <v/>
      </c>
      <c r="AD1531" t="str">
        <f>IF($AC1531="","",IFERROR(_xlfn.SINGLE(INDEX(Exceções!$E$5:$E$202,MATCH($A1531&amp;"|"&amp;$F1531,Exceções!$F$5:$F$202,0))),""))</f>
        <v/>
      </c>
    </row>
    <row r="1532" spans="1:30" ht="15" hidden="1" customHeight="1" x14ac:dyDescent="0.25">
      <c r="A1532" s="43">
        <v>54747</v>
      </c>
      <c r="B1532" s="29" t="s">
        <v>221</v>
      </c>
      <c r="C1532" s="29" t="str">
        <f>IFERROR(INDEX(Cadastro!$C$5:$C$94,$AB1532),"NÃO INFORMADO")</f>
        <v>LUB</v>
      </c>
      <c r="D1532" s="29" t="str">
        <f>IFERROR(INDEX(Cadastro!$D$5:$D$94,$AB1532),"")</f>
        <v>6x1</v>
      </c>
      <c r="E1532" s="29" t="str">
        <f>IFERROR(INDEX(Cadastro!$G$5:$G$94,$AB1532),"")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$94,$AB1532),"")="",IF($L1532&gt;0,1,0),IF(IFERROR(INDEX(Cadastro!$F$5:$F$94,$AB1532),"")&lt;=IFERROR(INDEX(Parâmetros!$B$39:$B$48,MATCH($E1532,Parâmetros!$A$39:$A$48,0)),99),IFERROR(INDEX(Cadastro!$F$5:$F$94,$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$94,$AB1532),"")="",0,IF(IFERROR(INDEX(Cadastro!$F$5:$F$94,$AB1532),"")&gt;IFERROR(INDEX(Parâmetros!$B$39:$B$48,MATCH($E1532,Parâmetros!$A$39:$A$48,0)),99),IFERROR(INDEX(Cadastro!$F$5:$F$94,$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registro"),IF(AND($AB1532&lt;&gt;$AB1531,IFERROR(INDEX(Cadastro!$F$5:$F$94,$AB1532),"")=""),"Indeterminado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IFERROR(MATCH($A1532&amp;"|"&amp;TEXT(_xlfn.MAXIFS(Cadastro!$E$5:$E$94,Cadastro!$A$5:$A$94,$A1532,Cadastro!$E$5:$E$94,"&lt;="&amp;$F1532),"yyyymmdd"),Cadastro!$I$5:$I$94,0),"")</f>
        <v>58</v>
      </c>
      <c r="AC1532" t="str">
        <f>IFERROR(_xlfn.SINGLE(INDEX(Exceções!$D$5:$D$202,MATCH($A1532&amp;"|"&amp;$F1532,Exceções!$F$5:$F$202,0))),"")</f>
        <v/>
      </c>
      <c r="AD1532" t="str">
        <f>IF($AC1532="","",IFERROR(_xlfn.SINGLE(INDEX(Exceções!$E$5:$E$202,MATCH($A1532&amp;"|"&amp;$F1532,Exceções!$F$5:$F$202,0))),""))</f>
        <v/>
      </c>
    </row>
    <row r="1533" spans="1:30" ht="15" hidden="1" customHeight="1" x14ac:dyDescent="0.25">
      <c r="A1533" s="43">
        <v>54747</v>
      </c>
      <c r="B1533" s="29" t="s">
        <v>221</v>
      </c>
      <c r="C1533" s="29" t="str">
        <f>IFERROR(INDEX(Cadastro!$C$5:$C$94,$AB1533),"NÃO INFORMADO")</f>
        <v>LUB</v>
      </c>
      <c r="D1533" s="29" t="str">
        <f>IFERROR(INDEX(Cadastro!$D$5:$D$94,$AB1533),"")</f>
        <v>6x1</v>
      </c>
      <c r="E1533" s="29" t="str">
        <f>IFERROR(INDEX(Cadastro!$G$5:$G$94,$AB1533),"")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$94,$AB1533),"")="",IF($L1533&gt;0,1,0),IF(IFERROR(INDEX(Cadastro!$F$5:$F$94,$AB1533),"")&lt;=IFERROR(INDEX(Parâmetros!$B$39:$B$48,MATCH($E1533,Parâmetros!$A$39:$A$48,0)),99),IFERROR(INDEX(Cadastro!$F$5:$F$94,$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$94,$AB1533),"")="",0,IF(IFERROR(INDEX(Cadastro!$F$5:$F$94,$AB1533),"")&gt;IFERROR(INDEX(Parâmetros!$B$39:$B$48,MATCH($E1533,Parâmetros!$A$39:$A$48,0)),99),IFERROR(INDEX(Cadastro!$F$5:$F$94,$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registro"),IF(AND($AB1533&lt;&gt;$AB1532,IFERROR(INDEX(Cadastro!$F$5:$F$94,$AB1533),"")=""),"Indeterminado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IFERROR(MATCH($A1533&amp;"|"&amp;TEXT(_xlfn.MAXIFS(Cadastro!$E$5:$E$94,Cadastro!$A$5:$A$94,$A1533,Cadastro!$E$5:$E$94,"&lt;="&amp;$F1533),"yyyymmdd"),Cadastro!$I$5:$I$94,0),"")</f>
        <v>58</v>
      </c>
      <c r="AC1533" t="str">
        <f>IFERROR(_xlfn.SINGLE(INDEX(Exceções!$D$5:$D$202,MATCH($A1533&amp;"|"&amp;$F1533,Exceções!$F$5:$F$202,0))),"")</f>
        <v/>
      </c>
      <c r="AD1533" t="str">
        <f>IF($AC1533="","",IFERROR(_xlfn.SINGLE(INDEX(Exceções!$E$5:$E$202,MATCH($A1533&amp;"|"&amp;$F1533,Exceções!$F$5:$F$202,0))),""))</f>
        <v/>
      </c>
    </row>
    <row r="1534" spans="1:30" ht="15" hidden="1" customHeight="1" x14ac:dyDescent="0.25">
      <c r="A1534" s="43">
        <v>54747</v>
      </c>
      <c r="B1534" s="29" t="s">
        <v>221</v>
      </c>
      <c r="C1534" s="29" t="str">
        <f>IFERROR(INDEX(Cadastro!$C$5:$C$94,$AB1534),"NÃO INFORMADO")</f>
        <v>LUB</v>
      </c>
      <c r="D1534" s="29" t="str">
        <f>IFERROR(INDEX(Cadastro!$D$5:$D$94,$AB1534),"")</f>
        <v>6x1</v>
      </c>
      <c r="E1534" s="29" t="str">
        <f>IFERROR(INDEX(Cadastro!$G$5:$G$94,$AB1534),"")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$94,$AB1534),"")="",IF($L1534&gt;0,1,0),IF(IFERROR(INDEX(Cadastro!$F$5:$F$94,$AB1534),"")&lt;=IFERROR(INDEX(Parâmetros!$B$39:$B$48,MATCH($E1534,Parâmetros!$A$39:$A$48,0)),99),IFERROR(INDEX(Cadastro!$F$5:$F$94,$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$94,$AB1534),"")="",0,IF(IFERROR(INDEX(Cadastro!$F$5:$F$94,$AB1534),"")&gt;IFERROR(INDEX(Parâmetros!$B$39:$B$48,MATCH($E1534,Parâmetros!$A$39:$A$48,0)),99),IFERROR(INDEX(Cadastro!$F$5:$F$94,$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registro"),IF(AND($AB1534&lt;&gt;$AB1533,IFERROR(INDEX(Cadastro!$F$5:$F$94,$AB1534),"")=""),"Indeterminado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IFERROR(MATCH($A1534&amp;"|"&amp;TEXT(_xlfn.MAXIFS(Cadastro!$E$5:$E$94,Cadastro!$A$5:$A$94,$A1534,Cadastro!$E$5:$E$94,"&lt;="&amp;$F1534),"yyyymmdd"),Cadastro!$I$5:$I$94,0),"")</f>
        <v>58</v>
      </c>
      <c r="AC1534" t="str">
        <f>IFERROR(_xlfn.SINGLE(INDEX(Exceções!$D$5:$D$202,MATCH($A1534&amp;"|"&amp;$F1534,Exceções!$F$5:$F$202,0))),"")</f>
        <v/>
      </c>
      <c r="AD1534" t="str">
        <f>IF($AC1534="","",IFERROR(_xlfn.SINGLE(INDEX(Exceções!$E$5:$E$202,MATCH($A1534&amp;"|"&amp;$F1534,Exceções!$F$5:$F$202,0))),""))</f>
        <v/>
      </c>
    </row>
    <row r="1535" spans="1:30" ht="15" hidden="1" customHeight="1" x14ac:dyDescent="0.25">
      <c r="A1535" s="43">
        <v>54747</v>
      </c>
      <c r="B1535" s="29" t="s">
        <v>221</v>
      </c>
      <c r="C1535" s="29" t="str">
        <f>IFERROR(INDEX(Cadastro!$C$5:$C$94,$AB1535),"NÃO INFORMADO")</f>
        <v>LUB</v>
      </c>
      <c r="D1535" s="29" t="str">
        <f>IFERROR(INDEX(Cadastro!$D$5:$D$94,$AB1535),"")</f>
        <v>6x1</v>
      </c>
      <c r="E1535" s="29" t="str">
        <f>IFERROR(INDEX(Cadastro!$G$5:$G$94,$AB1535),"")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$94,$AB1535),"")="",IF($L1535&gt;0,1,0),IF(IFERROR(INDEX(Cadastro!$F$5:$F$94,$AB1535),"")&lt;=IFERROR(INDEX(Parâmetros!$B$39:$B$48,MATCH($E1535,Parâmetros!$A$39:$A$48,0)),99),IFERROR(INDEX(Cadastro!$F$5:$F$94,$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$94,$AB1535),"")="",0,IF(IFERROR(INDEX(Cadastro!$F$5:$F$94,$AB1535),"")&gt;IFERROR(INDEX(Parâmetros!$B$39:$B$48,MATCH($E1535,Parâmetros!$A$39:$A$48,0)),99),IFERROR(INDEX(Cadastro!$F$5:$F$94,$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registro"),IF(AND($AB1535&lt;&gt;$AB1534,IFERROR(INDEX(Cadastro!$F$5:$F$94,$AB1535),"")=""),"Indeterminado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IFERROR(MATCH($A1535&amp;"|"&amp;TEXT(_xlfn.MAXIFS(Cadastro!$E$5:$E$94,Cadastro!$A$5:$A$94,$A1535,Cadastro!$E$5:$E$94,"&lt;="&amp;$F1535),"yyyymmdd"),Cadastro!$I$5:$I$94,0),"")</f>
        <v>58</v>
      </c>
      <c r="AC1535" t="str">
        <f>IFERROR(_xlfn.SINGLE(INDEX(Exceções!$D$5:$D$202,MATCH($A1535&amp;"|"&amp;$F1535,Exceções!$F$5:$F$202,0))),"")</f>
        <v/>
      </c>
      <c r="AD1535" t="str">
        <f>IF($AC1535="","",IFERROR(_xlfn.SINGLE(INDEX(Exceções!$E$5:$E$202,MATCH($A1535&amp;"|"&amp;$F1535,Exceções!$F$5:$F$202,0))),""))</f>
        <v/>
      </c>
    </row>
    <row r="1536" spans="1:30" ht="15" hidden="1" customHeight="1" x14ac:dyDescent="0.25">
      <c r="A1536" s="43">
        <v>54747</v>
      </c>
      <c r="B1536" s="29" t="s">
        <v>221</v>
      </c>
      <c r="C1536" s="29" t="str">
        <f>IFERROR(INDEX(Cadastro!$C$5:$C$94,$AB1536),"NÃO INFORMADO")</f>
        <v>LUB</v>
      </c>
      <c r="D1536" s="29" t="str">
        <f>IFERROR(INDEX(Cadastro!$D$5:$D$94,$AB1536),"")</f>
        <v>6x1</v>
      </c>
      <c r="E1536" s="29" t="str">
        <f>IFERROR(INDEX(Cadastro!$G$5:$G$94,$AB1536),"")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$94,$AB1536),"")="",IF($L1536&gt;0,1,0),IF(IFERROR(INDEX(Cadastro!$F$5:$F$94,$AB1536),"")&lt;=IFERROR(INDEX(Parâmetros!$B$39:$B$48,MATCH($E1536,Parâmetros!$A$39:$A$48,0)),99),IFERROR(INDEX(Cadastro!$F$5:$F$94,$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$94,$AB1536),"")="",0,IF(IFERROR(INDEX(Cadastro!$F$5:$F$94,$AB1536),"")&gt;IFERROR(INDEX(Parâmetros!$B$39:$B$48,MATCH($E1536,Parâmetros!$A$39:$A$48,0)),99),IFERROR(INDEX(Cadastro!$F$5:$F$94,$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registro"),IF(AND($AB1536&lt;&gt;$AB1535,IFERROR(INDEX(Cadastro!$F$5:$F$94,$AB1536),"")=""),"Indeterminado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IFERROR(MATCH($A1536&amp;"|"&amp;TEXT(_xlfn.MAXIFS(Cadastro!$E$5:$E$94,Cadastro!$A$5:$A$94,$A1536,Cadastro!$E$5:$E$94,"&lt;="&amp;$F1536),"yyyymmdd"),Cadastro!$I$5:$I$94,0),"")</f>
        <v>58</v>
      </c>
      <c r="AC1536" t="str">
        <f>IFERROR(_xlfn.SINGLE(INDEX(Exceções!$D$5:$D$202,MATCH($A1536&amp;"|"&amp;$F1536,Exceções!$F$5:$F$202,0))),"")</f>
        <v/>
      </c>
      <c r="AD1536" t="str">
        <f>IF($AC1536="","",IFERROR(_xlfn.SINGLE(INDEX(Exceções!$E$5:$E$202,MATCH($A1536&amp;"|"&amp;$F1536,Exceções!$F$5:$F$202,0))),""))</f>
        <v/>
      </c>
    </row>
    <row r="1537" spans="1:30" ht="15" hidden="1" customHeight="1" x14ac:dyDescent="0.25">
      <c r="A1537" s="43">
        <v>54747</v>
      </c>
      <c r="B1537" s="29" t="s">
        <v>221</v>
      </c>
      <c r="C1537" s="29" t="str">
        <f>IFERROR(INDEX(Cadastro!$C$5:$C$94,$AB1537),"NÃO INFORMADO")</f>
        <v>LUB</v>
      </c>
      <c r="D1537" s="29" t="str">
        <f>IFERROR(INDEX(Cadastro!$D$5:$D$94,$AB1537),"")</f>
        <v>6x1</v>
      </c>
      <c r="E1537" s="29" t="str">
        <f>IFERROR(INDEX(Cadastro!$G$5:$G$94,$AB1537),"")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$94,$AB1537),"")="",IF($L1537&gt;0,1,0),IF(IFERROR(INDEX(Cadastro!$F$5:$F$94,$AB1537),"")&lt;=IFERROR(INDEX(Parâmetros!$B$39:$B$48,MATCH($E1537,Parâmetros!$A$39:$A$48,0)),99),IFERROR(INDEX(Cadastro!$F$5:$F$94,$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$94,$AB1537),"")="",0,IF(IFERROR(INDEX(Cadastro!$F$5:$F$94,$AB1537),"")&gt;IFERROR(INDEX(Parâmetros!$B$39:$B$48,MATCH($E1537,Parâmetros!$A$39:$A$48,0)),99),IFERROR(INDEX(Cadastro!$F$5:$F$94,$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registro"),IF(AND($AB1537&lt;&gt;$AB1536,IFERROR(INDEX(Cadastro!$F$5:$F$94,$AB1537),"")=""),"Indeterminado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IFERROR(MATCH($A1537&amp;"|"&amp;TEXT(_xlfn.MAXIFS(Cadastro!$E$5:$E$94,Cadastro!$A$5:$A$94,$A1537,Cadastro!$E$5:$E$94,"&lt;="&amp;$F1537),"yyyymmdd"),Cadastro!$I$5:$I$94,0),"")</f>
        <v>58</v>
      </c>
      <c r="AC1537" t="str">
        <f>IFERROR(_xlfn.SINGLE(INDEX(Exceções!$D$5:$D$202,MATCH($A1537&amp;"|"&amp;$F1537,Exceções!$F$5:$F$202,0))),"")</f>
        <v/>
      </c>
      <c r="AD1537" t="str">
        <f>IF($AC1537="","",IFERROR(_xlfn.SINGLE(INDEX(Exceções!$E$5:$E$202,MATCH($A1537&amp;"|"&amp;$F1537,Exceções!$F$5:$F$202,0))),""))</f>
        <v/>
      </c>
    </row>
    <row r="1538" spans="1:30" ht="15" hidden="1" customHeight="1" x14ac:dyDescent="0.25">
      <c r="A1538" s="43">
        <v>54747</v>
      </c>
      <c r="B1538" s="29" t="s">
        <v>221</v>
      </c>
      <c r="C1538" s="29" t="str">
        <f>IFERROR(INDEX(Cadastro!$C$5:$C$94,$AB1538),"NÃO INFORMADO")</f>
        <v>LUB</v>
      </c>
      <c r="D1538" s="29" t="str">
        <f>IFERROR(INDEX(Cadastro!$D$5:$D$94,$AB1538),"")</f>
        <v>6x1</v>
      </c>
      <c r="E1538" s="29" t="str">
        <f>IFERROR(INDEX(Cadastro!$G$5:$G$94,$AB1538),"")</f>
        <v>6x1</v>
      </c>
      <c r="F1538" s="41">
        <v>46252</v>
      </c>
      <c r="G1538" s="44" t="str">
        <f t="shared" si="294"/>
        <v>ter</v>
      </c>
      <c r="H1538" s="43" t="str">
        <f>IF(COUNTIFS(Dados!$A:$A,$A1538,Dados!$S:$S,$F1538)=0,"",_xlfn.MINIFS(Dados!$Q:$Q,Dados!$A:$A,$A1538,Dados!$S:$S,$F1538))</f>
        <v/>
      </c>
      <c r="I1538" s="43" t="str">
        <f>IF($H1538="","",_xlfn.MAXIFS(Dados!$R:$R,Dados!$A:$A,$A1538,Dados!$S:$S,$F1538))</f>
        <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0</v>
      </c>
      <c r="M1538" s="42">
        <f>IFERROR(INDEX(Parâmetros!$E$6:$E$11,MATCH($K1538,Parâmetros!$A$6:$A$11,0)),"")</f>
        <v>8.8000000000000007</v>
      </c>
      <c r="N1538" s="45">
        <f t="shared" si="295"/>
        <v>0</v>
      </c>
      <c r="O1538" s="45">
        <f>Parâmetros!$E$13</f>
        <v>0.8</v>
      </c>
      <c r="P1538" s="44" t="str">
        <f>IF(OR($M1538="",$F1538&gt;Parâmetros!$E$14),"Não","Sim")</f>
        <v>Sim</v>
      </c>
      <c r="Q1538" s="44" t="str">
        <f t="shared" si="296"/>
        <v>Não</v>
      </c>
      <c r="R1538" s="44" t="str">
        <f t="shared" si="297"/>
        <v/>
      </c>
      <c r="S1538" s="42" t="str">
        <f t="shared" si="298"/>
        <v/>
      </c>
      <c r="T1538" s="44" t="str">
        <f>IF($Q1538&lt;&gt;"Sim","",IF($N1538&gt;Parâmetros!$E$15,"Sim","Não"))</f>
        <v/>
      </c>
      <c r="U1538" s="29" t="str">
        <f t="shared" si="299"/>
        <v>Falta de registro</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FALTA DE REGISTRO · dia útil da escala 6x1</v>
      </c>
      <c r="W1538" s="46" t="str">
        <f>IF(AND($AC1538&lt;&gt;"",$AB1538=$AB1537,$W1537&lt;&gt;""),$W1537,IF(OR(OR($D1538="6x1",$D1538="FF 6x1"),$D1538="5x2"),"",IF($AB1538&lt;&gt;$AB1537,IF(IFERROR(INDEX(Cadastro!$F$5:$F$94,$AB1538),"")="",IF($L1538&gt;0,1,0),IF(IFERROR(INDEX(Cadastro!$F$5:$F$94,$AB1538),"")&lt;=IFERROR(INDEX(Parâmetros!$B$39:$B$48,MATCH($E1538,Parâmetros!$A$39:$A$48,0)),99),IFERROR(INDEX(Cadastro!$F$5:$F$94,$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$94,$AB1538),"")="",0,IF(IFERROR(INDEX(Cadastro!$F$5:$F$94,$AB1538),"")&gt;IFERROR(INDEX(Parâmetros!$B$39:$B$48,MATCH($E1538,Parâmetros!$A$39:$A$48,0)),99),IFERROR(INDEX(Cadastro!$F$5:$F$94,$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registro"),IF(AND($AB1538&lt;&gt;$AB1537,IFERROR(INDEX(Cadastro!$F$5:$F$94,$AB1538),"")=""),"Indeterminado (início da série)",IF($X1538&gt;0,"Folga","Falta de registro"))))))))</f>
        <v>Falta de registro</v>
      </c>
      <c r="Z1538" s="46">
        <f>IF(OR($L1538&gt;0,$F1538&gt;Parâmetros!$E$14),0,IF($A1538&lt;&gt;$A1537,1,N($Z1537)+1))</f>
        <v>1</v>
      </c>
      <c r="AA1538" s="46">
        <f>IF(OR($L1538&gt;0,$F1538&gt;Parâmetros!$E$14),0,IF(OR($A1538&lt;&gt;$A1539,$F1539&gt;Parâmetros!$E$14),1,N($AA1539)+1))</f>
        <v>1</v>
      </c>
      <c r="AB1538" s="43">
        <f>IFERROR(MATCH($A1538&amp;"|"&amp;TEXT(_xlfn.MAXIFS(Cadastro!$E$5:$E$94,Cadastro!$A$5:$A$94,$A1538,Cadastro!$E$5:$E$94,"&lt;="&amp;$F1538),"yyyymmdd"),Cadastro!$I$5:$I$94,0),"")</f>
        <v>58</v>
      </c>
      <c r="AC1538" t="str">
        <f>IFERROR(_xlfn.SINGLE(INDEX(Exceções!$D$5:$D$202,MATCH($A1538&amp;"|"&amp;$F1538,Exceções!$F$5:$F$202,0))),"")</f>
        <v/>
      </c>
      <c r="AD1538" t="str">
        <f>IF($AC1538="","",IFERROR(_xlfn.SINGLE(INDEX(Exceções!$E$5:$E$202,MATCH($A1538&amp;"|"&amp;$F1538,Exceções!$F$5:$F$202,0))),""))</f>
        <v/>
      </c>
    </row>
    <row r="1539" spans="1:30" ht="15" hidden="1" customHeight="1" x14ac:dyDescent="0.25">
      <c r="A1539" s="43">
        <v>54747</v>
      </c>
      <c r="B1539" s="29" t="s">
        <v>221</v>
      </c>
      <c r="C1539" s="29" t="str">
        <f>IFERROR(INDEX(Cadastro!$C$5:$C$94,$AB1539),"NÃO INFORMADO")</f>
        <v>LUB</v>
      </c>
      <c r="D1539" s="29" t="str">
        <f>IFERROR(INDEX(Cadastro!$D$5:$D$94,$AB1539),"")</f>
        <v>6x1</v>
      </c>
      <c r="E1539" s="29" t="str">
        <f>IFERROR(INDEX(Cadastro!$G$5:$G$94,$AB1539),"")</f>
        <v>6x1</v>
      </c>
      <c r="F1539" s="41">
        <v>46253</v>
      </c>
      <c r="G1539" s="44" t="str">
        <f t="shared" si="294"/>
        <v>qua</v>
      </c>
      <c r="H1539" s="43" t="str">
        <f>IF(COUNTIFS(Dados!$A:$A,$A1539,Dados!$S:$S,$F1539)=0,"",_xlfn.MINIFS(Dados!$Q:$Q,Dados!$A:$A,$A1539,Dados!$S:$S,$F1539))</f>
        <v/>
      </c>
      <c r="I1539" s="43" t="str">
        <f>IF($H1539="","",_xlfn.MAXIFS(Dados!$R:$R,Dados!$A:$A,$A1539,Dados!$S:$S,$F1539))</f>
        <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0</v>
      </c>
      <c r="M1539" s="42">
        <f>IFERROR(INDEX(Parâmetros!$E$6:$E$11,MATCH($K1539,Parâmetros!$A$6:$A$11,0)),"")</f>
        <v>8.8000000000000007</v>
      </c>
      <c r="N1539" s="45">
        <f t="shared" si="295"/>
        <v>0</v>
      </c>
      <c r="O1539" s="45">
        <f>Parâmetros!$E$13</f>
        <v>0.8</v>
      </c>
      <c r="P1539" s="44" t="str">
        <f>IF(OR($M1539="",$F1539&gt;Parâmetros!$E$14),"Não","Sim")</f>
        <v>Não</v>
      </c>
      <c r="Q1539" s="44" t="str">
        <f t="shared" si="296"/>
        <v/>
      </c>
      <c r="R1539" s="44" t="str">
        <f t="shared" si="297"/>
        <v/>
      </c>
      <c r="S1539" s="42" t="str">
        <f t="shared" si="298"/>
        <v/>
      </c>
      <c r="T1539" s="44" t="str">
        <f>IF($Q1539&lt;&gt;"Sim","",IF($N1539&gt;Parâmetros!$E$15,"Sim","Não"))</f>
        <v/>
      </c>
      <c r="U1539" s="29" t="str">
        <f t="shared" si="299"/>
        <v>Fora da apuração</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FALTA DE REGISTRO · dia útil da escala 6x1</v>
      </c>
      <c r="W1539" s="46" t="str">
        <f>IF(AND($AC1539&lt;&gt;"",$AB1539=$AB1538,$W1538&lt;&gt;""),$W1538,IF(OR(OR($D1539="6x1",$D1539="FF 6x1"),$D1539="5x2"),"",IF($AB1539&lt;&gt;$AB1538,IF(IFERROR(INDEX(Cadastro!$F$5:$F$94,$AB1539),"")="",IF($L1539&gt;0,1,0),IF(IFERROR(INDEX(Cadastro!$F$5:$F$94,$AB1539),"")&lt;=IFERROR(INDEX(Parâmetros!$B$39:$B$48,MATCH($E1539,Parâmetros!$A$39:$A$48,0)),99),IFERROR(INDEX(Cadastro!$F$5:$F$94,$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$94,$AB1539),"")="",0,IF(IFERROR(INDEX(Cadastro!$F$5:$F$94,$AB1539),"")&gt;IFERROR(INDEX(Parâmetros!$B$39:$B$48,MATCH($E1539,Parâmetros!$A$39:$A$48,0)),99),IFERROR(INDEX(Cadastro!$F$5:$F$94,$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registro"),IF(AND($AB1539&lt;&gt;$AB1538,IFERROR(INDEX(Cadastro!$F$5:$F$94,$AB1539),"")=""),"Indeterminado (início da série)",IF($X1539&gt;0,"Folga","Falta de registro"))))))))</f>
        <v>Falta de registro</v>
      </c>
      <c r="Z1539" s="46">
        <f>IF(OR($L1539&gt;0,$F1539&gt;Parâmetros!$E$14),0,IF($A1539&lt;&gt;$A1538,1,N($Z1538)+1))</f>
        <v>0</v>
      </c>
      <c r="AA1539" s="46">
        <f>IF(OR($L1539&gt;0,$F1539&gt;Parâmetros!$E$14),0,IF(OR($A1539&lt;&gt;$A1540,$F1540&gt;Parâmetros!$E$14),1,N($AA1540)+1))</f>
        <v>0</v>
      </c>
      <c r="AB1539" s="43">
        <f>IFERROR(MATCH($A1539&amp;"|"&amp;TEXT(_xlfn.MAXIFS(Cadastro!$E$5:$E$94,Cadastro!$A$5:$A$94,$A1539,Cadastro!$E$5:$E$94,"&lt;="&amp;$F1539),"yyyymmdd"),Cadastro!$I$5:$I$94,0),"")</f>
        <v>58</v>
      </c>
      <c r="AC1539" t="str">
        <f>IFERROR(_xlfn.SINGLE(INDEX(Exceções!$D$5:$D$202,MATCH($A1539&amp;"|"&amp;$F1539,Exceções!$F$5:$F$202,0))),"")</f>
        <v/>
      </c>
      <c r="AD1539" t="str">
        <f>IF($AC1539="","",IFERROR(_xlfn.SINGLE(INDEX(Exceções!$E$5:$E$202,MATCH($A1539&amp;"|"&amp;$F1539,Exceções!$F$5:$F$202,0))),""))</f>
        <v/>
      </c>
    </row>
    <row r="1540" spans="1:30" ht="15" hidden="1" customHeight="1" x14ac:dyDescent="0.25">
      <c r="A1540" s="43">
        <v>54747</v>
      </c>
      <c r="B1540" s="29" t="s">
        <v>221</v>
      </c>
      <c r="C1540" s="29" t="str">
        <f>IFERROR(INDEX(Cadastro!$C$5:$C$94,$AB1540),"NÃO INFORMADO")</f>
        <v>LUB</v>
      </c>
      <c r="D1540" s="29" t="str">
        <f>IFERROR(INDEX(Cadastro!$D$5:$D$94,$AB1540),"")</f>
        <v>6x1</v>
      </c>
      <c r="E1540" s="29" t="str">
        <f>IFERROR(INDEX(Cadastro!$G$5:$G$94,$AB1540),"")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$94,$AB1540),"")="",IF($L1540&gt;0,1,0),IF(IFERROR(INDEX(Cadastro!$F$5:$F$94,$AB1540),"")&lt;=IFERROR(INDEX(Parâmetros!$B$39:$B$48,MATCH($E1540,Parâmetros!$A$39:$A$48,0)),99),IFERROR(INDEX(Cadastro!$F$5:$F$94,$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$94,$AB1540),"")="",0,IF(IFERROR(INDEX(Cadastro!$F$5:$F$94,$AB1540),"")&gt;IFERROR(INDEX(Parâmetros!$B$39:$B$48,MATCH($E1540,Parâmetros!$A$39:$A$48,0)),99),IFERROR(INDEX(Cadastro!$F$5:$F$94,$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registro"),IF(AND($AB1540&lt;&gt;$AB1539,IFERROR(INDEX(Cadastro!$F$5:$F$94,$AB1540),"")=""),"Indeterminado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IFERROR(MATCH($A1540&amp;"|"&amp;TEXT(_xlfn.MAXIFS(Cadastro!$E$5:$E$94,Cadastro!$A$5:$A$94,$A1540,Cadastro!$E$5:$E$94,"&lt;="&amp;$F1540),"yyyymmdd"),Cadastro!$I$5:$I$94,0),"")</f>
        <v>58</v>
      </c>
      <c r="AC1540" t="str">
        <f>IFERROR(_xlfn.SINGLE(INDEX(Exceções!$D$5:$D$202,MATCH($A1540&amp;"|"&amp;$F1540,Exceções!$F$5:$F$202,0))),"")</f>
        <v/>
      </c>
      <c r="AD1540" t="str">
        <f>IF($AC1540="","",IFERROR(_xlfn.SINGLE(INDEX(Exceções!$E$5:$E$202,MATCH($A1540&amp;"|"&amp;$F1540,Exceções!$F$5:$F$202,0))),""))</f>
        <v/>
      </c>
    </row>
    <row r="1541" spans="1:30" ht="15" hidden="1" customHeight="1" x14ac:dyDescent="0.25">
      <c r="A1541" s="43">
        <v>54747</v>
      </c>
      <c r="B1541" s="29" t="s">
        <v>221</v>
      </c>
      <c r="C1541" s="29" t="str">
        <f>IFERROR(INDEX(Cadastro!$C$5:$C$94,$AB1541),"NÃO INFORMADO")</f>
        <v>LUB</v>
      </c>
      <c r="D1541" s="29" t="str">
        <f>IFERROR(INDEX(Cadastro!$D$5:$D$94,$AB1541),"")</f>
        <v>6x1</v>
      </c>
      <c r="E1541" s="29" t="str">
        <f>IFERROR(INDEX(Cadastro!$G$5:$G$94,$AB1541),"")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$94,$AB1541),"")="",IF($L1541&gt;0,1,0),IF(IFERROR(INDEX(Cadastro!$F$5:$F$94,$AB1541),"")&lt;=IFERROR(INDEX(Parâmetros!$B$39:$B$48,MATCH($E1541,Parâmetros!$A$39:$A$48,0)),99),IFERROR(INDEX(Cadastro!$F$5:$F$94,$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$94,$AB1541),"")="",0,IF(IFERROR(INDEX(Cadastro!$F$5:$F$94,$AB1541),"")&gt;IFERROR(INDEX(Parâmetros!$B$39:$B$48,MATCH($E1541,Parâmetros!$A$39:$A$48,0)),99),IFERROR(INDEX(Cadastro!$F$5:$F$94,$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registro"),IF(AND($AB1541&lt;&gt;$AB1540,IFERROR(INDEX(Cadastro!$F$5:$F$94,$AB1541),"")=""),"Indeterminado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IFERROR(MATCH($A1541&amp;"|"&amp;TEXT(_xlfn.MAXIFS(Cadastro!$E$5:$E$94,Cadastro!$A$5:$A$94,$A1541,Cadastro!$E$5:$E$94,"&lt;="&amp;$F1541),"yyyymmdd"),Cadastro!$I$5:$I$94,0),"")</f>
        <v>58</v>
      </c>
      <c r="AC1541" t="str">
        <f>IFERROR(_xlfn.SINGLE(INDEX(Exceções!$D$5:$D$202,MATCH($A1541&amp;"|"&amp;$F1541,Exceções!$F$5:$F$202,0))),"")</f>
        <v/>
      </c>
      <c r="AD1541" t="str">
        <f>IF($AC1541="","",IFERROR(_xlfn.SINGLE(INDEX(Exceções!$E$5:$E$202,MATCH($A1541&amp;"|"&amp;$F1541,Exceções!$F$5:$F$202,0))),""))</f>
        <v/>
      </c>
    </row>
    <row r="1542" spans="1:30" ht="15" hidden="1" customHeight="1" x14ac:dyDescent="0.25">
      <c r="A1542" s="43">
        <v>54747</v>
      </c>
      <c r="B1542" s="29" t="s">
        <v>221</v>
      </c>
      <c r="C1542" s="29" t="str">
        <f>IFERROR(INDEX(Cadastro!$C$5:$C$94,$AB1542),"NÃO INFORMADO")</f>
        <v>LUB</v>
      </c>
      <c r="D1542" s="29" t="str">
        <f>IFERROR(INDEX(Cadastro!$D$5:$D$94,$AB1542),"")</f>
        <v>6x1</v>
      </c>
      <c r="E1542" s="29" t="str">
        <f>IFERROR(INDEX(Cadastro!$G$5:$G$94,$AB1542),"")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$94,$AB1542),"")="",IF($L1542&gt;0,1,0),IF(IFERROR(INDEX(Cadastro!$F$5:$F$94,$AB1542),"")&lt;=IFERROR(INDEX(Parâmetros!$B$39:$B$48,MATCH($E1542,Parâmetros!$A$39:$A$48,0)),99),IFERROR(INDEX(Cadastro!$F$5:$F$94,$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$94,$AB1542),"")="",0,IF(IFERROR(INDEX(Cadastro!$F$5:$F$94,$AB1542),"")&gt;IFERROR(INDEX(Parâmetros!$B$39:$B$48,MATCH($E1542,Parâmetros!$A$39:$A$48,0)),99),IFERROR(INDEX(Cadastro!$F$5:$F$94,$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registro"),IF(AND($AB1542&lt;&gt;$AB1541,IFERROR(INDEX(Cadastro!$F$5:$F$94,$AB1542),"")=""),"Indeterminado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IFERROR(MATCH($A1542&amp;"|"&amp;TEXT(_xlfn.MAXIFS(Cadastro!$E$5:$E$94,Cadastro!$A$5:$A$94,$A1542,Cadastro!$E$5:$E$94,"&lt;="&amp;$F1542),"yyyymmdd"),Cadastro!$I$5:$I$94,0),"")</f>
        <v>58</v>
      </c>
      <c r="AC1542" t="str">
        <f>IFERROR(_xlfn.SINGLE(INDEX(Exceções!$D$5:$D$202,MATCH($A1542&amp;"|"&amp;$F1542,Exceções!$F$5:$F$202,0))),"")</f>
        <v/>
      </c>
      <c r="AD1542" t="str">
        <f>IF($AC1542="","",IFERROR(_xlfn.SINGLE(INDEX(Exceções!$E$5:$E$202,MATCH($A1542&amp;"|"&amp;$F1542,Exceções!$F$5:$F$202,0))),""))</f>
        <v/>
      </c>
    </row>
    <row r="1543" spans="1:30" ht="15" hidden="1" customHeight="1" x14ac:dyDescent="0.25">
      <c r="A1543" s="43">
        <v>54747</v>
      </c>
      <c r="B1543" s="29" t="s">
        <v>221</v>
      </c>
      <c r="C1543" s="29" t="str">
        <f>IFERROR(INDEX(Cadastro!$C$5:$C$94,$AB1543),"NÃO INFORMADO")</f>
        <v>LUB</v>
      </c>
      <c r="D1543" s="29" t="str">
        <f>IFERROR(INDEX(Cadastro!$D$5:$D$94,$AB1543),"")</f>
        <v>6x1</v>
      </c>
      <c r="E1543" s="29" t="str">
        <f>IFERROR(INDEX(Cadastro!$G$5:$G$94,$AB1543),"")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$94,$AB1543),"")="",IF($L1543&gt;0,1,0),IF(IFERROR(INDEX(Cadastro!$F$5:$F$94,$AB1543),"")&lt;=IFERROR(INDEX(Parâmetros!$B$39:$B$48,MATCH($E1543,Parâmetros!$A$39:$A$48,0)),99),IFERROR(INDEX(Cadastro!$F$5:$F$94,$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$94,$AB1543),"")="",0,IF(IFERROR(INDEX(Cadastro!$F$5:$F$94,$AB1543),"")&gt;IFERROR(INDEX(Parâmetros!$B$39:$B$48,MATCH($E1543,Parâmetros!$A$39:$A$48,0)),99),IFERROR(INDEX(Cadastro!$F$5:$F$94,$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registro"),IF(AND($AB1543&lt;&gt;$AB1542,IFERROR(INDEX(Cadastro!$F$5:$F$94,$AB1543),"")=""),"Indeterminado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IFERROR(MATCH($A1543&amp;"|"&amp;TEXT(_xlfn.MAXIFS(Cadastro!$E$5:$E$94,Cadastro!$A$5:$A$94,$A1543,Cadastro!$E$5:$E$94,"&lt;="&amp;$F1543),"yyyymmdd"),Cadastro!$I$5:$I$94,0),"")</f>
        <v>58</v>
      </c>
      <c r="AC1543" t="str">
        <f>IFERROR(_xlfn.SINGLE(INDEX(Exceções!$D$5:$D$202,MATCH($A1543&amp;"|"&amp;$F1543,Exceções!$F$5:$F$202,0))),"")</f>
        <v/>
      </c>
      <c r="AD1543" t="str">
        <f>IF($AC1543="","",IFERROR(_xlfn.SINGLE(INDEX(Exceções!$E$5:$E$202,MATCH($A1543&amp;"|"&amp;$F1543,Exceções!$F$5:$F$202,0))),""))</f>
        <v/>
      </c>
    </row>
    <row r="1544" spans="1:30" ht="15" hidden="1" customHeight="1" x14ac:dyDescent="0.25">
      <c r="A1544" s="43">
        <v>54747</v>
      </c>
      <c r="B1544" s="29" t="s">
        <v>221</v>
      </c>
      <c r="C1544" s="29" t="str">
        <f>IFERROR(INDEX(Cadastro!$C$5:$C$94,$AB1544),"NÃO INFORMADO")</f>
        <v>LUB</v>
      </c>
      <c r="D1544" s="29" t="str">
        <f>IFERROR(INDEX(Cadastro!$D$5:$D$94,$AB1544),"")</f>
        <v>6x1</v>
      </c>
      <c r="E1544" s="29" t="str">
        <f>IFERROR(INDEX(Cadastro!$G$5:$G$94,$AB1544),"")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$94,$AB1544),"")="",IF($L1544&gt;0,1,0),IF(IFERROR(INDEX(Cadastro!$F$5:$F$94,$AB1544),"")&lt;=IFERROR(INDEX(Parâmetros!$B$39:$B$48,MATCH($E1544,Parâmetros!$A$39:$A$48,0)),99),IFERROR(INDEX(Cadastro!$F$5:$F$94,$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$94,$AB1544),"")="",0,IF(IFERROR(INDEX(Cadastro!$F$5:$F$94,$AB1544),"")&gt;IFERROR(INDEX(Parâmetros!$B$39:$B$48,MATCH($E1544,Parâmetros!$A$39:$A$48,0)),99),IFERROR(INDEX(Cadastro!$F$5:$F$94,$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registro"),IF(AND($AB1544&lt;&gt;$AB1543,IFERROR(INDEX(Cadastro!$F$5:$F$94,$AB1544),"")=""),"Indeterminado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IFERROR(MATCH($A1544&amp;"|"&amp;TEXT(_xlfn.MAXIFS(Cadastro!$E$5:$E$94,Cadastro!$A$5:$A$94,$A1544,Cadastro!$E$5:$E$94,"&lt;="&amp;$F1544),"yyyymmdd"),Cadastro!$I$5:$I$94,0),"")</f>
        <v>58</v>
      </c>
      <c r="AC1544" t="str">
        <f>IFERROR(_xlfn.SINGLE(INDEX(Exceções!$D$5:$D$202,MATCH($A1544&amp;"|"&amp;$F1544,Exceções!$F$5:$F$202,0))),"")</f>
        <v/>
      </c>
      <c r="AD1544" t="str">
        <f>IF($AC1544="","",IFERROR(_xlfn.SINGLE(INDEX(Exceções!$E$5:$E$202,MATCH($A1544&amp;"|"&amp;$F1544,Exceções!$F$5:$F$202,0))),""))</f>
        <v/>
      </c>
    </row>
    <row r="1545" spans="1:30" ht="15" hidden="1" customHeight="1" x14ac:dyDescent="0.25">
      <c r="A1545" s="43">
        <v>54747</v>
      </c>
      <c r="B1545" s="29" t="s">
        <v>221</v>
      </c>
      <c r="C1545" s="29" t="str">
        <f>IFERROR(INDEX(Cadastro!$C$5:$C$94,$AB1545),"NÃO INFORMADO")</f>
        <v>LUB</v>
      </c>
      <c r="D1545" s="29" t="str">
        <f>IFERROR(INDEX(Cadastro!$D$5:$D$94,$AB1545),"")</f>
        <v>6x1</v>
      </c>
      <c r="E1545" s="29" t="str">
        <f>IFERROR(INDEX(Cadastro!$G$5:$G$94,$AB1545),"")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$94,$AB1545),"")="",IF($L1545&gt;0,1,0),IF(IFERROR(INDEX(Cadastro!$F$5:$F$94,$AB1545),"")&lt;=IFERROR(INDEX(Parâmetros!$B$39:$B$48,MATCH($E1545,Parâmetros!$A$39:$A$48,0)),99),IFERROR(INDEX(Cadastro!$F$5:$F$94,$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$94,$AB1545),"")="",0,IF(IFERROR(INDEX(Cadastro!$F$5:$F$94,$AB1545),"")&gt;IFERROR(INDEX(Parâmetros!$B$39:$B$48,MATCH($E1545,Parâmetros!$A$39:$A$48,0)),99),IFERROR(INDEX(Cadastro!$F$5:$F$94,$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registro"),IF(AND($AB1545&lt;&gt;$AB1544,IFERROR(INDEX(Cadastro!$F$5:$F$94,$AB1545),"")=""),"Indeterminado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IFERROR(MATCH($A1545&amp;"|"&amp;TEXT(_xlfn.MAXIFS(Cadastro!$E$5:$E$94,Cadastro!$A$5:$A$94,$A1545,Cadastro!$E$5:$E$94,"&lt;="&amp;$F1545),"yyyymmdd"),Cadastro!$I$5:$I$94,0),"")</f>
        <v>58</v>
      </c>
      <c r="AC1545" t="str">
        <f>IFERROR(_xlfn.SINGLE(INDEX(Exceções!$D$5:$D$202,MATCH($A1545&amp;"|"&amp;$F1545,Exceções!$F$5:$F$202,0))),"")</f>
        <v/>
      </c>
      <c r="AD1545" t="str">
        <f>IF($AC1545="","",IFERROR(_xlfn.SINGLE(INDEX(Exceções!$E$5:$E$202,MATCH($A1545&amp;"|"&amp;$F1545,Exceções!$F$5:$F$202,0))),""))</f>
        <v/>
      </c>
    </row>
    <row r="1546" spans="1:30" ht="15" hidden="1" customHeight="1" x14ac:dyDescent="0.25">
      <c r="A1546" s="43">
        <v>54747</v>
      </c>
      <c r="B1546" s="29" t="s">
        <v>221</v>
      </c>
      <c r="C1546" s="29" t="str">
        <f>IFERROR(INDEX(Cadastro!$C$5:$C$94,$AB1546),"NÃO INFORMADO")</f>
        <v>LUB</v>
      </c>
      <c r="D1546" s="29" t="str">
        <f>IFERROR(INDEX(Cadastro!$D$5:$D$94,$AB1546),"")</f>
        <v>6x1</v>
      </c>
      <c r="E1546" s="29" t="str">
        <f>IFERROR(INDEX(Cadastro!$G$5:$G$94,$AB1546),"")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$94,$AB1546),"")="",IF($L1546&gt;0,1,0),IF(IFERROR(INDEX(Cadastro!$F$5:$F$94,$AB1546),"")&lt;=IFERROR(INDEX(Parâmetros!$B$39:$B$48,MATCH($E1546,Parâmetros!$A$39:$A$48,0)),99),IFERROR(INDEX(Cadastro!$F$5:$F$94,$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$94,$AB1546),"")="",0,IF(IFERROR(INDEX(Cadastro!$F$5:$F$94,$AB1546),"")&gt;IFERROR(INDEX(Parâmetros!$B$39:$B$48,MATCH($E1546,Parâmetros!$A$39:$A$48,0)),99),IFERROR(INDEX(Cadastro!$F$5:$F$94,$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registro"),IF(AND($AB1546&lt;&gt;$AB1545,IFERROR(INDEX(Cadastro!$F$5:$F$94,$AB1546),"")=""),"Indeterminado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IFERROR(MATCH($A1546&amp;"|"&amp;TEXT(_xlfn.MAXIFS(Cadastro!$E$5:$E$94,Cadastro!$A$5:$A$94,$A1546,Cadastro!$E$5:$E$94,"&lt;="&amp;$F1546),"yyyymmdd"),Cadastro!$I$5:$I$94,0),"")</f>
        <v>58</v>
      </c>
      <c r="AC1546" t="str">
        <f>IFERROR(_xlfn.SINGLE(INDEX(Exceções!$D$5:$D$202,MATCH($A1546&amp;"|"&amp;$F1546,Exceções!$F$5:$F$202,0))),"")</f>
        <v/>
      </c>
      <c r="AD1546" t="str">
        <f>IF($AC1546="","",IFERROR(_xlfn.SINGLE(INDEX(Exceções!$E$5:$E$202,MATCH($A1546&amp;"|"&amp;$F1546,Exceções!$F$5:$F$202,0))),""))</f>
        <v/>
      </c>
    </row>
    <row r="1547" spans="1:30" ht="15" hidden="1" customHeight="1" x14ac:dyDescent="0.25">
      <c r="A1547" s="43">
        <v>54747</v>
      </c>
      <c r="B1547" s="29" t="s">
        <v>221</v>
      </c>
      <c r="C1547" s="29" t="str">
        <f>IFERROR(INDEX(Cadastro!$C$5:$C$94,$AB1547),"NÃO INFORMADO")</f>
        <v>LUB</v>
      </c>
      <c r="D1547" s="29" t="str">
        <f>IFERROR(INDEX(Cadastro!$D$5:$D$94,$AB1547),"")</f>
        <v>6x1</v>
      </c>
      <c r="E1547" s="29" t="str">
        <f>IFERROR(INDEX(Cadastro!$G$5:$G$94,$AB1547),"")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$94,$AB1547),"")="",IF($L1547&gt;0,1,0),IF(IFERROR(INDEX(Cadastro!$F$5:$F$94,$AB1547),"")&lt;=IFERROR(INDEX(Parâmetros!$B$39:$B$48,MATCH($E1547,Parâmetros!$A$39:$A$48,0)),99),IFERROR(INDEX(Cadastro!$F$5:$F$94,$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$94,$AB1547),"")="",0,IF(IFERROR(INDEX(Cadastro!$F$5:$F$94,$AB1547),"")&gt;IFERROR(INDEX(Parâmetros!$B$39:$B$48,MATCH($E1547,Parâmetros!$A$39:$A$48,0)),99),IFERROR(INDEX(Cadastro!$F$5:$F$94,$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registro"),IF(AND($AB1547&lt;&gt;$AB1546,IFERROR(INDEX(Cadastro!$F$5:$F$94,$AB1547),"")=""),"Indeterminado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IFERROR(MATCH($A1547&amp;"|"&amp;TEXT(_xlfn.MAXIFS(Cadastro!$E$5:$E$94,Cadastro!$A$5:$A$94,$A1547,Cadastro!$E$5:$E$94,"&lt;="&amp;$F1547),"yyyymmdd"),Cadastro!$I$5:$I$94,0),"")</f>
        <v>58</v>
      </c>
      <c r="AC1547" t="str">
        <f>IFERROR(_xlfn.SINGLE(INDEX(Exceções!$D$5:$D$202,MATCH($A1547&amp;"|"&amp;$F1547,Exceções!$F$5:$F$202,0))),"")</f>
        <v/>
      </c>
      <c r="AD1547" t="str">
        <f>IF($AC1547="","",IFERROR(_xlfn.SINGLE(INDEX(Exceções!$E$5:$E$202,MATCH($A1547&amp;"|"&amp;$F1547,Exceções!$F$5:$F$202,0))),""))</f>
        <v/>
      </c>
    </row>
    <row r="1548" spans="1:30" ht="15" hidden="1" customHeight="1" x14ac:dyDescent="0.25">
      <c r="A1548" s="43">
        <v>54747</v>
      </c>
      <c r="B1548" s="29" t="s">
        <v>221</v>
      </c>
      <c r="C1548" s="29" t="str">
        <f>IFERROR(INDEX(Cadastro!$C$5:$C$94,$AB1548),"NÃO INFORMADO")</f>
        <v>LUB</v>
      </c>
      <c r="D1548" s="29" t="str">
        <f>IFERROR(INDEX(Cadastro!$D$5:$D$94,$AB1548),"")</f>
        <v>6x1</v>
      </c>
      <c r="E1548" s="29" t="str">
        <f>IFERROR(INDEX(Cadastro!$G$5:$G$94,$AB1548),"")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$94,$AB1548),"")="",IF($L1548&gt;0,1,0),IF(IFERROR(INDEX(Cadastro!$F$5:$F$94,$AB1548),"")&lt;=IFERROR(INDEX(Parâmetros!$B$39:$B$48,MATCH($E1548,Parâmetros!$A$39:$A$48,0)),99),IFERROR(INDEX(Cadastro!$F$5:$F$94,$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$94,$AB1548),"")="",0,IF(IFERROR(INDEX(Cadastro!$F$5:$F$94,$AB1548),"")&gt;IFERROR(INDEX(Parâmetros!$B$39:$B$48,MATCH($E1548,Parâmetros!$A$39:$A$48,0)),99),IFERROR(INDEX(Cadastro!$F$5:$F$94,$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registro"),IF(AND($AB1548&lt;&gt;$AB1547,IFERROR(INDEX(Cadastro!$F$5:$F$94,$AB1548),"")=""),"Indeterminado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IFERROR(MATCH($A1548&amp;"|"&amp;TEXT(_xlfn.MAXIFS(Cadastro!$E$5:$E$94,Cadastro!$A$5:$A$94,$A1548,Cadastro!$E$5:$E$94,"&lt;="&amp;$F1548),"yyyymmdd"),Cadastro!$I$5:$I$94,0),"")</f>
        <v>58</v>
      </c>
      <c r="AC1548" t="str">
        <f>IFERROR(_xlfn.SINGLE(INDEX(Exceções!$D$5:$D$202,MATCH($A1548&amp;"|"&amp;$F1548,Exceções!$F$5:$F$202,0))),"")</f>
        <v/>
      </c>
      <c r="AD1548" t="str">
        <f>IF($AC1548="","",IFERROR(_xlfn.SINGLE(INDEX(Exceções!$E$5:$E$202,MATCH($A1548&amp;"|"&amp;$F1548,Exceções!$F$5:$F$202,0))),""))</f>
        <v/>
      </c>
    </row>
    <row r="1549" spans="1:30" ht="15" hidden="1" customHeight="1" x14ac:dyDescent="0.25">
      <c r="A1549" s="43">
        <v>54747</v>
      </c>
      <c r="B1549" s="29" t="s">
        <v>221</v>
      </c>
      <c r="C1549" s="29" t="str">
        <f>IFERROR(INDEX(Cadastro!$C$5:$C$94,$AB1549),"NÃO INFORMADO")</f>
        <v>LUB</v>
      </c>
      <c r="D1549" s="29" t="str">
        <f>IFERROR(INDEX(Cadastro!$D$5:$D$94,$AB1549),"")</f>
        <v>6x1</v>
      </c>
      <c r="E1549" s="29" t="str">
        <f>IFERROR(INDEX(Cadastro!$G$5:$G$94,$AB1549),"")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$94,$AB1549),"")="",IF($L1549&gt;0,1,0),IF(IFERROR(INDEX(Cadastro!$F$5:$F$94,$AB1549),"")&lt;=IFERROR(INDEX(Parâmetros!$B$39:$B$48,MATCH($E1549,Parâmetros!$A$39:$A$48,0)),99),IFERROR(INDEX(Cadastro!$F$5:$F$94,$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$94,$AB1549),"")="",0,IF(IFERROR(INDEX(Cadastro!$F$5:$F$94,$AB1549),"")&gt;IFERROR(INDEX(Parâmetros!$B$39:$B$48,MATCH($E1549,Parâmetros!$A$39:$A$48,0)),99),IFERROR(INDEX(Cadastro!$F$5:$F$94,$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registro"),IF(AND($AB1549&lt;&gt;$AB1548,IFERROR(INDEX(Cadastro!$F$5:$F$94,$AB1549),"")=""),"Indeterminado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IFERROR(MATCH($A1549&amp;"|"&amp;TEXT(_xlfn.MAXIFS(Cadastro!$E$5:$E$94,Cadastro!$A$5:$A$94,$A1549,Cadastro!$E$5:$E$94,"&lt;="&amp;$F1549),"yyyymmdd"),Cadastro!$I$5:$I$94,0),"")</f>
        <v>58</v>
      </c>
      <c r="AC1549" t="str">
        <f>IFERROR(_xlfn.SINGLE(INDEX(Exceções!$D$5:$D$202,MATCH($A1549&amp;"|"&amp;$F1549,Exceções!$F$5:$F$202,0))),"")</f>
        <v/>
      </c>
      <c r="AD1549" t="str">
        <f>IF($AC1549="","",IFERROR(_xlfn.SINGLE(INDEX(Exceções!$E$5:$E$202,MATCH($A1549&amp;"|"&amp;$F1549,Exceções!$F$5:$F$202,0))),""))</f>
        <v/>
      </c>
    </row>
    <row r="1550" spans="1:30" ht="15" hidden="1" customHeight="1" x14ac:dyDescent="0.25">
      <c r="A1550" s="43">
        <v>54747</v>
      </c>
      <c r="B1550" s="29" t="s">
        <v>221</v>
      </c>
      <c r="C1550" s="29" t="str">
        <f>IFERROR(INDEX(Cadastro!$C$5:$C$94,$AB1550),"NÃO INFORMADO")</f>
        <v>LUB</v>
      </c>
      <c r="D1550" s="29" t="str">
        <f>IFERROR(INDEX(Cadastro!$D$5:$D$94,$AB1550),"")</f>
        <v>6x1</v>
      </c>
      <c r="E1550" s="29" t="str">
        <f>IFERROR(INDEX(Cadastro!$G$5:$G$94,$AB1550),"")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$94,$AB1550),"")="",IF($L1550&gt;0,1,0),IF(IFERROR(INDEX(Cadastro!$F$5:$F$94,$AB1550),"")&lt;=IFERROR(INDEX(Parâmetros!$B$39:$B$48,MATCH($E1550,Parâmetros!$A$39:$A$48,0)),99),IFERROR(INDEX(Cadastro!$F$5:$F$94,$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$94,$AB1550),"")="",0,IF(IFERROR(INDEX(Cadastro!$F$5:$F$94,$AB1550),"")&gt;IFERROR(INDEX(Parâmetros!$B$39:$B$48,MATCH($E1550,Parâmetros!$A$39:$A$48,0)),99),IFERROR(INDEX(Cadastro!$F$5:$F$94,$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registro"),IF(AND($AB1550&lt;&gt;$AB1549,IFERROR(INDEX(Cadastro!$F$5:$F$94,$AB1550),"")=""),"Indeterminado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IFERROR(MATCH($A1550&amp;"|"&amp;TEXT(_xlfn.MAXIFS(Cadastro!$E$5:$E$94,Cadastro!$A$5:$A$94,$A1550,Cadastro!$E$5:$E$94,"&lt;="&amp;$F1550),"yyyymmdd"),Cadastro!$I$5:$I$94,0),"")</f>
        <v>58</v>
      </c>
      <c r="AC1550" t="str">
        <f>IFERROR(_xlfn.SINGLE(INDEX(Exceções!$D$5:$D$202,MATCH($A1550&amp;"|"&amp;$F1550,Exceções!$F$5:$F$202,0))),"")</f>
        <v/>
      </c>
      <c r="AD1550" t="str">
        <f>IF($AC1550="","",IFERROR(_xlfn.SINGLE(INDEX(Exceções!$E$5:$E$202,MATCH($A1550&amp;"|"&amp;$F1550,Exceções!$F$5:$F$202,0))),""))</f>
        <v/>
      </c>
    </row>
    <row r="1551" spans="1:30" ht="15" hidden="1" customHeight="1" x14ac:dyDescent="0.25">
      <c r="A1551" s="43">
        <v>54747</v>
      </c>
      <c r="B1551" s="29" t="s">
        <v>221</v>
      </c>
      <c r="C1551" s="29" t="str">
        <f>IFERROR(INDEX(Cadastro!$C$5:$C$94,$AB1551),"NÃO INFORMADO")</f>
        <v>LUB</v>
      </c>
      <c r="D1551" s="29" t="str">
        <f>IFERROR(INDEX(Cadastro!$D$5:$D$94,$AB1551),"")</f>
        <v>6x1</v>
      </c>
      <c r="E1551" s="29" t="str">
        <f>IFERROR(INDEX(Cadastro!$G$5:$G$94,$AB1551),"")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$94,$AB1551),"")="",IF($L1551&gt;0,1,0),IF(IFERROR(INDEX(Cadastro!$F$5:$F$94,$AB1551),"")&lt;=IFERROR(INDEX(Parâmetros!$B$39:$B$48,MATCH($E1551,Parâmetros!$A$39:$A$48,0)),99),IFERROR(INDEX(Cadastro!$F$5:$F$94,$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$94,$AB1551),"")="",0,IF(IFERROR(INDEX(Cadastro!$F$5:$F$94,$AB1551),"")&gt;IFERROR(INDEX(Parâmetros!$B$39:$B$48,MATCH($E1551,Parâmetros!$A$39:$A$48,0)),99),IFERROR(INDEX(Cadastro!$F$5:$F$94,$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registro"),IF(AND($AB1551&lt;&gt;$AB1550,IFERROR(INDEX(Cadastro!$F$5:$F$94,$AB1551),"")=""),"Indeterminado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IFERROR(MATCH($A1551&amp;"|"&amp;TEXT(_xlfn.MAXIFS(Cadastro!$E$5:$E$94,Cadastro!$A$5:$A$94,$A1551,Cadastro!$E$5:$E$94,"&lt;="&amp;$F1551),"yyyymmdd"),Cadastro!$I$5:$I$94,0),"")</f>
        <v>58</v>
      </c>
      <c r="AC1551" t="str">
        <f>IFERROR(_xlfn.SINGLE(INDEX(Exceções!$D$5:$D$202,MATCH($A1551&amp;"|"&amp;$F1551,Exceções!$F$5:$F$202,0))),"")</f>
        <v/>
      </c>
      <c r="AD1551" t="str">
        <f>IF($AC1551="","",IFERROR(_xlfn.SINGLE(INDEX(Exceções!$E$5:$E$202,MATCH($A1551&amp;"|"&amp;$F1551,Exceções!$F$5:$F$202,0))),""))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IFERROR(INDEX(Cadastro!$C$5:$C$94,$AB1554),"NÃO INFORMADO")</f>
        <v>MEC</v>
      </c>
      <c r="D1554" s="29" t="str">
        <f>IFERROR(INDEX(Cadastro!$D$5:$D$94,$AB1554),"")</f>
        <v>C</v>
      </c>
      <c r="E1554" s="29" t="str">
        <f>IFERROR(INDEX(Cadastro!$G$5:$G$94,$AB1554),"")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$94,$AB1554),"")="",IF($L1554&gt;0,1,0),IF(IFERROR(INDEX(Cadastro!$F$5:$F$94,$AB1554),"")&lt;=IFERROR(INDEX(Parâmetros!$B$39:$B$48,MATCH($E1554,Parâmetros!$A$39:$A$48,0)),99),IFERROR(INDEX(Cadastro!$F$5:$F$94,$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$94,$AB1554),"")="",0,IF(IFERROR(INDEX(Cadastro!$F$5:$F$94,$AB1554),"")&gt;IFERROR(INDEX(Parâmetros!$B$39:$B$48,MATCH($E1554,Parâmetros!$A$39:$A$48,0)),99),IFERROR(INDEX(Cadastro!$F$5:$F$94,$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registro"),IF(AND($AB1554&lt;&gt;$AB1553,IFERROR(INDEX(Cadastro!$F$5:$F$94,$AB1554),"")=""),"Indeterminado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IFERROR(MATCH($A1554&amp;"|"&amp;TEXT(_xlfn.MAXIFS(Cadastro!$E$5:$E$94,Cadastro!$A$5:$A$94,$A1554,Cadastro!$E$5:$E$94,"&lt;="&amp;$F1554),"yyyymmdd"),Cadastro!$I$5:$I$94,0),"")</f>
        <v>59</v>
      </c>
      <c r="AC1554" t="str">
        <f>IFERROR(_xlfn.SINGLE(INDEX(Exceções!$D$5:$D$202,MATCH($A1554&amp;"|"&amp;$F1554,Exceções!$F$5:$F$202,0))),"")</f>
        <v/>
      </c>
      <c r="AD1554" t="str">
        <f>IF($AC1554="","",IFERROR(_xlfn.SINGLE(INDEX(Exceções!$E$5:$E$202,MATCH($A1554&amp;"|"&amp;$F1554,Exceções!$F$5:$F$202,0))),""))</f>
        <v/>
      </c>
    </row>
    <row r="1555" spans="1:30" ht="15" hidden="1" customHeight="1" x14ac:dyDescent="0.25">
      <c r="A1555" s="43">
        <v>12468</v>
      </c>
      <c r="B1555" s="29" t="s">
        <v>222</v>
      </c>
      <c r="C1555" s="29" t="str">
        <f>IFERROR(INDEX(Cadastro!$C$5:$C$94,$AB1555),"NÃO INFORMADO")</f>
        <v>MEC</v>
      </c>
      <c r="D1555" s="29" t="str">
        <f>IFERROR(INDEX(Cadastro!$D$5:$D$94,$AB1555),"")</f>
        <v>C</v>
      </c>
      <c r="E1555" s="29" t="str">
        <f>IFERROR(INDEX(Cadastro!$G$5:$G$94,$AB1555),"")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$94,$AB1555),"")="",IF($L1555&gt;0,1,0),IF(IFERROR(INDEX(Cadastro!$F$5:$F$94,$AB1555),"")&lt;=IFERROR(INDEX(Parâmetros!$B$39:$B$48,MATCH($E1555,Parâmetros!$A$39:$A$48,0)),99),IFERROR(INDEX(Cadastro!$F$5:$F$94,$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$94,$AB1555),"")="",0,IF(IFERROR(INDEX(Cadastro!$F$5:$F$94,$AB1555),"")&gt;IFERROR(INDEX(Parâmetros!$B$39:$B$48,MATCH($E1555,Parâmetros!$A$39:$A$48,0)),99),IFERROR(INDEX(Cadastro!$F$5:$F$94,$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registro"),IF(AND($AB1555&lt;&gt;$AB1554,IFERROR(INDEX(Cadastro!$F$5:$F$94,$AB1555),"")=""),"Indeterminado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IFERROR(MATCH($A1555&amp;"|"&amp;TEXT(_xlfn.MAXIFS(Cadastro!$E$5:$E$94,Cadastro!$A$5:$A$94,$A1555,Cadastro!$E$5:$E$94,"&lt;="&amp;$F1555),"yyyymmdd"),Cadastro!$I$5:$I$94,0),"")</f>
        <v>59</v>
      </c>
      <c r="AC1555" t="str">
        <f>IFERROR(_xlfn.SINGLE(INDEX(Exceções!$D$5:$D$202,MATCH($A1555&amp;"|"&amp;$F1555,Exceções!$F$5:$F$202,0))),"")</f>
        <v/>
      </c>
      <c r="AD1555" t="str">
        <f>IF($AC1555="","",IFERROR(_xlfn.SINGLE(INDEX(Exceções!$E$5:$E$202,MATCH($A1555&amp;"|"&amp;$F1555,Exceções!$F$5:$F$202,0))),""))</f>
        <v/>
      </c>
    </row>
    <row r="1556" spans="1:30" ht="15" hidden="1" customHeight="1" x14ac:dyDescent="0.25">
      <c r="A1556" s="43">
        <v>12468</v>
      </c>
      <c r="B1556" s="29" t="s">
        <v>222</v>
      </c>
      <c r="C1556" s="29" t="str">
        <f>IFERROR(INDEX(Cadastro!$C$5:$C$94,$AB1556),"NÃO INFORMADO")</f>
        <v>MEC</v>
      </c>
      <c r="D1556" s="29" t="str">
        <f>IFERROR(INDEX(Cadastro!$D$5:$D$94,$AB1556),"")</f>
        <v>C</v>
      </c>
      <c r="E1556" s="29" t="str">
        <f>IFERROR(INDEX(Cadastro!$G$5:$G$94,$AB1556),"")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$94,$AB1556),"")="",IF($L1556&gt;0,1,0),IF(IFERROR(INDEX(Cadastro!$F$5:$F$94,$AB1556),"")&lt;=IFERROR(INDEX(Parâmetros!$B$39:$B$48,MATCH($E1556,Parâmetros!$A$39:$A$48,0)),99),IFERROR(INDEX(Cadastro!$F$5:$F$94,$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$94,$AB1556),"")="",0,IF(IFERROR(INDEX(Cadastro!$F$5:$F$94,$AB1556),"")&gt;IFERROR(INDEX(Parâmetros!$B$39:$B$48,MATCH($E1556,Parâmetros!$A$39:$A$48,0)),99),IFERROR(INDEX(Cadastro!$F$5:$F$94,$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registro"),IF(AND($AB1556&lt;&gt;$AB1555,IFERROR(INDEX(Cadastro!$F$5:$F$94,$AB1556),"")=""),"Indeterminado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IFERROR(MATCH($A1556&amp;"|"&amp;TEXT(_xlfn.MAXIFS(Cadastro!$E$5:$E$94,Cadastro!$A$5:$A$94,$A1556,Cadastro!$E$5:$E$94,"&lt;="&amp;$F1556),"yyyymmdd"),Cadastro!$I$5:$I$94,0),"")</f>
        <v>59</v>
      </c>
      <c r="AC1556" t="str">
        <f>IFERROR(_xlfn.SINGLE(INDEX(Exceções!$D$5:$D$202,MATCH($A1556&amp;"|"&amp;$F1556,Exceções!$F$5:$F$202,0))),"")</f>
        <v/>
      </c>
      <c r="AD1556" t="str">
        <f>IF($AC1556="","",IFERROR(_xlfn.SINGLE(INDEX(Exceções!$E$5:$E$202,MATCH($A1556&amp;"|"&amp;$F1556,Exceções!$F$5:$F$202,0))),""))</f>
        <v/>
      </c>
    </row>
    <row r="1557" spans="1:30" ht="15" hidden="1" customHeight="1" x14ac:dyDescent="0.25">
      <c r="A1557" s="43">
        <v>12468</v>
      </c>
      <c r="B1557" s="29" t="s">
        <v>222</v>
      </c>
      <c r="C1557" s="29" t="str">
        <f>IFERROR(INDEX(Cadastro!$C$5:$C$94,$AB1557),"NÃO INFORMADO")</f>
        <v>MEC</v>
      </c>
      <c r="D1557" s="29" t="str">
        <f>IFERROR(INDEX(Cadastro!$D$5:$D$94,$AB1557),"")</f>
        <v>C</v>
      </c>
      <c r="E1557" s="29" t="str">
        <f>IFERROR(INDEX(Cadastro!$G$5:$G$94,$AB1557),"")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$94,$AB1557),"")="",IF($L1557&gt;0,1,0),IF(IFERROR(INDEX(Cadastro!$F$5:$F$94,$AB1557),"")&lt;=IFERROR(INDEX(Parâmetros!$B$39:$B$48,MATCH($E1557,Parâmetros!$A$39:$A$48,0)),99),IFERROR(INDEX(Cadastro!$F$5:$F$94,$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$94,$AB1557),"")="",0,IF(IFERROR(INDEX(Cadastro!$F$5:$F$94,$AB1557),"")&gt;IFERROR(INDEX(Parâmetros!$B$39:$B$48,MATCH($E1557,Parâmetros!$A$39:$A$48,0)),99),IFERROR(INDEX(Cadastro!$F$5:$F$94,$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registro"),IF(AND($AB1557&lt;&gt;$AB1556,IFERROR(INDEX(Cadastro!$F$5:$F$94,$AB1557),"")=""),"Indeterminado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IFERROR(MATCH($A1557&amp;"|"&amp;TEXT(_xlfn.MAXIFS(Cadastro!$E$5:$E$94,Cadastro!$A$5:$A$94,$A1557,Cadastro!$E$5:$E$94,"&lt;="&amp;$F1557),"yyyymmdd"),Cadastro!$I$5:$I$94,0),"")</f>
        <v>59</v>
      </c>
      <c r="AC1557" t="str">
        <f>IFERROR(_xlfn.SINGLE(INDEX(Exceções!$D$5:$D$202,MATCH($A1557&amp;"|"&amp;$F1557,Exceções!$F$5:$F$202,0))),"")</f>
        <v/>
      </c>
      <c r="AD1557" t="str">
        <f>IF($AC1557="","",IFERROR(_xlfn.SINGLE(INDEX(Exceções!$E$5:$E$202,MATCH($A1557&amp;"|"&amp;$F1557,Exceções!$F$5:$F$202,0))),""))</f>
        <v/>
      </c>
    </row>
    <row r="1558" spans="1:30" ht="15" hidden="1" customHeight="1" x14ac:dyDescent="0.25">
      <c r="A1558" s="43">
        <v>12468</v>
      </c>
      <c r="B1558" s="29" t="s">
        <v>222</v>
      </c>
      <c r="C1558" s="29" t="str">
        <f>IFERROR(INDEX(Cadastro!$C$5:$C$94,$AB1558),"NÃO INFORMADO")</f>
        <v>MEC</v>
      </c>
      <c r="D1558" s="29" t="str">
        <f>IFERROR(INDEX(Cadastro!$D$5:$D$94,$AB1558),"")</f>
        <v>C</v>
      </c>
      <c r="E1558" s="29" t="str">
        <f>IFERROR(INDEX(Cadastro!$G$5:$G$94,$AB1558),"")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$94,$AB1558),"")="",IF($L1558&gt;0,1,0),IF(IFERROR(INDEX(Cadastro!$F$5:$F$94,$AB1558),"")&lt;=IFERROR(INDEX(Parâmetros!$B$39:$B$48,MATCH($E1558,Parâmetros!$A$39:$A$48,0)),99),IFERROR(INDEX(Cadastro!$F$5:$F$94,$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$94,$AB1558),"")="",0,IF(IFERROR(INDEX(Cadastro!$F$5:$F$94,$AB1558),"")&gt;IFERROR(INDEX(Parâmetros!$B$39:$B$48,MATCH($E1558,Parâmetros!$A$39:$A$48,0)),99),IFERROR(INDEX(Cadastro!$F$5:$F$94,$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registro"),IF(AND($AB1558&lt;&gt;$AB1557,IFERROR(INDEX(Cadastro!$F$5:$F$94,$AB1558),"")=""),"Indeterminado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IFERROR(MATCH($A1558&amp;"|"&amp;TEXT(_xlfn.MAXIFS(Cadastro!$E$5:$E$94,Cadastro!$A$5:$A$94,$A1558,Cadastro!$E$5:$E$94,"&lt;="&amp;$F1558),"yyyymmdd"),Cadastro!$I$5:$I$94,0),"")</f>
        <v>59</v>
      </c>
      <c r="AC1558" t="str">
        <f>IFERROR(_xlfn.SINGLE(INDEX(Exceções!$D$5:$D$202,MATCH($A1558&amp;"|"&amp;$F1558,Exceções!$F$5:$F$202,0))),"")</f>
        <v/>
      </c>
      <c r="AD1558" t="str">
        <f>IF($AC1558="","",IFERROR(_xlfn.SINGLE(INDEX(Exceções!$E$5:$E$202,MATCH($A1558&amp;"|"&amp;$F1558,Exceções!$F$5:$F$202,0))),""))</f>
        <v/>
      </c>
    </row>
    <row r="1559" spans="1:30" ht="15" hidden="1" customHeight="1" x14ac:dyDescent="0.25">
      <c r="A1559" s="43">
        <v>12468</v>
      </c>
      <c r="B1559" s="29" t="s">
        <v>222</v>
      </c>
      <c r="C1559" s="29" t="str">
        <f>IFERROR(INDEX(Cadastro!$C$5:$C$94,$AB1559),"NÃO INFORMADO")</f>
        <v>MEC</v>
      </c>
      <c r="D1559" s="29" t="str">
        <f>IFERROR(INDEX(Cadastro!$D$5:$D$94,$AB1559),"")</f>
        <v>C</v>
      </c>
      <c r="E1559" s="29" t="str">
        <f>IFERROR(INDEX(Cadastro!$G$5:$G$94,$AB1559),"")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$94,$AB1559),"")="",IF($L1559&gt;0,1,0),IF(IFERROR(INDEX(Cadastro!$F$5:$F$94,$AB1559),"")&lt;=IFERROR(INDEX(Parâmetros!$B$39:$B$48,MATCH($E1559,Parâmetros!$A$39:$A$48,0)),99),IFERROR(INDEX(Cadastro!$F$5:$F$94,$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$94,$AB1559),"")="",0,IF(IFERROR(INDEX(Cadastro!$F$5:$F$94,$AB1559),"")&gt;IFERROR(INDEX(Parâmetros!$B$39:$B$48,MATCH($E1559,Parâmetros!$A$39:$A$48,0)),99),IFERROR(INDEX(Cadastro!$F$5:$F$94,$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registro"),IF(AND($AB1559&lt;&gt;$AB1558,IFERROR(INDEX(Cadastro!$F$5:$F$94,$AB1559),"")=""),"Indeterminado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IFERROR(MATCH($A1559&amp;"|"&amp;TEXT(_xlfn.MAXIFS(Cadastro!$E$5:$E$94,Cadastro!$A$5:$A$94,$A1559,Cadastro!$E$5:$E$94,"&lt;="&amp;$F1559),"yyyymmdd"),Cadastro!$I$5:$I$94,0),"")</f>
        <v>59</v>
      </c>
      <c r="AC1559" t="str">
        <f>IFERROR(_xlfn.SINGLE(INDEX(Exceções!$D$5:$D$202,MATCH($A1559&amp;"|"&amp;$F1559,Exceções!$F$5:$F$202,0))),"")</f>
        <v/>
      </c>
      <c r="AD1559" t="str">
        <f>IF($AC1559="","",IFERROR(_xlfn.SINGLE(INDEX(Exceções!$E$5:$E$202,MATCH($A1559&amp;"|"&amp;$F1559,Exceções!$F$5:$F$202,0))),""))</f>
        <v/>
      </c>
    </row>
    <row r="1560" spans="1:30" ht="15" hidden="1" customHeight="1" x14ac:dyDescent="0.25">
      <c r="A1560" s="43">
        <v>12468</v>
      </c>
      <c r="B1560" s="29" t="s">
        <v>222</v>
      </c>
      <c r="C1560" s="29" t="str">
        <f>IFERROR(INDEX(Cadastro!$C$5:$C$94,$AB1560),"NÃO INFORMADO")</f>
        <v>MEC</v>
      </c>
      <c r="D1560" s="29" t="str">
        <f>IFERROR(INDEX(Cadastro!$D$5:$D$94,$AB1560),"")</f>
        <v>C</v>
      </c>
      <c r="E1560" s="29" t="str">
        <f>IFERROR(INDEX(Cadastro!$G$5:$G$94,$AB1560),"")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$94,$AB1560),"")="",IF($L1560&gt;0,1,0),IF(IFERROR(INDEX(Cadastro!$F$5:$F$94,$AB1560),"")&lt;=IFERROR(INDEX(Parâmetros!$B$39:$B$48,MATCH($E1560,Parâmetros!$A$39:$A$48,0)),99),IFERROR(INDEX(Cadastro!$F$5:$F$94,$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$94,$AB1560),"")="",0,IF(IFERROR(INDEX(Cadastro!$F$5:$F$94,$AB1560),"")&gt;IFERROR(INDEX(Parâmetros!$B$39:$B$48,MATCH($E1560,Parâmetros!$A$39:$A$48,0)),99),IFERROR(INDEX(Cadastro!$F$5:$F$94,$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registro"),IF(AND($AB1560&lt;&gt;$AB1559,IFERROR(INDEX(Cadastro!$F$5:$F$94,$AB1560),"")=""),"Indeterminado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IFERROR(MATCH($A1560&amp;"|"&amp;TEXT(_xlfn.MAXIFS(Cadastro!$E$5:$E$94,Cadastro!$A$5:$A$94,$A1560,Cadastro!$E$5:$E$94,"&lt;="&amp;$F1560),"yyyymmdd"),Cadastro!$I$5:$I$94,0),"")</f>
        <v>59</v>
      </c>
      <c r="AC1560" t="str">
        <f>IFERROR(_xlfn.SINGLE(INDEX(Exceções!$D$5:$D$202,MATCH($A1560&amp;"|"&amp;$F1560,Exceções!$F$5:$F$202,0))),"")</f>
        <v/>
      </c>
      <c r="AD1560" t="str">
        <f>IF($AC1560="","",IFERROR(_xlfn.SINGLE(INDEX(Exceções!$E$5:$E$202,MATCH($A1560&amp;"|"&amp;$F1560,Exceções!$F$5:$F$202,0))),""))</f>
        <v/>
      </c>
    </row>
    <row r="1561" spans="1:30" ht="15" hidden="1" customHeight="1" x14ac:dyDescent="0.25">
      <c r="A1561" s="43">
        <v>12468</v>
      </c>
      <c r="B1561" s="29" t="s">
        <v>222</v>
      </c>
      <c r="C1561" s="29" t="str">
        <f>IFERROR(INDEX(Cadastro!$C$5:$C$94,$AB1561),"NÃO INFORMADO")</f>
        <v>MEC</v>
      </c>
      <c r="D1561" s="29" t="str">
        <f>IFERROR(INDEX(Cadastro!$D$5:$D$94,$AB1561),"")</f>
        <v>C</v>
      </c>
      <c r="E1561" s="29" t="str">
        <f>IFERROR(INDEX(Cadastro!$G$5:$G$94,$AB1561),"")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$94,$AB1561),"")="",IF($L1561&gt;0,1,0),IF(IFERROR(INDEX(Cadastro!$F$5:$F$94,$AB1561),"")&lt;=IFERROR(INDEX(Parâmetros!$B$39:$B$48,MATCH($E1561,Parâmetros!$A$39:$A$48,0)),99),IFERROR(INDEX(Cadastro!$F$5:$F$94,$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$94,$AB1561),"")="",0,IF(IFERROR(INDEX(Cadastro!$F$5:$F$94,$AB1561),"")&gt;IFERROR(INDEX(Parâmetros!$B$39:$B$48,MATCH($E1561,Parâmetros!$A$39:$A$48,0)),99),IFERROR(INDEX(Cadastro!$F$5:$F$94,$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registro"),IF(AND($AB1561&lt;&gt;$AB1560,IFERROR(INDEX(Cadastro!$F$5:$F$94,$AB1561),"")=""),"Indeterminado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IFERROR(MATCH($A1561&amp;"|"&amp;TEXT(_xlfn.MAXIFS(Cadastro!$E$5:$E$94,Cadastro!$A$5:$A$94,$A1561,Cadastro!$E$5:$E$94,"&lt;="&amp;$F1561),"yyyymmdd"),Cadastro!$I$5:$I$94,0),"")</f>
        <v>59</v>
      </c>
      <c r="AC1561" t="str">
        <f>IFERROR(_xlfn.SINGLE(INDEX(Exceções!$D$5:$D$202,MATCH($A1561&amp;"|"&amp;$F1561,Exceções!$F$5:$F$202,0))),"")</f>
        <v/>
      </c>
      <c r="AD1561" t="str">
        <f>IF($AC1561="","",IFERROR(_xlfn.SINGLE(INDEX(Exceções!$E$5:$E$202,MATCH($A1561&amp;"|"&amp;$F1561,Exceções!$F$5:$F$202,0))),""))</f>
        <v/>
      </c>
    </row>
    <row r="1562" spans="1:30" ht="15" hidden="1" customHeight="1" x14ac:dyDescent="0.25">
      <c r="A1562" s="43">
        <v>12468</v>
      </c>
      <c r="B1562" s="29" t="s">
        <v>222</v>
      </c>
      <c r="C1562" s="29" t="str">
        <f>IFERROR(INDEX(Cadastro!$C$5:$C$94,$AB1562),"NÃO INFORMADO")</f>
        <v>MEC</v>
      </c>
      <c r="D1562" s="29" t="str">
        <f>IFERROR(INDEX(Cadastro!$D$5:$D$94,$AB1562),"")</f>
        <v>C</v>
      </c>
      <c r="E1562" s="29" t="str">
        <f>IFERROR(INDEX(Cadastro!$G$5:$G$94,$AB1562),"")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$94,$AB1562),"")="",IF($L1562&gt;0,1,0),IF(IFERROR(INDEX(Cadastro!$F$5:$F$94,$AB1562),"")&lt;=IFERROR(INDEX(Parâmetros!$B$39:$B$48,MATCH($E1562,Parâmetros!$A$39:$A$48,0)),99),IFERROR(INDEX(Cadastro!$F$5:$F$94,$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$94,$AB1562),"")="",0,IF(IFERROR(INDEX(Cadastro!$F$5:$F$94,$AB1562),"")&gt;IFERROR(INDEX(Parâmetros!$B$39:$B$48,MATCH($E1562,Parâmetros!$A$39:$A$48,0)),99),IFERROR(INDEX(Cadastro!$F$5:$F$94,$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registro"),IF(AND($AB1562&lt;&gt;$AB1561,IFERROR(INDEX(Cadastro!$F$5:$F$94,$AB1562),"")=""),"Indeterminado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IFERROR(MATCH($A1562&amp;"|"&amp;TEXT(_xlfn.MAXIFS(Cadastro!$E$5:$E$94,Cadastro!$A$5:$A$94,$A1562,Cadastro!$E$5:$E$94,"&lt;="&amp;$F1562),"yyyymmdd"),Cadastro!$I$5:$I$94,0),"")</f>
        <v>59</v>
      </c>
      <c r="AC1562" t="str">
        <f>IFERROR(_xlfn.SINGLE(INDEX(Exceções!$D$5:$D$202,MATCH($A1562&amp;"|"&amp;$F1562,Exceções!$F$5:$F$202,0))),"")</f>
        <v/>
      </c>
      <c r="AD1562" t="str">
        <f>IF($AC1562="","",IFERROR(_xlfn.SINGLE(INDEX(Exceções!$E$5:$E$202,MATCH($A1562&amp;"|"&amp;$F1562,Exceções!$F$5:$F$202,0))),""))</f>
        <v/>
      </c>
    </row>
    <row r="1563" spans="1:30" ht="15" hidden="1" customHeight="1" x14ac:dyDescent="0.25">
      <c r="A1563" s="43">
        <v>12468</v>
      </c>
      <c r="B1563" s="29" t="s">
        <v>222</v>
      </c>
      <c r="C1563" s="29" t="str">
        <f>IFERROR(INDEX(Cadastro!$C$5:$C$94,$AB1563),"NÃO INFORMADO")</f>
        <v>MEC</v>
      </c>
      <c r="D1563" s="29" t="str">
        <f>IFERROR(INDEX(Cadastro!$D$5:$D$94,$AB1563),"")</f>
        <v>C</v>
      </c>
      <c r="E1563" s="29" t="str">
        <f>IFERROR(INDEX(Cadastro!$G$5:$G$94,$AB1563),"")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$94,$AB1563),"")="",IF($L1563&gt;0,1,0),IF(IFERROR(INDEX(Cadastro!$F$5:$F$94,$AB1563),"")&lt;=IFERROR(INDEX(Parâmetros!$B$39:$B$48,MATCH($E1563,Parâmetros!$A$39:$A$48,0)),99),IFERROR(INDEX(Cadastro!$F$5:$F$94,$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$94,$AB1563),"")="",0,IF(IFERROR(INDEX(Cadastro!$F$5:$F$94,$AB1563),"")&gt;IFERROR(INDEX(Parâmetros!$B$39:$B$48,MATCH($E1563,Parâmetros!$A$39:$A$48,0)),99),IFERROR(INDEX(Cadastro!$F$5:$F$94,$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registro"),IF(AND($AB1563&lt;&gt;$AB1562,IFERROR(INDEX(Cadastro!$F$5:$F$94,$AB1563),"")=""),"Indeterminado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IFERROR(MATCH($A1563&amp;"|"&amp;TEXT(_xlfn.MAXIFS(Cadastro!$E$5:$E$94,Cadastro!$A$5:$A$94,$A1563,Cadastro!$E$5:$E$94,"&lt;="&amp;$F1563),"yyyymmdd"),Cadastro!$I$5:$I$94,0),"")</f>
        <v>59</v>
      </c>
      <c r="AC1563" t="str">
        <f>IFERROR(_xlfn.SINGLE(INDEX(Exceções!$D$5:$D$202,MATCH($A1563&amp;"|"&amp;$F1563,Exceções!$F$5:$F$202,0))),"")</f>
        <v/>
      </c>
      <c r="AD1563" t="str">
        <f>IF($AC1563="","",IFERROR(_xlfn.SINGLE(INDEX(Exceções!$E$5:$E$202,MATCH($A1563&amp;"|"&amp;$F1563,Exceções!$F$5:$F$202,0))),""))</f>
        <v/>
      </c>
    </row>
    <row r="1564" spans="1:30" ht="15" hidden="1" customHeight="1" x14ac:dyDescent="0.25">
      <c r="A1564" s="43">
        <v>12468</v>
      </c>
      <c r="B1564" s="29" t="s">
        <v>222</v>
      </c>
      <c r="C1564" s="29" t="str">
        <f>IFERROR(INDEX(Cadastro!$C$5:$C$94,$AB1564),"NÃO INFORMADO")</f>
        <v>MEC</v>
      </c>
      <c r="D1564" s="29" t="str">
        <f>IFERROR(INDEX(Cadastro!$D$5:$D$94,$AB1564),"")</f>
        <v>C</v>
      </c>
      <c r="E1564" s="29" t="str">
        <f>IFERROR(INDEX(Cadastro!$G$5:$G$94,$AB1564),"")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$94,$AB1564),"")="",IF($L1564&gt;0,1,0),IF(IFERROR(INDEX(Cadastro!$F$5:$F$94,$AB1564),"")&lt;=IFERROR(INDEX(Parâmetros!$B$39:$B$48,MATCH($E1564,Parâmetros!$A$39:$A$48,0)),99),IFERROR(INDEX(Cadastro!$F$5:$F$94,$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$94,$AB1564),"")="",0,IF(IFERROR(INDEX(Cadastro!$F$5:$F$94,$AB1564),"")&gt;IFERROR(INDEX(Parâmetros!$B$39:$B$48,MATCH($E1564,Parâmetros!$A$39:$A$48,0)),99),IFERROR(INDEX(Cadastro!$F$5:$F$94,$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registro"),IF(AND($AB1564&lt;&gt;$AB1563,IFERROR(INDEX(Cadastro!$F$5:$F$94,$AB1564),"")=""),"Indeterminado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IFERROR(MATCH($A1564&amp;"|"&amp;TEXT(_xlfn.MAXIFS(Cadastro!$E$5:$E$94,Cadastro!$A$5:$A$94,$A1564,Cadastro!$E$5:$E$94,"&lt;="&amp;$F1564),"yyyymmdd"),Cadastro!$I$5:$I$94,0),"")</f>
        <v>59</v>
      </c>
      <c r="AC1564" t="str">
        <f>IFERROR(_xlfn.SINGLE(INDEX(Exceções!$D$5:$D$202,MATCH($A1564&amp;"|"&amp;$F1564,Exceções!$F$5:$F$202,0))),"")</f>
        <v/>
      </c>
      <c r="AD1564" t="str">
        <f>IF($AC1564="","",IFERROR(_xlfn.SINGLE(INDEX(Exceções!$E$5:$E$202,MATCH($A1564&amp;"|"&amp;$F1564,Exceções!$F$5:$F$202,0))),""))</f>
        <v/>
      </c>
    </row>
    <row r="1565" spans="1:30" ht="15" hidden="1" customHeight="1" x14ac:dyDescent="0.25">
      <c r="A1565" s="43">
        <v>12468</v>
      </c>
      <c r="B1565" s="29" t="s">
        <v>222</v>
      </c>
      <c r="C1565" s="29" t="str">
        <f>IFERROR(INDEX(Cadastro!$C$5:$C$94,$AB1565),"NÃO INFORMADO")</f>
        <v>MEC</v>
      </c>
      <c r="D1565" s="29" t="str">
        <f>IFERROR(INDEX(Cadastro!$D$5:$D$94,$AB1565),"")</f>
        <v>C</v>
      </c>
      <c r="E1565" s="29" t="str">
        <f>IFERROR(INDEX(Cadastro!$G$5:$G$94,$AB1565),"")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$94,$AB1565),"")="",IF($L1565&gt;0,1,0),IF(IFERROR(INDEX(Cadastro!$F$5:$F$94,$AB1565),"")&lt;=IFERROR(INDEX(Parâmetros!$B$39:$B$48,MATCH($E1565,Parâmetros!$A$39:$A$48,0)),99),IFERROR(INDEX(Cadastro!$F$5:$F$94,$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$94,$AB1565),"")="",0,IF(IFERROR(INDEX(Cadastro!$F$5:$F$94,$AB1565),"")&gt;IFERROR(INDEX(Parâmetros!$B$39:$B$48,MATCH($E1565,Parâmetros!$A$39:$A$48,0)),99),IFERROR(INDEX(Cadastro!$F$5:$F$94,$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registro"),IF(AND($AB1565&lt;&gt;$AB1564,IFERROR(INDEX(Cadastro!$F$5:$F$94,$AB1565),"")=""),"Indeterminado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IFERROR(MATCH($A1565&amp;"|"&amp;TEXT(_xlfn.MAXIFS(Cadastro!$E$5:$E$94,Cadastro!$A$5:$A$94,$A1565,Cadastro!$E$5:$E$94,"&lt;="&amp;$F1565),"yyyymmdd"),Cadastro!$I$5:$I$94,0),"")</f>
        <v>59</v>
      </c>
      <c r="AC1565" t="str">
        <f>IFERROR(_xlfn.SINGLE(INDEX(Exceções!$D$5:$D$202,MATCH($A1565&amp;"|"&amp;$F1565,Exceções!$F$5:$F$202,0))),"")</f>
        <v/>
      </c>
      <c r="AD1565" t="str">
        <f>IF($AC1565="","",IFERROR(_xlfn.SINGLE(INDEX(Exceções!$E$5:$E$202,MATCH($A1565&amp;"|"&amp;$F1565,Exceções!$F$5:$F$202,0))),""))</f>
        <v/>
      </c>
    </row>
    <row r="1566" spans="1:30" ht="15" hidden="1" customHeight="1" x14ac:dyDescent="0.25">
      <c r="A1566" s="43">
        <v>12468</v>
      </c>
      <c r="B1566" s="29" t="s">
        <v>222</v>
      </c>
      <c r="C1566" s="29" t="str">
        <f>IFERROR(INDEX(Cadastro!$C$5:$C$94,$AB1566),"NÃO INFORMADO")</f>
        <v>MEC</v>
      </c>
      <c r="D1566" s="29" t="str">
        <f>IFERROR(INDEX(Cadastro!$D$5:$D$94,$AB1566),"")</f>
        <v>C</v>
      </c>
      <c r="E1566" s="29" t="str">
        <f>IFERROR(INDEX(Cadastro!$G$5:$G$94,$AB1566),"")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$94,$AB1566),"")="",IF($L1566&gt;0,1,0),IF(IFERROR(INDEX(Cadastro!$F$5:$F$94,$AB1566),"")&lt;=IFERROR(INDEX(Parâmetros!$B$39:$B$48,MATCH($E1566,Parâmetros!$A$39:$A$48,0)),99),IFERROR(INDEX(Cadastro!$F$5:$F$94,$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$94,$AB1566),"")="",0,IF(IFERROR(INDEX(Cadastro!$F$5:$F$94,$AB1566),"")&gt;IFERROR(INDEX(Parâmetros!$B$39:$B$48,MATCH($E1566,Parâmetros!$A$39:$A$48,0)),99),IFERROR(INDEX(Cadastro!$F$5:$F$94,$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registro"),IF(AND($AB1566&lt;&gt;$AB1565,IFERROR(INDEX(Cadastro!$F$5:$F$94,$AB1566),"")=""),"Indeterminado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IFERROR(MATCH($A1566&amp;"|"&amp;TEXT(_xlfn.MAXIFS(Cadastro!$E$5:$E$94,Cadastro!$A$5:$A$94,$A1566,Cadastro!$E$5:$E$94,"&lt;="&amp;$F1566),"yyyymmdd"),Cadastro!$I$5:$I$94,0),"")</f>
        <v>59</v>
      </c>
      <c r="AC1566" t="str">
        <f>IFERROR(_xlfn.SINGLE(INDEX(Exceções!$D$5:$D$202,MATCH($A1566&amp;"|"&amp;$F1566,Exceções!$F$5:$F$202,0))),"")</f>
        <v/>
      </c>
      <c r="AD1566" t="str">
        <f>IF($AC1566="","",IFERROR(_xlfn.SINGLE(INDEX(Exceções!$E$5:$E$202,MATCH($A1566&amp;"|"&amp;$F1566,Exceções!$F$5:$F$202,0))),""))</f>
        <v/>
      </c>
    </row>
    <row r="1567" spans="1:30" ht="15" hidden="1" customHeight="1" x14ac:dyDescent="0.25">
      <c r="A1567" s="43">
        <v>12468</v>
      </c>
      <c r="B1567" s="29" t="s">
        <v>222</v>
      </c>
      <c r="C1567" s="29" t="str">
        <f>IFERROR(INDEX(Cadastro!$C$5:$C$94,$AB1567),"NÃO INFORMADO")</f>
        <v>MEC</v>
      </c>
      <c r="D1567" s="29" t="str">
        <f>IFERROR(INDEX(Cadastro!$D$5:$D$94,$AB1567),"")</f>
        <v>C</v>
      </c>
      <c r="E1567" s="29" t="str">
        <f>IFERROR(INDEX(Cadastro!$G$5:$G$94,$AB1567),"")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$94,$AB1567),"")="",IF($L1567&gt;0,1,0),IF(IFERROR(INDEX(Cadastro!$F$5:$F$94,$AB1567),"")&lt;=IFERROR(INDEX(Parâmetros!$B$39:$B$48,MATCH($E1567,Parâmetros!$A$39:$A$48,0)),99),IFERROR(INDEX(Cadastro!$F$5:$F$94,$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$94,$AB1567),"")="",0,IF(IFERROR(INDEX(Cadastro!$F$5:$F$94,$AB1567),"")&gt;IFERROR(INDEX(Parâmetros!$B$39:$B$48,MATCH($E1567,Parâmetros!$A$39:$A$48,0)),99),IFERROR(INDEX(Cadastro!$F$5:$F$94,$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registro"),IF(AND($AB1567&lt;&gt;$AB1566,IFERROR(INDEX(Cadastro!$F$5:$F$94,$AB1567),"")=""),"Indeterminado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IFERROR(MATCH($A1567&amp;"|"&amp;TEXT(_xlfn.MAXIFS(Cadastro!$E$5:$E$94,Cadastro!$A$5:$A$94,$A1567,Cadastro!$E$5:$E$94,"&lt;="&amp;$F1567),"yyyymmdd"),Cadastro!$I$5:$I$94,0),"")</f>
        <v>59</v>
      </c>
      <c r="AC1567" t="str">
        <f>IFERROR(_xlfn.SINGLE(INDEX(Exceções!$D$5:$D$202,MATCH($A1567&amp;"|"&amp;$F1567,Exceções!$F$5:$F$202,0))),"")</f>
        <v/>
      </c>
      <c r="AD1567" t="str">
        <f>IF($AC1567="","",IFERROR(_xlfn.SINGLE(INDEX(Exceções!$E$5:$E$202,MATCH($A1567&amp;"|"&amp;$F1567,Exceções!$F$5:$F$202,0))),""))</f>
        <v/>
      </c>
    </row>
    <row r="1568" spans="1:30" ht="15" hidden="1" customHeight="1" x14ac:dyDescent="0.25">
      <c r="A1568" s="43">
        <v>12468</v>
      </c>
      <c r="B1568" s="29" t="s">
        <v>222</v>
      </c>
      <c r="C1568" s="29" t="str">
        <f>IFERROR(INDEX(Cadastro!$C$5:$C$94,$AB1568),"NÃO INFORMADO")</f>
        <v>MEC</v>
      </c>
      <c r="D1568" s="29" t="str">
        <f>IFERROR(INDEX(Cadastro!$D$5:$D$94,$AB1568),"")</f>
        <v>C</v>
      </c>
      <c r="E1568" s="29" t="str">
        <f>IFERROR(INDEX(Cadastro!$G$5:$G$94,$AB1568),"")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$94,$AB1568),"")="",IF($L1568&gt;0,1,0),IF(IFERROR(INDEX(Cadastro!$F$5:$F$94,$AB1568),"")&lt;=IFERROR(INDEX(Parâmetros!$B$39:$B$48,MATCH($E1568,Parâmetros!$A$39:$A$48,0)),99),IFERROR(INDEX(Cadastro!$F$5:$F$94,$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$94,$AB1568),"")="",0,IF(IFERROR(INDEX(Cadastro!$F$5:$F$94,$AB1568),"")&gt;IFERROR(INDEX(Parâmetros!$B$39:$B$48,MATCH($E1568,Parâmetros!$A$39:$A$48,0)),99),IFERROR(INDEX(Cadastro!$F$5:$F$94,$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registro"),IF(AND($AB1568&lt;&gt;$AB1567,IFERROR(INDEX(Cadastro!$F$5:$F$94,$AB1568),"")=""),"Indeterminado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IFERROR(MATCH($A1568&amp;"|"&amp;TEXT(_xlfn.MAXIFS(Cadastro!$E$5:$E$94,Cadastro!$A$5:$A$94,$A1568,Cadastro!$E$5:$E$94,"&lt;="&amp;$F1568),"yyyymmdd"),Cadastro!$I$5:$I$94,0),"")</f>
        <v>59</v>
      </c>
      <c r="AC1568" t="str">
        <f>IFERROR(_xlfn.SINGLE(INDEX(Exceções!$D$5:$D$202,MATCH($A1568&amp;"|"&amp;$F1568,Exceções!$F$5:$F$202,0))),"")</f>
        <v/>
      </c>
      <c r="AD1568" t="str">
        <f>IF($AC1568="","",IFERROR(_xlfn.SINGLE(INDEX(Exceções!$E$5:$E$202,MATCH($A1568&amp;"|"&amp;$F1568,Exceções!$F$5:$F$202,0))),""))</f>
        <v/>
      </c>
    </row>
    <row r="1569" spans="1:30" ht="15" hidden="1" customHeight="1" x14ac:dyDescent="0.25">
      <c r="A1569" s="43">
        <v>12468</v>
      </c>
      <c r="B1569" s="29" t="s">
        <v>222</v>
      </c>
      <c r="C1569" s="29" t="str">
        <f>IFERROR(INDEX(Cadastro!$C$5:$C$94,$AB1569),"NÃO INFORMADO")</f>
        <v>MEC</v>
      </c>
      <c r="D1569" s="29" t="str">
        <f>IFERROR(INDEX(Cadastro!$D$5:$D$94,$AB1569),"")</f>
        <v>C</v>
      </c>
      <c r="E1569" s="29" t="str">
        <f>IFERROR(INDEX(Cadastro!$G$5:$G$94,$AB1569),"")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$94,$AB1569),"")="",IF($L1569&gt;0,1,0),IF(IFERROR(INDEX(Cadastro!$F$5:$F$94,$AB1569),"")&lt;=IFERROR(INDEX(Parâmetros!$B$39:$B$48,MATCH($E1569,Parâmetros!$A$39:$A$48,0)),99),IFERROR(INDEX(Cadastro!$F$5:$F$94,$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$94,$AB1569),"")="",0,IF(IFERROR(INDEX(Cadastro!$F$5:$F$94,$AB1569),"")&gt;IFERROR(INDEX(Parâmetros!$B$39:$B$48,MATCH($E1569,Parâmetros!$A$39:$A$48,0)),99),IFERROR(INDEX(Cadastro!$F$5:$F$94,$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registro"),IF(AND($AB1569&lt;&gt;$AB1568,IFERROR(INDEX(Cadastro!$F$5:$F$94,$AB1569),"")=""),"Indeterminado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IFERROR(MATCH($A1569&amp;"|"&amp;TEXT(_xlfn.MAXIFS(Cadastro!$E$5:$E$94,Cadastro!$A$5:$A$94,$A1569,Cadastro!$E$5:$E$94,"&lt;="&amp;$F1569),"yyyymmdd"),Cadastro!$I$5:$I$94,0),"")</f>
        <v>59</v>
      </c>
      <c r="AC1569" t="str">
        <f>IFERROR(_xlfn.SINGLE(INDEX(Exceções!$D$5:$D$202,MATCH($A1569&amp;"|"&amp;$F1569,Exceções!$F$5:$F$202,0))),"")</f>
        <v/>
      </c>
      <c r="AD1569" t="str">
        <f>IF($AC1569="","",IFERROR(_xlfn.SINGLE(INDEX(Exceções!$E$5:$E$202,MATCH($A1569&amp;"|"&amp;$F1569,Exceções!$F$5:$F$202,0))),""))</f>
        <v/>
      </c>
    </row>
    <row r="1570" spans="1:30" ht="15" hidden="1" customHeight="1" x14ac:dyDescent="0.25">
      <c r="A1570" s="43">
        <v>12468</v>
      </c>
      <c r="B1570" s="29" t="s">
        <v>222</v>
      </c>
      <c r="C1570" s="29" t="str">
        <f>IFERROR(INDEX(Cadastro!$C$5:$C$94,$AB1570),"NÃO INFORMADO")</f>
        <v>MEC</v>
      </c>
      <c r="D1570" s="29" t="str">
        <f>IFERROR(INDEX(Cadastro!$D$5:$D$94,$AB1570),"")</f>
        <v>C</v>
      </c>
      <c r="E1570" s="29" t="str">
        <f>IFERROR(INDEX(Cadastro!$G$5:$G$94,$AB1570),"")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$94,$AB1570),"")="",IF($L1570&gt;0,1,0),IF(IFERROR(INDEX(Cadastro!$F$5:$F$94,$AB1570),"")&lt;=IFERROR(INDEX(Parâmetros!$B$39:$B$48,MATCH($E1570,Parâmetros!$A$39:$A$48,0)),99),IFERROR(INDEX(Cadastro!$F$5:$F$94,$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$94,$AB1570),"")="",0,IF(IFERROR(INDEX(Cadastro!$F$5:$F$94,$AB1570),"")&gt;IFERROR(INDEX(Parâmetros!$B$39:$B$48,MATCH($E1570,Parâmetros!$A$39:$A$48,0)),99),IFERROR(INDEX(Cadastro!$F$5:$F$94,$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registro"),IF(AND($AB1570&lt;&gt;$AB1569,IFERROR(INDEX(Cadastro!$F$5:$F$94,$AB1570),"")=""),"Indeterminado (início da série)",IF($X1570&gt;0,"Folga","Falta de registro"))))))))</f>
        <v>Folga</v>
      </c>
      <c r="Z1570" s="46">
        <f>IF(OR($L1570&gt;0,$F1570&gt;Parâmetros!$E$14),0,IF($A1570&lt;&gt;$A1569,1,N($Z1569)+1))</f>
        <v>0</v>
      </c>
      <c r="AA1570" s="46">
        <f>IF(OR($L1570&gt;0,$F1570&gt;Parâmetros!$E$14),0,IF(OR($A1570&lt;&gt;$A1571,$F1571&gt;Parâmetros!$E$14),1,N($AA1571)+1))</f>
        <v>0</v>
      </c>
      <c r="AB1570" s="43">
        <f>IFERROR(MATCH($A1570&amp;"|"&amp;TEXT(_xlfn.MAXIFS(Cadastro!$E$5:$E$94,Cadastro!$A$5:$A$94,$A1570,Cadastro!$E$5:$E$94,"&lt;="&amp;$F1570),"yyyymmdd"),Cadastro!$I$5:$I$94,0),"")</f>
        <v>59</v>
      </c>
      <c r="AC1570" t="str">
        <f>IFERROR(_xlfn.SINGLE(INDEX(Exceções!$D$5:$D$202,MATCH($A1570&amp;"|"&amp;$F1570,Exceções!$F$5:$F$202,0))),"")</f>
        <v/>
      </c>
      <c r="AD1570" t="str">
        <f>IF($AC1570="","",IFERROR(_xlfn.SINGLE(INDEX(Exceções!$E$5:$E$202,MATCH($A1570&amp;"|"&amp;$F1570,Exceções!$F$5:$F$202,0))),""))</f>
        <v/>
      </c>
    </row>
    <row r="1571" spans="1:30" ht="15" hidden="1" customHeight="1" x14ac:dyDescent="0.25">
      <c r="A1571" s="43">
        <v>12468</v>
      </c>
      <c r="B1571" s="29" t="s">
        <v>222</v>
      </c>
      <c r="C1571" s="29" t="str">
        <f>IFERROR(INDEX(Cadastro!$C$5:$C$94,$AB1571),"NÃO INFORMADO")</f>
        <v>MEC</v>
      </c>
      <c r="D1571" s="29" t="str">
        <f>IFERROR(INDEX(Cadastro!$D$5:$D$94,$AB1571),"")</f>
        <v>C</v>
      </c>
      <c r="E1571" s="29" t="str">
        <f>IFERROR(INDEX(Cadastro!$G$5:$G$94,$AB1571),"")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$94,$AB1571),"")="",IF($L1571&gt;0,1,0),IF(IFERROR(INDEX(Cadastro!$F$5:$F$94,$AB1571),"")&lt;=IFERROR(INDEX(Parâmetros!$B$39:$B$48,MATCH($E1571,Parâmetros!$A$39:$A$48,0)),99),IFERROR(INDEX(Cadastro!$F$5:$F$94,$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$94,$AB1571),"")="",0,IF(IFERROR(INDEX(Cadastro!$F$5:$F$94,$AB1571),"")&gt;IFERROR(INDEX(Parâmetros!$B$39:$B$48,MATCH($E1571,Parâmetros!$A$39:$A$48,0)),99),IFERROR(INDEX(Cadastro!$F$5:$F$94,$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registro"),IF(AND($AB1571&lt;&gt;$AB1570,IFERROR(INDEX(Cadastro!$F$5:$F$94,$AB1571),"")=""),"Indeterminado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IFERROR(MATCH($A1571&amp;"|"&amp;TEXT(_xlfn.MAXIFS(Cadastro!$E$5:$E$94,Cadastro!$A$5:$A$94,$A1571,Cadastro!$E$5:$E$94,"&lt;="&amp;$F1571),"yyyymmdd"),Cadastro!$I$5:$I$94,0),"")</f>
        <v>59</v>
      </c>
      <c r="AC1571" t="str">
        <f>IFERROR(_xlfn.SINGLE(INDEX(Exceções!$D$5:$D$202,MATCH($A1571&amp;"|"&amp;$F1571,Exceções!$F$5:$F$202,0))),"")</f>
        <v/>
      </c>
      <c r="AD1571" t="str">
        <f>IF($AC1571="","",IFERROR(_xlfn.SINGLE(INDEX(Exceções!$E$5:$E$202,MATCH($A1571&amp;"|"&amp;$F1571,Exceções!$F$5:$F$202,0))),""))</f>
        <v/>
      </c>
    </row>
    <row r="1572" spans="1:30" ht="15" hidden="1" customHeight="1" x14ac:dyDescent="0.25">
      <c r="A1572" s="43">
        <v>12468</v>
      </c>
      <c r="B1572" s="29" t="s">
        <v>222</v>
      </c>
      <c r="C1572" s="29" t="str">
        <f>IFERROR(INDEX(Cadastro!$C$5:$C$94,$AB1572),"NÃO INFORMADO")</f>
        <v>MEC</v>
      </c>
      <c r="D1572" s="29" t="str">
        <f>IFERROR(INDEX(Cadastro!$D$5:$D$94,$AB1572),"")</f>
        <v>C</v>
      </c>
      <c r="E1572" s="29" t="str">
        <f>IFERROR(INDEX(Cadastro!$G$5:$G$94,$AB1572),"")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$94,$AB1572),"")="",IF($L1572&gt;0,1,0),IF(IFERROR(INDEX(Cadastro!$F$5:$F$94,$AB1572),"")&lt;=IFERROR(INDEX(Parâmetros!$B$39:$B$48,MATCH($E1572,Parâmetros!$A$39:$A$48,0)),99),IFERROR(INDEX(Cadastro!$F$5:$F$94,$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$94,$AB1572),"")="",0,IF(IFERROR(INDEX(Cadastro!$F$5:$F$94,$AB1572),"")&gt;IFERROR(INDEX(Parâmetros!$B$39:$B$48,MATCH($E1572,Parâmetros!$A$39:$A$48,0)),99),IFERROR(INDEX(Cadastro!$F$5:$F$94,$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registro"),IF(AND($AB1572&lt;&gt;$AB1571,IFERROR(INDEX(Cadastro!$F$5:$F$94,$AB1572),"")=""),"Indeterminado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IFERROR(MATCH($A1572&amp;"|"&amp;TEXT(_xlfn.MAXIFS(Cadastro!$E$5:$E$94,Cadastro!$A$5:$A$94,$A1572,Cadastro!$E$5:$E$94,"&lt;="&amp;$F1572),"yyyymmdd"),Cadastro!$I$5:$I$94,0),"")</f>
        <v>59</v>
      </c>
      <c r="AC1572" t="str">
        <f>IFERROR(_xlfn.SINGLE(INDEX(Exceções!$D$5:$D$202,MATCH($A1572&amp;"|"&amp;$F1572,Exceções!$F$5:$F$202,0))),"")</f>
        <v/>
      </c>
      <c r="AD1572" t="str">
        <f>IF($AC1572="","",IFERROR(_xlfn.SINGLE(INDEX(Exceções!$E$5:$E$202,MATCH($A1572&amp;"|"&amp;$F1572,Exceções!$F$5:$F$202,0))),""))</f>
        <v/>
      </c>
    </row>
    <row r="1573" spans="1:30" ht="15" hidden="1" customHeight="1" x14ac:dyDescent="0.25">
      <c r="A1573" s="43">
        <v>12468</v>
      </c>
      <c r="B1573" s="29" t="s">
        <v>222</v>
      </c>
      <c r="C1573" s="29" t="str">
        <f>IFERROR(INDEX(Cadastro!$C$5:$C$94,$AB1573),"NÃO INFORMADO")</f>
        <v>MEC</v>
      </c>
      <c r="D1573" s="29" t="str">
        <f>IFERROR(INDEX(Cadastro!$D$5:$D$94,$AB1573),"")</f>
        <v>C</v>
      </c>
      <c r="E1573" s="29" t="str">
        <f>IFERROR(INDEX(Cadastro!$G$5:$G$94,$AB1573),"")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$94,$AB1573),"")="",IF($L1573&gt;0,1,0),IF(IFERROR(INDEX(Cadastro!$F$5:$F$94,$AB1573),"")&lt;=IFERROR(INDEX(Parâmetros!$B$39:$B$48,MATCH($E1573,Parâmetros!$A$39:$A$48,0)),99),IFERROR(INDEX(Cadastro!$F$5:$F$94,$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$94,$AB1573),"")="",0,IF(IFERROR(INDEX(Cadastro!$F$5:$F$94,$AB1573),"")&gt;IFERROR(INDEX(Parâmetros!$B$39:$B$48,MATCH($E1573,Parâmetros!$A$39:$A$48,0)),99),IFERROR(INDEX(Cadastro!$F$5:$F$94,$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registro"),IF(AND($AB1573&lt;&gt;$AB1572,IFERROR(INDEX(Cadastro!$F$5:$F$94,$AB1573),"")=""),"Indeterminado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IFERROR(MATCH($A1573&amp;"|"&amp;TEXT(_xlfn.MAXIFS(Cadastro!$E$5:$E$94,Cadastro!$A$5:$A$94,$A1573,Cadastro!$E$5:$E$94,"&lt;="&amp;$F1573),"yyyymmdd"),Cadastro!$I$5:$I$94,0),"")</f>
        <v>59</v>
      </c>
      <c r="AC1573" t="str">
        <f>IFERROR(_xlfn.SINGLE(INDEX(Exceções!$D$5:$D$202,MATCH($A1573&amp;"|"&amp;$F1573,Exceções!$F$5:$F$202,0))),"")</f>
        <v/>
      </c>
      <c r="AD1573" t="str">
        <f>IF($AC1573="","",IFERROR(_xlfn.SINGLE(INDEX(Exceções!$E$5:$E$202,MATCH($A1573&amp;"|"&amp;$F1573,Exceções!$F$5:$F$202,0))),""))</f>
        <v/>
      </c>
    </row>
    <row r="1574" spans="1:30" ht="15" hidden="1" customHeight="1" x14ac:dyDescent="0.25">
      <c r="A1574" s="43">
        <v>12468</v>
      </c>
      <c r="B1574" s="29" t="s">
        <v>222</v>
      </c>
      <c r="C1574" s="29" t="str">
        <f>IFERROR(INDEX(Cadastro!$C$5:$C$94,$AB1574),"NÃO INFORMADO")</f>
        <v>MEC</v>
      </c>
      <c r="D1574" s="29" t="str">
        <f>IFERROR(INDEX(Cadastro!$D$5:$D$94,$AB1574),"")</f>
        <v>C</v>
      </c>
      <c r="E1574" s="29" t="str">
        <f>IFERROR(INDEX(Cadastro!$G$5:$G$94,$AB1574),"")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$94,$AB1574),"")="",IF($L1574&gt;0,1,0),IF(IFERROR(INDEX(Cadastro!$F$5:$F$94,$AB1574),"")&lt;=IFERROR(INDEX(Parâmetros!$B$39:$B$48,MATCH($E1574,Parâmetros!$A$39:$A$48,0)),99),IFERROR(INDEX(Cadastro!$F$5:$F$94,$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$94,$AB1574),"")="",0,IF(IFERROR(INDEX(Cadastro!$F$5:$F$94,$AB1574),"")&gt;IFERROR(INDEX(Parâmetros!$B$39:$B$48,MATCH($E1574,Parâmetros!$A$39:$A$48,0)),99),IFERROR(INDEX(Cadastro!$F$5:$F$94,$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registro"),IF(AND($AB1574&lt;&gt;$AB1573,IFERROR(INDEX(Cadastro!$F$5:$F$94,$AB1574),"")=""),"Indeterminado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IFERROR(MATCH($A1574&amp;"|"&amp;TEXT(_xlfn.MAXIFS(Cadastro!$E$5:$E$94,Cadastro!$A$5:$A$94,$A1574,Cadastro!$E$5:$E$94,"&lt;="&amp;$F1574),"yyyymmdd"),Cadastro!$I$5:$I$94,0),"")</f>
        <v>59</v>
      </c>
      <c r="AC1574" t="str">
        <f>IFERROR(_xlfn.SINGLE(INDEX(Exceções!$D$5:$D$202,MATCH($A1574&amp;"|"&amp;$F1574,Exceções!$F$5:$F$202,0))),"")</f>
        <v/>
      </c>
      <c r="AD1574" t="str">
        <f>IF($AC1574="","",IFERROR(_xlfn.SINGLE(INDEX(Exceções!$E$5:$E$202,MATCH($A1574&amp;"|"&amp;$F1574,Exceções!$F$5:$F$202,0))),""))</f>
        <v/>
      </c>
    </row>
    <row r="1575" spans="1:30" ht="15" hidden="1" customHeight="1" x14ac:dyDescent="0.25">
      <c r="A1575" s="43">
        <v>12468</v>
      </c>
      <c r="B1575" s="29" t="s">
        <v>222</v>
      </c>
      <c r="C1575" s="29" t="str">
        <f>IFERROR(INDEX(Cadastro!$C$5:$C$94,$AB1575),"NÃO INFORMADO")</f>
        <v>MEC</v>
      </c>
      <c r="D1575" s="29" t="str">
        <f>IFERROR(INDEX(Cadastro!$D$5:$D$94,$AB1575),"")</f>
        <v>C</v>
      </c>
      <c r="E1575" s="29" t="str">
        <f>IFERROR(INDEX(Cadastro!$G$5:$G$94,$AB1575),"")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$94,$AB1575),"")="",IF($L1575&gt;0,1,0),IF(IFERROR(INDEX(Cadastro!$F$5:$F$94,$AB1575),"")&lt;=IFERROR(INDEX(Parâmetros!$B$39:$B$48,MATCH($E1575,Parâmetros!$A$39:$A$48,0)),99),IFERROR(INDEX(Cadastro!$F$5:$F$94,$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$94,$AB1575),"")="",0,IF(IFERROR(INDEX(Cadastro!$F$5:$F$94,$AB1575),"")&gt;IFERROR(INDEX(Parâmetros!$B$39:$B$48,MATCH($E1575,Parâmetros!$A$39:$A$48,0)),99),IFERROR(INDEX(Cadastro!$F$5:$F$94,$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registro"),IF(AND($AB1575&lt;&gt;$AB1574,IFERROR(INDEX(Cadastro!$F$5:$F$94,$AB1575),"")=""),"Indeterminado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IFERROR(MATCH($A1575&amp;"|"&amp;TEXT(_xlfn.MAXIFS(Cadastro!$E$5:$E$94,Cadastro!$A$5:$A$94,$A1575,Cadastro!$E$5:$E$94,"&lt;="&amp;$F1575),"yyyymmdd"),Cadastro!$I$5:$I$94,0),"")</f>
        <v>59</v>
      </c>
      <c r="AC1575" t="str">
        <f>IFERROR(_xlfn.SINGLE(INDEX(Exceções!$D$5:$D$202,MATCH($A1575&amp;"|"&amp;$F1575,Exceções!$F$5:$F$202,0))),"")</f>
        <v/>
      </c>
      <c r="AD1575" t="str">
        <f>IF($AC1575="","",IFERROR(_xlfn.SINGLE(INDEX(Exceções!$E$5:$E$202,MATCH($A1575&amp;"|"&amp;$F1575,Exceções!$F$5:$F$202,0))),""))</f>
        <v/>
      </c>
    </row>
    <row r="1576" spans="1:30" ht="15" hidden="1" customHeight="1" x14ac:dyDescent="0.25">
      <c r="A1576" s="43">
        <v>12468</v>
      </c>
      <c r="B1576" s="29" t="s">
        <v>222</v>
      </c>
      <c r="C1576" s="29" t="str">
        <f>IFERROR(INDEX(Cadastro!$C$5:$C$94,$AB1576),"NÃO INFORMADO")</f>
        <v>MEC</v>
      </c>
      <c r="D1576" s="29" t="str">
        <f>IFERROR(INDEX(Cadastro!$D$5:$D$94,$AB1576),"")</f>
        <v>C</v>
      </c>
      <c r="E1576" s="29" t="str">
        <f>IFERROR(INDEX(Cadastro!$G$5:$G$94,$AB1576),"")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$94,$AB1576),"")="",IF($L1576&gt;0,1,0),IF(IFERROR(INDEX(Cadastro!$F$5:$F$94,$AB1576),"")&lt;=IFERROR(INDEX(Parâmetros!$B$39:$B$48,MATCH($E1576,Parâmetros!$A$39:$A$48,0)),99),IFERROR(INDEX(Cadastro!$F$5:$F$94,$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$94,$AB1576),"")="",0,IF(IFERROR(INDEX(Cadastro!$F$5:$F$94,$AB1576),"")&gt;IFERROR(INDEX(Parâmetros!$B$39:$B$48,MATCH($E1576,Parâmetros!$A$39:$A$48,0)),99),IFERROR(INDEX(Cadastro!$F$5:$F$94,$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registro"),IF(AND($AB1576&lt;&gt;$AB1575,IFERROR(INDEX(Cadastro!$F$5:$F$94,$AB1576),"")=""),"Indeterminado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IFERROR(MATCH($A1576&amp;"|"&amp;TEXT(_xlfn.MAXIFS(Cadastro!$E$5:$E$94,Cadastro!$A$5:$A$94,$A1576,Cadastro!$E$5:$E$94,"&lt;="&amp;$F1576),"yyyymmdd"),Cadastro!$I$5:$I$94,0),"")</f>
        <v>59</v>
      </c>
      <c r="AC1576" t="str">
        <f>IFERROR(_xlfn.SINGLE(INDEX(Exceções!$D$5:$D$202,MATCH($A1576&amp;"|"&amp;$F1576,Exceções!$F$5:$F$202,0))),"")</f>
        <v/>
      </c>
      <c r="AD1576" t="str">
        <f>IF($AC1576="","",IFERROR(_xlfn.SINGLE(INDEX(Exceções!$E$5:$E$202,MATCH($A1576&amp;"|"&amp;$F1576,Exceções!$F$5:$F$202,0))),""))</f>
        <v/>
      </c>
    </row>
    <row r="1577" spans="1:30" ht="15" hidden="1" customHeight="1" x14ac:dyDescent="0.25">
      <c r="A1577" s="43">
        <v>12468</v>
      </c>
      <c r="B1577" s="29" t="s">
        <v>222</v>
      </c>
      <c r="C1577" s="29" t="str">
        <f>IFERROR(INDEX(Cadastro!$C$5:$C$94,$AB1577),"NÃO INFORMADO")</f>
        <v>MEC</v>
      </c>
      <c r="D1577" s="29" t="str">
        <f>IFERROR(INDEX(Cadastro!$D$5:$D$94,$AB1577),"")</f>
        <v>C</v>
      </c>
      <c r="E1577" s="29" t="str">
        <f>IFERROR(INDEX(Cadastro!$G$5:$G$94,$AB1577),"")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$94,$AB1577),"")="",IF($L1577&gt;0,1,0),IF(IFERROR(INDEX(Cadastro!$F$5:$F$94,$AB1577),"")&lt;=IFERROR(INDEX(Parâmetros!$B$39:$B$48,MATCH($E1577,Parâmetros!$A$39:$A$48,0)),99),IFERROR(INDEX(Cadastro!$F$5:$F$94,$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$94,$AB1577),"")="",0,IF(IFERROR(INDEX(Cadastro!$F$5:$F$94,$AB1577),"")&gt;IFERROR(INDEX(Parâmetros!$B$39:$B$48,MATCH($E1577,Parâmetros!$A$39:$A$48,0)),99),IFERROR(INDEX(Cadastro!$F$5:$F$94,$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registro"),IF(AND($AB1577&lt;&gt;$AB1576,IFERROR(INDEX(Cadastro!$F$5:$F$94,$AB1577),"")=""),"Indeterminado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IFERROR(MATCH($A1577&amp;"|"&amp;TEXT(_xlfn.MAXIFS(Cadastro!$E$5:$E$94,Cadastro!$A$5:$A$94,$A1577,Cadastro!$E$5:$E$94,"&lt;="&amp;$F1577),"yyyymmdd"),Cadastro!$I$5:$I$94,0),"")</f>
        <v>59</v>
      </c>
      <c r="AC1577" t="str">
        <f>IFERROR(_xlfn.SINGLE(INDEX(Exceções!$D$5:$D$202,MATCH($A1577&amp;"|"&amp;$F1577,Exceções!$F$5:$F$202,0))),"")</f>
        <v/>
      </c>
      <c r="AD1577" t="str">
        <f>IF($AC1577="","",IFERROR(_xlfn.SINGLE(INDEX(Exceções!$E$5:$E$202,MATCH($A1577&amp;"|"&amp;$F1577,Exceções!$F$5:$F$202,0))),""))</f>
        <v/>
      </c>
    </row>
    <row r="1578" spans="1:30" ht="15" hidden="1" customHeight="1" x14ac:dyDescent="0.25">
      <c r="A1578" s="43">
        <v>12468</v>
      </c>
      <c r="B1578" s="29" t="s">
        <v>222</v>
      </c>
      <c r="C1578" s="29" t="str">
        <f>IFERROR(INDEX(Cadastro!$C$5:$C$94,$AB1578),"NÃO INFORMADO")</f>
        <v>MEC</v>
      </c>
      <c r="D1578" s="29" t="str">
        <f>IFERROR(INDEX(Cadastro!$D$5:$D$94,$AB1578),"")</f>
        <v>C</v>
      </c>
      <c r="E1578" s="29" t="str">
        <f>IFERROR(INDEX(Cadastro!$G$5:$G$94,$AB1578),"")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$94,$AB1578),"")="",IF($L1578&gt;0,1,0),IF(IFERROR(INDEX(Cadastro!$F$5:$F$94,$AB1578),"")&lt;=IFERROR(INDEX(Parâmetros!$B$39:$B$48,MATCH($E1578,Parâmetros!$A$39:$A$48,0)),99),IFERROR(INDEX(Cadastro!$F$5:$F$94,$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$94,$AB1578),"")="",0,IF(IFERROR(INDEX(Cadastro!$F$5:$F$94,$AB1578),"")&gt;IFERROR(INDEX(Parâmetros!$B$39:$B$48,MATCH($E1578,Parâmetros!$A$39:$A$48,0)),99),IFERROR(INDEX(Cadastro!$F$5:$F$94,$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registro"),IF(AND($AB1578&lt;&gt;$AB1577,IFERROR(INDEX(Cadastro!$F$5:$F$94,$AB1578),"")=""),"Indeterminado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IFERROR(MATCH($A1578&amp;"|"&amp;TEXT(_xlfn.MAXIFS(Cadastro!$E$5:$E$94,Cadastro!$A$5:$A$94,$A1578,Cadastro!$E$5:$E$94,"&lt;="&amp;$F1578),"yyyymmdd"),Cadastro!$I$5:$I$94,0),"")</f>
        <v>59</v>
      </c>
      <c r="AC1578" t="str">
        <f>IFERROR(_xlfn.SINGLE(INDEX(Exceções!$D$5:$D$202,MATCH($A1578&amp;"|"&amp;$F1578,Exceções!$F$5:$F$202,0))),"")</f>
        <v/>
      </c>
      <c r="AD1578" t="str">
        <f>IF($AC1578="","",IFERROR(_xlfn.SINGLE(INDEX(Exceções!$E$5:$E$202,MATCH($A1578&amp;"|"&amp;$F1578,Exceções!$F$5:$F$202,0))),""))</f>
        <v/>
      </c>
    </row>
    <row r="1579" spans="1:30" ht="15" hidden="1" customHeight="1" x14ac:dyDescent="0.25">
      <c r="A1579" s="43">
        <v>12468</v>
      </c>
      <c r="B1579" s="29" t="s">
        <v>222</v>
      </c>
      <c r="C1579" s="29" t="str">
        <f>IFERROR(INDEX(Cadastro!$C$5:$C$94,$AB1579),"NÃO INFORMADO")</f>
        <v>MEC</v>
      </c>
      <c r="D1579" s="29" t="str">
        <f>IFERROR(INDEX(Cadastro!$D$5:$D$94,$AB1579),"")</f>
        <v>C</v>
      </c>
      <c r="E1579" s="29" t="str">
        <f>IFERROR(INDEX(Cadastro!$G$5:$G$94,$AB1579),"")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$94,$AB1579),"")="",IF($L1579&gt;0,1,0),IF(IFERROR(INDEX(Cadastro!$F$5:$F$94,$AB1579),"")&lt;=IFERROR(INDEX(Parâmetros!$B$39:$B$48,MATCH($E1579,Parâmetros!$A$39:$A$48,0)),99),IFERROR(INDEX(Cadastro!$F$5:$F$94,$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$94,$AB1579),"")="",0,IF(IFERROR(INDEX(Cadastro!$F$5:$F$94,$AB1579),"")&gt;IFERROR(INDEX(Parâmetros!$B$39:$B$48,MATCH($E1579,Parâmetros!$A$39:$A$48,0)),99),IFERROR(INDEX(Cadastro!$F$5:$F$94,$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registro"),IF(AND($AB1579&lt;&gt;$AB1578,IFERROR(INDEX(Cadastro!$F$5:$F$94,$AB1579),"")=""),"Indeterminado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IFERROR(MATCH($A1579&amp;"|"&amp;TEXT(_xlfn.MAXIFS(Cadastro!$E$5:$E$94,Cadastro!$A$5:$A$94,$A1579,Cadastro!$E$5:$E$94,"&lt;="&amp;$F1579),"yyyymmdd"),Cadastro!$I$5:$I$94,0),"")</f>
        <v>59</v>
      </c>
      <c r="AC1579" t="str">
        <f>IFERROR(_xlfn.SINGLE(INDEX(Exceções!$D$5:$D$202,MATCH($A1579&amp;"|"&amp;$F1579,Exceções!$F$5:$F$202,0))),"")</f>
        <v/>
      </c>
      <c r="AD1579" t="str">
        <f>IF($AC1579="","",IFERROR(_xlfn.SINGLE(INDEX(Exceções!$E$5:$E$202,MATCH($A1579&amp;"|"&amp;$F1579,Exceções!$F$5:$F$202,0))),""))</f>
        <v/>
      </c>
    </row>
    <row r="1580" spans="1:30" ht="15" hidden="1" customHeight="1" x14ac:dyDescent="0.25">
      <c r="A1580" s="43">
        <v>12468</v>
      </c>
      <c r="B1580" s="29" t="s">
        <v>222</v>
      </c>
      <c r="C1580" s="29" t="str">
        <f>IFERROR(INDEX(Cadastro!$C$5:$C$94,$AB1580),"NÃO INFORMADO")</f>
        <v>MEC</v>
      </c>
      <c r="D1580" s="29" t="str">
        <f>IFERROR(INDEX(Cadastro!$D$5:$D$94,$AB1580),"")</f>
        <v>C</v>
      </c>
      <c r="E1580" s="29" t="str">
        <f>IFERROR(INDEX(Cadastro!$G$5:$G$94,$AB1580),"")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$94,$AB1580),"")="",IF($L1580&gt;0,1,0),IF(IFERROR(INDEX(Cadastro!$F$5:$F$94,$AB1580),"")&lt;=IFERROR(INDEX(Parâmetros!$B$39:$B$48,MATCH($E1580,Parâmetros!$A$39:$A$48,0)),99),IFERROR(INDEX(Cadastro!$F$5:$F$94,$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$94,$AB1580),"")="",0,IF(IFERROR(INDEX(Cadastro!$F$5:$F$94,$AB1580),"")&gt;IFERROR(INDEX(Parâmetros!$B$39:$B$48,MATCH($E1580,Parâmetros!$A$39:$A$48,0)),99),IFERROR(INDEX(Cadastro!$F$5:$F$94,$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registro"),IF(AND($AB1580&lt;&gt;$AB1579,IFERROR(INDEX(Cadastro!$F$5:$F$94,$AB1580),"")=""),"Indeterminado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IFERROR(MATCH($A1580&amp;"|"&amp;TEXT(_xlfn.MAXIFS(Cadastro!$E$5:$E$94,Cadastro!$A$5:$A$94,$A1580,Cadastro!$E$5:$E$94,"&lt;="&amp;$F1580),"yyyymmdd"),Cadastro!$I$5:$I$94,0),"")</f>
        <v>59</v>
      </c>
      <c r="AC1580" t="str">
        <f>IFERROR(_xlfn.SINGLE(INDEX(Exceções!$D$5:$D$202,MATCH($A1580&amp;"|"&amp;$F1580,Exceções!$F$5:$F$202,0))),"")</f>
        <v/>
      </c>
      <c r="AD1580" t="str">
        <f>IF($AC1580="","",IFERROR(_xlfn.SINGLE(INDEX(Exceções!$E$5:$E$202,MATCH($A1580&amp;"|"&amp;$F1580,Exceções!$F$5:$F$202,0))),""))</f>
        <v/>
      </c>
    </row>
    <row r="1581" spans="1:30" ht="15" hidden="1" customHeight="1" x14ac:dyDescent="0.25">
      <c r="A1581" s="43">
        <v>12468</v>
      </c>
      <c r="B1581" s="29" t="s">
        <v>222</v>
      </c>
      <c r="C1581" s="29" t="str">
        <f>IFERROR(INDEX(Cadastro!$C$5:$C$94,$AB1581),"NÃO INFORMADO")</f>
        <v>MEC</v>
      </c>
      <c r="D1581" s="29" t="str">
        <f>IFERROR(INDEX(Cadastro!$D$5:$D$94,$AB1581),"")</f>
        <v>C</v>
      </c>
      <c r="E1581" s="29" t="str">
        <f>IFERROR(INDEX(Cadastro!$G$5:$G$94,$AB1581),"")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$94,$AB1581),"")="",IF($L1581&gt;0,1,0),IF(IFERROR(INDEX(Cadastro!$F$5:$F$94,$AB1581),"")&lt;=IFERROR(INDEX(Parâmetros!$B$39:$B$48,MATCH($E1581,Parâmetros!$A$39:$A$48,0)),99),IFERROR(INDEX(Cadastro!$F$5:$F$94,$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$94,$AB1581),"")="",0,IF(IFERROR(INDEX(Cadastro!$F$5:$F$94,$AB1581),"")&gt;IFERROR(INDEX(Parâmetros!$B$39:$B$48,MATCH($E1581,Parâmetros!$A$39:$A$48,0)),99),IFERROR(INDEX(Cadastro!$F$5:$F$94,$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registro"),IF(AND($AB1581&lt;&gt;$AB1580,IFERROR(INDEX(Cadastro!$F$5:$F$94,$AB1581),"")=""),"Indeterminado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IFERROR(MATCH($A1581&amp;"|"&amp;TEXT(_xlfn.MAXIFS(Cadastro!$E$5:$E$94,Cadastro!$A$5:$A$94,$A1581,Cadastro!$E$5:$E$94,"&lt;="&amp;$F1581),"yyyymmdd"),Cadastro!$I$5:$I$94,0),"")</f>
        <v>59</v>
      </c>
      <c r="AC1581" t="str">
        <f>IFERROR(_xlfn.SINGLE(INDEX(Exceções!$D$5:$D$202,MATCH($A1581&amp;"|"&amp;$F1581,Exceções!$F$5:$F$202,0))),"")</f>
        <v/>
      </c>
      <c r="AD1581" t="str">
        <f>IF($AC1581="","",IFERROR(_xlfn.SINGLE(INDEX(Exceções!$E$5:$E$202,MATCH($A1581&amp;"|"&amp;$F1581,Exceções!$F$5:$F$202,0))),""))</f>
        <v/>
      </c>
    </row>
    <row r="1582" spans="1:30" ht="15" hidden="1" customHeight="1" x14ac:dyDescent="0.25">
      <c r="A1582" s="43">
        <v>12468</v>
      </c>
      <c r="B1582" s="29" t="s">
        <v>222</v>
      </c>
      <c r="C1582" s="29" t="str">
        <f>IFERROR(INDEX(Cadastro!$C$5:$C$94,$AB1582),"NÃO INFORMADO")</f>
        <v>MEC</v>
      </c>
      <c r="D1582" s="29" t="str">
        <f>IFERROR(INDEX(Cadastro!$D$5:$D$94,$AB1582),"")</f>
        <v>C</v>
      </c>
      <c r="E1582" s="29" t="str">
        <f>IFERROR(INDEX(Cadastro!$G$5:$G$94,$AB1582),"")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$94,$AB1582),"")="",IF($L1582&gt;0,1,0),IF(IFERROR(INDEX(Cadastro!$F$5:$F$94,$AB1582),"")&lt;=IFERROR(INDEX(Parâmetros!$B$39:$B$48,MATCH($E1582,Parâmetros!$A$39:$A$48,0)),99),IFERROR(INDEX(Cadastro!$F$5:$F$94,$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$94,$AB1582),"")="",0,IF(IFERROR(INDEX(Cadastro!$F$5:$F$94,$AB1582),"")&gt;IFERROR(INDEX(Parâmetros!$B$39:$B$48,MATCH($E1582,Parâmetros!$A$39:$A$48,0)),99),IFERROR(INDEX(Cadastro!$F$5:$F$94,$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registro"),IF(AND($AB1582&lt;&gt;$AB1581,IFERROR(INDEX(Cadastro!$F$5:$F$94,$AB1582),"")=""),"Indeterminado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IFERROR(MATCH($A1582&amp;"|"&amp;TEXT(_xlfn.MAXIFS(Cadastro!$E$5:$E$94,Cadastro!$A$5:$A$94,$A1582,Cadastro!$E$5:$E$94,"&lt;="&amp;$F1582),"yyyymmdd"),Cadastro!$I$5:$I$94,0),"")</f>
        <v>59</v>
      </c>
      <c r="AC1582" t="str">
        <f>IFERROR(_xlfn.SINGLE(INDEX(Exceções!$D$5:$D$202,MATCH($A1582&amp;"|"&amp;$F1582,Exceções!$F$5:$F$202,0))),"")</f>
        <v/>
      </c>
      <c r="AD1582" t="str">
        <f>IF($AC1582="","",IFERROR(_xlfn.SINGLE(INDEX(Exceções!$E$5:$E$202,MATCH($A1582&amp;"|"&amp;$F1582,Exceções!$F$5:$F$202,0))),""))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IFERROR(INDEX(Cadastro!$C$5:$C$94,$AB1585),"NÃO INFORMADO")</f>
        <v>NÃO INFORMADO</v>
      </c>
      <c r="D1585" s="29" t="str">
        <f>IFERROR(INDEX(Cadastro!$D$5:$D$94,$AB1585),"")</f>
        <v>Férias</v>
      </c>
      <c r="E1585" s="29" t="str">
        <f>IFERROR(INDEX(Cadastro!$G$5:$G$94,$AB1585),"")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$94,$AB1585),"")="",IF($L1585&gt;0,1,0),IF(IFERROR(INDEX(Cadastro!$F$5:$F$94,$AB1585),"")&lt;=IFERROR(INDEX(Parâmetros!$B$39:$B$48,MATCH($E1585,Parâmetros!$A$39:$A$48,0)),99),IFERROR(INDEX(Cadastro!$F$5:$F$94,$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$94,$AB1585),"")="",0,IF(IFERROR(INDEX(Cadastro!$F$5:$F$94,$AB1585),"")&gt;IFERROR(INDEX(Parâmetros!$B$39:$B$48,MATCH($E1585,Parâmetros!$A$39:$A$48,0)),99),IFERROR(INDEX(Cadastro!$F$5:$F$94,$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registro"),IF(AND($AB1585&lt;&gt;$AB1584,IFERROR(INDEX(Cadastro!$F$5:$F$94,$AB1585),"")=""),"Indeterminado (início da série)",IF($X1585&gt;0,"Folga","Falta de registro"))))))))</f>
        <v>Férias (cadastro)</v>
      </c>
      <c r="Z1585" s="46">
        <f>IF(OR($L1585&gt;0,$F1585&gt;Parâmetros!$E$14),0,IF($A1585&lt;&gt;$A1584,1,N($Z1584)+1))</f>
        <v>1</v>
      </c>
      <c r="AA1585" s="46">
        <f>IF(OR($L1585&gt;0,$F1585&gt;Parâmetros!$E$14),0,IF(OR($A1585&lt;&gt;$A1586,$F1586&gt;Parâmetros!$E$14),1,N($AA1586)+1))</f>
        <v>16</v>
      </c>
      <c r="AB1585" s="43">
        <f>IFERROR(MATCH($A1585&amp;"|"&amp;TEXT(_xlfn.MAXIFS(Cadastro!$E$5:$E$94,Cadastro!$A$5:$A$94,$A1585,Cadastro!$E$5:$E$94,"&lt;="&amp;$F1585),"yyyymmdd"),Cadastro!$I$5:$I$94,0),"")</f>
        <v>60</v>
      </c>
      <c r="AC1585" t="str">
        <f>IFERROR(_xlfn.SINGLE(INDEX(Exceções!$D$5:$D$202,MATCH($A1585&amp;"|"&amp;$F1585,Exceções!$F$5:$F$202,0))),"")</f>
        <v/>
      </c>
      <c r="AD1585" t="str">
        <f>IF($AC1585="","",IFERROR(_xlfn.SINGLE(INDEX(Exceções!$E$5:$E$202,MATCH($A1585&amp;"|"&amp;$F1585,Exceções!$F$5:$F$202,0))),""))</f>
        <v/>
      </c>
    </row>
    <row r="1586" spans="1:30" ht="15" hidden="1" customHeight="1" x14ac:dyDescent="0.25">
      <c r="A1586" s="43">
        <v>54179</v>
      </c>
      <c r="B1586" s="29" t="s">
        <v>223</v>
      </c>
      <c r="C1586" s="29" t="str">
        <f>IFERROR(INDEX(Cadastro!$C$5:$C$94,$AB1586),"NÃO INFORMADO")</f>
        <v>NÃO INFORMADO</v>
      </c>
      <c r="D1586" s="29" t="str">
        <f>IFERROR(INDEX(Cadastro!$D$5:$D$94,$AB1586),"")</f>
        <v>Férias</v>
      </c>
      <c r="E1586" s="29" t="str">
        <f>IFERROR(INDEX(Cadastro!$G$5:$G$94,$AB1586),"")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$94,$AB1586),"")="",IF($L1586&gt;0,1,0),IF(IFERROR(INDEX(Cadastro!$F$5:$F$94,$AB1586),"")&lt;=IFERROR(INDEX(Parâmetros!$B$39:$B$48,MATCH($E1586,Parâmetros!$A$39:$A$48,0)),99),IFERROR(INDEX(Cadastro!$F$5:$F$94,$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$94,$AB1586),"")="",0,IF(IFERROR(INDEX(Cadastro!$F$5:$F$94,$AB1586),"")&gt;IFERROR(INDEX(Parâmetros!$B$39:$B$48,MATCH($E1586,Parâmetros!$A$39:$A$48,0)),99),IFERROR(INDEX(Cadastro!$F$5:$F$94,$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registro"),IF(AND($AB1586&lt;&gt;$AB1585,IFERROR(INDEX(Cadastro!$F$5:$F$94,$AB1586),"")=""),"Indeterminado (início da série)",IF($X1586&gt;0,"Folga","Falta de registro"))))))))</f>
        <v>Férias (cadastro)</v>
      </c>
      <c r="Z1586" s="46">
        <f>IF(OR($L1586&gt;0,$F1586&gt;Parâmetros!$E$14),0,IF($A1586&lt;&gt;$A1585,1,N($Z1585)+1))</f>
        <v>2</v>
      </c>
      <c r="AA1586" s="46">
        <f>IF(OR($L1586&gt;0,$F1586&gt;Parâmetros!$E$14),0,IF(OR($A1586&lt;&gt;$A1587,$F1587&gt;Parâmetros!$E$14),1,N($AA1587)+1))</f>
        <v>15</v>
      </c>
      <c r="AB1586" s="43">
        <f>IFERROR(MATCH($A1586&amp;"|"&amp;TEXT(_xlfn.MAXIFS(Cadastro!$E$5:$E$94,Cadastro!$A$5:$A$94,$A1586,Cadastro!$E$5:$E$94,"&lt;="&amp;$F1586),"yyyymmdd"),Cadastro!$I$5:$I$94,0),"")</f>
        <v>60</v>
      </c>
      <c r="AC1586" t="str">
        <f>IFERROR(_xlfn.SINGLE(INDEX(Exceções!$D$5:$D$202,MATCH($A1586&amp;"|"&amp;$F1586,Exceções!$F$5:$F$202,0))),"")</f>
        <v/>
      </c>
      <c r="AD1586" t="str">
        <f>IF($AC1586="","",IFERROR(_xlfn.SINGLE(INDEX(Exceções!$E$5:$E$202,MATCH($A1586&amp;"|"&amp;$F1586,Exceções!$F$5:$F$202,0))),""))</f>
        <v/>
      </c>
    </row>
    <row r="1587" spans="1:30" ht="15" hidden="1" customHeight="1" x14ac:dyDescent="0.25">
      <c r="A1587" s="43">
        <v>54179</v>
      </c>
      <c r="B1587" s="29" t="s">
        <v>223</v>
      </c>
      <c r="C1587" s="29" t="str">
        <f>IFERROR(INDEX(Cadastro!$C$5:$C$94,$AB1587),"NÃO INFORMADO")</f>
        <v>NÃO INFORMADO</v>
      </c>
      <c r="D1587" s="29" t="str">
        <f>IFERROR(INDEX(Cadastro!$D$5:$D$94,$AB1587),"")</f>
        <v>Férias</v>
      </c>
      <c r="E1587" s="29" t="str">
        <f>IFERROR(INDEX(Cadastro!$G$5:$G$94,$AB1587),"")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$94,$AB1587),"")="",IF($L1587&gt;0,1,0),IF(IFERROR(INDEX(Cadastro!$F$5:$F$94,$AB1587),"")&lt;=IFERROR(INDEX(Parâmetros!$B$39:$B$48,MATCH($E1587,Parâmetros!$A$39:$A$48,0)),99),IFERROR(INDEX(Cadastro!$F$5:$F$94,$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$94,$AB1587),"")="",0,IF(IFERROR(INDEX(Cadastro!$F$5:$F$94,$AB1587),"")&gt;IFERROR(INDEX(Parâmetros!$B$39:$B$48,MATCH($E1587,Parâmetros!$A$39:$A$48,0)),99),IFERROR(INDEX(Cadastro!$F$5:$F$94,$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registro"),IF(AND($AB1587&lt;&gt;$AB1586,IFERROR(INDEX(Cadastro!$F$5:$F$94,$AB1587),"")=""),"Indeterminado (início da série)",IF($X1587&gt;0,"Folga","Falta de registro"))))))))</f>
        <v>Férias (cadastro)</v>
      </c>
      <c r="Z1587" s="46">
        <f>IF(OR($L1587&gt;0,$F1587&gt;Parâmetros!$E$14),0,IF($A1587&lt;&gt;$A1586,1,N($Z1586)+1))</f>
        <v>3</v>
      </c>
      <c r="AA1587" s="46">
        <f>IF(OR($L1587&gt;0,$F1587&gt;Parâmetros!$E$14),0,IF(OR($A1587&lt;&gt;$A1588,$F1588&gt;Parâmetros!$E$14),1,N($AA1588)+1))</f>
        <v>14</v>
      </c>
      <c r="AB1587" s="43">
        <f>IFERROR(MATCH($A1587&amp;"|"&amp;TEXT(_xlfn.MAXIFS(Cadastro!$E$5:$E$94,Cadastro!$A$5:$A$94,$A1587,Cadastro!$E$5:$E$94,"&lt;="&amp;$F1587),"yyyymmdd"),Cadastro!$I$5:$I$94,0),"")</f>
        <v>60</v>
      </c>
      <c r="AC1587" t="str">
        <f>IFERROR(_xlfn.SINGLE(INDEX(Exceções!$D$5:$D$202,MATCH($A1587&amp;"|"&amp;$F1587,Exceções!$F$5:$F$202,0))),"")</f>
        <v/>
      </c>
      <c r="AD1587" t="str">
        <f>IF($AC1587="","",IFERROR(_xlfn.SINGLE(INDEX(Exceções!$E$5:$E$202,MATCH($A1587&amp;"|"&amp;$F1587,Exceções!$F$5:$F$202,0))),""))</f>
        <v/>
      </c>
    </row>
    <row r="1588" spans="1:30" ht="15" hidden="1" customHeight="1" x14ac:dyDescent="0.25">
      <c r="A1588" s="43">
        <v>54179</v>
      </c>
      <c r="B1588" s="29" t="s">
        <v>223</v>
      </c>
      <c r="C1588" s="29" t="str">
        <f>IFERROR(INDEX(Cadastro!$C$5:$C$94,$AB1588),"NÃO INFORMADO")</f>
        <v>NÃO INFORMADO</v>
      </c>
      <c r="D1588" s="29" t="str">
        <f>IFERROR(INDEX(Cadastro!$D$5:$D$94,$AB1588),"")</f>
        <v>Férias</v>
      </c>
      <c r="E1588" s="29" t="str">
        <f>IFERROR(INDEX(Cadastro!$G$5:$G$94,$AB1588),"")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$94,$AB1588),"")="",IF($L1588&gt;0,1,0),IF(IFERROR(INDEX(Cadastro!$F$5:$F$94,$AB1588),"")&lt;=IFERROR(INDEX(Parâmetros!$B$39:$B$48,MATCH($E1588,Parâmetros!$A$39:$A$48,0)),99),IFERROR(INDEX(Cadastro!$F$5:$F$94,$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$94,$AB1588),"")="",0,IF(IFERROR(INDEX(Cadastro!$F$5:$F$94,$AB1588),"")&gt;IFERROR(INDEX(Parâmetros!$B$39:$B$48,MATCH($E1588,Parâmetros!$A$39:$A$48,0)),99),IFERROR(INDEX(Cadastro!$F$5:$F$94,$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registro"),IF(AND($AB1588&lt;&gt;$AB1587,IFERROR(INDEX(Cadastro!$F$5:$F$94,$AB1588),"")=""),"Indeterminado (início da série)",IF($X1588&gt;0,"Folga","Falta de registro"))))))))</f>
        <v>Férias (cadastro)</v>
      </c>
      <c r="Z1588" s="46">
        <f>IF(OR($L1588&gt;0,$F1588&gt;Parâmetros!$E$14),0,IF($A1588&lt;&gt;$A1587,1,N($Z1587)+1))</f>
        <v>4</v>
      </c>
      <c r="AA1588" s="46">
        <f>IF(OR($L1588&gt;0,$F1588&gt;Parâmetros!$E$14),0,IF(OR($A1588&lt;&gt;$A1589,$F1589&gt;Parâmetros!$E$14),1,N($AA1589)+1))</f>
        <v>13</v>
      </c>
      <c r="AB1588" s="43">
        <f>IFERROR(MATCH($A1588&amp;"|"&amp;TEXT(_xlfn.MAXIFS(Cadastro!$E$5:$E$94,Cadastro!$A$5:$A$94,$A1588,Cadastro!$E$5:$E$94,"&lt;="&amp;$F1588),"yyyymmdd"),Cadastro!$I$5:$I$94,0),"")</f>
        <v>60</v>
      </c>
      <c r="AC1588" t="str">
        <f>IFERROR(_xlfn.SINGLE(INDEX(Exceções!$D$5:$D$202,MATCH($A1588&amp;"|"&amp;$F1588,Exceções!$F$5:$F$202,0))),"")</f>
        <v/>
      </c>
      <c r="AD1588" t="str">
        <f>IF($AC1588="","",IFERROR(_xlfn.SINGLE(INDEX(Exceções!$E$5:$E$202,MATCH($A1588&amp;"|"&amp;$F1588,Exceções!$F$5:$F$202,0))),""))</f>
        <v/>
      </c>
    </row>
    <row r="1589" spans="1:30" ht="15" hidden="1" customHeight="1" x14ac:dyDescent="0.25">
      <c r="A1589" s="43">
        <v>54179</v>
      </c>
      <c r="B1589" s="29" t="s">
        <v>223</v>
      </c>
      <c r="C1589" s="29" t="str">
        <f>IFERROR(INDEX(Cadastro!$C$5:$C$94,$AB1589),"NÃO INFORMADO")</f>
        <v>NÃO INFORMADO</v>
      </c>
      <c r="D1589" s="29" t="str">
        <f>IFERROR(INDEX(Cadastro!$D$5:$D$94,$AB1589),"")</f>
        <v>Férias</v>
      </c>
      <c r="E1589" s="29" t="str">
        <f>IFERROR(INDEX(Cadastro!$G$5:$G$94,$AB1589),"")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$94,$AB1589),"")="",IF($L1589&gt;0,1,0),IF(IFERROR(INDEX(Cadastro!$F$5:$F$94,$AB1589),"")&lt;=IFERROR(INDEX(Parâmetros!$B$39:$B$48,MATCH($E1589,Parâmetros!$A$39:$A$48,0)),99),IFERROR(INDEX(Cadastro!$F$5:$F$94,$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$94,$AB1589),"")="",0,IF(IFERROR(INDEX(Cadastro!$F$5:$F$94,$AB1589),"")&gt;IFERROR(INDEX(Parâmetros!$B$39:$B$48,MATCH($E1589,Parâmetros!$A$39:$A$48,0)),99),IFERROR(INDEX(Cadastro!$F$5:$F$94,$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registro"),IF(AND($AB1589&lt;&gt;$AB1588,IFERROR(INDEX(Cadastro!$F$5:$F$94,$AB1589),"")=""),"Indeterminado (início da série)",IF($X1589&gt;0,"Folga","Falta de registro"))))))))</f>
        <v>Férias (cadastro)</v>
      </c>
      <c r="Z1589" s="46">
        <f>IF(OR($L1589&gt;0,$F1589&gt;Parâmetros!$E$14),0,IF($A1589&lt;&gt;$A1588,1,N($Z1588)+1))</f>
        <v>5</v>
      </c>
      <c r="AA1589" s="46">
        <f>IF(OR($L1589&gt;0,$F1589&gt;Parâmetros!$E$14),0,IF(OR($A1589&lt;&gt;$A1590,$F1590&gt;Parâmetros!$E$14),1,N($AA1590)+1))</f>
        <v>12</v>
      </c>
      <c r="AB1589" s="43">
        <f>IFERROR(MATCH($A1589&amp;"|"&amp;TEXT(_xlfn.MAXIFS(Cadastro!$E$5:$E$94,Cadastro!$A$5:$A$94,$A1589,Cadastro!$E$5:$E$94,"&lt;="&amp;$F1589),"yyyymmdd"),Cadastro!$I$5:$I$94,0),"")</f>
        <v>60</v>
      </c>
      <c r="AC1589" t="str">
        <f>IFERROR(_xlfn.SINGLE(INDEX(Exceções!$D$5:$D$202,MATCH($A1589&amp;"|"&amp;$F1589,Exceções!$F$5:$F$202,0))),"")</f>
        <v/>
      </c>
      <c r="AD1589" t="str">
        <f>IF($AC1589="","",IFERROR(_xlfn.SINGLE(INDEX(Exceções!$E$5:$E$202,MATCH($A1589&amp;"|"&amp;$F1589,Exceções!$F$5:$F$202,0))),""))</f>
        <v/>
      </c>
    </row>
    <row r="1590" spans="1:30" ht="15" hidden="1" customHeight="1" x14ac:dyDescent="0.25">
      <c r="A1590" s="43">
        <v>54179</v>
      </c>
      <c r="B1590" s="29" t="s">
        <v>223</v>
      </c>
      <c r="C1590" s="29" t="str">
        <f>IFERROR(INDEX(Cadastro!$C$5:$C$94,$AB1590),"NÃO INFORMADO")</f>
        <v>NÃO INFORMADO</v>
      </c>
      <c r="D1590" s="29" t="str">
        <f>IFERROR(INDEX(Cadastro!$D$5:$D$94,$AB1590),"")</f>
        <v>Férias</v>
      </c>
      <c r="E1590" s="29" t="str">
        <f>IFERROR(INDEX(Cadastro!$G$5:$G$94,$AB1590),"")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$94,$AB1590),"")="",IF($L1590&gt;0,1,0),IF(IFERROR(INDEX(Cadastro!$F$5:$F$94,$AB1590),"")&lt;=IFERROR(INDEX(Parâmetros!$B$39:$B$48,MATCH($E1590,Parâmetros!$A$39:$A$48,0)),99),IFERROR(INDEX(Cadastro!$F$5:$F$94,$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$94,$AB1590),"")="",0,IF(IFERROR(INDEX(Cadastro!$F$5:$F$94,$AB1590),"")&gt;IFERROR(INDEX(Parâmetros!$B$39:$B$48,MATCH($E1590,Parâmetros!$A$39:$A$48,0)),99),IFERROR(INDEX(Cadastro!$F$5:$F$94,$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registro"),IF(AND($AB1590&lt;&gt;$AB1589,IFERROR(INDEX(Cadastro!$F$5:$F$94,$AB1590),"")=""),"Indeterminado (início da série)",IF($X1590&gt;0,"Folga","Falta de registro"))))))))</f>
        <v>Férias (cadastro)</v>
      </c>
      <c r="Z1590" s="46">
        <f>IF(OR($L1590&gt;0,$F1590&gt;Parâmetros!$E$14),0,IF($A1590&lt;&gt;$A1589,1,N($Z1589)+1))</f>
        <v>6</v>
      </c>
      <c r="AA1590" s="46">
        <f>IF(OR($L1590&gt;0,$F1590&gt;Parâmetros!$E$14),0,IF(OR($A1590&lt;&gt;$A1591,$F1591&gt;Parâmetros!$E$14),1,N($AA1591)+1))</f>
        <v>11</v>
      </c>
      <c r="AB1590" s="43">
        <f>IFERROR(MATCH($A1590&amp;"|"&amp;TEXT(_xlfn.MAXIFS(Cadastro!$E$5:$E$94,Cadastro!$A$5:$A$94,$A1590,Cadastro!$E$5:$E$94,"&lt;="&amp;$F1590),"yyyymmdd"),Cadastro!$I$5:$I$94,0),"")</f>
        <v>60</v>
      </c>
      <c r="AC1590" t="str">
        <f>IFERROR(_xlfn.SINGLE(INDEX(Exceções!$D$5:$D$202,MATCH($A1590&amp;"|"&amp;$F1590,Exceções!$F$5:$F$202,0))),"")</f>
        <v/>
      </c>
      <c r="AD1590" t="str">
        <f>IF($AC1590="","",IFERROR(_xlfn.SINGLE(INDEX(Exceções!$E$5:$E$202,MATCH($A1590&amp;"|"&amp;$F1590,Exceções!$F$5:$F$202,0))),""))</f>
        <v/>
      </c>
    </row>
    <row r="1591" spans="1:30" ht="15" hidden="1" customHeight="1" x14ac:dyDescent="0.25">
      <c r="A1591" s="43">
        <v>54179</v>
      </c>
      <c r="B1591" s="29" t="s">
        <v>223</v>
      </c>
      <c r="C1591" s="29" t="str">
        <f>IFERROR(INDEX(Cadastro!$C$5:$C$94,$AB1591),"NÃO INFORMADO")</f>
        <v>NÃO INFORMADO</v>
      </c>
      <c r="D1591" s="29" t="str">
        <f>IFERROR(INDEX(Cadastro!$D$5:$D$94,$AB1591),"")</f>
        <v>Férias</v>
      </c>
      <c r="E1591" s="29" t="str">
        <f>IFERROR(INDEX(Cadastro!$G$5:$G$94,$AB1591),"")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$94,$AB1591),"")="",IF($L1591&gt;0,1,0),IF(IFERROR(INDEX(Cadastro!$F$5:$F$94,$AB1591),"")&lt;=IFERROR(INDEX(Parâmetros!$B$39:$B$48,MATCH($E1591,Parâmetros!$A$39:$A$48,0)),99),IFERROR(INDEX(Cadastro!$F$5:$F$94,$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$94,$AB1591),"")="",0,IF(IFERROR(INDEX(Cadastro!$F$5:$F$94,$AB1591),"")&gt;IFERROR(INDEX(Parâmetros!$B$39:$B$48,MATCH($E1591,Parâmetros!$A$39:$A$48,0)),99),IFERROR(INDEX(Cadastro!$F$5:$F$94,$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registro"),IF(AND($AB1591&lt;&gt;$AB1590,IFERROR(INDEX(Cadastro!$F$5:$F$94,$AB1591),"")=""),"Indeterminado (início da série)",IF($X1591&gt;0,"Folga","Falta de registro"))))))))</f>
        <v>Férias (cadastro)</v>
      </c>
      <c r="Z1591" s="46">
        <f>IF(OR($L1591&gt;0,$F1591&gt;Parâmetros!$E$14),0,IF($A1591&lt;&gt;$A1590,1,N($Z1590)+1))</f>
        <v>7</v>
      </c>
      <c r="AA1591" s="46">
        <f>IF(OR($L1591&gt;0,$F1591&gt;Parâmetros!$E$14),0,IF(OR($A1591&lt;&gt;$A1592,$F1592&gt;Parâmetros!$E$14),1,N($AA1592)+1))</f>
        <v>10</v>
      </c>
      <c r="AB1591" s="43">
        <f>IFERROR(MATCH($A1591&amp;"|"&amp;TEXT(_xlfn.MAXIFS(Cadastro!$E$5:$E$94,Cadastro!$A$5:$A$94,$A1591,Cadastro!$E$5:$E$94,"&lt;="&amp;$F1591),"yyyymmdd"),Cadastro!$I$5:$I$94,0),"")</f>
        <v>60</v>
      </c>
      <c r="AC1591" t="str">
        <f>IFERROR(_xlfn.SINGLE(INDEX(Exceções!$D$5:$D$202,MATCH($A1591&amp;"|"&amp;$F1591,Exceções!$F$5:$F$202,0))),"")</f>
        <v/>
      </c>
      <c r="AD1591" t="str">
        <f>IF($AC1591="","",IFERROR(_xlfn.SINGLE(INDEX(Exceções!$E$5:$E$202,MATCH($A1591&amp;"|"&amp;$F1591,Exceções!$F$5:$F$202,0))),""))</f>
        <v/>
      </c>
    </row>
    <row r="1592" spans="1:30" ht="15" hidden="1" customHeight="1" x14ac:dyDescent="0.25">
      <c r="A1592" s="43">
        <v>54179</v>
      </c>
      <c r="B1592" s="29" t="s">
        <v>223</v>
      </c>
      <c r="C1592" s="29" t="str">
        <f>IFERROR(INDEX(Cadastro!$C$5:$C$94,$AB1592),"NÃO INFORMADO")</f>
        <v>NÃO INFORMADO</v>
      </c>
      <c r="D1592" s="29" t="str">
        <f>IFERROR(INDEX(Cadastro!$D$5:$D$94,$AB1592),"")</f>
        <v>Férias</v>
      </c>
      <c r="E1592" s="29" t="str">
        <f>IFERROR(INDEX(Cadastro!$G$5:$G$94,$AB1592),"")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$94,$AB1592),"")="",IF($L1592&gt;0,1,0),IF(IFERROR(INDEX(Cadastro!$F$5:$F$94,$AB1592),"")&lt;=IFERROR(INDEX(Parâmetros!$B$39:$B$48,MATCH($E1592,Parâmetros!$A$39:$A$48,0)),99),IFERROR(INDEX(Cadastro!$F$5:$F$94,$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$94,$AB1592),"")="",0,IF(IFERROR(INDEX(Cadastro!$F$5:$F$94,$AB1592),"")&gt;IFERROR(INDEX(Parâmetros!$B$39:$B$48,MATCH($E1592,Parâmetros!$A$39:$A$48,0)),99),IFERROR(INDEX(Cadastro!$F$5:$F$94,$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registro"),IF(AND($AB1592&lt;&gt;$AB1591,IFERROR(INDEX(Cadastro!$F$5:$F$94,$AB1592),"")=""),"Indeterminado (início da série)",IF($X1592&gt;0,"Folga","Falta de registro"))))))))</f>
        <v>Férias (cadastro)</v>
      </c>
      <c r="Z1592" s="46">
        <f>IF(OR($L1592&gt;0,$F1592&gt;Parâmetros!$E$14),0,IF($A1592&lt;&gt;$A1591,1,N($Z1591)+1))</f>
        <v>8</v>
      </c>
      <c r="AA1592" s="46">
        <f>IF(OR($L1592&gt;0,$F1592&gt;Parâmetros!$E$14),0,IF(OR($A1592&lt;&gt;$A1593,$F1593&gt;Parâmetros!$E$14),1,N($AA1593)+1))</f>
        <v>9</v>
      </c>
      <c r="AB1592" s="43">
        <f>IFERROR(MATCH($A1592&amp;"|"&amp;TEXT(_xlfn.MAXIFS(Cadastro!$E$5:$E$94,Cadastro!$A$5:$A$94,$A1592,Cadastro!$E$5:$E$94,"&lt;="&amp;$F1592),"yyyymmdd"),Cadastro!$I$5:$I$94,0),"")</f>
        <v>60</v>
      </c>
      <c r="AC1592" t="str">
        <f>IFERROR(_xlfn.SINGLE(INDEX(Exceções!$D$5:$D$202,MATCH($A1592&amp;"|"&amp;$F1592,Exceções!$F$5:$F$202,0))),"")</f>
        <v/>
      </c>
      <c r="AD1592" t="str">
        <f>IF($AC1592="","",IFERROR(_xlfn.SINGLE(INDEX(Exceções!$E$5:$E$202,MATCH($A1592&amp;"|"&amp;$F1592,Exceções!$F$5:$F$202,0))),""))</f>
        <v/>
      </c>
    </row>
    <row r="1593" spans="1:30" ht="15" hidden="1" customHeight="1" x14ac:dyDescent="0.25">
      <c r="A1593" s="43">
        <v>54179</v>
      </c>
      <c r="B1593" s="29" t="s">
        <v>223</v>
      </c>
      <c r="C1593" s="29" t="str">
        <f>IFERROR(INDEX(Cadastro!$C$5:$C$94,$AB1593),"NÃO INFORMADO")</f>
        <v>NÃO INFORMADO</v>
      </c>
      <c r="D1593" s="29" t="str">
        <f>IFERROR(INDEX(Cadastro!$D$5:$D$94,$AB1593),"")</f>
        <v>Férias</v>
      </c>
      <c r="E1593" s="29" t="str">
        <f>IFERROR(INDEX(Cadastro!$G$5:$G$94,$AB1593),"")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$94,$AB1593),"")="",IF($L1593&gt;0,1,0),IF(IFERROR(INDEX(Cadastro!$F$5:$F$94,$AB1593),"")&lt;=IFERROR(INDEX(Parâmetros!$B$39:$B$48,MATCH($E1593,Parâmetros!$A$39:$A$48,0)),99),IFERROR(INDEX(Cadastro!$F$5:$F$94,$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$94,$AB1593),"")="",0,IF(IFERROR(INDEX(Cadastro!$F$5:$F$94,$AB1593),"")&gt;IFERROR(INDEX(Parâmetros!$B$39:$B$48,MATCH($E1593,Parâmetros!$A$39:$A$48,0)),99),IFERROR(INDEX(Cadastro!$F$5:$F$94,$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registro"),IF(AND($AB1593&lt;&gt;$AB1592,IFERROR(INDEX(Cadastro!$F$5:$F$94,$AB1593),"")=""),"Indeterminado (início da série)",IF($X1593&gt;0,"Folga","Falta de registro"))))))))</f>
        <v>Férias (cadastro)</v>
      </c>
      <c r="Z1593" s="46">
        <f>IF(OR($L1593&gt;0,$F1593&gt;Parâmetros!$E$14),0,IF($A1593&lt;&gt;$A1592,1,N($Z1592)+1))</f>
        <v>9</v>
      </c>
      <c r="AA1593" s="46">
        <f>IF(OR($L1593&gt;0,$F1593&gt;Parâmetros!$E$14),0,IF(OR($A1593&lt;&gt;$A1594,$F1594&gt;Parâmetros!$E$14),1,N($AA1594)+1))</f>
        <v>8</v>
      </c>
      <c r="AB1593" s="43">
        <f>IFERROR(MATCH($A1593&amp;"|"&amp;TEXT(_xlfn.MAXIFS(Cadastro!$E$5:$E$94,Cadastro!$A$5:$A$94,$A1593,Cadastro!$E$5:$E$94,"&lt;="&amp;$F1593),"yyyymmdd"),Cadastro!$I$5:$I$94,0),"")</f>
        <v>60</v>
      </c>
      <c r="AC1593" t="str">
        <f>IFERROR(_xlfn.SINGLE(INDEX(Exceções!$D$5:$D$202,MATCH($A1593&amp;"|"&amp;$F1593,Exceções!$F$5:$F$202,0))),"")</f>
        <v/>
      </c>
      <c r="AD1593" t="str">
        <f>IF($AC1593="","",IFERROR(_xlfn.SINGLE(INDEX(Exceções!$E$5:$E$202,MATCH($A1593&amp;"|"&amp;$F1593,Exceções!$F$5:$F$202,0))),""))</f>
        <v/>
      </c>
    </row>
    <row r="1594" spans="1:30" ht="15" hidden="1" customHeight="1" x14ac:dyDescent="0.25">
      <c r="A1594" s="43">
        <v>54179</v>
      </c>
      <c r="B1594" s="29" t="s">
        <v>223</v>
      </c>
      <c r="C1594" s="29" t="str">
        <f>IFERROR(INDEX(Cadastro!$C$5:$C$94,$AB1594),"NÃO INFORMADO")</f>
        <v>NÃO INFORMADO</v>
      </c>
      <c r="D1594" s="29" t="str">
        <f>IFERROR(INDEX(Cadastro!$D$5:$D$94,$AB1594),"")</f>
        <v>Férias</v>
      </c>
      <c r="E1594" s="29" t="str">
        <f>IFERROR(INDEX(Cadastro!$G$5:$G$94,$AB1594),"")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$94,$AB1594),"")="",IF($L1594&gt;0,1,0),IF(IFERROR(INDEX(Cadastro!$F$5:$F$94,$AB1594),"")&lt;=IFERROR(INDEX(Parâmetros!$B$39:$B$48,MATCH($E1594,Parâmetros!$A$39:$A$48,0)),99),IFERROR(INDEX(Cadastro!$F$5:$F$94,$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$94,$AB1594),"")="",0,IF(IFERROR(INDEX(Cadastro!$F$5:$F$94,$AB1594),"")&gt;IFERROR(INDEX(Parâmetros!$B$39:$B$48,MATCH($E1594,Parâmetros!$A$39:$A$48,0)),99),IFERROR(INDEX(Cadastro!$F$5:$F$94,$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registro"),IF(AND($AB1594&lt;&gt;$AB1593,IFERROR(INDEX(Cadastro!$F$5:$F$94,$AB1594),"")=""),"Indeterminado (início da série)",IF($X1594&gt;0,"Folga","Falta de registro"))))))))</f>
        <v>Férias (cadastro)</v>
      </c>
      <c r="Z1594" s="46">
        <f>IF(OR($L1594&gt;0,$F1594&gt;Parâmetros!$E$14),0,IF($A1594&lt;&gt;$A1593,1,N($Z1593)+1))</f>
        <v>10</v>
      </c>
      <c r="AA1594" s="46">
        <f>IF(OR($L1594&gt;0,$F1594&gt;Parâmetros!$E$14),0,IF(OR($A1594&lt;&gt;$A1595,$F1595&gt;Parâmetros!$E$14),1,N($AA1595)+1))</f>
        <v>7</v>
      </c>
      <c r="AB1594" s="43">
        <f>IFERROR(MATCH($A1594&amp;"|"&amp;TEXT(_xlfn.MAXIFS(Cadastro!$E$5:$E$94,Cadastro!$A$5:$A$94,$A1594,Cadastro!$E$5:$E$94,"&lt;="&amp;$F1594),"yyyymmdd"),Cadastro!$I$5:$I$94,0),"")</f>
        <v>60</v>
      </c>
      <c r="AC1594" t="str">
        <f>IFERROR(_xlfn.SINGLE(INDEX(Exceções!$D$5:$D$202,MATCH($A1594&amp;"|"&amp;$F1594,Exceções!$F$5:$F$202,0))),"")</f>
        <v/>
      </c>
      <c r="AD1594" t="str">
        <f>IF($AC1594="","",IFERROR(_xlfn.SINGLE(INDEX(Exceções!$E$5:$E$202,MATCH($A1594&amp;"|"&amp;$F1594,Exceções!$F$5:$F$202,0))),""))</f>
        <v/>
      </c>
    </row>
    <row r="1595" spans="1:30" ht="15" hidden="1" customHeight="1" x14ac:dyDescent="0.25">
      <c r="A1595" s="43">
        <v>54179</v>
      </c>
      <c r="B1595" s="29" t="s">
        <v>223</v>
      </c>
      <c r="C1595" s="29" t="str">
        <f>IFERROR(INDEX(Cadastro!$C$5:$C$94,$AB1595),"NÃO INFORMADO")</f>
        <v>NÃO INFORMADO</v>
      </c>
      <c r="D1595" s="29" t="str">
        <f>IFERROR(INDEX(Cadastro!$D$5:$D$94,$AB1595),"")</f>
        <v>Férias</v>
      </c>
      <c r="E1595" s="29" t="str">
        <f>IFERROR(INDEX(Cadastro!$G$5:$G$94,$AB1595),"")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$94,$AB1595),"")="",IF($L1595&gt;0,1,0),IF(IFERROR(INDEX(Cadastro!$F$5:$F$94,$AB1595),"")&lt;=IFERROR(INDEX(Parâmetros!$B$39:$B$48,MATCH($E1595,Parâmetros!$A$39:$A$48,0)),99),IFERROR(INDEX(Cadastro!$F$5:$F$94,$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$94,$AB1595),"")="",0,IF(IFERROR(INDEX(Cadastro!$F$5:$F$94,$AB1595),"")&gt;IFERROR(INDEX(Parâmetros!$B$39:$B$48,MATCH($E1595,Parâmetros!$A$39:$A$48,0)),99),IFERROR(INDEX(Cadastro!$F$5:$F$94,$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registro"),IF(AND($AB1595&lt;&gt;$AB1594,IFERROR(INDEX(Cadastro!$F$5:$F$94,$AB1595),"")=""),"Indeterminado (início da série)",IF($X1595&gt;0,"Folga","Falta de registro"))))))))</f>
        <v>Férias (cadastro)</v>
      </c>
      <c r="Z1595" s="46">
        <f>IF(OR($L1595&gt;0,$F1595&gt;Parâmetros!$E$14),0,IF($A1595&lt;&gt;$A1594,1,N($Z1594)+1))</f>
        <v>11</v>
      </c>
      <c r="AA1595" s="46">
        <f>IF(OR($L1595&gt;0,$F1595&gt;Parâmetros!$E$14),0,IF(OR($A1595&lt;&gt;$A1596,$F1596&gt;Parâmetros!$E$14),1,N($AA1596)+1))</f>
        <v>6</v>
      </c>
      <c r="AB1595" s="43">
        <f>IFERROR(MATCH($A1595&amp;"|"&amp;TEXT(_xlfn.MAXIFS(Cadastro!$E$5:$E$94,Cadastro!$A$5:$A$94,$A1595,Cadastro!$E$5:$E$94,"&lt;="&amp;$F1595),"yyyymmdd"),Cadastro!$I$5:$I$94,0),"")</f>
        <v>60</v>
      </c>
      <c r="AC1595" t="str">
        <f>IFERROR(_xlfn.SINGLE(INDEX(Exceções!$D$5:$D$202,MATCH($A1595&amp;"|"&amp;$F1595,Exceções!$F$5:$F$202,0))),"")</f>
        <v/>
      </c>
      <c r="AD1595" t="str">
        <f>IF($AC1595="","",IFERROR(_xlfn.SINGLE(INDEX(Exceções!$E$5:$E$202,MATCH($A1595&amp;"|"&amp;$F1595,Exceções!$F$5:$F$202,0))),""))</f>
        <v/>
      </c>
    </row>
    <row r="1596" spans="1:30" ht="15" hidden="1" customHeight="1" x14ac:dyDescent="0.25">
      <c r="A1596" s="43">
        <v>54179</v>
      </c>
      <c r="B1596" s="29" t="s">
        <v>223</v>
      </c>
      <c r="C1596" s="29" t="str">
        <f>IFERROR(INDEX(Cadastro!$C$5:$C$94,$AB1596),"NÃO INFORMADO")</f>
        <v>NÃO INFORMADO</v>
      </c>
      <c r="D1596" s="29" t="str">
        <f>IFERROR(INDEX(Cadastro!$D$5:$D$94,$AB1596),"")</f>
        <v>Férias</v>
      </c>
      <c r="E1596" s="29" t="str">
        <f>IFERROR(INDEX(Cadastro!$G$5:$G$94,$AB1596),"")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$94,$AB1596),"")="",IF($L1596&gt;0,1,0),IF(IFERROR(INDEX(Cadastro!$F$5:$F$94,$AB1596),"")&lt;=IFERROR(INDEX(Parâmetros!$B$39:$B$48,MATCH($E1596,Parâmetros!$A$39:$A$48,0)),99),IFERROR(INDEX(Cadastro!$F$5:$F$94,$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$94,$AB1596),"")="",0,IF(IFERROR(INDEX(Cadastro!$F$5:$F$94,$AB1596),"")&gt;IFERROR(INDEX(Parâmetros!$B$39:$B$48,MATCH($E1596,Parâmetros!$A$39:$A$48,0)),99),IFERROR(INDEX(Cadastro!$F$5:$F$94,$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registro"),IF(AND($AB1596&lt;&gt;$AB1595,IFERROR(INDEX(Cadastro!$F$5:$F$94,$AB1596),"")=""),"Indeterminado (início da série)",IF($X1596&gt;0,"Folga","Falta de registro"))))))))</f>
        <v>Férias (cadastro)</v>
      </c>
      <c r="Z1596" s="46">
        <f>IF(OR($L1596&gt;0,$F1596&gt;Parâmetros!$E$14),0,IF($A1596&lt;&gt;$A1595,1,N($Z1595)+1))</f>
        <v>12</v>
      </c>
      <c r="AA1596" s="46">
        <f>IF(OR($L1596&gt;0,$F1596&gt;Parâmetros!$E$14),0,IF(OR($A1596&lt;&gt;$A1597,$F1597&gt;Parâmetros!$E$14),1,N($AA1597)+1))</f>
        <v>5</v>
      </c>
      <c r="AB1596" s="43">
        <f>IFERROR(MATCH($A1596&amp;"|"&amp;TEXT(_xlfn.MAXIFS(Cadastro!$E$5:$E$94,Cadastro!$A$5:$A$94,$A1596,Cadastro!$E$5:$E$94,"&lt;="&amp;$F1596),"yyyymmdd"),Cadastro!$I$5:$I$94,0),"")</f>
        <v>60</v>
      </c>
      <c r="AC1596" t="str">
        <f>IFERROR(_xlfn.SINGLE(INDEX(Exceções!$D$5:$D$202,MATCH($A1596&amp;"|"&amp;$F1596,Exceções!$F$5:$F$202,0))),"")</f>
        <v/>
      </c>
      <c r="AD1596" t="str">
        <f>IF($AC1596="","",IFERROR(_xlfn.SINGLE(INDEX(Exceções!$E$5:$E$202,MATCH($A1596&amp;"|"&amp;$F1596,Exceções!$F$5:$F$202,0))),""))</f>
        <v/>
      </c>
    </row>
    <row r="1597" spans="1:30" ht="15" hidden="1" customHeight="1" x14ac:dyDescent="0.25">
      <c r="A1597" s="43">
        <v>54179</v>
      </c>
      <c r="B1597" s="29" t="s">
        <v>223</v>
      </c>
      <c r="C1597" s="29" t="str">
        <f>IFERROR(INDEX(Cadastro!$C$5:$C$94,$AB1597),"NÃO INFORMADO")</f>
        <v>NÃO INFORMADO</v>
      </c>
      <c r="D1597" s="29" t="str">
        <f>IFERROR(INDEX(Cadastro!$D$5:$D$94,$AB1597),"")</f>
        <v>Férias</v>
      </c>
      <c r="E1597" s="29" t="str">
        <f>IFERROR(INDEX(Cadastro!$G$5:$G$94,$AB1597),"")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$94,$AB1597),"")="",IF($L1597&gt;0,1,0),IF(IFERROR(INDEX(Cadastro!$F$5:$F$94,$AB1597),"")&lt;=IFERROR(INDEX(Parâmetros!$B$39:$B$48,MATCH($E1597,Parâmetros!$A$39:$A$48,0)),99),IFERROR(INDEX(Cadastro!$F$5:$F$94,$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$94,$AB1597),"")="",0,IF(IFERROR(INDEX(Cadastro!$F$5:$F$94,$AB1597),"")&gt;IFERROR(INDEX(Parâmetros!$B$39:$B$48,MATCH($E1597,Parâmetros!$A$39:$A$48,0)),99),IFERROR(INDEX(Cadastro!$F$5:$F$94,$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registro"),IF(AND($AB1597&lt;&gt;$AB1596,IFERROR(INDEX(Cadastro!$F$5:$F$94,$AB1597),"")=""),"Indeterminado (início da série)",IF($X1597&gt;0,"Folga","Falta de registro"))))))))</f>
        <v>Férias (cadastro)</v>
      </c>
      <c r="Z1597" s="46">
        <f>IF(OR($L1597&gt;0,$F1597&gt;Parâmetros!$E$14),0,IF($A1597&lt;&gt;$A1596,1,N($Z1596)+1))</f>
        <v>13</v>
      </c>
      <c r="AA1597" s="46">
        <f>IF(OR($L1597&gt;0,$F1597&gt;Parâmetros!$E$14),0,IF(OR($A1597&lt;&gt;$A1598,$F1598&gt;Parâmetros!$E$14),1,N($AA1598)+1))</f>
        <v>4</v>
      </c>
      <c r="AB1597" s="43">
        <f>IFERROR(MATCH($A1597&amp;"|"&amp;TEXT(_xlfn.MAXIFS(Cadastro!$E$5:$E$94,Cadastro!$A$5:$A$94,$A1597,Cadastro!$E$5:$E$94,"&lt;="&amp;$F1597),"yyyymmdd"),Cadastro!$I$5:$I$94,0),"")</f>
        <v>60</v>
      </c>
      <c r="AC1597" t="str">
        <f>IFERROR(_xlfn.SINGLE(INDEX(Exceções!$D$5:$D$202,MATCH($A1597&amp;"|"&amp;$F1597,Exceções!$F$5:$F$202,0))),"")</f>
        <v/>
      </c>
      <c r="AD1597" t="str">
        <f>IF($AC1597="","",IFERROR(_xlfn.SINGLE(INDEX(Exceções!$E$5:$E$202,MATCH($A1597&amp;"|"&amp;$F1597,Exceções!$F$5:$F$202,0))),""))</f>
        <v/>
      </c>
    </row>
    <row r="1598" spans="1:30" ht="15" hidden="1" customHeight="1" x14ac:dyDescent="0.25">
      <c r="A1598" s="43">
        <v>54179</v>
      </c>
      <c r="B1598" s="29" t="s">
        <v>223</v>
      </c>
      <c r="C1598" s="29" t="str">
        <f>IFERROR(INDEX(Cadastro!$C$5:$C$94,$AB1598),"NÃO INFORMADO")</f>
        <v>NÃO INFORMADO</v>
      </c>
      <c r="D1598" s="29" t="str">
        <f>IFERROR(INDEX(Cadastro!$D$5:$D$94,$AB1598),"")</f>
        <v>Férias</v>
      </c>
      <c r="E1598" s="29" t="str">
        <f>IFERROR(INDEX(Cadastro!$G$5:$G$94,$AB1598),"")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$94,$AB1598),"")="",IF($L1598&gt;0,1,0),IF(IFERROR(INDEX(Cadastro!$F$5:$F$94,$AB1598),"")&lt;=IFERROR(INDEX(Parâmetros!$B$39:$B$48,MATCH($E1598,Parâmetros!$A$39:$A$48,0)),99),IFERROR(INDEX(Cadastro!$F$5:$F$94,$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$94,$AB1598),"")="",0,IF(IFERROR(INDEX(Cadastro!$F$5:$F$94,$AB1598),"")&gt;IFERROR(INDEX(Parâmetros!$B$39:$B$48,MATCH($E1598,Parâmetros!$A$39:$A$48,0)),99),IFERROR(INDEX(Cadastro!$F$5:$F$94,$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registro"),IF(AND($AB1598&lt;&gt;$AB1597,IFERROR(INDEX(Cadastro!$F$5:$F$94,$AB1598),"")=""),"Indeterminado (início da série)",IF($X1598&gt;0,"Folga","Falta de registro"))))))))</f>
        <v>Férias (cadastro)</v>
      </c>
      <c r="Z1598" s="46">
        <f>IF(OR($L1598&gt;0,$F1598&gt;Parâmetros!$E$14),0,IF($A1598&lt;&gt;$A1597,1,N($Z1597)+1))</f>
        <v>14</v>
      </c>
      <c r="AA1598" s="46">
        <f>IF(OR($L1598&gt;0,$F1598&gt;Parâmetros!$E$14),0,IF(OR($A1598&lt;&gt;$A1599,$F1599&gt;Parâmetros!$E$14),1,N($AA1599)+1))</f>
        <v>3</v>
      </c>
      <c r="AB1598" s="43">
        <f>IFERROR(MATCH($A1598&amp;"|"&amp;TEXT(_xlfn.MAXIFS(Cadastro!$E$5:$E$94,Cadastro!$A$5:$A$94,$A1598,Cadastro!$E$5:$E$94,"&lt;="&amp;$F1598),"yyyymmdd"),Cadastro!$I$5:$I$94,0),"")</f>
        <v>60</v>
      </c>
      <c r="AC1598" t="str">
        <f>IFERROR(_xlfn.SINGLE(INDEX(Exceções!$D$5:$D$202,MATCH($A1598&amp;"|"&amp;$F1598,Exceções!$F$5:$F$202,0))),"")</f>
        <v/>
      </c>
      <c r="AD1598" t="str">
        <f>IF($AC1598="","",IFERROR(_xlfn.SINGLE(INDEX(Exceções!$E$5:$E$202,MATCH($A1598&amp;"|"&amp;$F1598,Exceções!$F$5:$F$202,0))),""))</f>
        <v/>
      </c>
    </row>
    <row r="1599" spans="1:30" ht="15" hidden="1" customHeight="1" x14ac:dyDescent="0.25">
      <c r="A1599" s="43">
        <v>54179</v>
      </c>
      <c r="B1599" s="29" t="s">
        <v>223</v>
      </c>
      <c r="C1599" s="29" t="str">
        <f>IFERROR(INDEX(Cadastro!$C$5:$C$94,$AB1599),"NÃO INFORMADO")</f>
        <v>NÃO INFORMADO</v>
      </c>
      <c r="D1599" s="29" t="str">
        <f>IFERROR(INDEX(Cadastro!$D$5:$D$94,$AB1599),"")</f>
        <v>Férias</v>
      </c>
      <c r="E1599" s="29" t="str">
        <f>IFERROR(INDEX(Cadastro!$G$5:$G$94,$AB1599),"")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$94,$AB1599),"")="",IF($L1599&gt;0,1,0),IF(IFERROR(INDEX(Cadastro!$F$5:$F$94,$AB1599),"")&lt;=IFERROR(INDEX(Parâmetros!$B$39:$B$48,MATCH($E1599,Parâmetros!$A$39:$A$48,0)),99),IFERROR(INDEX(Cadastro!$F$5:$F$94,$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$94,$AB1599),"")="",0,IF(IFERROR(INDEX(Cadastro!$F$5:$F$94,$AB1599),"")&gt;IFERROR(INDEX(Parâmetros!$B$39:$B$48,MATCH($E1599,Parâmetros!$A$39:$A$48,0)),99),IFERROR(INDEX(Cadastro!$F$5:$F$94,$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registro"),IF(AND($AB1599&lt;&gt;$AB1598,IFERROR(INDEX(Cadastro!$F$5:$F$94,$AB1599),"")=""),"Indeterminado (início da série)",IF($X1599&gt;0,"Folga","Falta de registro"))))))))</f>
        <v>Férias (cadastro)</v>
      </c>
      <c r="Z1599" s="46">
        <f>IF(OR($L1599&gt;0,$F1599&gt;Parâmetros!$E$14),0,IF($A1599&lt;&gt;$A1598,1,N($Z1598)+1))</f>
        <v>15</v>
      </c>
      <c r="AA1599" s="46">
        <f>IF(OR($L1599&gt;0,$F1599&gt;Parâmetros!$E$14),0,IF(OR($A1599&lt;&gt;$A1600,$F1600&gt;Parâmetros!$E$14),1,N($AA1600)+1))</f>
        <v>2</v>
      </c>
      <c r="AB1599" s="43">
        <f>IFERROR(MATCH($A1599&amp;"|"&amp;TEXT(_xlfn.MAXIFS(Cadastro!$E$5:$E$94,Cadastro!$A$5:$A$94,$A1599,Cadastro!$E$5:$E$94,"&lt;="&amp;$F1599),"yyyymmdd"),Cadastro!$I$5:$I$94,0),"")</f>
        <v>60</v>
      </c>
      <c r="AC1599" t="str">
        <f>IFERROR(_xlfn.SINGLE(INDEX(Exceções!$D$5:$D$202,MATCH($A1599&amp;"|"&amp;$F1599,Exceções!$F$5:$F$202,0))),"")</f>
        <v/>
      </c>
      <c r="AD1599" t="str">
        <f>IF($AC1599="","",IFERROR(_xlfn.SINGLE(INDEX(Exceções!$E$5:$E$202,MATCH($A1599&amp;"|"&amp;$F1599,Exceções!$F$5:$F$202,0))),""))</f>
        <v/>
      </c>
    </row>
    <row r="1600" spans="1:30" ht="15" hidden="1" customHeight="1" x14ac:dyDescent="0.25">
      <c r="A1600" s="43">
        <v>54179</v>
      </c>
      <c r="B1600" s="29" t="s">
        <v>223</v>
      </c>
      <c r="C1600" s="29" t="str">
        <f>IFERROR(INDEX(Cadastro!$C$5:$C$94,$AB1600),"NÃO INFORMADO")</f>
        <v>NÃO INFORMADO</v>
      </c>
      <c r="D1600" s="29" t="str">
        <f>IFERROR(INDEX(Cadastro!$D$5:$D$94,$AB1600),"")</f>
        <v>Férias</v>
      </c>
      <c r="E1600" s="29" t="str">
        <f>IFERROR(INDEX(Cadastro!$G$5:$G$94,$AB1600),"")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$94,$AB1600),"")="",IF($L1600&gt;0,1,0),IF(IFERROR(INDEX(Cadastro!$F$5:$F$94,$AB1600),"")&lt;=IFERROR(INDEX(Parâmetros!$B$39:$B$48,MATCH($E1600,Parâmetros!$A$39:$A$48,0)),99),IFERROR(INDEX(Cadastro!$F$5:$F$94,$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$94,$AB1600),"")="",0,IF(IFERROR(INDEX(Cadastro!$F$5:$F$94,$AB1600),"")&gt;IFERROR(INDEX(Parâmetros!$B$39:$B$48,MATCH($E1600,Parâmetros!$A$39:$A$48,0)),99),IFERROR(INDEX(Cadastro!$F$5:$F$94,$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registro"),IF(AND($AB1600&lt;&gt;$AB1599,IFERROR(INDEX(Cadastro!$F$5:$F$94,$AB1600),"")=""),"Indeterminado (início da série)",IF($X1600&gt;0,"Folga","Falta de registro"))))))))</f>
        <v>Férias (cadastro)</v>
      </c>
      <c r="Z1600" s="46">
        <f>IF(OR($L1600&gt;0,$F1600&gt;Parâmetros!$E$14),0,IF($A1600&lt;&gt;$A1599,1,N($Z1599)+1))</f>
        <v>16</v>
      </c>
      <c r="AA1600" s="46">
        <f>IF(OR($L1600&gt;0,$F1600&gt;Parâmetros!$E$14),0,IF(OR($A1600&lt;&gt;$A1601,$F1601&gt;Parâmetros!$E$14),1,N($AA1601)+1))</f>
        <v>1</v>
      </c>
      <c r="AB1600" s="43">
        <f>IFERROR(MATCH($A1600&amp;"|"&amp;TEXT(_xlfn.MAXIFS(Cadastro!$E$5:$E$94,Cadastro!$A$5:$A$94,$A1600,Cadastro!$E$5:$E$94,"&lt;="&amp;$F1600),"yyyymmdd"),Cadastro!$I$5:$I$94,0),"")</f>
        <v>60</v>
      </c>
      <c r="AC1600" t="str">
        <f>IFERROR(_xlfn.SINGLE(INDEX(Exceções!$D$5:$D$202,MATCH($A1600&amp;"|"&amp;$F1600,Exceções!$F$5:$F$202,0))),"")</f>
        <v/>
      </c>
      <c r="AD1600" t="str">
        <f>IF($AC1600="","",IFERROR(_xlfn.SINGLE(INDEX(Exceções!$E$5:$E$202,MATCH($A1600&amp;"|"&amp;$F1600,Exceções!$F$5:$F$202,0))),""))</f>
        <v/>
      </c>
    </row>
    <row r="1601" spans="1:30" ht="15" hidden="1" customHeight="1" x14ac:dyDescent="0.25">
      <c r="A1601" s="43">
        <v>54179</v>
      </c>
      <c r="B1601" s="29" t="s">
        <v>223</v>
      </c>
      <c r="C1601" s="29" t="str">
        <f>IFERROR(INDEX(Cadastro!$C$5:$C$94,$AB1601),"NÃO INFORMADO")</f>
        <v>NÃO INFORMADO</v>
      </c>
      <c r="D1601" s="29" t="str">
        <f>IFERROR(INDEX(Cadastro!$D$5:$D$94,$AB1601),"")</f>
        <v>Férias</v>
      </c>
      <c r="E1601" s="29" t="str">
        <f>IFERROR(INDEX(Cadastro!$G$5:$G$94,$AB1601),"")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$94,$AB1601),"")="",IF($L1601&gt;0,1,0),IF(IFERROR(INDEX(Cadastro!$F$5:$F$94,$AB1601),"")&lt;=IFERROR(INDEX(Parâmetros!$B$39:$B$48,MATCH($E1601,Parâmetros!$A$39:$A$48,0)),99),IFERROR(INDEX(Cadastro!$F$5:$F$94,$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$94,$AB1601),"")="",0,IF(IFERROR(INDEX(Cadastro!$F$5:$F$94,$AB1601),"")&gt;IFERROR(INDEX(Parâmetros!$B$39:$B$48,MATCH($E1601,Parâmetros!$A$39:$A$48,0)),99),IFERROR(INDEX(Cadastro!$F$5:$F$94,$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registro"),IF(AND($AB1601&lt;&gt;$AB1600,IFERROR(INDEX(Cadastro!$F$5:$F$94,$AB1601),"")=""),"Indeterminado (início da série)",IF($X1601&gt;0,"Folga","Falta de registro"))))))))</f>
        <v>Férias (cadastro)</v>
      </c>
      <c r="Z1601" s="46">
        <f>IF(OR($L1601&gt;0,$F1601&gt;Parâmetros!$E$14),0,IF($A1601&lt;&gt;$A1600,1,N($Z1600)+1))</f>
        <v>0</v>
      </c>
      <c r="AA1601" s="46">
        <f>IF(OR($L1601&gt;0,$F1601&gt;Parâmetros!$E$14),0,IF(OR($A1601&lt;&gt;$A1602,$F1602&gt;Parâmetros!$E$14),1,N($AA1602)+1))</f>
        <v>0</v>
      </c>
      <c r="AB1601" s="43">
        <f>IFERROR(MATCH($A1601&amp;"|"&amp;TEXT(_xlfn.MAXIFS(Cadastro!$E$5:$E$94,Cadastro!$A$5:$A$94,$A1601,Cadastro!$E$5:$E$94,"&lt;="&amp;$F1601),"yyyymmdd"),Cadastro!$I$5:$I$94,0),"")</f>
        <v>60</v>
      </c>
      <c r="AC1601" t="str">
        <f>IFERROR(_xlfn.SINGLE(INDEX(Exceções!$D$5:$D$202,MATCH($A1601&amp;"|"&amp;$F1601,Exceções!$F$5:$F$202,0))),"")</f>
        <v/>
      </c>
      <c r="AD1601" t="str">
        <f>IF($AC1601="","",IFERROR(_xlfn.SINGLE(INDEX(Exceções!$E$5:$E$202,MATCH($A1601&amp;"|"&amp;$F1601,Exceções!$F$5:$F$202,0))),""))</f>
        <v/>
      </c>
    </row>
    <row r="1602" spans="1:30" ht="15" hidden="1" customHeight="1" x14ac:dyDescent="0.25">
      <c r="A1602" s="43">
        <v>54179</v>
      </c>
      <c r="B1602" s="29" t="s">
        <v>223</v>
      </c>
      <c r="C1602" s="29" t="str">
        <f>IFERROR(INDEX(Cadastro!$C$5:$C$94,$AB1602),"NÃO INFORMADO")</f>
        <v>NÃO INFORMADO</v>
      </c>
      <c r="D1602" s="29" t="str">
        <f>IFERROR(INDEX(Cadastro!$D$5:$D$94,$AB1602),"")</f>
        <v>Férias</v>
      </c>
      <c r="E1602" s="29" t="str">
        <f>IFERROR(INDEX(Cadastro!$G$5:$G$94,$AB1602),"")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$94,$AB1602),"")="",IF($L1602&gt;0,1,0),IF(IFERROR(INDEX(Cadastro!$F$5:$F$94,$AB1602),"")&lt;=IFERROR(INDEX(Parâmetros!$B$39:$B$48,MATCH($E1602,Parâmetros!$A$39:$A$48,0)),99),IFERROR(INDEX(Cadastro!$F$5:$F$94,$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$94,$AB1602),"")="",0,IF(IFERROR(INDEX(Cadastro!$F$5:$F$94,$AB1602),"")&gt;IFERROR(INDEX(Parâmetros!$B$39:$B$48,MATCH($E1602,Parâmetros!$A$39:$A$48,0)),99),IFERROR(INDEX(Cadastro!$F$5:$F$94,$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registro"),IF(AND($AB1602&lt;&gt;$AB1601,IFERROR(INDEX(Cadastro!$F$5:$F$94,$AB1602),"")=""),"Indeterminado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IFERROR(MATCH($A1602&amp;"|"&amp;TEXT(_xlfn.MAXIFS(Cadastro!$E$5:$E$94,Cadastro!$A$5:$A$94,$A1602,Cadastro!$E$5:$E$94,"&lt;="&amp;$F1602),"yyyymmdd"),Cadastro!$I$5:$I$94,0),"")</f>
        <v>60</v>
      </c>
      <c r="AC1602" t="str">
        <f>IFERROR(_xlfn.SINGLE(INDEX(Exceções!$D$5:$D$202,MATCH($A1602&amp;"|"&amp;$F1602,Exceções!$F$5:$F$202,0))),"")</f>
        <v/>
      </c>
      <c r="AD1602" t="str">
        <f>IF($AC1602="","",IFERROR(_xlfn.SINGLE(INDEX(Exceções!$E$5:$E$202,MATCH($A1602&amp;"|"&amp;$F1602,Exceções!$F$5:$F$202,0))),""))</f>
        <v/>
      </c>
    </row>
    <row r="1603" spans="1:30" ht="15" hidden="1" customHeight="1" x14ac:dyDescent="0.25">
      <c r="A1603" s="43">
        <v>54179</v>
      </c>
      <c r="B1603" s="29" t="s">
        <v>223</v>
      </c>
      <c r="C1603" s="29" t="str">
        <f>IFERROR(INDEX(Cadastro!$C$5:$C$94,$AB1603),"NÃO INFORMADO")</f>
        <v>NÃO INFORMADO</v>
      </c>
      <c r="D1603" s="29" t="str">
        <f>IFERROR(INDEX(Cadastro!$D$5:$D$94,$AB1603),"")</f>
        <v>Férias</v>
      </c>
      <c r="E1603" s="29" t="str">
        <f>IFERROR(INDEX(Cadastro!$G$5:$G$94,$AB1603),"")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$94,$AB1603),"")="",IF($L1603&gt;0,1,0),IF(IFERROR(INDEX(Cadastro!$F$5:$F$94,$AB1603),"")&lt;=IFERROR(INDEX(Parâmetros!$B$39:$B$48,MATCH($E1603,Parâmetros!$A$39:$A$48,0)),99),IFERROR(INDEX(Cadastro!$F$5:$F$94,$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$94,$AB1603),"")="",0,IF(IFERROR(INDEX(Cadastro!$F$5:$F$94,$AB1603),"")&gt;IFERROR(INDEX(Parâmetros!$B$39:$B$48,MATCH($E1603,Parâmetros!$A$39:$A$48,0)),99),IFERROR(INDEX(Cadastro!$F$5:$F$94,$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registro"),IF(AND($AB1603&lt;&gt;$AB1602,IFERROR(INDEX(Cadastro!$F$5:$F$94,$AB1603),"")=""),"Indeterminado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IFERROR(MATCH($A1603&amp;"|"&amp;TEXT(_xlfn.MAXIFS(Cadastro!$E$5:$E$94,Cadastro!$A$5:$A$94,$A1603,Cadastro!$E$5:$E$94,"&lt;="&amp;$F1603),"yyyymmdd"),Cadastro!$I$5:$I$94,0),"")</f>
        <v>60</v>
      </c>
      <c r="AC1603" t="str">
        <f>IFERROR(_xlfn.SINGLE(INDEX(Exceções!$D$5:$D$202,MATCH($A1603&amp;"|"&amp;$F1603,Exceções!$F$5:$F$202,0))),"")</f>
        <v/>
      </c>
      <c r="AD1603" t="str">
        <f>IF($AC1603="","",IFERROR(_xlfn.SINGLE(INDEX(Exceções!$E$5:$E$202,MATCH($A1603&amp;"|"&amp;$F1603,Exceções!$F$5:$F$202,0))),""))</f>
        <v/>
      </c>
    </row>
    <row r="1604" spans="1:30" ht="15" hidden="1" customHeight="1" x14ac:dyDescent="0.25">
      <c r="A1604" s="43">
        <v>54179</v>
      </c>
      <c r="B1604" s="29" t="s">
        <v>223</v>
      </c>
      <c r="C1604" s="29" t="str">
        <f>IFERROR(INDEX(Cadastro!$C$5:$C$94,$AB1604),"NÃO INFORMADO")</f>
        <v>NÃO INFORMADO</v>
      </c>
      <c r="D1604" s="29" t="str">
        <f>IFERROR(INDEX(Cadastro!$D$5:$D$94,$AB1604),"")</f>
        <v>Férias</v>
      </c>
      <c r="E1604" s="29" t="str">
        <f>IFERROR(INDEX(Cadastro!$G$5:$G$94,$AB1604),"")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$94,$AB1604),"")="",IF($L1604&gt;0,1,0),IF(IFERROR(INDEX(Cadastro!$F$5:$F$94,$AB1604),"")&lt;=IFERROR(INDEX(Parâmetros!$B$39:$B$48,MATCH($E1604,Parâmetros!$A$39:$A$48,0)),99),IFERROR(INDEX(Cadastro!$F$5:$F$94,$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$94,$AB1604),"")="",0,IF(IFERROR(INDEX(Cadastro!$F$5:$F$94,$AB1604),"")&gt;IFERROR(INDEX(Parâmetros!$B$39:$B$48,MATCH($E1604,Parâmetros!$A$39:$A$48,0)),99),IFERROR(INDEX(Cadastro!$F$5:$F$94,$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registro"),IF(AND($AB1604&lt;&gt;$AB1603,IFERROR(INDEX(Cadastro!$F$5:$F$94,$AB1604),"")=""),"Indeterminado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IFERROR(MATCH($A1604&amp;"|"&amp;TEXT(_xlfn.MAXIFS(Cadastro!$E$5:$E$94,Cadastro!$A$5:$A$94,$A1604,Cadastro!$E$5:$E$94,"&lt;="&amp;$F1604),"yyyymmdd"),Cadastro!$I$5:$I$94,0),"")</f>
        <v>60</v>
      </c>
      <c r="AC1604" t="str">
        <f>IFERROR(_xlfn.SINGLE(INDEX(Exceções!$D$5:$D$202,MATCH($A1604&amp;"|"&amp;$F1604,Exceções!$F$5:$F$202,0))),"")</f>
        <v/>
      </c>
      <c r="AD1604" t="str">
        <f>IF($AC1604="","",IFERROR(_xlfn.SINGLE(INDEX(Exceções!$E$5:$E$202,MATCH($A1604&amp;"|"&amp;$F1604,Exceções!$F$5:$F$202,0))),""))</f>
        <v/>
      </c>
    </row>
    <row r="1605" spans="1:30" ht="15" hidden="1" customHeight="1" x14ac:dyDescent="0.25">
      <c r="A1605" s="43">
        <v>54179</v>
      </c>
      <c r="B1605" s="29" t="s">
        <v>223</v>
      </c>
      <c r="C1605" s="29" t="str">
        <f>IFERROR(INDEX(Cadastro!$C$5:$C$94,$AB1605),"NÃO INFORMADO")</f>
        <v>NÃO INFORMADO</v>
      </c>
      <c r="D1605" s="29" t="str">
        <f>IFERROR(INDEX(Cadastro!$D$5:$D$94,$AB1605),"")</f>
        <v>Férias</v>
      </c>
      <c r="E1605" s="29" t="str">
        <f>IFERROR(INDEX(Cadastro!$G$5:$G$94,$AB1605),"")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$94,$AB1605),"")="",IF($L1605&gt;0,1,0),IF(IFERROR(INDEX(Cadastro!$F$5:$F$94,$AB1605),"")&lt;=IFERROR(INDEX(Parâmetros!$B$39:$B$48,MATCH($E1605,Parâmetros!$A$39:$A$48,0)),99),IFERROR(INDEX(Cadastro!$F$5:$F$94,$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$94,$AB1605),"")="",0,IF(IFERROR(INDEX(Cadastro!$F$5:$F$94,$AB1605),"")&gt;IFERROR(INDEX(Parâmetros!$B$39:$B$48,MATCH($E1605,Parâmetros!$A$39:$A$48,0)),99),IFERROR(INDEX(Cadastro!$F$5:$F$94,$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registro"),IF(AND($AB1605&lt;&gt;$AB1604,IFERROR(INDEX(Cadastro!$F$5:$F$94,$AB1605),"")=""),"Indeterminado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IFERROR(MATCH($A1605&amp;"|"&amp;TEXT(_xlfn.MAXIFS(Cadastro!$E$5:$E$94,Cadastro!$A$5:$A$94,$A1605,Cadastro!$E$5:$E$94,"&lt;="&amp;$F1605),"yyyymmdd"),Cadastro!$I$5:$I$94,0),"")</f>
        <v>60</v>
      </c>
      <c r="AC1605" t="str">
        <f>IFERROR(_xlfn.SINGLE(INDEX(Exceções!$D$5:$D$202,MATCH($A1605&amp;"|"&amp;$F1605,Exceções!$F$5:$F$202,0))),"")</f>
        <v/>
      </c>
      <c r="AD1605" t="str">
        <f>IF($AC1605="","",IFERROR(_xlfn.SINGLE(INDEX(Exceções!$E$5:$E$202,MATCH($A1605&amp;"|"&amp;$F1605,Exceções!$F$5:$F$202,0))),""))</f>
        <v/>
      </c>
    </row>
    <row r="1606" spans="1:30" ht="15" hidden="1" customHeight="1" x14ac:dyDescent="0.25">
      <c r="A1606" s="43">
        <v>54179</v>
      </c>
      <c r="B1606" s="29" t="s">
        <v>223</v>
      </c>
      <c r="C1606" s="29" t="str">
        <f>IFERROR(INDEX(Cadastro!$C$5:$C$94,$AB1606),"NÃO INFORMADO")</f>
        <v>NÃO INFORMADO</v>
      </c>
      <c r="D1606" s="29" t="str">
        <f>IFERROR(INDEX(Cadastro!$D$5:$D$94,$AB1606),"")</f>
        <v>Férias</v>
      </c>
      <c r="E1606" s="29" t="str">
        <f>IFERROR(INDEX(Cadastro!$G$5:$G$94,$AB1606),"")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$94,$AB1606),"")="",IF($L1606&gt;0,1,0),IF(IFERROR(INDEX(Cadastro!$F$5:$F$94,$AB1606),"")&lt;=IFERROR(INDEX(Parâmetros!$B$39:$B$48,MATCH($E1606,Parâmetros!$A$39:$A$48,0)),99),IFERROR(INDEX(Cadastro!$F$5:$F$94,$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$94,$AB1606),"")="",0,IF(IFERROR(INDEX(Cadastro!$F$5:$F$94,$AB1606),"")&gt;IFERROR(INDEX(Parâmetros!$B$39:$B$48,MATCH($E1606,Parâmetros!$A$39:$A$48,0)),99),IFERROR(INDEX(Cadastro!$F$5:$F$94,$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registro"),IF(AND($AB1606&lt;&gt;$AB1605,IFERROR(INDEX(Cadastro!$F$5:$F$94,$AB1606),"")=""),"Indeterminado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IFERROR(MATCH($A1606&amp;"|"&amp;TEXT(_xlfn.MAXIFS(Cadastro!$E$5:$E$94,Cadastro!$A$5:$A$94,$A1606,Cadastro!$E$5:$E$94,"&lt;="&amp;$F1606),"yyyymmdd"),Cadastro!$I$5:$I$94,0),"")</f>
        <v>60</v>
      </c>
      <c r="AC1606" t="str">
        <f>IFERROR(_xlfn.SINGLE(INDEX(Exceções!$D$5:$D$202,MATCH($A1606&amp;"|"&amp;$F1606,Exceções!$F$5:$F$202,0))),"")</f>
        <v/>
      </c>
      <c r="AD1606" t="str">
        <f>IF($AC1606="","",IFERROR(_xlfn.SINGLE(INDEX(Exceções!$E$5:$E$202,MATCH($A1606&amp;"|"&amp;$F1606,Exceções!$F$5:$F$202,0))),""))</f>
        <v/>
      </c>
    </row>
    <row r="1607" spans="1:30" ht="15" hidden="1" customHeight="1" x14ac:dyDescent="0.25">
      <c r="A1607" s="43">
        <v>54179</v>
      </c>
      <c r="B1607" s="29" t="s">
        <v>223</v>
      </c>
      <c r="C1607" s="29" t="str">
        <f>IFERROR(INDEX(Cadastro!$C$5:$C$94,$AB1607),"NÃO INFORMADO")</f>
        <v>NÃO INFORMADO</v>
      </c>
      <c r="D1607" s="29" t="str">
        <f>IFERROR(INDEX(Cadastro!$D$5:$D$94,$AB1607),"")</f>
        <v>Férias</v>
      </c>
      <c r="E1607" s="29" t="str">
        <f>IFERROR(INDEX(Cadastro!$G$5:$G$94,$AB1607),"")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$94,$AB1607),"")="",IF($L1607&gt;0,1,0),IF(IFERROR(INDEX(Cadastro!$F$5:$F$94,$AB1607),"")&lt;=IFERROR(INDEX(Parâmetros!$B$39:$B$48,MATCH($E1607,Parâmetros!$A$39:$A$48,0)),99),IFERROR(INDEX(Cadastro!$F$5:$F$94,$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$94,$AB1607),"")="",0,IF(IFERROR(INDEX(Cadastro!$F$5:$F$94,$AB1607),"")&gt;IFERROR(INDEX(Parâmetros!$B$39:$B$48,MATCH($E1607,Parâmetros!$A$39:$A$48,0)),99),IFERROR(INDEX(Cadastro!$F$5:$F$94,$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registro"),IF(AND($AB1607&lt;&gt;$AB1606,IFERROR(INDEX(Cadastro!$F$5:$F$94,$AB1607),"")=""),"Indeterminado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IFERROR(MATCH($A1607&amp;"|"&amp;TEXT(_xlfn.MAXIFS(Cadastro!$E$5:$E$94,Cadastro!$A$5:$A$94,$A1607,Cadastro!$E$5:$E$94,"&lt;="&amp;$F1607),"yyyymmdd"),Cadastro!$I$5:$I$94,0),"")</f>
        <v>60</v>
      </c>
      <c r="AC1607" t="str">
        <f>IFERROR(_xlfn.SINGLE(INDEX(Exceções!$D$5:$D$202,MATCH($A1607&amp;"|"&amp;$F1607,Exceções!$F$5:$F$202,0))),"")</f>
        <v/>
      </c>
      <c r="AD1607" t="str">
        <f>IF($AC1607="","",IFERROR(_xlfn.SINGLE(INDEX(Exceções!$E$5:$E$202,MATCH($A1607&amp;"|"&amp;$F1607,Exceções!$F$5:$F$202,0))),""))</f>
        <v/>
      </c>
    </row>
    <row r="1608" spans="1:30" ht="15" hidden="1" customHeight="1" x14ac:dyDescent="0.25">
      <c r="A1608" s="43">
        <v>54179</v>
      </c>
      <c r="B1608" s="29" t="s">
        <v>223</v>
      </c>
      <c r="C1608" s="29" t="str">
        <f>IFERROR(INDEX(Cadastro!$C$5:$C$94,$AB1608),"NÃO INFORMADO")</f>
        <v>NÃO INFORMADO</v>
      </c>
      <c r="D1608" s="29" t="str">
        <f>IFERROR(INDEX(Cadastro!$D$5:$D$94,$AB1608),"")</f>
        <v>Férias</v>
      </c>
      <c r="E1608" s="29" t="str">
        <f>IFERROR(INDEX(Cadastro!$G$5:$G$94,$AB1608),"")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$94,$AB1608),"")="",IF($L1608&gt;0,1,0),IF(IFERROR(INDEX(Cadastro!$F$5:$F$94,$AB1608),"")&lt;=IFERROR(INDEX(Parâmetros!$B$39:$B$48,MATCH($E1608,Parâmetros!$A$39:$A$48,0)),99),IFERROR(INDEX(Cadastro!$F$5:$F$94,$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$94,$AB1608),"")="",0,IF(IFERROR(INDEX(Cadastro!$F$5:$F$94,$AB1608),"")&gt;IFERROR(INDEX(Parâmetros!$B$39:$B$48,MATCH($E1608,Parâmetros!$A$39:$A$48,0)),99),IFERROR(INDEX(Cadastro!$F$5:$F$94,$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registro"),IF(AND($AB1608&lt;&gt;$AB1607,IFERROR(INDEX(Cadastro!$F$5:$F$94,$AB1608),"")=""),"Indeterminado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IFERROR(MATCH($A1608&amp;"|"&amp;TEXT(_xlfn.MAXIFS(Cadastro!$E$5:$E$94,Cadastro!$A$5:$A$94,$A1608,Cadastro!$E$5:$E$94,"&lt;="&amp;$F1608),"yyyymmdd"),Cadastro!$I$5:$I$94,0),"")</f>
        <v>60</v>
      </c>
      <c r="AC1608" t="str">
        <f>IFERROR(_xlfn.SINGLE(INDEX(Exceções!$D$5:$D$202,MATCH($A1608&amp;"|"&amp;$F1608,Exceções!$F$5:$F$202,0))),"")</f>
        <v/>
      </c>
      <c r="AD1608" t="str">
        <f>IF($AC1608="","",IFERROR(_xlfn.SINGLE(INDEX(Exceções!$E$5:$E$202,MATCH($A1608&amp;"|"&amp;$F1608,Exceções!$F$5:$F$202,0))),""))</f>
        <v/>
      </c>
    </row>
    <row r="1609" spans="1:30" ht="15" hidden="1" customHeight="1" x14ac:dyDescent="0.25">
      <c r="A1609" s="43">
        <v>54179</v>
      </c>
      <c r="B1609" s="29" t="s">
        <v>223</v>
      </c>
      <c r="C1609" s="29" t="str">
        <f>IFERROR(INDEX(Cadastro!$C$5:$C$94,$AB1609),"NÃO INFORMADO")</f>
        <v>NÃO INFORMADO</v>
      </c>
      <c r="D1609" s="29" t="str">
        <f>IFERROR(INDEX(Cadastro!$D$5:$D$94,$AB1609),"")</f>
        <v>Férias</v>
      </c>
      <c r="E1609" s="29" t="str">
        <f>IFERROR(INDEX(Cadastro!$G$5:$G$94,$AB1609),"")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$94,$AB1609),"")="",IF($L1609&gt;0,1,0),IF(IFERROR(INDEX(Cadastro!$F$5:$F$94,$AB1609),"")&lt;=IFERROR(INDEX(Parâmetros!$B$39:$B$48,MATCH($E1609,Parâmetros!$A$39:$A$48,0)),99),IFERROR(INDEX(Cadastro!$F$5:$F$94,$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$94,$AB1609),"")="",0,IF(IFERROR(INDEX(Cadastro!$F$5:$F$94,$AB1609),"")&gt;IFERROR(INDEX(Parâmetros!$B$39:$B$48,MATCH($E1609,Parâmetros!$A$39:$A$48,0)),99),IFERROR(INDEX(Cadastro!$F$5:$F$94,$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registro"),IF(AND($AB1609&lt;&gt;$AB1608,IFERROR(INDEX(Cadastro!$F$5:$F$94,$AB1609),"")=""),"Indeterminado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IFERROR(MATCH($A1609&amp;"|"&amp;TEXT(_xlfn.MAXIFS(Cadastro!$E$5:$E$94,Cadastro!$A$5:$A$94,$A1609,Cadastro!$E$5:$E$94,"&lt;="&amp;$F1609),"yyyymmdd"),Cadastro!$I$5:$I$94,0),"")</f>
        <v>60</v>
      </c>
      <c r="AC1609" t="str">
        <f>IFERROR(_xlfn.SINGLE(INDEX(Exceções!$D$5:$D$202,MATCH($A1609&amp;"|"&amp;$F1609,Exceções!$F$5:$F$202,0))),"")</f>
        <v/>
      </c>
      <c r="AD1609" t="str">
        <f>IF($AC1609="","",IFERROR(_xlfn.SINGLE(INDEX(Exceções!$E$5:$E$202,MATCH($A1609&amp;"|"&amp;$F1609,Exceções!$F$5:$F$202,0))),""))</f>
        <v/>
      </c>
    </row>
    <row r="1610" spans="1:30" ht="15" hidden="1" customHeight="1" x14ac:dyDescent="0.25">
      <c r="A1610" s="43">
        <v>54179</v>
      </c>
      <c r="B1610" s="29" t="s">
        <v>223</v>
      </c>
      <c r="C1610" s="29" t="str">
        <f>IFERROR(INDEX(Cadastro!$C$5:$C$94,$AB1610),"NÃO INFORMADO")</f>
        <v>NÃO INFORMADO</v>
      </c>
      <c r="D1610" s="29" t="str">
        <f>IFERROR(INDEX(Cadastro!$D$5:$D$94,$AB1610),"")</f>
        <v>Férias</v>
      </c>
      <c r="E1610" s="29" t="str">
        <f>IFERROR(INDEX(Cadastro!$G$5:$G$94,$AB1610),"")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$94,$AB1610),"")="",IF($L1610&gt;0,1,0),IF(IFERROR(INDEX(Cadastro!$F$5:$F$94,$AB1610),"")&lt;=IFERROR(INDEX(Parâmetros!$B$39:$B$48,MATCH($E1610,Parâmetros!$A$39:$A$48,0)),99),IFERROR(INDEX(Cadastro!$F$5:$F$94,$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$94,$AB1610),"")="",0,IF(IFERROR(INDEX(Cadastro!$F$5:$F$94,$AB1610),"")&gt;IFERROR(INDEX(Parâmetros!$B$39:$B$48,MATCH($E1610,Parâmetros!$A$39:$A$48,0)),99),IFERROR(INDEX(Cadastro!$F$5:$F$94,$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registro"),IF(AND($AB1610&lt;&gt;$AB1609,IFERROR(INDEX(Cadastro!$F$5:$F$94,$AB1610),"")=""),"Indeterminado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IFERROR(MATCH($A1610&amp;"|"&amp;TEXT(_xlfn.MAXIFS(Cadastro!$E$5:$E$94,Cadastro!$A$5:$A$94,$A1610,Cadastro!$E$5:$E$94,"&lt;="&amp;$F1610),"yyyymmdd"),Cadastro!$I$5:$I$94,0),"")</f>
        <v>60</v>
      </c>
      <c r="AC1610" t="str">
        <f>IFERROR(_xlfn.SINGLE(INDEX(Exceções!$D$5:$D$202,MATCH($A1610&amp;"|"&amp;$F1610,Exceções!$F$5:$F$202,0))),"")</f>
        <v/>
      </c>
      <c r="AD1610" t="str">
        <f>IF($AC1610="","",IFERROR(_xlfn.SINGLE(INDEX(Exceções!$E$5:$E$202,MATCH($A1610&amp;"|"&amp;$F1610,Exceções!$F$5:$F$202,0))),""))</f>
        <v/>
      </c>
    </row>
    <row r="1611" spans="1:30" ht="15" hidden="1" customHeight="1" x14ac:dyDescent="0.25">
      <c r="A1611" s="43">
        <v>54179</v>
      </c>
      <c r="B1611" s="29" t="s">
        <v>223</v>
      </c>
      <c r="C1611" s="29" t="str">
        <f>IFERROR(INDEX(Cadastro!$C$5:$C$94,$AB1611),"NÃO INFORMADO")</f>
        <v>NÃO INFORMADO</v>
      </c>
      <c r="D1611" s="29" t="str">
        <f>IFERROR(INDEX(Cadastro!$D$5:$D$94,$AB1611),"")</f>
        <v>Férias</v>
      </c>
      <c r="E1611" s="29" t="str">
        <f>IFERROR(INDEX(Cadastro!$G$5:$G$94,$AB1611),"")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$94,$AB1611),"")="",IF($L1611&gt;0,1,0),IF(IFERROR(INDEX(Cadastro!$F$5:$F$94,$AB1611),"")&lt;=IFERROR(INDEX(Parâmetros!$B$39:$B$48,MATCH($E1611,Parâmetros!$A$39:$A$48,0)),99),IFERROR(INDEX(Cadastro!$F$5:$F$94,$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$94,$AB1611),"")="",0,IF(IFERROR(INDEX(Cadastro!$F$5:$F$94,$AB1611),"")&gt;IFERROR(INDEX(Parâmetros!$B$39:$B$48,MATCH($E1611,Parâmetros!$A$39:$A$48,0)),99),IFERROR(INDEX(Cadastro!$F$5:$F$94,$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registro"),IF(AND($AB1611&lt;&gt;$AB1610,IFERROR(INDEX(Cadastro!$F$5:$F$94,$AB1611),"")=""),"Indeterminado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IFERROR(MATCH($A1611&amp;"|"&amp;TEXT(_xlfn.MAXIFS(Cadastro!$E$5:$E$94,Cadastro!$A$5:$A$94,$A1611,Cadastro!$E$5:$E$94,"&lt;="&amp;$F1611),"yyyymmdd"),Cadastro!$I$5:$I$94,0),"")</f>
        <v>60</v>
      </c>
      <c r="AC1611" t="str">
        <f>IFERROR(_xlfn.SINGLE(INDEX(Exceções!$D$5:$D$202,MATCH($A1611&amp;"|"&amp;$F1611,Exceções!$F$5:$F$202,0))),"")</f>
        <v/>
      </c>
      <c r="AD1611" t="str">
        <f>IF($AC1611="","",IFERROR(_xlfn.SINGLE(INDEX(Exceções!$E$5:$E$202,MATCH($A1611&amp;"|"&amp;$F1611,Exceções!$F$5:$F$202,0))),""))</f>
        <v/>
      </c>
    </row>
    <row r="1612" spans="1:30" ht="15" hidden="1" customHeight="1" x14ac:dyDescent="0.25">
      <c r="A1612" s="43">
        <v>54179</v>
      </c>
      <c r="B1612" s="29" t="s">
        <v>223</v>
      </c>
      <c r="C1612" s="29" t="str">
        <f>IFERROR(INDEX(Cadastro!$C$5:$C$94,$AB1612),"NÃO INFORMADO")</f>
        <v>NÃO INFORMADO</v>
      </c>
      <c r="D1612" s="29" t="str">
        <f>IFERROR(INDEX(Cadastro!$D$5:$D$94,$AB1612),"")</f>
        <v>Férias</v>
      </c>
      <c r="E1612" s="29" t="str">
        <f>IFERROR(INDEX(Cadastro!$G$5:$G$94,$AB1612),"")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$94,$AB1612),"")="",IF($L1612&gt;0,1,0),IF(IFERROR(INDEX(Cadastro!$F$5:$F$94,$AB1612),"")&lt;=IFERROR(INDEX(Parâmetros!$B$39:$B$48,MATCH($E1612,Parâmetros!$A$39:$A$48,0)),99),IFERROR(INDEX(Cadastro!$F$5:$F$94,$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$94,$AB1612),"")="",0,IF(IFERROR(INDEX(Cadastro!$F$5:$F$94,$AB1612),"")&gt;IFERROR(INDEX(Parâmetros!$B$39:$B$48,MATCH($E1612,Parâmetros!$A$39:$A$48,0)),99),IFERROR(INDEX(Cadastro!$F$5:$F$94,$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registro"),IF(AND($AB1612&lt;&gt;$AB1611,IFERROR(INDEX(Cadastro!$F$5:$F$94,$AB1612),"")=""),"Indeterminado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IFERROR(MATCH($A1612&amp;"|"&amp;TEXT(_xlfn.MAXIFS(Cadastro!$E$5:$E$94,Cadastro!$A$5:$A$94,$A1612,Cadastro!$E$5:$E$94,"&lt;="&amp;$F1612),"yyyymmdd"),Cadastro!$I$5:$I$94,0),"")</f>
        <v>60</v>
      </c>
      <c r="AC1612" t="str">
        <f>IFERROR(_xlfn.SINGLE(INDEX(Exceções!$D$5:$D$202,MATCH($A1612&amp;"|"&amp;$F1612,Exceções!$F$5:$F$202,0))),"")</f>
        <v/>
      </c>
      <c r="AD1612" t="str">
        <f>IF($AC1612="","",IFERROR(_xlfn.SINGLE(INDEX(Exceções!$E$5:$E$202,MATCH($A1612&amp;"|"&amp;$F1612,Exceções!$F$5:$F$202,0))),""))</f>
        <v/>
      </c>
    </row>
    <row r="1613" spans="1:30" ht="15" hidden="1" customHeight="1" x14ac:dyDescent="0.25">
      <c r="A1613" s="43">
        <v>54179</v>
      </c>
      <c r="B1613" s="29" t="s">
        <v>223</v>
      </c>
      <c r="C1613" s="29" t="str">
        <f>IFERROR(INDEX(Cadastro!$C$5:$C$94,$AB1613),"NÃO INFORMADO")</f>
        <v>NÃO INFORMADO</v>
      </c>
      <c r="D1613" s="29" t="str">
        <f>IFERROR(INDEX(Cadastro!$D$5:$D$94,$AB1613),"")</f>
        <v>Férias</v>
      </c>
      <c r="E1613" s="29" t="str">
        <f>IFERROR(INDEX(Cadastro!$G$5:$G$94,$AB1613),"")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$94,$AB1613),"")="",IF($L1613&gt;0,1,0),IF(IFERROR(INDEX(Cadastro!$F$5:$F$94,$AB1613),"")&lt;=IFERROR(INDEX(Parâmetros!$B$39:$B$48,MATCH($E1613,Parâmetros!$A$39:$A$48,0)),99),IFERROR(INDEX(Cadastro!$F$5:$F$94,$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$94,$AB1613),"")="",0,IF(IFERROR(INDEX(Cadastro!$F$5:$F$94,$AB1613),"")&gt;IFERROR(INDEX(Parâmetros!$B$39:$B$48,MATCH($E1613,Parâmetros!$A$39:$A$48,0)),99),IFERROR(INDEX(Cadastro!$F$5:$F$94,$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registro"),IF(AND($AB1613&lt;&gt;$AB1612,IFERROR(INDEX(Cadastro!$F$5:$F$94,$AB1613),"")=""),"Indeterminado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IFERROR(MATCH($A1613&amp;"|"&amp;TEXT(_xlfn.MAXIFS(Cadastro!$E$5:$E$94,Cadastro!$A$5:$A$94,$A1613,Cadastro!$E$5:$E$94,"&lt;="&amp;$F1613),"yyyymmdd"),Cadastro!$I$5:$I$94,0),"")</f>
        <v>60</v>
      </c>
      <c r="AC1613" t="str">
        <f>IFERROR(_xlfn.SINGLE(INDEX(Exceções!$D$5:$D$202,MATCH($A1613&amp;"|"&amp;$F1613,Exceções!$F$5:$F$202,0))),"")</f>
        <v/>
      </c>
      <c r="AD1613" t="str">
        <f>IF($AC1613="","",IFERROR(_xlfn.SINGLE(INDEX(Exceções!$E$5:$E$202,MATCH($A1613&amp;"|"&amp;$F1613,Exceções!$F$5:$F$202,0))),""))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IFERROR(INDEX(Cadastro!$C$5:$C$94,$AB1616),"NÃO INFORMADO")</f>
        <v>USI</v>
      </c>
      <c r="D1616" s="29" t="str">
        <f>IFERROR(INDEX(Cadastro!$D$5:$D$94,$AB1616),"")</f>
        <v>B</v>
      </c>
      <c r="E1616" s="29" t="str">
        <f>IFERROR(INDEX(Cadastro!$G$5:$G$94,$AB1616),"")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$94,$AB1616),"")="",IF($L1616&gt;0,1,0),IF(IFERROR(INDEX(Cadastro!$F$5:$F$94,$AB1616),"")&lt;=IFERROR(INDEX(Parâmetros!$B$39:$B$48,MATCH($E1616,Parâmetros!$A$39:$A$48,0)),99),IFERROR(INDEX(Cadastro!$F$5:$F$94,$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$94,$AB1616),"")="",0,IF(IFERROR(INDEX(Cadastro!$F$5:$F$94,$AB1616),"")&gt;IFERROR(INDEX(Parâmetros!$B$39:$B$48,MATCH($E1616,Parâmetros!$A$39:$A$48,0)),99),IFERROR(INDEX(Cadastro!$F$5:$F$94,$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registro"),IF(AND($AB1616&lt;&gt;$AB1615,IFERROR(INDEX(Cadastro!$F$5:$F$94,$AB1616),"")=""),"Indeterminado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IFERROR(MATCH($A1616&amp;"|"&amp;TEXT(_xlfn.MAXIFS(Cadastro!$E$5:$E$94,Cadastro!$A$5:$A$94,$A1616,Cadastro!$E$5:$E$94,"&lt;="&amp;$F1616),"yyyymmdd"),Cadastro!$I$5:$I$94,0),"")</f>
        <v>61</v>
      </c>
      <c r="AC1616" t="str">
        <f>IFERROR(_xlfn.SINGLE(INDEX(Exceções!$D$5:$D$202,MATCH($A1616&amp;"|"&amp;$F1616,Exceções!$F$5:$F$202,0))),"")</f>
        <v/>
      </c>
      <c r="AD1616" t="str">
        <f>IF($AC1616="","",IFERROR(_xlfn.SINGLE(INDEX(Exceções!$E$5:$E$202,MATCH($A1616&amp;"|"&amp;$F1616,Exceções!$F$5:$F$202,0))),""))</f>
        <v/>
      </c>
    </row>
    <row r="1617" spans="1:30" ht="15" hidden="1" customHeight="1" x14ac:dyDescent="0.25">
      <c r="A1617" s="43">
        <v>54846</v>
      </c>
      <c r="B1617" s="29" t="s">
        <v>224</v>
      </c>
      <c r="C1617" s="29" t="str">
        <f>IFERROR(INDEX(Cadastro!$C$5:$C$94,$AB1617),"NÃO INFORMADO")</f>
        <v>USI</v>
      </c>
      <c r="D1617" s="29" t="str">
        <f>IFERROR(INDEX(Cadastro!$D$5:$D$94,$AB1617),"")</f>
        <v>B</v>
      </c>
      <c r="E1617" s="29" t="str">
        <f>IFERROR(INDEX(Cadastro!$G$5:$G$94,$AB1617),"")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$94,$AB1617),"")="",IF($L1617&gt;0,1,0),IF(IFERROR(INDEX(Cadastro!$F$5:$F$94,$AB1617),"")&lt;=IFERROR(INDEX(Parâmetros!$B$39:$B$48,MATCH($E1617,Parâmetros!$A$39:$A$48,0)),99),IFERROR(INDEX(Cadastro!$F$5:$F$94,$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$94,$AB1617),"")="",0,IF(IFERROR(INDEX(Cadastro!$F$5:$F$94,$AB1617),"")&gt;IFERROR(INDEX(Parâmetros!$B$39:$B$48,MATCH($E1617,Parâmetros!$A$39:$A$48,0)),99),IFERROR(INDEX(Cadastro!$F$5:$F$94,$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registro"),IF(AND($AB1617&lt;&gt;$AB1616,IFERROR(INDEX(Cadastro!$F$5:$F$94,$AB1617),"")=""),"Indeterminado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IFERROR(MATCH($A1617&amp;"|"&amp;TEXT(_xlfn.MAXIFS(Cadastro!$E$5:$E$94,Cadastro!$A$5:$A$94,$A1617,Cadastro!$E$5:$E$94,"&lt;="&amp;$F1617),"yyyymmdd"),Cadastro!$I$5:$I$94,0),"")</f>
        <v>61</v>
      </c>
      <c r="AC1617" t="str">
        <f>IFERROR(_xlfn.SINGLE(INDEX(Exceções!$D$5:$D$202,MATCH($A1617&amp;"|"&amp;$F1617,Exceções!$F$5:$F$202,0))),"")</f>
        <v/>
      </c>
      <c r="AD1617" t="str">
        <f>IF($AC1617="","",IFERROR(_xlfn.SINGLE(INDEX(Exceções!$E$5:$E$202,MATCH($A1617&amp;"|"&amp;$F1617,Exceções!$F$5:$F$202,0))),""))</f>
        <v/>
      </c>
    </row>
    <row r="1618" spans="1:30" ht="15" hidden="1" customHeight="1" x14ac:dyDescent="0.25">
      <c r="A1618" s="43">
        <v>54846</v>
      </c>
      <c r="B1618" s="29" t="s">
        <v>224</v>
      </c>
      <c r="C1618" s="29" t="str">
        <f>IFERROR(INDEX(Cadastro!$C$5:$C$94,$AB1618),"NÃO INFORMADO")</f>
        <v>USI</v>
      </c>
      <c r="D1618" s="29" t="str">
        <f>IFERROR(INDEX(Cadastro!$D$5:$D$94,$AB1618),"")</f>
        <v>B</v>
      </c>
      <c r="E1618" s="29" t="str">
        <f>IFERROR(INDEX(Cadastro!$G$5:$G$94,$AB1618),"")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$94,$AB1618),"")="",IF($L1618&gt;0,1,0),IF(IFERROR(INDEX(Cadastro!$F$5:$F$94,$AB1618),"")&lt;=IFERROR(INDEX(Parâmetros!$B$39:$B$48,MATCH($E1618,Parâmetros!$A$39:$A$48,0)),99),IFERROR(INDEX(Cadastro!$F$5:$F$94,$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$94,$AB1618),"")="",0,IF(IFERROR(INDEX(Cadastro!$F$5:$F$94,$AB1618),"")&gt;IFERROR(INDEX(Parâmetros!$B$39:$B$48,MATCH($E1618,Parâmetros!$A$39:$A$48,0)),99),IFERROR(INDEX(Cadastro!$F$5:$F$94,$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registro"),IF(AND($AB1618&lt;&gt;$AB1617,IFERROR(INDEX(Cadastro!$F$5:$F$94,$AB1618),"")=""),"Indeterminado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IFERROR(MATCH($A1618&amp;"|"&amp;TEXT(_xlfn.MAXIFS(Cadastro!$E$5:$E$94,Cadastro!$A$5:$A$94,$A1618,Cadastro!$E$5:$E$94,"&lt;="&amp;$F1618),"yyyymmdd"),Cadastro!$I$5:$I$94,0),"")</f>
        <v>61</v>
      </c>
      <c r="AC1618" t="str">
        <f>IFERROR(_xlfn.SINGLE(INDEX(Exceções!$D$5:$D$202,MATCH($A1618&amp;"|"&amp;$F1618,Exceções!$F$5:$F$202,0))),"")</f>
        <v/>
      </c>
      <c r="AD1618" t="str">
        <f>IF($AC1618="","",IFERROR(_xlfn.SINGLE(INDEX(Exceções!$E$5:$E$202,MATCH($A1618&amp;"|"&amp;$F1618,Exceções!$F$5:$F$202,0))),""))</f>
        <v/>
      </c>
    </row>
    <row r="1619" spans="1:30" ht="15" hidden="1" customHeight="1" x14ac:dyDescent="0.25">
      <c r="A1619" s="43">
        <v>54846</v>
      </c>
      <c r="B1619" s="29" t="s">
        <v>224</v>
      </c>
      <c r="C1619" s="29" t="str">
        <f>IFERROR(INDEX(Cadastro!$C$5:$C$94,$AB1619),"NÃO INFORMADO")</f>
        <v>USI</v>
      </c>
      <c r="D1619" s="29" t="str">
        <f>IFERROR(INDEX(Cadastro!$D$5:$D$94,$AB1619),"")</f>
        <v>B</v>
      </c>
      <c r="E1619" s="29" t="str">
        <f>IFERROR(INDEX(Cadastro!$G$5:$G$94,$AB1619),"")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$94,$AB1619),"")="",IF($L1619&gt;0,1,0),IF(IFERROR(INDEX(Cadastro!$F$5:$F$94,$AB1619),"")&lt;=IFERROR(INDEX(Parâmetros!$B$39:$B$48,MATCH($E1619,Parâmetros!$A$39:$A$48,0)),99),IFERROR(INDEX(Cadastro!$F$5:$F$94,$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$94,$AB1619),"")="",0,IF(IFERROR(INDEX(Cadastro!$F$5:$F$94,$AB1619),"")&gt;IFERROR(INDEX(Parâmetros!$B$39:$B$48,MATCH($E1619,Parâmetros!$A$39:$A$48,0)),99),IFERROR(INDEX(Cadastro!$F$5:$F$94,$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registro"),IF(AND($AB1619&lt;&gt;$AB1618,IFERROR(INDEX(Cadastro!$F$5:$F$94,$AB1619),"")=""),"Indeterminado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IFERROR(MATCH($A1619&amp;"|"&amp;TEXT(_xlfn.MAXIFS(Cadastro!$E$5:$E$94,Cadastro!$A$5:$A$94,$A1619,Cadastro!$E$5:$E$94,"&lt;="&amp;$F1619),"yyyymmdd"),Cadastro!$I$5:$I$94,0),"")</f>
        <v>61</v>
      </c>
      <c r="AC1619" t="str">
        <f>IFERROR(_xlfn.SINGLE(INDEX(Exceções!$D$5:$D$202,MATCH($A1619&amp;"|"&amp;$F1619,Exceções!$F$5:$F$202,0))),"")</f>
        <v/>
      </c>
      <c r="AD1619" t="str">
        <f>IF($AC1619="","",IFERROR(_xlfn.SINGLE(INDEX(Exceções!$E$5:$E$202,MATCH($A1619&amp;"|"&amp;$F1619,Exceções!$F$5:$F$202,0))),""))</f>
        <v/>
      </c>
    </row>
    <row r="1620" spans="1:30" ht="15" hidden="1" customHeight="1" x14ac:dyDescent="0.25">
      <c r="A1620" s="43">
        <v>54846</v>
      </c>
      <c r="B1620" s="29" t="s">
        <v>224</v>
      </c>
      <c r="C1620" s="29" t="str">
        <f>IFERROR(INDEX(Cadastro!$C$5:$C$94,$AB1620),"NÃO INFORMADO")</f>
        <v>USI</v>
      </c>
      <c r="D1620" s="29" t="str">
        <f>IFERROR(INDEX(Cadastro!$D$5:$D$94,$AB1620),"")</f>
        <v>B</v>
      </c>
      <c r="E1620" s="29" t="str">
        <f>IFERROR(INDEX(Cadastro!$G$5:$G$94,$AB1620),"")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$94,$AB1620),"")="",IF($L1620&gt;0,1,0),IF(IFERROR(INDEX(Cadastro!$F$5:$F$94,$AB1620),"")&lt;=IFERROR(INDEX(Parâmetros!$B$39:$B$48,MATCH($E1620,Parâmetros!$A$39:$A$48,0)),99),IFERROR(INDEX(Cadastro!$F$5:$F$94,$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$94,$AB1620),"")="",0,IF(IFERROR(INDEX(Cadastro!$F$5:$F$94,$AB1620),"")&gt;IFERROR(INDEX(Parâmetros!$B$39:$B$48,MATCH($E1620,Parâmetros!$A$39:$A$48,0)),99),IFERROR(INDEX(Cadastro!$F$5:$F$94,$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registro"),IF(AND($AB1620&lt;&gt;$AB1619,IFERROR(INDEX(Cadastro!$F$5:$F$94,$AB1620),"")=""),"Indeterminado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IFERROR(MATCH($A1620&amp;"|"&amp;TEXT(_xlfn.MAXIFS(Cadastro!$E$5:$E$94,Cadastro!$A$5:$A$94,$A1620,Cadastro!$E$5:$E$94,"&lt;="&amp;$F1620),"yyyymmdd"),Cadastro!$I$5:$I$94,0),"")</f>
        <v>61</v>
      </c>
      <c r="AC1620" t="str">
        <f>IFERROR(_xlfn.SINGLE(INDEX(Exceções!$D$5:$D$202,MATCH($A1620&amp;"|"&amp;$F1620,Exceções!$F$5:$F$202,0))),"")</f>
        <v/>
      </c>
      <c r="AD1620" t="str">
        <f>IF($AC1620="","",IFERROR(_xlfn.SINGLE(INDEX(Exceções!$E$5:$E$202,MATCH($A1620&amp;"|"&amp;$F1620,Exceções!$F$5:$F$202,0))),""))</f>
        <v/>
      </c>
    </row>
    <row r="1621" spans="1:30" ht="15" hidden="1" customHeight="1" x14ac:dyDescent="0.25">
      <c r="A1621" s="43">
        <v>54846</v>
      </c>
      <c r="B1621" s="29" t="s">
        <v>224</v>
      </c>
      <c r="C1621" s="29" t="str">
        <f>IFERROR(INDEX(Cadastro!$C$5:$C$94,$AB1621),"NÃO INFORMADO")</f>
        <v>USI</v>
      </c>
      <c r="D1621" s="29" t="str">
        <f>IFERROR(INDEX(Cadastro!$D$5:$D$94,$AB1621),"")</f>
        <v>B</v>
      </c>
      <c r="E1621" s="29" t="str">
        <f>IFERROR(INDEX(Cadastro!$G$5:$G$94,$AB1621),"")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$94,$AB1621),"")="",IF($L1621&gt;0,1,0),IF(IFERROR(INDEX(Cadastro!$F$5:$F$94,$AB1621),"")&lt;=IFERROR(INDEX(Parâmetros!$B$39:$B$48,MATCH($E1621,Parâmetros!$A$39:$A$48,0)),99),IFERROR(INDEX(Cadastro!$F$5:$F$94,$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$94,$AB1621),"")="",0,IF(IFERROR(INDEX(Cadastro!$F$5:$F$94,$AB1621),"")&gt;IFERROR(INDEX(Parâmetros!$B$39:$B$48,MATCH($E1621,Parâmetros!$A$39:$A$48,0)),99),IFERROR(INDEX(Cadastro!$F$5:$F$94,$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registro"),IF(AND($AB1621&lt;&gt;$AB1620,IFERROR(INDEX(Cadastro!$F$5:$F$94,$AB1621),"")=""),"Indeterminado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IFERROR(MATCH($A1621&amp;"|"&amp;TEXT(_xlfn.MAXIFS(Cadastro!$E$5:$E$94,Cadastro!$A$5:$A$94,$A1621,Cadastro!$E$5:$E$94,"&lt;="&amp;$F1621),"yyyymmdd"),Cadastro!$I$5:$I$94,0),"")</f>
        <v>61</v>
      </c>
      <c r="AC1621" t="str">
        <f>IFERROR(_xlfn.SINGLE(INDEX(Exceções!$D$5:$D$202,MATCH($A1621&amp;"|"&amp;$F1621,Exceções!$F$5:$F$202,0))),"")</f>
        <v/>
      </c>
      <c r="AD1621" t="str">
        <f>IF($AC1621="","",IFERROR(_xlfn.SINGLE(INDEX(Exceções!$E$5:$E$202,MATCH($A1621&amp;"|"&amp;$F1621,Exceções!$F$5:$F$202,0))),""))</f>
        <v/>
      </c>
    </row>
    <row r="1622" spans="1:30" ht="15" hidden="1" customHeight="1" x14ac:dyDescent="0.25">
      <c r="A1622" s="43">
        <v>54846</v>
      </c>
      <c r="B1622" s="29" t="s">
        <v>224</v>
      </c>
      <c r="C1622" s="29" t="str">
        <f>IFERROR(INDEX(Cadastro!$C$5:$C$94,$AB1622),"NÃO INFORMADO")</f>
        <v>USI</v>
      </c>
      <c r="D1622" s="29" t="str">
        <f>IFERROR(INDEX(Cadastro!$D$5:$D$94,$AB1622),"")</f>
        <v>B</v>
      </c>
      <c r="E1622" s="29" t="str">
        <f>IFERROR(INDEX(Cadastro!$G$5:$G$94,$AB1622),"")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$94,$AB1622),"")="",IF($L1622&gt;0,1,0),IF(IFERROR(INDEX(Cadastro!$F$5:$F$94,$AB1622),"")&lt;=IFERROR(INDEX(Parâmetros!$B$39:$B$48,MATCH($E1622,Parâmetros!$A$39:$A$48,0)),99),IFERROR(INDEX(Cadastro!$F$5:$F$94,$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$94,$AB1622),"")="",0,IF(IFERROR(INDEX(Cadastro!$F$5:$F$94,$AB1622),"")&gt;IFERROR(INDEX(Parâmetros!$B$39:$B$48,MATCH($E1622,Parâmetros!$A$39:$A$48,0)),99),IFERROR(INDEX(Cadastro!$F$5:$F$94,$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registro"),IF(AND($AB1622&lt;&gt;$AB1621,IFERROR(INDEX(Cadastro!$F$5:$F$94,$AB1622),"")=""),"Indeterminado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IFERROR(MATCH($A1622&amp;"|"&amp;TEXT(_xlfn.MAXIFS(Cadastro!$E$5:$E$94,Cadastro!$A$5:$A$94,$A1622,Cadastro!$E$5:$E$94,"&lt;="&amp;$F1622),"yyyymmdd"),Cadastro!$I$5:$I$94,0),"")</f>
        <v>61</v>
      </c>
      <c r="AC1622" t="str">
        <f>IFERROR(_xlfn.SINGLE(INDEX(Exceções!$D$5:$D$202,MATCH($A1622&amp;"|"&amp;$F1622,Exceções!$F$5:$F$202,0))),"")</f>
        <v/>
      </c>
      <c r="AD1622" t="str">
        <f>IF($AC1622="","",IFERROR(_xlfn.SINGLE(INDEX(Exceções!$E$5:$E$202,MATCH($A1622&amp;"|"&amp;$F1622,Exceções!$F$5:$F$202,0))),""))</f>
        <v/>
      </c>
    </row>
    <row r="1623" spans="1:30" ht="15" hidden="1" customHeight="1" x14ac:dyDescent="0.25">
      <c r="A1623" s="43">
        <v>54846</v>
      </c>
      <c r="B1623" s="29" t="s">
        <v>224</v>
      </c>
      <c r="C1623" s="29" t="str">
        <f>IFERROR(INDEX(Cadastro!$C$5:$C$94,$AB1623),"NÃO INFORMADO")</f>
        <v>USI</v>
      </c>
      <c r="D1623" s="29" t="str">
        <f>IFERROR(INDEX(Cadastro!$D$5:$D$94,$AB1623),"")</f>
        <v>B</v>
      </c>
      <c r="E1623" s="29" t="str">
        <f>IFERROR(INDEX(Cadastro!$G$5:$G$94,$AB1623),"")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$94,$AB1623),"")="",IF($L1623&gt;0,1,0),IF(IFERROR(INDEX(Cadastro!$F$5:$F$94,$AB1623),"")&lt;=IFERROR(INDEX(Parâmetros!$B$39:$B$48,MATCH($E1623,Parâmetros!$A$39:$A$48,0)),99),IFERROR(INDEX(Cadastro!$F$5:$F$94,$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$94,$AB1623),"")="",0,IF(IFERROR(INDEX(Cadastro!$F$5:$F$94,$AB1623),"")&gt;IFERROR(INDEX(Parâmetros!$B$39:$B$48,MATCH($E1623,Parâmetros!$A$39:$A$48,0)),99),IFERROR(INDEX(Cadastro!$F$5:$F$94,$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registro"),IF(AND($AB1623&lt;&gt;$AB1622,IFERROR(INDEX(Cadastro!$F$5:$F$94,$AB1623),"")=""),"Indeterminado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IFERROR(MATCH($A1623&amp;"|"&amp;TEXT(_xlfn.MAXIFS(Cadastro!$E$5:$E$94,Cadastro!$A$5:$A$94,$A1623,Cadastro!$E$5:$E$94,"&lt;="&amp;$F1623),"yyyymmdd"),Cadastro!$I$5:$I$94,0),"")</f>
        <v>61</v>
      </c>
      <c r="AC1623" t="str">
        <f>IFERROR(_xlfn.SINGLE(INDEX(Exceções!$D$5:$D$202,MATCH($A1623&amp;"|"&amp;$F1623,Exceções!$F$5:$F$202,0))),"")</f>
        <v/>
      </c>
      <c r="AD1623" t="str">
        <f>IF($AC1623="","",IFERROR(_xlfn.SINGLE(INDEX(Exceções!$E$5:$E$202,MATCH($A1623&amp;"|"&amp;$F1623,Exceções!$F$5:$F$202,0))),""))</f>
        <v/>
      </c>
    </row>
    <row r="1624" spans="1:30" ht="15" hidden="1" customHeight="1" x14ac:dyDescent="0.25">
      <c r="A1624" s="43">
        <v>54846</v>
      </c>
      <c r="B1624" s="29" t="s">
        <v>224</v>
      </c>
      <c r="C1624" s="29" t="str">
        <f>IFERROR(INDEX(Cadastro!$C$5:$C$94,$AB1624),"NÃO INFORMADO")</f>
        <v>USI</v>
      </c>
      <c r="D1624" s="29" t="str">
        <f>IFERROR(INDEX(Cadastro!$D$5:$D$94,$AB1624),"")</f>
        <v>B</v>
      </c>
      <c r="E1624" s="29" t="str">
        <f>IFERROR(INDEX(Cadastro!$G$5:$G$94,$AB1624),"")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$94,$AB1624),"")="",IF($L1624&gt;0,1,0),IF(IFERROR(INDEX(Cadastro!$F$5:$F$94,$AB1624),"")&lt;=IFERROR(INDEX(Parâmetros!$B$39:$B$48,MATCH($E1624,Parâmetros!$A$39:$A$48,0)),99),IFERROR(INDEX(Cadastro!$F$5:$F$94,$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$94,$AB1624),"")="",0,IF(IFERROR(INDEX(Cadastro!$F$5:$F$94,$AB1624),"")&gt;IFERROR(INDEX(Parâmetros!$B$39:$B$48,MATCH($E1624,Parâmetros!$A$39:$A$48,0)),99),IFERROR(INDEX(Cadastro!$F$5:$F$94,$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registro"),IF(AND($AB1624&lt;&gt;$AB1623,IFERROR(INDEX(Cadastro!$F$5:$F$94,$AB1624),"")=""),"Indeterminado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IFERROR(MATCH($A1624&amp;"|"&amp;TEXT(_xlfn.MAXIFS(Cadastro!$E$5:$E$94,Cadastro!$A$5:$A$94,$A1624,Cadastro!$E$5:$E$94,"&lt;="&amp;$F1624),"yyyymmdd"),Cadastro!$I$5:$I$94,0),"")</f>
        <v>61</v>
      </c>
      <c r="AC1624" t="str">
        <f>IFERROR(_xlfn.SINGLE(INDEX(Exceções!$D$5:$D$202,MATCH($A1624&amp;"|"&amp;$F1624,Exceções!$F$5:$F$202,0))),"")</f>
        <v/>
      </c>
      <c r="AD1624" t="str">
        <f>IF($AC1624="","",IFERROR(_xlfn.SINGLE(INDEX(Exceções!$E$5:$E$202,MATCH($A1624&amp;"|"&amp;$F1624,Exceções!$F$5:$F$202,0))),""))</f>
        <v/>
      </c>
    </row>
    <row r="1625" spans="1:30" ht="15" hidden="1" customHeight="1" x14ac:dyDescent="0.25">
      <c r="A1625" s="43">
        <v>54846</v>
      </c>
      <c r="B1625" s="29" t="s">
        <v>224</v>
      </c>
      <c r="C1625" s="29" t="str">
        <f>IFERROR(INDEX(Cadastro!$C$5:$C$94,$AB1625),"NÃO INFORMADO")</f>
        <v>USI</v>
      </c>
      <c r="D1625" s="29" t="str">
        <f>IFERROR(INDEX(Cadastro!$D$5:$D$94,$AB1625),"")</f>
        <v>B</v>
      </c>
      <c r="E1625" s="29" t="str">
        <f>IFERROR(INDEX(Cadastro!$G$5:$G$94,$AB1625),"")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$94,$AB1625),"")="",IF($L1625&gt;0,1,0),IF(IFERROR(INDEX(Cadastro!$F$5:$F$94,$AB1625),"")&lt;=IFERROR(INDEX(Parâmetros!$B$39:$B$48,MATCH($E1625,Parâmetros!$A$39:$A$48,0)),99),IFERROR(INDEX(Cadastro!$F$5:$F$94,$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$94,$AB1625),"")="",0,IF(IFERROR(INDEX(Cadastro!$F$5:$F$94,$AB1625),"")&gt;IFERROR(INDEX(Parâmetros!$B$39:$B$48,MATCH($E1625,Parâmetros!$A$39:$A$48,0)),99),IFERROR(INDEX(Cadastro!$F$5:$F$94,$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registro"),IF(AND($AB1625&lt;&gt;$AB1624,IFERROR(INDEX(Cadastro!$F$5:$F$94,$AB1625),"")=""),"Indeterminado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IFERROR(MATCH($A1625&amp;"|"&amp;TEXT(_xlfn.MAXIFS(Cadastro!$E$5:$E$94,Cadastro!$A$5:$A$94,$A1625,Cadastro!$E$5:$E$94,"&lt;="&amp;$F1625),"yyyymmdd"),Cadastro!$I$5:$I$94,0),"")</f>
        <v>61</v>
      </c>
      <c r="AC1625" t="str">
        <f>IFERROR(_xlfn.SINGLE(INDEX(Exceções!$D$5:$D$202,MATCH($A1625&amp;"|"&amp;$F1625,Exceções!$F$5:$F$202,0))),"")</f>
        <v/>
      </c>
      <c r="AD1625" t="str">
        <f>IF($AC1625="","",IFERROR(_xlfn.SINGLE(INDEX(Exceções!$E$5:$E$202,MATCH($A1625&amp;"|"&amp;$F1625,Exceções!$F$5:$F$202,0))),""))</f>
        <v/>
      </c>
    </row>
    <row r="1626" spans="1:30" ht="15" hidden="1" customHeight="1" x14ac:dyDescent="0.25">
      <c r="A1626" s="43">
        <v>54846</v>
      </c>
      <c r="B1626" s="29" t="s">
        <v>224</v>
      </c>
      <c r="C1626" s="29" t="str">
        <f>IFERROR(INDEX(Cadastro!$C$5:$C$94,$AB1626),"NÃO INFORMADO")</f>
        <v>USI</v>
      </c>
      <c r="D1626" s="29" t="str">
        <f>IFERROR(INDEX(Cadastro!$D$5:$D$94,$AB1626),"")</f>
        <v>B</v>
      </c>
      <c r="E1626" s="29" t="str">
        <f>IFERROR(INDEX(Cadastro!$G$5:$G$94,$AB1626),"")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$94,$AB1626),"")="",IF($L1626&gt;0,1,0),IF(IFERROR(INDEX(Cadastro!$F$5:$F$94,$AB1626),"")&lt;=IFERROR(INDEX(Parâmetros!$B$39:$B$48,MATCH($E1626,Parâmetros!$A$39:$A$48,0)),99),IFERROR(INDEX(Cadastro!$F$5:$F$94,$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$94,$AB1626),"")="",0,IF(IFERROR(INDEX(Cadastro!$F$5:$F$94,$AB1626),"")&gt;IFERROR(INDEX(Parâmetros!$B$39:$B$48,MATCH($E1626,Parâmetros!$A$39:$A$48,0)),99),IFERROR(INDEX(Cadastro!$F$5:$F$94,$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registro"),IF(AND($AB1626&lt;&gt;$AB1625,IFERROR(INDEX(Cadastro!$F$5:$F$94,$AB1626),"")=""),"Indeterminado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IFERROR(MATCH($A1626&amp;"|"&amp;TEXT(_xlfn.MAXIFS(Cadastro!$E$5:$E$94,Cadastro!$A$5:$A$94,$A1626,Cadastro!$E$5:$E$94,"&lt;="&amp;$F1626),"yyyymmdd"),Cadastro!$I$5:$I$94,0),"")</f>
        <v>61</v>
      </c>
      <c r="AC1626" t="str">
        <f>IFERROR(_xlfn.SINGLE(INDEX(Exceções!$D$5:$D$202,MATCH($A1626&amp;"|"&amp;$F1626,Exceções!$F$5:$F$202,0))),"")</f>
        <v/>
      </c>
      <c r="AD1626" t="str">
        <f>IF($AC1626="","",IFERROR(_xlfn.SINGLE(INDEX(Exceções!$E$5:$E$202,MATCH($A1626&amp;"|"&amp;$F1626,Exceções!$F$5:$F$202,0))),""))</f>
        <v/>
      </c>
    </row>
    <row r="1627" spans="1:30" ht="15" hidden="1" customHeight="1" x14ac:dyDescent="0.25">
      <c r="A1627" s="43">
        <v>54846</v>
      </c>
      <c r="B1627" s="29" t="s">
        <v>224</v>
      </c>
      <c r="C1627" s="29" t="str">
        <f>IFERROR(INDEX(Cadastro!$C$5:$C$94,$AB1627),"NÃO INFORMADO")</f>
        <v>USI</v>
      </c>
      <c r="D1627" s="29" t="str">
        <f>IFERROR(INDEX(Cadastro!$D$5:$D$94,$AB1627),"")</f>
        <v>B</v>
      </c>
      <c r="E1627" s="29" t="str">
        <f>IFERROR(INDEX(Cadastro!$G$5:$G$94,$AB1627),"")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$94,$AB1627),"")="",IF($L1627&gt;0,1,0),IF(IFERROR(INDEX(Cadastro!$F$5:$F$94,$AB1627),"")&lt;=IFERROR(INDEX(Parâmetros!$B$39:$B$48,MATCH($E1627,Parâmetros!$A$39:$A$48,0)),99),IFERROR(INDEX(Cadastro!$F$5:$F$94,$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$94,$AB1627),"")="",0,IF(IFERROR(INDEX(Cadastro!$F$5:$F$94,$AB1627),"")&gt;IFERROR(INDEX(Parâmetros!$B$39:$B$48,MATCH($E1627,Parâmetros!$A$39:$A$48,0)),99),IFERROR(INDEX(Cadastro!$F$5:$F$94,$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registro"),IF(AND($AB1627&lt;&gt;$AB1626,IFERROR(INDEX(Cadastro!$F$5:$F$94,$AB1627),"")=""),"Indeterminado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IFERROR(MATCH($A1627&amp;"|"&amp;TEXT(_xlfn.MAXIFS(Cadastro!$E$5:$E$94,Cadastro!$A$5:$A$94,$A1627,Cadastro!$E$5:$E$94,"&lt;="&amp;$F1627),"yyyymmdd"),Cadastro!$I$5:$I$94,0),"")</f>
        <v>61</v>
      </c>
      <c r="AC1627" t="str">
        <f>IFERROR(_xlfn.SINGLE(INDEX(Exceções!$D$5:$D$202,MATCH($A1627&amp;"|"&amp;$F1627,Exceções!$F$5:$F$202,0))),"")</f>
        <v/>
      </c>
      <c r="AD1627" t="str">
        <f>IF($AC1627="","",IFERROR(_xlfn.SINGLE(INDEX(Exceções!$E$5:$E$202,MATCH($A1627&amp;"|"&amp;$F1627,Exceções!$F$5:$F$202,0))),""))</f>
        <v/>
      </c>
    </row>
    <row r="1628" spans="1:30" ht="15" hidden="1" customHeight="1" x14ac:dyDescent="0.25">
      <c r="A1628" s="43">
        <v>54846</v>
      </c>
      <c r="B1628" s="29" t="s">
        <v>224</v>
      </c>
      <c r="C1628" s="29" t="str">
        <f>IFERROR(INDEX(Cadastro!$C$5:$C$94,$AB1628),"NÃO INFORMADO")</f>
        <v>USI</v>
      </c>
      <c r="D1628" s="29" t="str">
        <f>IFERROR(INDEX(Cadastro!$D$5:$D$94,$AB1628),"")</f>
        <v>B</v>
      </c>
      <c r="E1628" s="29" t="str">
        <f>IFERROR(INDEX(Cadastro!$G$5:$G$94,$AB1628),"")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$94,$AB1628),"")="",IF($L1628&gt;0,1,0),IF(IFERROR(INDEX(Cadastro!$F$5:$F$94,$AB1628),"")&lt;=IFERROR(INDEX(Parâmetros!$B$39:$B$48,MATCH($E1628,Parâmetros!$A$39:$A$48,0)),99),IFERROR(INDEX(Cadastro!$F$5:$F$94,$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$94,$AB1628),"")="",0,IF(IFERROR(INDEX(Cadastro!$F$5:$F$94,$AB1628),"")&gt;IFERROR(INDEX(Parâmetros!$B$39:$B$48,MATCH($E1628,Parâmetros!$A$39:$A$48,0)),99),IFERROR(INDEX(Cadastro!$F$5:$F$94,$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registro"),IF(AND($AB1628&lt;&gt;$AB1627,IFERROR(INDEX(Cadastro!$F$5:$F$94,$AB1628),"")=""),"Indeterminado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IFERROR(MATCH($A1628&amp;"|"&amp;TEXT(_xlfn.MAXIFS(Cadastro!$E$5:$E$94,Cadastro!$A$5:$A$94,$A1628,Cadastro!$E$5:$E$94,"&lt;="&amp;$F1628),"yyyymmdd"),Cadastro!$I$5:$I$94,0),"")</f>
        <v>61</v>
      </c>
      <c r="AC1628" t="str">
        <f>IFERROR(_xlfn.SINGLE(INDEX(Exceções!$D$5:$D$202,MATCH($A1628&amp;"|"&amp;$F1628,Exceções!$F$5:$F$202,0))),"")</f>
        <v/>
      </c>
      <c r="AD1628" t="str">
        <f>IF($AC1628="","",IFERROR(_xlfn.SINGLE(INDEX(Exceções!$E$5:$E$202,MATCH($A1628&amp;"|"&amp;$F1628,Exceções!$F$5:$F$202,0))),""))</f>
        <v/>
      </c>
    </row>
    <row r="1629" spans="1:30" ht="15" hidden="1" customHeight="1" x14ac:dyDescent="0.25">
      <c r="A1629" s="43">
        <v>54846</v>
      </c>
      <c r="B1629" s="29" t="s">
        <v>224</v>
      </c>
      <c r="C1629" s="29" t="str">
        <f>IFERROR(INDEX(Cadastro!$C$5:$C$94,$AB1629),"NÃO INFORMADO")</f>
        <v>USI</v>
      </c>
      <c r="D1629" s="29" t="str">
        <f>IFERROR(INDEX(Cadastro!$D$5:$D$94,$AB1629),"")</f>
        <v>B</v>
      </c>
      <c r="E1629" s="29" t="str">
        <f>IFERROR(INDEX(Cadastro!$G$5:$G$94,$AB1629),"")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$94,$AB1629),"")="",IF($L1629&gt;0,1,0),IF(IFERROR(INDEX(Cadastro!$F$5:$F$94,$AB1629),"")&lt;=IFERROR(INDEX(Parâmetros!$B$39:$B$48,MATCH($E1629,Parâmetros!$A$39:$A$48,0)),99),IFERROR(INDEX(Cadastro!$F$5:$F$94,$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$94,$AB1629),"")="",0,IF(IFERROR(INDEX(Cadastro!$F$5:$F$94,$AB1629),"")&gt;IFERROR(INDEX(Parâmetros!$B$39:$B$48,MATCH($E1629,Parâmetros!$A$39:$A$48,0)),99),IFERROR(INDEX(Cadastro!$F$5:$F$94,$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registro"),IF(AND($AB1629&lt;&gt;$AB1628,IFERROR(INDEX(Cadastro!$F$5:$F$94,$AB1629),"")=""),"Indeterminado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IFERROR(MATCH($A1629&amp;"|"&amp;TEXT(_xlfn.MAXIFS(Cadastro!$E$5:$E$94,Cadastro!$A$5:$A$94,$A1629,Cadastro!$E$5:$E$94,"&lt;="&amp;$F1629),"yyyymmdd"),Cadastro!$I$5:$I$94,0),"")</f>
        <v>61</v>
      </c>
      <c r="AC1629" t="str">
        <f>IFERROR(_xlfn.SINGLE(INDEX(Exceções!$D$5:$D$202,MATCH($A1629&amp;"|"&amp;$F1629,Exceções!$F$5:$F$202,0))),"")</f>
        <v/>
      </c>
      <c r="AD1629" t="str">
        <f>IF($AC1629="","",IFERROR(_xlfn.SINGLE(INDEX(Exceções!$E$5:$E$202,MATCH($A1629&amp;"|"&amp;$F1629,Exceções!$F$5:$F$202,0))),""))</f>
        <v/>
      </c>
    </row>
    <row r="1630" spans="1:30" ht="15" hidden="1" customHeight="1" x14ac:dyDescent="0.25">
      <c r="A1630" s="43">
        <v>54846</v>
      </c>
      <c r="B1630" s="29" t="s">
        <v>224</v>
      </c>
      <c r="C1630" s="29" t="str">
        <f>IFERROR(INDEX(Cadastro!$C$5:$C$94,$AB1630),"NÃO INFORMADO")</f>
        <v>USI</v>
      </c>
      <c r="D1630" s="29" t="str">
        <f>IFERROR(INDEX(Cadastro!$D$5:$D$94,$AB1630),"")</f>
        <v>B</v>
      </c>
      <c r="E1630" s="29" t="str">
        <f>IFERROR(INDEX(Cadastro!$G$5:$G$94,$AB1630),"")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$94,$AB1630),"")="",IF($L1630&gt;0,1,0),IF(IFERROR(INDEX(Cadastro!$F$5:$F$94,$AB1630),"")&lt;=IFERROR(INDEX(Parâmetros!$B$39:$B$48,MATCH($E1630,Parâmetros!$A$39:$A$48,0)),99),IFERROR(INDEX(Cadastro!$F$5:$F$94,$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$94,$AB1630),"")="",0,IF(IFERROR(INDEX(Cadastro!$F$5:$F$94,$AB1630),"")&gt;IFERROR(INDEX(Parâmetros!$B$39:$B$48,MATCH($E1630,Parâmetros!$A$39:$A$48,0)),99),IFERROR(INDEX(Cadastro!$F$5:$F$94,$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registro"),IF(AND($AB1630&lt;&gt;$AB1629,IFERROR(INDEX(Cadastro!$F$5:$F$94,$AB1630),"")=""),"Indeterminado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IFERROR(MATCH($A1630&amp;"|"&amp;TEXT(_xlfn.MAXIFS(Cadastro!$E$5:$E$94,Cadastro!$A$5:$A$94,$A1630,Cadastro!$E$5:$E$94,"&lt;="&amp;$F1630),"yyyymmdd"),Cadastro!$I$5:$I$94,0),"")</f>
        <v>61</v>
      </c>
      <c r="AC1630" t="str">
        <f>IFERROR(_xlfn.SINGLE(INDEX(Exceções!$D$5:$D$202,MATCH($A1630&amp;"|"&amp;$F1630,Exceções!$F$5:$F$202,0))),"")</f>
        <v/>
      </c>
      <c r="AD1630" t="str">
        <f>IF($AC1630="","",IFERROR(_xlfn.SINGLE(INDEX(Exceções!$E$5:$E$202,MATCH($A1630&amp;"|"&amp;$F1630,Exceções!$F$5:$F$202,0))),""))</f>
        <v/>
      </c>
    </row>
    <row r="1631" spans="1:30" ht="15" hidden="1" customHeight="1" x14ac:dyDescent="0.25">
      <c r="A1631" s="43">
        <v>54846</v>
      </c>
      <c r="B1631" s="29" t="s">
        <v>224</v>
      </c>
      <c r="C1631" s="29" t="str">
        <f>IFERROR(INDEX(Cadastro!$C$5:$C$94,$AB1631),"NÃO INFORMADO")</f>
        <v>USI</v>
      </c>
      <c r="D1631" s="29" t="str">
        <f>IFERROR(INDEX(Cadastro!$D$5:$D$94,$AB1631),"")</f>
        <v>B</v>
      </c>
      <c r="E1631" s="29" t="str">
        <f>IFERROR(INDEX(Cadastro!$G$5:$G$94,$AB1631),"")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$94,$AB1631),"")="",IF($L1631&gt;0,1,0),IF(IFERROR(INDEX(Cadastro!$F$5:$F$94,$AB1631),"")&lt;=IFERROR(INDEX(Parâmetros!$B$39:$B$48,MATCH($E1631,Parâmetros!$A$39:$A$48,0)),99),IFERROR(INDEX(Cadastro!$F$5:$F$94,$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$94,$AB1631),"")="",0,IF(IFERROR(INDEX(Cadastro!$F$5:$F$94,$AB1631),"")&gt;IFERROR(INDEX(Parâmetros!$B$39:$B$48,MATCH($E1631,Parâmetros!$A$39:$A$48,0)),99),IFERROR(INDEX(Cadastro!$F$5:$F$94,$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registro"),IF(AND($AB1631&lt;&gt;$AB1630,IFERROR(INDEX(Cadastro!$F$5:$F$94,$AB1631),"")=""),"Indeterminado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IFERROR(MATCH($A1631&amp;"|"&amp;TEXT(_xlfn.MAXIFS(Cadastro!$E$5:$E$94,Cadastro!$A$5:$A$94,$A1631,Cadastro!$E$5:$E$94,"&lt;="&amp;$F1631),"yyyymmdd"),Cadastro!$I$5:$I$94,0),"")</f>
        <v>61</v>
      </c>
      <c r="AC1631" t="str">
        <f>IFERROR(_xlfn.SINGLE(INDEX(Exceções!$D$5:$D$202,MATCH($A1631&amp;"|"&amp;$F1631,Exceções!$F$5:$F$202,0))),"")</f>
        <v/>
      </c>
      <c r="AD1631" t="str">
        <f>IF($AC1631="","",IFERROR(_xlfn.SINGLE(INDEX(Exceções!$E$5:$E$202,MATCH($A1631&amp;"|"&amp;$F1631,Exceções!$F$5:$F$202,0))),""))</f>
        <v/>
      </c>
    </row>
    <row r="1632" spans="1:30" ht="15" hidden="1" customHeight="1" x14ac:dyDescent="0.25">
      <c r="A1632" s="43">
        <v>54846</v>
      </c>
      <c r="B1632" s="29" t="s">
        <v>224</v>
      </c>
      <c r="C1632" s="29" t="str">
        <f>IFERROR(INDEX(Cadastro!$C$5:$C$94,$AB1632),"NÃO INFORMADO")</f>
        <v>USI</v>
      </c>
      <c r="D1632" s="29" t="str">
        <f>IFERROR(INDEX(Cadastro!$D$5:$D$94,$AB1632),"")</f>
        <v>B</v>
      </c>
      <c r="E1632" s="29" t="str">
        <f>IFERROR(INDEX(Cadastro!$G$5:$G$94,$AB1632),"")</f>
        <v>B</v>
      </c>
      <c r="F1632" s="41">
        <v>46253</v>
      </c>
      <c r="G1632" s="44" t="str">
        <f t="shared" si="312"/>
        <v>qua</v>
      </c>
      <c r="H1632" s="43" t="str">
        <f>IF(COUNTIFS(Dados!$A:$A,$A1632,Dados!$S:$S,$F1632)=0,"",_xlfn.MINIFS(Dados!$Q:$Q,Dados!$A:$A,$A1632,Dados!$S:$S,$F1632))</f>
        <v/>
      </c>
      <c r="I1632" s="43" t="str">
        <f>IF($H1632="","",_xlfn.MAXIFS(Dados!$R:$R,Dados!$A:$A,$A1632,Dados!$S:$S,$F1632))</f>
        <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0</v>
      </c>
      <c r="M1632" s="42">
        <f>IFERROR(INDEX(Parâmetros!$E$6:$E$11,MATCH($K1632,Parâmetros!$A$6:$A$11,0)),"")</f>
        <v>7.67</v>
      </c>
      <c r="N1632" s="45">
        <f t="shared" si="313"/>
        <v>0</v>
      </c>
      <c r="O1632" s="45">
        <f>Parâmetros!$E$13</f>
        <v>0.8</v>
      </c>
      <c r="P1632" s="44" t="str">
        <f>IF(OR($M1632="",$F1632&gt;Parâmetros!$E$14),"Não","Sim")</f>
        <v>Não</v>
      </c>
      <c r="Q1632" s="44" t="str">
        <f t="shared" si="314"/>
        <v/>
      </c>
      <c r="R1632" s="44" t="str">
        <f t="shared" si="315"/>
        <v/>
      </c>
      <c r="S1632" s="42" t="str">
        <f t="shared" si="316"/>
        <v/>
      </c>
      <c r="T1632" s="44" t="str">
        <f>IF($Q1632&lt;&gt;"Sim","",IF($N1632&gt;Parâmetros!$E$15,"Sim","Não"))</f>
        <v/>
      </c>
      <c r="U1632" s="29" t="str">
        <f t="shared" si="317"/>
        <v>Fora da apuração</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FALTA DE REGISTRO · dia 1 de 5 do ciclo</v>
      </c>
      <c r="W1632" s="46">
        <f>IF(AND($AC1632&lt;&gt;"",$AB1632=$AB1631,$W1631&lt;&gt;""),$W1631,IF(OR(OR($D1632="6x1",$D1632="FF 6x1"),$D1632="5x2"),"",IF($AB1632&lt;&gt;$AB1631,IF(IFERROR(INDEX(Cadastro!$F$5:$F$94,$AB1632),"")="",IF($L1632&gt;0,1,0),IF(IFERROR(INDEX(Cadastro!$F$5:$F$94,$AB1632),"")&lt;=IFERROR(INDEX(Parâmetros!$B$39:$B$48,MATCH($E1632,Parâmetros!$A$39:$A$48,0)),99),IFERROR(INDEX(Cadastro!$F$5:$F$94,$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$94,$AB1632),"")="",0,IF(IFERROR(INDEX(Cadastro!$F$5:$F$94,$AB1632),"")&gt;IFERROR(INDEX(Parâmetros!$B$39:$B$48,MATCH($E1632,Parâmetros!$A$39:$A$48,0)),99),IFERROR(INDEX(Cadastro!$F$5:$F$94,$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registro"),IF(AND($AB1632&lt;&gt;$AB1631,IFERROR(INDEX(Cadastro!$F$5:$F$94,$AB1632),"")=""),"Indeterminado (início da série)",IF($X1632&gt;0,"Folga","Falta de registro"))))))))</f>
        <v>Falta de registro</v>
      </c>
      <c r="Z1632" s="46">
        <f>IF(OR($L1632&gt;0,$F1632&gt;Parâmetros!$E$14),0,IF($A1632&lt;&gt;$A1631,1,N($Z1631)+1))</f>
        <v>0</v>
      </c>
      <c r="AA1632" s="46">
        <f>IF(OR($L1632&gt;0,$F1632&gt;Parâmetros!$E$14),0,IF(OR($A1632&lt;&gt;$A1633,$F1633&gt;Parâmetros!$E$14),1,N($AA1633)+1))</f>
        <v>0</v>
      </c>
      <c r="AB1632" s="43">
        <f>IFERROR(MATCH($A1632&amp;"|"&amp;TEXT(_xlfn.MAXIFS(Cadastro!$E$5:$E$94,Cadastro!$A$5:$A$94,$A1632,Cadastro!$E$5:$E$94,"&lt;="&amp;$F1632),"yyyymmdd"),Cadastro!$I$5:$I$94,0),"")</f>
        <v>61</v>
      </c>
      <c r="AC1632" t="str">
        <f>IFERROR(_xlfn.SINGLE(INDEX(Exceções!$D$5:$D$202,MATCH($A1632&amp;"|"&amp;$F1632,Exceções!$F$5:$F$202,0))),"")</f>
        <v/>
      </c>
      <c r="AD1632" t="str">
        <f>IF($AC1632="","",IFERROR(_xlfn.SINGLE(INDEX(Exceções!$E$5:$E$202,MATCH($A1632&amp;"|"&amp;$F1632,Exceções!$F$5:$F$202,0))),""))</f>
        <v/>
      </c>
    </row>
    <row r="1633" spans="1:30" ht="15" hidden="1" customHeight="1" x14ac:dyDescent="0.25">
      <c r="A1633" s="43">
        <v>54846</v>
      </c>
      <c r="B1633" s="29" t="s">
        <v>224</v>
      </c>
      <c r="C1633" s="29" t="str">
        <f>IFERROR(INDEX(Cadastro!$C$5:$C$94,$AB1633),"NÃO INFORMADO")</f>
        <v>USI</v>
      </c>
      <c r="D1633" s="29" t="str">
        <f>IFERROR(INDEX(Cadastro!$D$5:$D$94,$AB1633),"")</f>
        <v>B</v>
      </c>
      <c r="E1633" s="29" t="str">
        <f>IFERROR(INDEX(Cadastro!$G$5:$G$94,$AB1633),"")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$94,$AB1633),"")="",IF($L1633&gt;0,1,0),IF(IFERROR(INDEX(Cadastro!$F$5:$F$94,$AB1633),"")&lt;=IFERROR(INDEX(Parâmetros!$B$39:$B$48,MATCH($E1633,Parâmetros!$A$39:$A$48,0)),99),IFERROR(INDEX(Cadastro!$F$5:$F$94,$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$94,$AB1633),"")="",0,IF(IFERROR(INDEX(Cadastro!$F$5:$F$94,$AB1633),"")&gt;IFERROR(INDEX(Parâmetros!$B$39:$B$48,MATCH($E1633,Parâmetros!$A$39:$A$48,0)),99),IFERROR(INDEX(Cadastro!$F$5:$F$94,$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registro"),IF(AND($AB1633&lt;&gt;$AB1632,IFERROR(INDEX(Cadastro!$F$5:$F$94,$AB1633),"")=""),"Indeterminado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IFERROR(MATCH($A1633&amp;"|"&amp;TEXT(_xlfn.MAXIFS(Cadastro!$E$5:$E$94,Cadastro!$A$5:$A$94,$A1633,Cadastro!$E$5:$E$94,"&lt;="&amp;$F1633),"yyyymmdd"),Cadastro!$I$5:$I$94,0),"")</f>
        <v>61</v>
      </c>
      <c r="AC1633" t="str">
        <f>IFERROR(_xlfn.SINGLE(INDEX(Exceções!$D$5:$D$202,MATCH($A1633&amp;"|"&amp;$F1633,Exceções!$F$5:$F$202,0))),"")</f>
        <v/>
      </c>
      <c r="AD1633" t="str">
        <f>IF($AC1633="","",IFERROR(_xlfn.SINGLE(INDEX(Exceções!$E$5:$E$202,MATCH($A1633&amp;"|"&amp;$F1633,Exceções!$F$5:$F$202,0))),""))</f>
        <v/>
      </c>
    </row>
    <row r="1634" spans="1:30" ht="15" hidden="1" customHeight="1" x14ac:dyDescent="0.25">
      <c r="A1634" s="43">
        <v>54846</v>
      </c>
      <c r="B1634" s="29" t="s">
        <v>224</v>
      </c>
      <c r="C1634" s="29" t="str">
        <f>IFERROR(INDEX(Cadastro!$C$5:$C$94,$AB1634),"NÃO INFORMADO")</f>
        <v>USI</v>
      </c>
      <c r="D1634" s="29" t="str">
        <f>IFERROR(INDEX(Cadastro!$D$5:$D$94,$AB1634),"")</f>
        <v>B</v>
      </c>
      <c r="E1634" s="29" t="str">
        <f>IFERROR(INDEX(Cadastro!$G$5:$G$94,$AB1634),"")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$94,$AB1634),"")="",IF($L1634&gt;0,1,0),IF(IFERROR(INDEX(Cadastro!$F$5:$F$94,$AB1634),"")&lt;=IFERROR(INDEX(Parâmetros!$B$39:$B$48,MATCH($E1634,Parâmetros!$A$39:$A$48,0)),99),IFERROR(INDEX(Cadastro!$F$5:$F$94,$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$94,$AB1634),"")="",0,IF(IFERROR(INDEX(Cadastro!$F$5:$F$94,$AB1634),"")&gt;IFERROR(INDEX(Parâmetros!$B$39:$B$48,MATCH($E1634,Parâmetros!$A$39:$A$48,0)),99),IFERROR(INDEX(Cadastro!$F$5:$F$94,$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registro"),IF(AND($AB1634&lt;&gt;$AB1633,IFERROR(INDEX(Cadastro!$F$5:$F$94,$AB1634),"")=""),"Indeterminado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IFERROR(MATCH($A1634&amp;"|"&amp;TEXT(_xlfn.MAXIFS(Cadastro!$E$5:$E$94,Cadastro!$A$5:$A$94,$A1634,Cadastro!$E$5:$E$94,"&lt;="&amp;$F1634),"yyyymmdd"),Cadastro!$I$5:$I$94,0),"")</f>
        <v>61</v>
      </c>
      <c r="AC1634" t="str">
        <f>IFERROR(_xlfn.SINGLE(INDEX(Exceções!$D$5:$D$202,MATCH($A1634&amp;"|"&amp;$F1634,Exceções!$F$5:$F$202,0))),"")</f>
        <v/>
      </c>
      <c r="AD1634" t="str">
        <f>IF($AC1634="","",IFERROR(_xlfn.SINGLE(INDEX(Exceções!$E$5:$E$202,MATCH($A1634&amp;"|"&amp;$F1634,Exceções!$F$5:$F$202,0))),""))</f>
        <v/>
      </c>
    </row>
    <row r="1635" spans="1:30" ht="15" hidden="1" customHeight="1" x14ac:dyDescent="0.25">
      <c r="A1635" s="43">
        <v>54846</v>
      </c>
      <c r="B1635" s="29" t="s">
        <v>224</v>
      </c>
      <c r="C1635" s="29" t="str">
        <f>IFERROR(INDEX(Cadastro!$C$5:$C$94,$AB1635),"NÃO INFORMADO")</f>
        <v>USI</v>
      </c>
      <c r="D1635" s="29" t="str">
        <f>IFERROR(INDEX(Cadastro!$D$5:$D$94,$AB1635),"")</f>
        <v>B</v>
      </c>
      <c r="E1635" s="29" t="str">
        <f>IFERROR(INDEX(Cadastro!$G$5:$G$94,$AB1635),"")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$94,$AB1635),"")="",IF($L1635&gt;0,1,0),IF(IFERROR(INDEX(Cadastro!$F$5:$F$94,$AB1635),"")&lt;=IFERROR(INDEX(Parâmetros!$B$39:$B$48,MATCH($E1635,Parâmetros!$A$39:$A$48,0)),99),IFERROR(INDEX(Cadastro!$F$5:$F$94,$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$94,$AB1635),"")="",0,IF(IFERROR(INDEX(Cadastro!$F$5:$F$94,$AB1635),"")&gt;IFERROR(INDEX(Parâmetros!$B$39:$B$48,MATCH($E1635,Parâmetros!$A$39:$A$48,0)),99),IFERROR(INDEX(Cadastro!$F$5:$F$94,$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registro"),IF(AND($AB1635&lt;&gt;$AB1634,IFERROR(INDEX(Cadastro!$F$5:$F$94,$AB1635),"")=""),"Indeterminado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IFERROR(MATCH($A1635&amp;"|"&amp;TEXT(_xlfn.MAXIFS(Cadastro!$E$5:$E$94,Cadastro!$A$5:$A$94,$A1635,Cadastro!$E$5:$E$94,"&lt;="&amp;$F1635),"yyyymmdd"),Cadastro!$I$5:$I$94,0),"")</f>
        <v>61</v>
      </c>
      <c r="AC1635" t="str">
        <f>IFERROR(_xlfn.SINGLE(INDEX(Exceções!$D$5:$D$202,MATCH($A1635&amp;"|"&amp;$F1635,Exceções!$F$5:$F$202,0))),"")</f>
        <v/>
      </c>
      <c r="AD1635" t="str">
        <f>IF($AC1635="","",IFERROR(_xlfn.SINGLE(INDEX(Exceções!$E$5:$E$202,MATCH($A1635&amp;"|"&amp;$F1635,Exceções!$F$5:$F$202,0))),""))</f>
        <v/>
      </c>
    </row>
    <row r="1636" spans="1:30" ht="15" hidden="1" customHeight="1" x14ac:dyDescent="0.25">
      <c r="A1636" s="43">
        <v>54846</v>
      </c>
      <c r="B1636" s="29" t="s">
        <v>224</v>
      </c>
      <c r="C1636" s="29" t="str">
        <f>IFERROR(INDEX(Cadastro!$C$5:$C$94,$AB1636),"NÃO INFORMADO")</f>
        <v>USI</v>
      </c>
      <c r="D1636" s="29" t="str">
        <f>IFERROR(INDEX(Cadastro!$D$5:$D$94,$AB1636),"")</f>
        <v>B</v>
      </c>
      <c r="E1636" s="29" t="str">
        <f>IFERROR(INDEX(Cadastro!$G$5:$G$94,$AB1636),"")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$94,$AB1636),"")="",IF($L1636&gt;0,1,0),IF(IFERROR(INDEX(Cadastro!$F$5:$F$94,$AB1636),"")&lt;=IFERROR(INDEX(Parâmetros!$B$39:$B$48,MATCH($E1636,Parâmetros!$A$39:$A$48,0)),99),IFERROR(INDEX(Cadastro!$F$5:$F$94,$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$94,$AB1636),"")="",0,IF(IFERROR(INDEX(Cadastro!$F$5:$F$94,$AB1636),"")&gt;IFERROR(INDEX(Parâmetros!$B$39:$B$48,MATCH($E1636,Parâmetros!$A$39:$A$48,0)),99),IFERROR(INDEX(Cadastro!$F$5:$F$94,$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registro"),IF(AND($AB1636&lt;&gt;$AB1635,IFERROR(INDEX(Cadastro!$F$5:$F$94,$AB1636),"")=""),"Indeterminado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IFERROR(MATCH($A1636&amp;"|"&amp;TEXT(_xlfn.MAXIFS(Cadastro!$E$5:$E$94,Cadastro!$A$5:$A$94,$A1636,Cadastro!$E$5:$E$94,"&lt;="&amp;$F1636),"yyyymmdd"),Cadastro!$I$5:$I$94,0),"")</f>
        <v>61</v>
      </c>
      <c r="AC1636" t="str">
        <f>IFERROR(_xlfn.SINGLE(INDEX(Exceções!$D$5:$D$202,MATCH($A1636&amp;"|"&amp;$F1636,Exceções!$F$5:$F$202,0))),"")</f>
        <v/>
      </c>
      <c r="AD1636" t="str">
        <f>IF($AC1636="","",IFERROR(_xlfn.SINGLE(INDEX(Exceções!$E$5:$E$202,MATCH($A1636&amp;"|"&amp;$F1636,Exceções!$F$5:$F$202,0))),""))</f>
        <v/>
      </c>
    </row>
    <row r="1637" spans="1:30" ht="15" hidden="1" customHeight="1" x14ac:dyDescent="0.25">
      <c r="A1637" s="43">
        <v>54846</v>
      </c>
      <c r="B1637" s="29" t="s">
        <v>224</v>
      </c>
      <c r="C1637" s="29" t="str">
        <f>IFERROR(INDEX(Cadastro!$C$5:$C$94,$AB1637),"NÃO INFORMADO")</f>
        <v>USI</v>
      </c>
      <c r="D1637" s="29" t="str">
        <f>IFERROR(INDEX(Cadastro!$D$5:$D$94,$AB1637),"")</f>
        <v>B</v>
      </c>
      <c r="E1637" s="29" t="str">
        <f>IFERROR(INDEX(Cadastro!$G$5:$G$94,$AB1637),"")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$94,$AB1637),"")="",IF($L1637&gt;0,1,0),IF(IFERROR(INDEX(Cadastro!$F$5:$F$94,$AB1637),"")&lt;=IFERROR(INDEX(Parâmetros!$B$39:$B$48,MATCH($E1637,Parâmetros!$A$39:$A$48,0)),99),IFERROR(INDEX(Cadastro!$F$5:$F$94,$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$94,$AB1637),"")="",0,IF(IFERROR(INDEX(Cadastro!$F$5:$F$94,$AB1637),"")&gt;IFERROR(INDEX(Parâmetros!$B$39:$B$48,MATCH($E1637,Parâmetros!$A$39:$A$48,0)),99),IFERROR(INDEX(Cadastro!$F$5:$F$94,$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registro"),IF(AND($AB1637&lt;&gt;$AB1636,IFERROR(INDEX(Cadastro!$F$5:$F$94,$AB1637),"")=""),"Indeterminado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IFERROR(MATCH($A1637&amp;"|"&amp;TEXT(_xlfn.MAXIFS(Cadastro!$E$5:$E$94,Cadastro!$A$5:$A$94,$A1637,Cadastro!$E$5:$E$94,"&lt;="&amp;$F1637),"yyyymmdd"),Cadastro!$I$5:$I$94,0),"")</f>
        <v>61</v>
      </c>
      <c r="AC1637" t="str">
        <f>IFERROR(_xlfn.SINGLE(INDEX(Exceções!$D$5:$D$202,MATCH($A1637&amp;"|"&amp;$F1637,Exceções!$F$5:$F$202,0))),"")</f>
        <v/>
      </c>
      <c r="AD1637" t="str">
        <f>IF($AC1637="","",IFERROR(_xlfn.SINGLE(INDEX(Exceções!$E$5:$E$202,MATCH($A1637&amp;"|"&amp;$F1637,Exceções!$F$5:$F$202,0))),""))</f>
        <v/>
      </c>
    </row>
    <row r="1638" spans="1:30" ht="15" hidden="1" customHeight="1" x14ac:dyDescent="0.25">
      <c r="A1638" s="43">
        <v>54846</v>
      </c>
      <c r="B1638" s="29" t="s">
        <v>224</v>
      </c>
      <c r="C1638" s="29" t="str">
        <f>IFERROR(INDEX(Cadastro!$C$5:$C$94,$AB1638),"NÃO INFORMADO")</f>
        <v>USI</v>
      </c>
      <c r="D1638" s="29" t="str">
        <f>IFERROR(INDEX(Cadastro!$D$5:$D$94,$AB1638),"")</f>
        <v>B</v>
      </c>
      <c r="E1638" s="29" t="str">
        <f>IFERROR(INDEX(Cadastro!$G$5:$G$94,$AB1638),"")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$94,$AB1638),"")="",IF($L1638&gt;0,1,0),IF(IFERROR(INDEX(Cadastro!$F$5:$F$94,$AB1638),"")&lt;=IFERROR(INDEX(Parâmetros!$B$39:$B$48,MATCH($E1638,Parâmetros!$A$39:$A$48,0)),99),IFERROR(INDEX(Cadastro!$F$5:$F$94,$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$94,$AB1638),"")="",0,IF(IFERROR(INDEX(Cadastro!$F$5:$F$94,$AB1638),"")&gt;IFERROR(INDEX(Parâmetros!$B$39:$B$48,MATCH($E1638,Parâmetros!$A$39:$A$48,0)),99),IFERROR(INDEX(Cadastro!$F$5:$F$94,$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registro"),IF(AND($AB1638&lt;&gt;$AB1637,IFERROR(INDEX(Cadastro!$F$5:$F$94,$AB1638),"")=""),"Indeterminado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IFERROR(MATCH($A1638&amp;"|"&amp;TEXT(_xlfn.MAXIFS(Cadastro!$E$5:$E$94,Cadastro!$A$5:$A$94,$A1638,Cadastro!$E$5:$E$94,"&lt;="&amp;$F1638),"yyyymmdd"),Cadastro!$I$5:$I$94,0),"")</f>
        <v>61</v>
      </c>
      <c r="AC1638" t="str">
        <f>IFERROR(_xlfn.SINGLE(INDEX(Exceções!$D$5:$D$202,MATCH($A1638&amp;"|"&amp;$F1638,Exceções!$F$5:$F$202,0))),"")</f>
        <v/>
      </c>
      <c r="AD1638" t="str">
        <f>IF($AC1638="","",IFERROR(_xlfn.SINGLE(INDEX(Exceções!$E$5:$E$202,MATCH($A1638&amp;"|"&amp;$F1638,Exceções!$F$5:$F$202,0))),""))</f>
        <v/>
      </c>
    </row>
    <row r="1639" spans="1:30" ht="15" hidden="1" customHeight="1" x14ac:dyDescent="0.25">
      <c r="A1639" s="43">
        <v>54846</v>
      </c>
      <c r="B1639" s="29" t="s">
        <v>224</v>
      </c>
      <c r="C1639" s="29" t="str">
        <f>IFERROR(INDEX(Cadastro!$C$5:$C$94,$AB1639),"NÃO INFORMADO")</f>
        <v>USI</v>
      </c>
      <c r="D1639" s="29" t="str">
        <f>IFERROR(INDEX(Cadastro!$D$5:$D$94,$AB1639),"")</f>
        <v>B</v>
      </c>
      <c r="E1639" s="29" t="str">
        <f>IFERROR(INDEX(Cadastro!$G$5:$G$94,$AB1639),"")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$94,$AB1639),"")="",IF($L1639&gt;0,1,0),IF(IFERROR(INDEX(Cadastro!$F$5:$F$94,$AB1639),"")&lt;=IFERROR(INDEX(Parâmetros!$B$39:$B$48,MATCH($E1639,Parâmetros!$A$39:$A$48,0)),99),IFERROR(INDEX(Cadastro!$F$5:$F$94,$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$94,$AB1639),"")="",0,IF(IFERROR(INDEX(Cadastro!$F$5:$F$94,$AB1639),"")&gt;IFERROR(INDEX(Parâmetros!$B$39:$B$48,MATCH($E1639,Parâmetros!$A$39:$A$48,0)),99),IFERROR(INDEX(Cadastro!$F$5:$F$94,$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registro"),IF(AND($AB1639&lt;&gt;$AB1638,IFERROR(INDEX(Cadastro!$F$5:$F$94,$AB1639),"")=""),"Indeterminado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IFERROR(MATCH($A1639&amp;"|"&amp;TEXT(_xlfn.MAXIFS(Cadastro!$E$5:$E$94,Cadastro!$A$5:$A$94,$A1639,Cadastro!$E$5:$E$94,"&lt;="&amp;$F1639),"yyyymmdd"),Cadastro!$I$5:$I$94,0),"")</f>
        <v>61</v>
      </c>
      <c r="AC1639" t="str">
        <f>IFERROR(_xlfn.SINGLE(INDEX(Exceções!$D$5:$D$202,MATCH($A1639&amp;"|"&amp;$F1639,Exceções!$F$5:$F$202,0))),"")</f>
        <v/>
      </c>
      <c r="AD1639" t="str">
        <f>IF($AC1639="","",IFERROR(_xlfn.SINGLE(INDEX(Exceções!$E$5:$E$202,MATCH($A1639&amp;"|"&amp;$F1639,Exceções!$F$5:$F$202,0))),""))</f>
        <v/>
      </c>
    </row>
    <row r="1640" spans="1:30" ht="15" hidden="1" customHeight="1" x14ac:dyDescent="0.25">
      <c r="A1640" s="43">
        <v>54846</v>
      </c>
      <c r="B1640" s="29" t="s">
        <v>224</v>
      </c>
      <c r="C1640" s="29" t="str">
        <f>IFERROR(INDEX(Cadastro!$C$5:$C$94,$AB1640),"NÃO INFORMADO")</f>
        <v>USI</v>
      </c>
      <c r="D1640" s="29" t="str">
        <f>IFERROR(INDEX(Cadastro!$D$5:$D$94,$AB1640),"")</f>
        <v>B</v>
      </c>
      <c r="E1640" s="29" t="str">
        <f>IFERROR(INDEX(Cadastro!$G$5:$G$94,$AB1640),"")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$94,$AB1640),"")="",IF($L1640&gt;0,1,0),IF(IFERROR(INDEX(Cadastro!$F$5:$F$94,$AB1640),"")&lt;=IFERROR(INDEX(Parâmetros!$B$39:$B$48,MATCH($E1640,Parâmetros!$A$39:$A$48,0)),99),IFERROR(INDEX(Cadastro!$F$5:$F$94,$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$94,$AB1640),"")="",0,IF(IFERROR(INDEX(Cadastro!$F$5:$F$94,$AB1640),"")&gt;IFERROR(INDEX(Parâmetros!$B$39:$B$48,MATCH($E1640,Parâmetros!$A$39:$A$48,0)),99),IFERROR(INDEX(Cadastro!$F$5:$F$94,$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registro"),IF(AND($AB1640&lt;&gt;$AB1639,IFERROR(INDEX(Cadastro!$F$5:$F$94,$AB1640),"")=""),"Indeterminado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IFERROR(MATCH($A1640&amp;"|"&amp;TEXT(_xlfn.MAXIFS(Cadastro!$E$5:$E$94,Cadastro!$A$5:$A$94,$A1640,Cadastro!$E$5:$E$94,"&lt;="&amp;$F1640),"yyyymmdd"),Cadastro!$I$5:$I$94,0),"")</f>
        <v>61</v>
      </c>
      <c r="AC1640" t="str">
        <f>IFERROR(_xlfn.SINGLE(INDEX(Exceções!$D$5:$D$202,MATCH($A1640&amp;"|"&amp;$F1640,Exceções!$F$5:$F$202,0))),"")</f>
        <v/>
      </c>
      <c r="AD1640" t="str">
        <f>IF($AC1640="","",IFERROR(_xlfn.SINGLE(INDEX(Exceções!$E$5:$E$202,MATCH($A1640&amp;"|"&amp;$F1640,Exceções!$F$5:$F$202,0))),""))</f>
        <v/>
      </c>
    </row>
    <row r="1641" spans="1:30" ht="15" hidden="1" customHeight="1" x14ac:dyDescent="0.25">
      <c r="A1641" s="43">
        <v>54846</v>
      </c>
      <c r="B1641" s="29" t="s">
        <v>224</v>
      </c>
      <c r="C1641" s="29" t="str">
        <f>IFERROR(INDEX(Cadastro!$C$5:$C$94,$AB1641),"NÃO INFORMADO")</f>
        <v>USI</v>
      </c>
      <c r="D1641" s="29" t="str">
        <f>IFERROR(INDEX(Cadastro!$D$5:$D$94,$AB1641),"")</f>
        <v>B</v>
      </c>
      <c r="E1641" s="29" t="str">
        <f>IFERROR(INDEX(Cadastro!$G$5:$G$94,$AB1641),"")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$94,$AB1641),"")="",IF($L1641&gt;0,1,0),IF(IFERROR(INDEX(Cadastro!$F$5:$F$94,$AB1641),"")&lt;=IFERROR(INDEX(Parâmetros!$B$39:$B$48,MATCH($E1641,Parâmetros!$A$39:$A$48,0)),99),IFERROR(INDEX(Cadastro!$F$5:$F$94,$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$94,$AB1641),"")="",0,IF(IFERROR(INDEX(Cadastro!$F$5:$F$94,$AB1641),"")&gt;IFERROR(INDEX(Parâmetros!$B$39:$B$48,MATCH($E1641,Parâmetros!$A$39:$A$48,0)),99),IFERROR(INDEX(Cadastro!$F$5:$F$94,$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registro"),IF(AND($AB1641&lt;&gt;$AB1640,IFERROR(INDEX(Cadastro!$F$5:$F$94,$AB1641),"")=""),"Indeterminado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IFERROR(MATCH($A1641&amp;"|"&amp;TEXT(_xlfn.MAXIFS(Cadastro!$E$5:$E$94,Cadastro!$A$5:$A$94,$A1641,Cadastro!$E$5:$E$94,"&lt;="&amp;$F1641),"yyyymmdd"),Cadastro!$I$5:$I$94,0),"")</f>
        <v>61</v>
      </c>
      <c r="AC1641" t="str">
        <f>IFERROR(_xlfn.SINGLE(INDEX(Exceções!$D$5:$D$202,MATCH($A1641&amp;"|"&amp;$F1641,Exceções!$F$5:$F$202,0))),"")</f>
        <v/>
      </c>
      <c r="AD1641" t="str">
        <f>IF($AC1641="","",IFERROR(_xlfn.SINGLE(INDEX(Exceções!$E$5:$E$202,MATCH($A1641&amp;"|"&amp;$F1641,Exceções!$F$5:$F$202,0))),""))</f>
        <v/>
      </c>
    </row>
    <row r="1642" spans="1:30" ht="15" hidden="1" customHeight="1" x14ac:dyDescent="0.25">
      <c r="A1642" s="43">
        <v>54846</v>
      </c>
      <c r="B1642" s="29" t="s">
        <v>224</v>
      </c>
      <c r="C1642" s="29" t="str">
        <f>IFERROR(INDEX(Cadastro!$C$5:$C$94,$AB1642),"NÃO INFORMADO")</f>
        <v>USI</v>
      </c>
      <c r="D1642" s="29" t="str">
        <f>IFERROR(INDEX(Cadastro!$D$5:$D$94,$AB1642),"")</f>
        <v>B</v>
      </c>
      <c r="E1642" s="29" t="str">
        <f>IFERROR(INDEX(Cadastro!$G$5:$G$94,$AB1642),"")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$94,$AB1642),"")="",IF($L1642&gt;0,1,0),IF(IFERROR(INDEX(Cadastro!$F$5:$F$94,$AB1642),"")&lt;=IFERROR(INDEX(Parâmetros!$B$39:$B$48,MATCH($E1642,Parâmetros!$A$39:$A$48,0)),99),IFERROR(INDEX(Cadastro!$F$5:$F$94,$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$94,$AB1642),"")="",0,IF(IFERROR(INDEX(Cadastro!$F$5:$F$94,$AB1642),"")&gt;IFERROR(INDEX(Parâmetros!$B$39:$B$48,MATCH($E1642,Parâmetros!$A$39:$A$48,0)),99),IFERROR(INDEX(Cadastro!$F$5:$F$94,$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registro"),IF(AND($AB1642&lt;&gt;$AB1641,IFERROR(INDEX(Cadastro!$F$5:$F$94,$AB1642),"")=""),"Indeterminado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IFERROR(MATCH($A1642&amp;"|"&amp;TEXT(_xlfn.MAXIFS(Cadastro!$E$5:$E$94,Cadastro!$A$5:$A$94,$A1642,Cadastro!$E$5:$E$94,"&lt;="&amp;$F1642),"yyyymmdd"),Cadastro!$I$5:$I$94,0),"")</f>
        <v>61</v>
      </c>
      <c r="AC1642" t="str">
        <f>IFERROR(_xlfn.SINGLE(INDEX(Exceções!$D$5:$D$202,MATCH($A1642&amp;"|"&amp;$F1642,Exceções!$F$5:$F$202,0))),"")</f>
        <v/>
      </c>
      <c r="AD1642" t="str">
        <f>IF($AC1642="","",IFERROR(_xlfn.SINGLE(INDEX(Exceções!$E$5:$E$202,MATCH($A1642&amp;"|"&amp;$F1642,Exceções!$F$5:$F$202,0))),""))</f>
        <v/>
      </c>
    </row>
    <row r="1643" spans="1:30" ht="15" hidden="1" customHeight="1" x14ac:dyDescent="0.25">
      <c r="A1643" s="43">
        <v>54846</v>
      </c>
      <c r="B1643" s="29" t="s">
        <v>224</v>
      </c>
      <c r="C1643" s="29" t="str">
        <f>IFERROR(INDEX(Cadastro!$C$5:$C$94,$AB1643),"NÃO INFORMADO")</f>
        <v>USI</v>
      </c>
      <c r="D1643" s="29" t="str">
        <f>IFERROR(INDEX(Cadastro!$D$5:$D$94,$AB1643),"")</f>
        <v>B</v>
      </c>
      <c r="E1643" s="29" t="str">
        <f>IFERROR(INDEX(Cadastro!$G$5:$G$94,$AB1643),"")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$94,$AB1643),"")="",IF($L1643&gt;0,1,0),IF(IFERROR(INDEX(Cadastro!$F$5:$F$94,$AB1643),"")&lt;=IFERROR(INDEX(Parâmetros!$B$39:$B$48,MATCH($E1643,Parâmetros!$A$39:$A$48,0)),99),IFERROR(INDEX(Cadastro!$F$5:$F$94,$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$94,$AB1643),"")="",0,IF(IFERROR(INDEX(Cadastro!$F$5:$F$94,$AB1643),"")&gt;IFERROR(INDEX(Parâmetros!$B$39:$B$48,MATCH($E1643,Parâmetros!$A$39:$A$48,0)),99),IFERROR(INDEX(Cadastro!$F$5:$F$94,$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registro"),IF(AND($AB1643&lt;&gt;$AB1642,IFERROR(INDEX(Cadastro!$F$5:$F$94,$AB1643),"")=""),"Indeterminado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IFERROR(MATCH($A1643&amp;"|"&amp;TEXT(_xlfn.MAXIFS(Cadastro!$E$5:$E$94,Cadastro!$A$5:$A$94,$A1643,Cadastro!$E$5:$E$94,"&lt;="&amp;$F1643),"yyyymmdd"),Cadastro!$I$5:$I$94,0),"")</f>
        <v>61</v>
      </c>
      <c r="AC1643" t="str">
        <f>IFERROR(_xlfn.SINGLE(INDEX(Exceções!$D$5:$D$202,MATCH($A1643&amp;"|"&amp;$F1643,Exceções!$F$5:$F$202,0))),"")</f>
        <v/>
      </c>
      <c r="AD1643" t="str">
        <f>IF($AC1643="","",IFERROR(_xlfn.SINGLE(INDEX(Exceções!$E$5:$E$202,MATCH($A1643&amp;"|"&amp;$F1643,Exceções!$F$5:$F$202,0))),""))</f>
        <v/>
      </c>
    </row>
    <row r="1644" spans="1:30" ht="15" hidden="1" customHeight="1" x14ac:dyDescent="0.25">
      <c r="A1644" s="43">
        <v>54846</v>
      </c>
      <c r="B1644" s="29" t="s">
        <v>224</v>
      </c>
      <c r="C1644" s="29" t="str">
        <f>IFERROR(INDEX(Cadastro!$C$5:$C$94,$AB1644),"NÃO INFORMADO")</f>
        <v>USI</v>
      </c>
      <c r="D1644" s="29" t="str">
        <f>IFERROR(INDEX(Cadastro!$D$5:$D$94,$AB1644),"")</f>
        <v>B</v>
      </c>
      <c r="E1644" s="29" t="str">
        <f>IFERROR(INDEX(Cadastro!$G$5:$G$94,$AB1644),"")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$94,$AB1644),"")="",IF($L1644&gt;0,1,0),IF(IFERROR(INDEX(Cadastro!$F$5:$F$94,$AB1644),"")&lt;=IFERROR(INDEX(Parâmetros!$B$39:$B$48,MATCH($E1644,Parâmetros!$A$39:$A$48,0)),99),IFERROR(INDEX(Cadastro!$F$5:$F$94,$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$94,$AB1644),"")="",0,IF(IFERROR(INDEX(Cadastro!$F$5:$F$94,$AB1644),"")&gt;IFERROR(INDEX(Parâmetros!$B$39:$B$48,MATCH($E1644,Parâmetros!$A$39:$A$48,0)),99),IFERROR(INDEX(Cadastro!$F$5:$F$94,$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registro"),IF(AND($AB1644&lt;&gt;$AB1643,IFERROR(INDEX(Cadastro!$F$5:$F$94,$AB1644),"")=""),"Indeterminado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IFERROR(MATCH($A1644&amp;"|"&amp;TEXT(_xlfn.MAXIFS(Cadastro!$E$5:$E$94,Cadastro!$A$5:$A$94,$A1644,Cadastro!$E$5:$E$94,"&lt;="&amp;$F1644),"yyyymmdd"),Cadastro!$I$5:$I$94,0),"")</f>
        <v>61</v>
      </c>
      <c r="AC1644" t="str">
        <f>IFERROR(_xlfn.SINGLE(INDEX(Exceções!$D$5:$D$202,MATCH($A1644&amp;"|"&amp;$F1644,Exceções!$F$5:$F$202,0))),"")</f>
        <v/>
      </c>
      <c r="AD1644" t="str">
        <f>IF($AC1644="","",IFERROR(_xlfn.SINGLE(INDEX(Exceções!$E$5:$E$202,MATCH($A1644&amp;"|"&amp;$F1644,Exceções!$F$5:$F$202,0))),""))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IFERROR(INDEX(Cadastro!$C$5:$C$94,$AB1647),"NÃO INFORMADO")</f>
        <v>ELE</v>
      </c>
      <c r="D1647" s="29" t="str">
        <f>IFERROR(INDEX(Cadastro!$D$5:$D$94,$AB1647),"")</f>
        <v>B</v>
      </c>
      <c r="E1647" s="29" t="str">
        <f>IFERROR(INDEX(Cadastro!$G$5:$G$94,$AB1647),"")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$94,$AB1647),"")="",IF($L1647&gt;0,1,0),IF(IFERROR(INDEX(Cadastro!$F$5:$F$94,$AB1647),"")&lt;=IFERROR(INDEX(Parâmetros!$B$39:$B$48,MATCH($E1647,Parâmetros!$A$39:$A$48,0)),99),IFERROR(INDEX(Cadastro!$F$5:$F$94,$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$94,$AB1647),"")="",0,IF(IFERROR(INDEX(Cadastro!$F$5:$F$94,$AB1647),"")&gt;IFERROR(INDEX(Parâmetros!$B$39:$B$48,MATCH($E1647,Parâmetros!$A$39:$A$48,0)),99),IFERROR(INDEX(Cadastro!$F$5:$F$94,$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registro"),IF(AND($AB1647&lt;&gt;$AB1646,IFERROR(INDEX(Cadastro!$F$5:$F$94,$AB1647),"")=""),"Indeterminado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IFERROR(MATCH($A1647&amp;"|"&amp;TEXT(_xlfn.MAXIFS(Cadastro!$E$5:$E$94,Cadastro!$A$5:$A$94,$A1647,Cadastro!$E$5:$E$94,"&lt;="&amp;$F1647),"yyyymmdd"),Cadastro!$I$5:$I$94,0),"")</f>
        <v>62</v>
      </c>
      <c r="AC1647" t="str">
        <f>IFERROR(_xlfn.SINGLE(INDEX(Exceções!$D$5:$D$202,MATCH($A1647&amp;"|"&amp;$F1647,Exceções!$F$5:$F$202,0))),"")</f>
        <v/>
      </c>
      <c r="AD1647" t="str">
        <f>IF($AC1647="","",IFERROR(_xlfn.SINGLE(INDEX(Exceções!$E$5:$E$202,MATCH($A1647&amp;"|"&amp;$F1647,Exceções!$F$5:$F$202,0))),""))</f>
        <v/>
      </c>
    </row>
    <row r="1648" spans="1:30" ht="15" hidden="1" customHeight="1" x14ac:dyDescent="0.25">
      <c r="A1648" s="43">
        <v>55179</v>
      </c>
      <c r="B1648" s="29" t="s">
        <v>225</v>
      </c>
      <c r="C1648" s="29" t="str">
        <f>IFERROR(INDEX(Cadastro!$C$5:$C$94,$AB1648),"NÃO INFORMADO")</f>
        <v>ELE</v>
      </c>
      <c r="D1648" s="29" t="str">
        <f>IFERROR(INDEX(Cadastro!$D$5:$D$94,$AB1648),"")</f>
        <v>B</v>
      </c>
      <c r="E1648" s="29" t="str">
        <f>IFERROR(INDEX(Cadastro!$G$5:$G$94,$AB1648),"")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$94,$AB1648),"")="",IF($L1648&gt;0,1,0),IF(IFERROR(INDEX(Cadastro!$F$5:$F$94,$AB1648),"")&lt;=IFERROR(INDEX(Parâmetros!$B$39:$B$48,MATCH($E1648,Parâmetros!$A$39:$A$48,0)),99),IFERROR(INDEX(Cadastro!$F$5:$F$94,$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$94,$AB1648),"")="",0,IF(IFERROR(INDEX(Cadastro!$F$5:$F$94,$AB1648),"")&gt;IFERROR(INDEX(Parâmetros!$B$39:$B$48,MATCH($E1648,Parâmetros!$A$39:$A$48,0)),99),IFERROR(INDEX(Cadastro!$F$5:$F$94,$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registro"),IF(AND($AB1648&lt;&gt;$AB1647,IFERROR(INDEX(Cadastro!$F$5:$F$94,$AB1648),"")=""),"Indeterminado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IFERROR(MATCH($A1648&amp;"|"&amp;TEXT(_xlfn.MAXIFS(Cadastro!$E$5:$E$94,Cadastro!$A$5:$A$94,$A1648,Cadastro!$E$5:$E$94,"&lt;="&amp;$F1648),"yyyymmdd"),Cadastro!$I$5:$I$94,0),"")</f>
        <v>62</v>
      </c>
      <c r="AC1648" t="str">
        <f>IFERROR(_xlfn.SINGLE(INDEX(Exceções!$D$5:$D$202,MATCH($A1648&amp;"|"&amp;$F1648,Exceções!$F$5:$F$202,0))),"")</f>
        <v/>
      </c>
      <c r="AD1648" t="str">
        <f>IF($AC1648="","",IFERROR(_xlfn.SINGLE(INDEX(Exceções!$E$5:$E$202,MATCH($A1648&amp;"|"&amp;$F1648,Exceções!$F$5:$F$202,0))),""))</f>
        <v/>
      </c>
    </row>
    <row r="1649" spans="1:30" ht="15" hidden="1" customHeight="1" x14ac:dyDescent="0.25">
      <c r="A1649" s="43">
        <v>55179</v>
      </c>
      <c r="B1649" s="29" t="s">
        <v>225</v>
      </c>
      <c r="C1649" s="29" t="str">
        <f>IFERROR(INDEX(Cadastro!$C$5:$C$94,$AB1649),"NÃO INFORMADO")</f>
        <v>ELE</v>
      </c>
      <c r="D1649" s="29" t="str">
        <f>IFERROR(INDEX(Cadastro!$D$5:$D$94,$AB1649),"")</f>
        <v>B</v>
      </c>
      <c r="E1649" s="29" t="str">
        <f>IFERROR(INDEX(Cadastro!$G$5:$G$94,$AB1649),"")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$94,$AB1649),"")="",IF($L1649&gt;0,1,0),IF(IFERROR(INDEX(Cadastro!$F$5:$F$94,$AB1649),"")&lt;=IFERROR(INDEX(Parâmetros!$B$39:$B$48,MATCH($E1649,Parâmetros!$A$39:$A$48,0)),99),IFERROR(INDEX(Cadastro!$F$5:$F$94,$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$94,$AB1649),"")="",0,IF(IFERROR(INDEX(Cadastro!$F$5:$F$94,$AB1649),"")&gt;IFERROR(INDEX(Parâmetros!$B$39:$B$48,MATCH($E1649,Parâmetros!$A$39:$A$48,0)),99),IFERROR(INDEX(Cadastro!$F$5:$F$94,$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registro"),IF(AND($AB1649&lt;&gt;$AB1648,IFERROR(INDEX(Cadastro!$F$5:$F$94,$AB1649),"")=""),"Indeterminado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IFERROR(MATCH($A1649&amp;"|"&amp;TEXT(_xlfn.MAXIFS(Cadastro!$E$5:$E$94,Cadastro!$A$5:$A$94,$A1649,Cadastro!$E$5:$E$94,"&lt;="&amp;$F1649),"yyyymmdd"),Cadastro!$I$5:$I$94,0),"")</f>
        <v>62</v>
      </c>
      <c r="AC1649" t="str">
        <f>IFERROR(_xlfn.SINGLE(INDEX(Exceções!$D$5:$D$202,MATCH($A1649&amp;"|"&amp;$F1649,Exceções!$F$5:$F$202,0))),"")</f>
        <v/>
      </c>
      <c r="AD1649" t="str">
        <f>IF($AC1649="","",IFERROR(_xlfn.SINGLE(INDEX(Exceções!$E$5:$E$202,MATCH($A1649&amp;"|"&amp;$F1649,Exceções!$F$5:$F$202,0))),""))</f>
        <v/>
      </c>
    </row>
    <row r="1650" spans="1:30" ht="15" hidden="1" customHeight="1" x14ac:dyDescent="0.25">
      <c r="A1650" s="43">
        <v>55179</v>
      </c>
      <c r="B1650" s="29" t="s">
        <v>225</v>
      </c>
      <c r="C1650" s="29" t="str">
        <f>IFERROR(INDEX(Cadastro!$C$5:$C$94,$AB1650),"NÃO INFORMADO")</f>
        <v>ELE</v>
      </c>
      <c r="D1650" s="29" t="str">
        <f>IFERROR(INDEX(Cadastro!$D$5:$D$94,$AB1650),"")</f>
        <v>B</v>
      </c>
      <c r="E1650" s="29" t="str">
        <f>IFERROR(INDEX(Cadastro!$G$5:$G$94,$AB1650),"")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$94,$AB1650),"")="",IF($L1650&gt;0,1,0),IF(IFERROR(INDEX(Cadastro!$F$5:$F$94,$AB1650),"")&lt;=IFERROR(INDEX(Parâmetros!$B$39:$B$48,MATCH($E1650,Parâmetros!$A$39:$A$48,0)),99),IFERROR(INDEX(Cadastro!$F$5:$F$94,$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$94,$AB1650),"")="",0,IF(IFERROR(INDEX(Cadastro!$F$5:$F$94,$AB1650),"")&gt;IFERROR(INDEX(Parâmetros!$B$39:$B$48,MATCH($E1650,Parâmetros!$A$39:$A$48,0)),99),IFERROR(INDEX(Cadastro!$F$5:$F$94,$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registro"),IF(AND($AB1650&lt;&gt;$AB1649,IFERROR(INDEX(Cadastro!$F$5:$F$94,$AB1650),"")=""),"Indeterminado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IFERROR(MATCH($A1650&amp;"|"&amp;TEXT(_xlfn.MAXIFS(Cadastro!$E$5:$E$94,Cadastro!$A$5:$A$94,$A1650,Cadastro!$E$5:$E$94,"&lt;="&amp;$F1650),"yyyymmdd"),Cadastro!$I$5:$I$94,0),"")</f>
        <v>62</v>
      </c>
      <c r="AC1650" t="str">
        <f>IFERROR(_xlfn.SINGLE(INDEX(Exceções!$D$5:$D$202,MATCH($A1650&amp;"|"&amp;$F1650,Exceções!$F$5:$F$202,0))),"")</f>
        <v/>
      </c>
      <c r="AD1650" t="str">
        <f>IF($AC1650="","",IFERROR(_xlfn.SINGLE(INDEX(Exceções!$E$5:$E$202,MATCH($A1650&amp;"|"&amp;$F1650,Exceções!$F$5:$F$202,0))),""))</f>
        <v/>
      </c>
    </row>
    <row r="1651" spans="1:30" ht="15" hidden="1" customHeight="1" x14ac:dyDescent="0.25">
      <c r="A1651" s="43">
        <v>55179</v>
      </c>
      <c r="B1651" s="29" t="s">
        <v>225</v>
      </c>
      <c r="C1651" s="29" t="str">
        <f>IFERROR(INDEX(Cadastro!$C$5:$C$94,$AB1651),"NÃO INFORMADO")</f>
        <v>ELE</v>
      </c>
      <c r="D1651" s="29" t="str">
        <f>IFERROR(INDEX(Cadastro!$D$5:$D$94,$AB1651),"")</f>
        <v>B</v>
      </c>
      <c r="E1651" s="29" t="str">
        <f>IFERROR(INDEX(Cadastro!$G$5:$G$94,$AB1651),"")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$94,$AB1651),"")="",IF($L1651&gt;0,1,0),IF(IFERROR(INDEX(Cadastro!$F$5:$F$94,$AB1651),"")&lt;=IFERROR(INDEX(Parâmetros!$B$39:$B$48,MATCH($E1651,Parâmetros!$A$39:$A$48,0)),99),IFERROR(INDEX(Cadastro!$F$5:$F$94,$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$94,$AB1651),"")="",0,IF(IFERROR(INDEX(Cadastro!$F$5:$F$94,$AB1651),"")&gt;IFERROR(INDEX(Parâmetros!$B$39:$B$48,MATCH($E1651,Parâmetros!$A$39:$A$48,0)),99),IFERROR(INDEX(Cadastro!$F$5:$F$94,$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registro"),IF(AND($AB1651&lt;&gt;$AB1650,IFERROR(INDEX(Cadastro!$F$5:$F$94,$AB1651),"")=""),"Indeterminado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IFERROR(MATCH($A1651&amp;"|"&amp;TEXT(_xlfn.MAXIFS(Cadastro!$E$5:$E$94,Cadastro!$A$5:$A$94,$A1651,Cadastro!$E$5:$E$94,"&lt;="&amp;$F1651),"yyyymmdd"),Cadastro!$I$5:$I$94,0),"")</f>
        <v>62</v>
      </c>
      <c r="AC1651" t="str">
        <f>IFERROR(_xlfn.SINGLE(INDEX(Exceções!$D$5:$D$202,MATCH($A1651&amp;"|"&amp;$F1651,Exceções!$F$5:$F$202,0))),"")</f>
        <v/>
      </c>
      <c r="AD1651" t="str">
        <f>IF($AC1651="","",IFERROR(_xlfn.SINGLE(INDEX(Exceções!$E$5:$E$202,MATCH($A1651&amp;"|"&amp;$F1651,Exceções!$F$5:$F$202,0))),""))</f>
        <v/>
      </c>
    </row>
    <row r="1652" spans="1:30" ht="15" hidden="1" customHeight="1" x14ac:dyDescent="0.25">
      <c r="A1652" s="43">
        <v>55179</v>
      </c>
      <c r="B1652" s="29" t="s">
        <v>225</v>
      </c>
      <c r="C1652" s="29" t="str">
        <f>IFERROR(INDEX(Cadastro!$C$5:$C$94,$AB1652),"NÃO INFORMADO")</f>
        <v>ELE</v>
      </c>
      <c r="D1652" s="29" t="str">
        <f>IFERROR(INDEX(Cadastro!$D$5:$D$94,$AB1652),"")</f>
        <v>B</v>
      </c>
      <c r="E1652" s="29" t="str">
        <f>IFERROR(INDEX(Cadastro!$G$5:$G$94,$AB1652),"")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$94,$AB1652),"")="",IF($L1652&gt;0,1,0),IF(IFERROR(INDEX(Cadastro!$F$5:$F$94,$AB1652),"")&lt;=IFERROR(INDEX(Parâmetros!$B$39:$B$48,MATCH($E1652,Parâmetros!$A$39:$A$48,0)),99),IFERROR(INDEX(Cadastro!$F$5:$F$94,$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$94,$AB1652),"")="",0,IF(IFERROR(INDEX(Cadastro!$F$5:$F$94,$AB1652),"")&gt;IFERROR(INDEX(Parâmetros!$B$39:$B$48,MATCH($E1652,Parâmetros!$A$39:$A$48,0)),99),IFERROR(INDEX(Cadastro!$F$5:$F$94,$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registro"),IF(AND($AB1652&lt;&gt;$AB1651,IFERROR(INDEX(Cadastro!$F$5:$F$94,$AB1652),"")=""),"Indeterminado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IFERROR(MATCH($A1652&amp;"|"&amp;TEXT(_xlfn.MAXIFS(Cadastro!$E$5:$E$94,Cadastro!$A$5:$A$94,$A1652,Cadastro!$E$5:$E$94,"&lt;="&amp;$F1652),"yyyymmdd"),Cadastro!$I$5:$I$94,0),"")</f>
        <v>62</v>
      </c>
      <c r="AC1652" t="str">
        <f>IFERROR(_xlfn.SINGLE(INDEX(Exceções!$D$5:$D$202,MATCH($A1652&amp;"|"&amp;$F1652,Exceções!$F$5:$F$202,0))),"")</f>
        <v/>
      </c>
      <c r="AD1652" t="str">
        <f>IF($AC1652="","",IFERROR(_xlfn.SINGLE(INDEX(Exceções!$E$5:$E$202,MATCH($A1652&amp;"|"&amp;$F1652,Exceções!$F$5:$F$202,0))),""))</f>
        <v/>
      </c>
    </row>
    <row r="1653" spans="1:30" ht="15" hidden="1" customHeight="1" x14ac:dyDescent="0.25">
      <c r="A1653" s="43">
        <v>55179</v>
      </c>
      <c r="B1653" s="29" t="s">
        <v>225</v>
      </c>
      <c r="C1653" s="29" t="str">
        <f>IFERROR(INDEX(Cadastro!$C$5:$C$94,$AB1653),"NÃO INFORMADO")</f>
        <v>ELE</v>
      </c>
      <c r="D1653" s="29" t="str">
        <f>IFERROR(INDEX(Cadastro!$D$5:$D$94,$AB1653),"")</f>
        <v>B</v>
      </c>
      <c r="E1653" s="29" t="str">
        <f>IFERROR(INDEX(Cadastro!$G$5:$G$94,$AB1653),"")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$94,$AB1653),"")="",IF($L1653&gt;0,1,0),IF(IFERROR(INDEX(Cadastro!$F$5:$F$94,$AB1653),"")&lt;=IFERROR(INDEX(Parâmetros!$B$39:$B$48,MATCH($E1653,Parâmetros!$A$39:$A$48,0)),99),IFERROR(INDEX(Cadastro!$F$5:$F$94,$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$94,$AB1653),"")="",0,IF(IFERROR(INDEX(Cadastro!$F$5:$F$94,$AB1653),"")&gt;IFERROR(INDEX(Parâmetros!$B$39:$B$48,MATCH($E1653,Parâmetros!$A$39:$A$48,0)),99),IFERROR(INDEX(Cadastro!$F$5:$F$94,$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registro"),IF(AND($AB1653&lt;&gt;$AB1652,IFERROR(INDEX(Cadastro!$F$5:$F$94,$AB1653),"")=""),"Indeterminado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IFERROR(MATCH($A1653&amp;"|"&amp;TEXT(_xlfn.MAXIFS(Cadastro!$E$5:$E$94,Cadastro!$A$5:$A$94,$A1653,Cadastro!$E$5:$E$94,"&lt;="&amp;$F1653),"yyyymmdd"),Cadastro!$I$5:$I$94,0),"")</f>
        <v>62</v>
      </c>
      <c r="AC1653" t="str">
        <f>IFERROR(_xlfn.SINGLE(INDEX(Exceções!$D$5:$D$202,MATCH($A1653&amp;"|"&amp;$F1653,Exceções!$F$5:$F$202,0))),"")</f>
        <v/>
      </c>
      <c r="AD1653" t="str">
        <f>IF($AC1653="","",IFERROR(_xlfn.SINGLE(INDEX(Exceções!$E$5:$E$202,MATCH($A1653&amp;"|"&amp;$F1653,Exceções!$F$5:$F$202,0))),""))</f>
        <v/>
      </c>
    </row>
    <row r="1654" spans="1:30" ht="15" hidden="1" customHeight="1" x14ac:dyDescent="0.25">
      <c r="A1654" s="43">
        <v>55179</v>
      </c>
      <c r="B1654" s="29" t="s">
        <v>225</v>
      </c>
      <c r="C1654" s="29" t="str">
        <f>IFERROR(INDEX(Cadastro!$C$5:$C$94,$AB1654),"NÃO INFORMADO")</f>
        <v>ELE</v>
      </c>
      <c r="D1654" s="29" t="str">
        <f>IFERROR(INDEX(Cadastro!$D$5:$D$94,$AB1654),"")</f>
        <v>B</v>
      </c>
      <c r="E1654" s="29" t="str">
        <f>IFERROR(INDEX(Cadastro!$G$5:$G$94,$AB1654),"")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$94,$AB1654),"")="",IF($L1654&gt;0,1,0),IF(IFERROR(INDEX(Cadastro!$F$5:$F$94,$AB1654),"")&lt;=IFERROR(INDEX(Parâmetros!$B$39:$B$48,MATCH($E1654,Parâmetros!$A$39:$A$48,0)),99),IFERROR(INDEX(Cadastro!$F$5:$F$94,$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$94,$AB1654),"")="",0,IF(IFERROR(INDEX(Cadastro!$F$5:$F$94,$AB1654),"")&gt;IFERROR(INDEX(Parâmetros!$B$39:$B$48,MATCH($E1654,Parâmetros!$A$39:$A$48,0)),99),IFERROR(INDEX(Cadastro!$F$5:$F$94,$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registro"),IF(AND($AB1654&lt;&gt;$AB1653,IFERROR(INDEX(Cadastro!$F$5:$F$94,$AB1654),"")=""),"Indeterminado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IFERROR(MATCH($A1654&amp;"|"&amp;TEXT(_xlfn.MAXIFS(Cadastro!$E$5:$E$94,Cadastro!$A$5:$A$94,$A1654,Cadastro!$E$5:$E$94,"&lt;="&amp;$F1654),"yyyymmdd"),Cadastro!$I$5:$I$94,0),"")</f>
        <v>62</v>
      </c>
      <c r="AC1654" t="str">
        <f>IFERROR(_xlfn.SINGLE(INDEX(Exceções!$D$5:$D$202,MATCH($A1654&amp;"|"&amp;$F1654,Exceções!$F$5:$F$202,0))),"")</f>
        <v/>
      </c>
      <c r="AD1654" t="str">
        <f>IF($AC1654="","",IFERROR(_xlfn.SINGLE(INDEX(Exceções!$E$5:$E$202,MATCH($A1654&amp;"|"&amp;$F1654,Exceções!$F$5:$F$202,0))),""))</f>
        <v/>
      </c>
    </row>
    <row r="1655" spans="1:30" ht="15" hidden="1" customHeight="1" x14ac:dyDescent="0.25">
      <c r="A1655" s="43">
        <v>55179</v>
      </c>
      <c r="B1655" s="29" t="s">
        <v>225</v>
      </c>
      <c r="C1655" s="29" t="str">
        <f>IFERROR(INDEX(Cadastro!$C$5:$C$94,$AB1655),"NÃO INFORMADO")</f>
        <v>ELE</v>
      </c>
      <c r="D1655" s="29" t="str">
        <f>IFERROR(INDEX(Cadastro!$D$5:$D$94,$AB1655),"")</f>
        <v>B</v>
      </c>
      <c r="E1655" s="29" t="str">
        <f>IFERROR(INDEX(Cadastro!$G$5:$G$94,$AB1655),"")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$94,$AB1655),"")="",IF($L1655&gt;0,1,0),IF(IFERROR(INDEX(Cadastro!$F$5:$F$94,$AB1655),"")&lt;=IFERROR(INDEX(Parâmetros!$B$39:$B$48,MATCH($E1655,Parâmetros!$A$39:$A$48,0)),99),IFERROR(INDEX(Cadastro!$F$5:$F$94,$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$94,$AB1655),"")="",0,IF(IFERROR(INDEX(Cadastro!$F$5:$F$94,$AB1655),"")&gt;IFERROR(INDEX(Parâmetros!$B$39:$B$48,MATCH($E1655,Parâmetros!$A$39:$A$48,0)),99),IFERROR(INDEX(Cadastro!$F$5:$F$94,$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registro"),IF(AND($AB1655&lt;&gt;$AB1654,IFERROR(INDEX(Cadastro!$F$5:$F$94,$AB1655),"")=""),"Indeterminado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IFERROR(MATCH($A1655&amp;"|"&amp;TEXT(_xlfn.MAXIFS(Cadastro!$E$5:$E$94,Cadastro!$A$5:$A$94,$A1655,Cadastro!$E$5:$E$94,"&lt;="&amp;$F1655),"yyyymmdd"),Cadastro!$I$5:$I$94,0),"")</f>
        <v>62</v>
      </c>
      <c r="AC1655" t="str">
        <f>IFERROR(_xlfn.SINGLE(INDEX(Exceções!$D$5:$D$202,MATCH($A1655&amp;"|"&amp;$F1655,Exceções!$F$5:$F$202,0))),"")</f>
        <v/>
      </c>
      <c r="AD1655" t="str">
        <f>IF($AC1655="","",IFERROR(_xlfn.SINGLE(INDEX(Exceções!$E$5:$E$202,MATCH($A1655&amp;"|"&amp;$F1655,Exceções!$F$5:$F$202,0))),""))</f>
        <v/>
      </c>
    </row>
    <row r="1656" spans="1:30" ht="15" hidden="1" customHeight="1" x14ac:dyDescent="0.25">
      <c r="A1656" s="43">
        <v>55179</v>
      </c>
      <c r="B1656" s="29" t="s">
        <v>225</v>
      </c>
      <c r="C1656" s="29" t="str">
        <f>IFERROR(INDEX(Cadastro!$C$5:$C$94,$AB1656),"NÃO INFORMADO")</f>
        <v>ELE</v>
      </c>
      <c r="D1656" s="29" t="str">
        <f>IFERROR(INDEX(Cadastro!$D$5:$D$94,$AB1656),"")</f>
        <v>B</v>
      </c>
      <c r="E1656" s="29" t="str">
        <f>IFERROR(INDEX(Cadastro!$G$5:$G$94,$AB1656),"")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$94,$AB1656),"")="",IF($L1656&gt;0,1,0),IF(IFERROR(INDEX(Cadastro!$F$5:$F$94,$AB1656),"")&lt;=IFERROR(INDEX(Parâmetros!$B$39:$B$48,MATCH($E1656,Parâmetros!$A$39:$A$48,0)),99),IFERROR(INDEX(Cadastro!$F$5:$F$94,$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$94,$AB1656),"")="",0,IF(IFERROR(INDEX(Cadastro!$F$5:$F$94,$AB1656),"")&gt;IFERROR(INDEX(Parâmetros!$B$39:$B$48,MATCH($E1656,Parâmetros!$A$39:$A$48,0)),99),IFERROR(INDEX(Cadastro!$F$5:$F$94,$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registro"),IF(AND($AB1656&lt;&gt;$AB1655,IFERROR(INDEX(Cadastro!$F$5:$F$94,$AB1656),"")=""),"Indeterminado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IFERROR(MATCH($A1656&amp;"|"&amp;TEXT(_xlfn.MAXIFS(Cadastro!$E$5:$E$94,Cadastro!$A$5:$A$94,$A1656,Cadastro!$E$5:$E$94,"&lt;="&amp;$F1656),"yyyymmdd"),Cadastro!$I$5:$I$94,0),"")</f>
        <v>62</v>
      </c>
      <c r="AC1656" t="str">
        <f>IFERROR(_xlfn.SINGLE(INDEX(Exceções!$D$5:$D$202,MATCH($A1656&amp;"|"&amp;$F1656,Exceções!$F$5:$F$202,0))),"")</f>
        <v/>
      </c>
      <c r="AD1656" t="str">
        <f>IF($AC1656="","",IFERROR(_xlfn.SINGLE(INDEX(Exceções!$E$5:$E$202,MATCH($A1656&amp;"|"&amp;$F1656,Exceções!$F$5:$F$202,0))),""))</f>
        <v/>
      </c>
    </row>
    <row r="1657" spans="1:30" ht="15" hidden="1" customHeight="1" x14ac:dyDescent="0.25">
      <c r="A1657" s="43">
        <v>55179</v>
      </c>
      <c r="B1657" s="29" t="s">
        <v>225</v>
      </c>
      <c r="C1657" s="29" t="str">
        <f>IFERROR(INDEX(Cadastro!$C$5:$C$94,$AB1657),"NÃO INFORMADO")</f>
        <v>ELE</v>
      </c>
      <c r="D1657" s="29" t="str">
        <f>IFERROR(INDEX(Cadastro!$D$5:$D$94,$AB1657),"")</f>
        <v>B</v>
      </c>
      <c r="E1657" s="29" t="str">
        <f>IFERROR(INDEX(Cadastro!$G$5:$G$94,$AB1657),"")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$94,$AB1657),"")="",IF($L1657&gt;0,1,0),IF(IFERROR(INDEX(Cadastro!$F$5:$F$94,$AB1657),"")&lt;=IFERROR(INDEX(Parâmetros!$B$39:$B$48,MATCH($E1657,Parâmetros!$A$39:$A$48,0)),99),IFERROR(INDEX(Cadastro!$F$5:$F$94,$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$94,$AB1657),"")="",0,IF(IFERROR(INDEX(Cadastro!$F$5:$F$94,$AB1657),"")&gt;IFERROR(INDEX(Parâmetros!$B$39:$B$48,MATCH($E1657,Parâmetros!$A$39:$A$48,0)),99),IFERROR(INDEX(Cadastro!$F$5:$F$94,$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registro"),IF(AND($AB1657&lt;&gt;$AB1656,IFERROR(INDEX(Cadastro!$F$5:$F$94,$AB1657),"")=""),"Indeterminado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IFERROR(MATCH($A1657&amp;"|"&amp;TEXT(_xlfn.MAXIFS(Cadastro!$E$5:$E$94,Cadastro!$A$5:$A$94,$A1657,Cadastro!$E$5:$E$94,"&lt;="&amp;$F1657),"yyyymmdd"),Cadastro!$I$5:$I$94,0),"")</f>
        <v>62</v>
      </c>
      <c r="AC1657" t="str">
        <f>IFERROR(_xlfn.SINGLE(INDEX(Exceções!$D$5:$D$202,MATCH($A1657&amp;"|"&amp;$F1657,Exceções!$F$5:$F$202,0))),"")</f>
        <v>Atestado</v>
      </c>
      <c r="AD1657" t="str">
        <f>IF($AC1657="","",IFERROR(_xlfn.SINGLE(INDEX(Exceções!$E$5:$E$202,MATCH($A1657&amp;"|"&amp;$F1657,Exceções!$F$5:$F$202,0))),""))</f>
        <v>Atestado medico</v>
      </c>
    </row>
    <row r="1658" spans="1:30" ht="15" hidden="1" customHeight="1" x14ac:dyDescent="0.25">
      <c r="A1658" s="43">
        <v>55179</v>
      </c>
      <c r="B1658" s="29" t="s">
        <v>225</v>
      </c>
      <c r="C1658" s="29" t="str">
        <f>IFERROR(INDEX(Cadastro!$C$5:$C$94,$AB1658),"NÃO INFORMADO")</f>
        <v>ELE</v>
      </c>
      <c r="D1658" s="29" t="str">
        <f>IFERROR(INDEX(Cadastro!$D$5:$D$94,$AB1658),"")</f>
        <v>B</v>
      </c>
      <c r="E1658" s="29" t="str">
        <f>IFERROR(INDEX(Cadastro!$G$5:$G$94,$AB1658),"")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$94,$AB1658),"")="",IF($L1658&gt;0,1,0),IF(IFERROR(INDEX(Cadastro!$F$5:$F$94,$AB1658),"")&lt;=IFERROR(INDEX(Parâmetros!$B$39:$B$48,MATCH($E1658,Parâmetros!$A$39:$A$48,0)),99),IFERROR(INDEX(Cadastro!$F$5:$F$94,$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$94,$AB1658),"")="",0,IF(IFERROR(INDEX(Cadastro!$F$5:$F$94,$AB1658),"")&gt;IFERROR(INDEX(Parâmetros!$B$39:$B$48,MATCH($E1658,Parâmetros!$A$39:$A$48,0)),99),IFERROR(INDEX(Cadastro!$F$5:$F$94,$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registro"),IF(AND($AB1658&lt;&gt;$AB1657,IFERROR(INDEX(Cadastro!$F$5:$F$94,$AB1658),"")=""),"Indeterminado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IFERROR(MATCH($A1658&amp;"|"&amp;TEXT(_xlfn.MAXIFS(Cadastro!$E$5:$E$94,Cadastro!$A$5:$A$94,$A1658,Cadastro!$E$5:$E$94,"&lt;="&amp;$F1658),"yyyymmdd"),Cadastro!$I$5:$I$94,0),"")</f>
        <v>62</v>
      </c>
      <c r="AC1658" t="str">
        <f>IFERROR(_xlfn.SINGLE(INDEX(Exceções!$D$5:$D$202,MATCH($A1658&amp;"|"&amp;$F1658,Exceções!$F$5:$F$202,0))),"")</f>
        <v/>
      </c>
      <c r="AD1658" t="str">
        <f>IF($AC1658="","",IFERROR(_xlfn.SINGLE(INDEX(Exceções!$E$5:$E$202,MATCH($A1658&amp;"|"&amp;$F1658,Exceções!$F$5:$F$202,0))),""))</f>
        <v/>
      </c>
    </row>
    <row r="1659" spans="1:30" ht="15" hidden="1" customHeight="1" x14ac:dyDescent="0.25">
      <c r="A1659" s="43">
        <v>55179</v>
      </c>
      <c r="B1659" s="29" t="s">
        <v>225</v>
      </c>
      <c r="C1659" s="29" t="str">
        <f>IFERROR(INDEX(Cadastro!$C$5:$C$94,$AB1659),"NÃO INFORMADO")</f>
        <v>ELE</v>
      </c>
      <c r="D1659" s="29" t="str">
        <f>IFERROR(INDEX(Cadastro!$D$5:$D$94,$AB1659),"")</f>
        <v>B</v>
      </c>
      <c r="E1659" s="29" t="str">
        <f>IFERROR(INDEX(Cadastro!$G$5:$G$94,$AB1659),"")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$94,$AB1659),"")="",IF($L1659&gt;0,1,0),IF(IFERROR(INDEX(Cadastro!$F$5:$F$94,$AB1659),"")&lt;=IFERROR(INDEX(Parâmetros!$B$39:$B$48,MATCH($E1659,Parâmetros!$A$39:$A$48,0)),99),IFERROR(INDEX(Cadastro!$F$5:$F$94,$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$94,$AB1659),"")="",0,IF(IFERROR(INDEX(Cadastro!$F$5:$F$94,$AB1659),"")&gt;IFERROR(INDEX(Parâmetros!$B$39:$B$48,MATCH($E1659,Parâmetros!$A$39:$A$48,0)),99),IFERROR(INDEX(Cadastro!$F$5:$F$94,$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registro"),IF(AND($AB1659&lt;&gt;$AB1658,IFERROR(INDEX(Cadastro!$F$5:$F$94,$AB1659),"")=""),"Indeterminado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IFERROR(MATCH($A1659&amp;"|"&amp;TEXT(_xlfn.MAXIFS(Cadastro!$E$5:$E$94,Cadastro!$A$5:$A$94,$A1659,Cadastro!$E$5:$E$94,"&lt;="&amp;$F1659),"yyyymmdd"),Cadastro!$I$5:$I$94,0),"")</f>
        <v>62</v>
      </c>
      <c r="AC1659" t="str">
        <f>IFERROR(_xlfn.SINGLE(INDEX(Exceções!$D$5:$D$202,MATCH($A1659&amp;"|"&amp;$F1659,Exceções!$F$5:$F$202,0))),"")</f>
        <v/>
      </c>
      <c r="AD1659" t="str">
        <f>IF($AC1659="","",IFERROR(_xlfn.SINGLE(INDEX(Exceções!$E$5:$E$202,MATCH($A1659&amp;"|"&amp;$F1659,Exceções!$F$5:$F$202,0))),""))</f>
        <v/>
      </c>
    </row>
    <row r="1660" spans="1:30" ht="15" hidden="1" customHeight="1" x14ac:dyDescent="0.25">
      <c r="A1660" s="43">
        <v>55179</v>
      </c>
      <c r="B1660" s="29" t="s">
        <v>225</v>
      </c>
      <c r="C1660" s="29" t="str">
        <f>IFERROR(INDEX(Cadastro!$C$5:$C$94,$AB1660),"NÃO INFORMADO")</f>
        <v>ELE</v>
      </c>
      <c r="D1660" s="29" t="str">
        <f>IFERROR(INDEX(Cadastro!$D$5:$D$94,$AB1660),"")</f>
        <v>B</v>
      </c>
      <c r="E1660" s="29" t="str">
        <f>IFERROR(INDEX(Cadastro!$G$5:$G$94,$AB1660),"")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$94,$AB1660),"")="",IF($L1660&gt;0,1,0),IF(IFERROR(INDEX(Cadastro!$F$5:$F$94,$AB1660),"")&lt;=IFERROR(INDEX(Parâmetros!$B$39:$B$48,MATCH($E1660,Parâmetros!$A$39:$A$48,0)),99),IFERROR(INDEX(Cadastro!$F$5:$F$94,$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$94,$AB1660),"")="",0,IF(IFERROR(INDEX(Cadastro!$F$5:$F$94,$AB1660),"")&gt;IFERROR(INDEX(Parâmetros!$B$39:$B$48,MATCH($E1660,Parâmetros!$A$39:$A$48,0)),99),IFERROR(INDEX(Cadastro!$F$5:$F$94,$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registro"),IF(AND($AB1660&lt;&gt;$AB1659,IFERROR(INDEX(Cadastro!$F$5:$F$94,$AB1660),"")=""),"Indeterminado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IFERROR(MATCH($A1660&amp;"|"&amp;TEXT(_xlfn.MAXIFS(Cadastro!$E$5:$E$94,Cadastro!$A$5:$A$94,$A1660,Cadastro!$E$5:$E$94,"&lt;="&amp;$F1660),"yyyymmdd"),Cadastro!$I$5:$I$94,0),"")</f>
        <v>62</v>
      </c>
      <c r="AC1660" t="str">
        <f>IFERROR(_xlfn.SINGLE(INDEX(Exceções!$D$5:$D$202,MATCH($A1660&amp;"|"&amp;$F1660,Exceções!$F$5:$F$202,0))),"")</f>
        <v/>
      </c>
      <c r="AD1660" t="str">
        <f>IF($AC1660="","",IFERROR(_xlfn.SINGLE(INDEX(Exceções!$E$5:$E$202,MATCH($A1660&amp;"|"&amp;$F1660,Exceções!$F$5:$F$202,0))),""))</f>
        <v/>
      </c>
    </row>
    <row r="1661" spans="1:30" ht="15" hidden="1" customHeight="1" x14ac:dyDescent="0.25">
      <c r="A1661" s="43">
        <v>55179</v>
      </c>
      <c r="B1661" s="29" t="s">
        <v>225</v>
      </c>
      <c r="C1661" s="29" t="str">
        <f>IFERROR(INDEX(Cadastro!$C$5:$C$94,$AB1661),"NÃO INFORMADO")</f>
        <v>ELE</v>
      </c>
      <c r="D1661" s="29" t="str">
        <f>IFERROR(INDEX(Cadastro!$D$5:$D$94,$AB1661),"")</f>
        <v>B</v>
      </c>
      <c r="E1661" s="29" t="str">
        <f>IFERROR(INDEX(Cadastro!$G$5:$G$94,$AB1661),"")</f>
        <v>B</v>
      </c>
      <c r="F1661" s="41">
        <v>46251</v>
      </c>
      <c r="G1661" s="44" t="str">
        <f t="shared" si="318"/>
        <v>seg</v>
      </c>
      <c r="H1661" s="43">
        <f>IF(COUNTIFS(Dados!$A:$A,$A1661,Dados!$S:$S,$F1661)=0,"",_xlfn.MINIFS(Dados!$Q:$Q,Dados!$A:$A,$A1661,Dados!$S:$S,$F1661))</f>
        <v>950</v>
      </c>
      <c r="I1661" s="43">
        <f>IF($H1661="","",_xlfn.MAXIFS(Dados!$R:$R,Dados!$A:$A,$A1661,Dados!$S:$S,$F1661))</f>
        <v>1387</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6.05</v>
      </c>
      <c r="M1661" s="42">
        <f>IFERROR(INDEX(Parâmetros!$E$6:$E$11,MATCH($K1661,Parâmetros!$A$6:$A$11,0)),"")</f>
        <v>7.67</v>
      </c>
      <c r="N1661" s="45">
        <f t="shared" si="319"/>
        <v>0.78878748370273788</v>
      </c>
      <c r="O1661" s="45">
        <f>Parâmetros!$E$13</f>
        <v>0.8</v>
      </c>
      <c r="P1661" s="44" t="str">
        <f>IF(OR($M1661="",$F1661&gt;Parâmetros!$E$14),"Não","Sim")</f>
        <v>Sim</v>
      </c>
      <c r="Q1661" s="44" t="str">
        <f t="shared" si="320"/>
        <v>Sim</v>
      </c>
      <c r="R1661" s="44" t="str">
        <f t="shared" si="321"/>
        <v>Não</v>
      </c>
      <c r="S1661" s="42">
        <f t="shared" si="322"/>
        <v>8.6000000000000298E-2</v>
      </c>
      <c r="T1661" s="44" t="str">
        <f>IF($Q1661&lt;&gt;"Sim","",IF($N1661&gt;Parâmetros!$E$15,"Sim","Não"))</f>
        <v>Não</v>
      </c>
      <c r="U1661" s="29" t="str">
        <f t="shared" si="323"/>
        <v>Abaixo da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$94,$AB1661),"")="",IF($L1661&gt;0,1,0),IF(IFERROR(INDEX(Cadastro!$F$5:$F$94,$AB1661),"")&lt;=IFERROR(INDEX(Parâmetros!$B$39:$B$48,MATCH($E1661,Parâmetros!$A$39:$A$48,0)),99),IFERROR(INDEX(Cadastro!$F$5:$F$94,$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$94,$AB1661),"")="",0,IF(IFERROR(INDEX(Cadastro!$F$5:$F$94,$AB1661),"")&gt;IFERROR(INDEX(Parâmetros!$B$39:$B$48,MATCH($E1661,Parâmetros!$A$39:$A$48,0)),99),IFERROR(INDEX(Cadastro!$F$5:$F$94,$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registro"),IF(AND($AB1661&lt;&gt;$AB1660,IFERROR(INDEX(Cadastro!$F$5:$F$94,$AB1661),"")=""),"Indeterminado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IFERROR(MATCH($A1661&amp;"|"&amp;TEXT(_xlfn.MAXIFS(Cadastro!$E$5:$E$94,Cadastro!$A$5:$A$94,$A1661,Cadastro!$E$5:$E$94,"&lt;="&amp;$F1661),"yyyymmdd"),Cadastro!$I$5:$I$94,0),"")</f>
        <v>62</v>
      </c>
      <c r="AC1661" t="str">
        <f>IFERROR(_xlfn.SINGLE(INDEX(Exceções!$D$5:$D$202,MATCH($A1661&amp;"|"&amp;$F1661,Exceções!$F$5:$F$202,0))),"")</f>
        <v/>
      </c>
      <c r="AD1661" t="str">
        <f>IF($AC1661="","",IFERROR(_xlfn.SINGLE(INDEX(Exceções!$E$5:$E$202,MATCH($A1661&amp;"|"&amp;$F1661,Exceções!$F$5:$F$202,0))),""))</f>
        <v/>
      </c>
    </row>
    <row r="1662" spans="1:30" ht="15" hidden="1" customHeight="1" x14ac:dyDescent="0.25">
      <c r="A1662" s="43">
        <v>55179</v>
      </c>
      <c r="B1662" s="29" t="s">
        <v>225</v>
      </c>
      <c r="C1662" s="29" t="str">
        <f>IFERROR(INDEX(Cadastro!$C$5:$C$94,$AB1662),"NÃO INFORMADO")</f>
        <v>ELE</v>
      </c>
      <c r="D1662" s="29" t="str">
        <f>IFERROR(INDEX(Cadastro!$D$5:$D$94,$AB1662),"")</f>
        <v>B</v>
      </c>
      <c r="E1662" s="29" t="str">
        <f>IFERROR(INDEX(Cadastro!$G$5:$G$94,$AB1662),"")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$94,$AB1662),"")="",IF($L1662&gt;0,1,0),IF(IFERROR(INDEX(Cadastro!$F$5:$F$94,$AB1662),"")&lt;=IFERROR(INDEX(Parâmetros!$B$39:$B$48,MATCH($E1662,Parâmetros!$A$39:$A$48,0)),99),IFERROR(INDEX(Cadastro!$F$5:$F$94,$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$94,$AB1662),"")="",0,IF(IFERROR(INDEX(Cadastro!$F$5:$F$94,$AB1662),"")&gt;IFERROR(INDEX(Parâmetros!$B$39:$B$48,MATCH($E1662,Parâmetros!$A$39:$A$48,0)),99),IFERROR(INDEX(Cadastro!$F$5:$F$94,$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registro"),IF(AND($AB1662&lt;&gt;$AB1661,IFERROR(INDEX(Cadastro!$F$5:$F$94,$AB1662),"")=""),"Indeterminado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IFERROR(MATCH($A1662&amp;"|"&amp;TEXT(_xlfn.MAXIFS(Cadastro!$E$5:$E$94,Cadastro!$A$5:$A$94,$A1662,Cadastro!$E$5:$E$94,"&lt;="&amp;$F1662),"yyyymmdd"),Cadastro!$I$5:$I$94,0),"")</f>
        <v>62</v>
      </c>
      <c r="AC1662" t="str">
        <f>IFERROR(_xlfn.SINGLE(INDEX(Exceções!$D$5:$D$202,MATCH($A1662&amp;"|"&amp;$F1662,Exceções!$F$5:$F$202,0))),"")</f>
        <v/>
      </c>
      <c r="AD1662" t="str">
        <f>IF($AC1662="","",IFERROR(_xlfn.SINGLE(INDEX(Exceções!$E$5:$E$202,MATCH($A1662&amp;"|"&amp;$F1662,Exceções!$F$5:$F$202,0))),""))</f>
        <v/>
      </c>
    </row>
    <row r="1663" spans="1:30" ht="15" hidden="1" customHeight="1" x14ac:dyDescent="0.25">
      <c r="A1663" s="43">
        <v>55179</v>
      </c>
      <c r="B1663" s="29" t="s">
        <v>225</v>
      </c>
      <c r="C1663" s="29" t="str">
        <f>IFERROR(INDEX(Cadastro!$C$5:$C$94,$AB1663),"NÃO INFORMADO")</f>
        <v>ELE</v>
      </c>
      <c r="D1663" s="29" t="str">
        <f>IFERROR(INDEX(Cadastro!$D$5:$D$94,$AB1663),"")</f>
        <v>B</v>
      </c>
      <c r="E1663" s="29" t="str">
        <f>IFERROR(INDEX(Cadastro!$G$5:$G$94,$AB1663),"")</f>
        <v>B</v>
      </c>
      <c r="F1663" s="41">
        <v>46253</v>
      </c>
      <c r="G1663" s="44" t="str">
        <f t="shared" si="318"/>
        <v>qua</v>
      </c>
      <c r="H1663" s="43" t="str">
        <f>IF(COUNTIFS(Dados!$A:$A,$A1663,Dados!$S:$S,$F1663)=0,"",_xlfn.MINIFS(Dados!$Q:$Q,Dados!$A:$A,$A1663,Dados!$S:$S,$F1663))</f>
        <v/>
      </c>
      <c r="I1663" s="43" t="str">
        <f>IF($H1663="","",_xlfn.MAXIFS(Dados!$R:$R,Dados!$A:$A,$A1663,Dados!$S:$S,$F1663))</f>
        <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
      </c>
      <c r="L1663" s="42">
        <f>SUMIFS(Dados!$E:$E,Dados!$A:$A,$A1663,Dados!$S:$S,$F1663)</f>
        <v>0</v>
      </c>
      <c r="M1663" s="42" t="str">
        <f>IFERROR(INDEX(Parâmetros!$E$6:$E$11,MATCH($K1663,Parâmetros!$A$6:$A$11,0)),"")</f>
        <v/>
      </c>
      <c r="N1663" s="45" t="str">
        <f t="shared" si="319"/>
        <v/>
      </c>
      <c r="O1663" s="45">
        <f>Parâmetros!$E$13</f>
        <v>0.8</v>
      </c>
      <c r="P1663" s="44" t="str">
        <f>IF(OR($M1663="",$F1663&gt;Parâmetros!$E$14),"Não","Sim")</f>
        <v>Não</v>
      </c>
      <c r="Q1663" s="44" t="str">
        <f t="shared" si="320"/>
        <v/>
      </c>
      <c r="R1663" s="44" t="str">
        <f t="shared" si="321"/>
        <v/>
      </c>
      <c r="S1663" s="42" t="str">
        <f t="shared" si="322"/>
        <v/>
      </c>
      <c r="T1663" s="44" t="str">
        <f>IF($Q1663&lt;&gt;"Sim","",IF($N1663&gt;Parâmetros!$E$15,"Sim","Não"))</f>
        <v/>
      </c>
      <c r="U1663" s="29" t="str">
        <f t="shared" si="323"/>
        <v>Folga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Folga prevista pelo ciclo</v>
      </c>
      <c r="W1663" s="46">
        <f>IF(AND($AC1663&lt;&gt;"",$AB1663=$AB1662,$W1662&lt;&gt;""),$W1662,IF(OR(OR($D1663="6x1",$D1663="FF 6x1"),$D1663="5x2"),"",IF($AB1663&lt;&gt;$AB1662,IF(IFERROR(INDEX(Cadastro!$F$5:$F$94,$AB1663),"")="",IF($L1663&gt;0,1,0),IF(IFERROR(INDEX(Cadastro!$F$5:$F$94,$AB1663),"")&lt;=IFERROR(INDEX(Parâmetros!$B$39:$B$48,MATCH($E1663,Parâmetros!$A$39:$A$48,0)),99),IFERROR(INDEX(Cadastro!$F$5:$F$94,$AB1663),""),0)),IF($L1663&gt;0,IF(N($X1662)&gt;0,1,N($W1662)+1),IF(AND($L1663=0,OR(N($W1662)&gt;=IFERROR(INDEX(Parâmetros!$B$39:$B$48,MATCH($E1663,Parâmetros!$A$39:$A$48,0)),99),AND(N($X1662)&gt;0,N($X1662)&lt;IFERROR(INDEX(Parâmetros!$C$39:$C$48,MATCH($E1663,Parâmetros!$A$39:$A$48,0)),0)))),0,N($W1662)+1)))))</f>
        <v>0</v>
      </c>
      <c r="X1663" s="46">
        <f>IF(AND($AC1663&lt;&gt;"",$AB1663=$AB1662,$X1662&lt;&gt;""),$X1662,IF(OR(OR($D1663="6x1",$D1663="FF 6x1"),$D1663="5x2"),"",IF($AB1663&lt;&gt;$AB1662,IF(IFERROR(INDEX(Cadastro!$F$5:$F$94,$AB1663),"")="",0,IF(IFERROR(INDEX(Cadastro!$F$5:$F$94,$AB1663),"")&gt;IFERROR(INDEX(Parâmetros!$B$39:$B$48,MATCH($E1663,Parâmetros!$A$39:$A$48,0)),99),IFERROR(INDEX(Cadastro!$F$5:$F$94,$AB1663),"")-IFERROR(INDEX(Parâmetros!$B$39:$B$48,MATCH($E1663,Parâmetros!$A$39:$A$48,0)),99),0)),IF(AND($L1663=0,OR(N($W1662)&gt;=IFERROR(INDEX(Parâmetros!$B$39:$B$48,MATCH($E1663,Parâmetros!$A$39:$A$48,0)),99),AND(N($X1662)&gt;0,N($X1662)&lt;IFERROR(INDEX(Parâmetros!$C$39:$C$48,MATCH($E1663,Parâmetros!$A$39:$A$48,0)),0)))),N($X1662)+1,0))))</f>
        <v>1</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registro"),IF(AND($AB1663&lt;&gt;$AB1662,IFERROR(INDEX(Cadastro!$F$5:$F$94,$AB1663),"")=""),"Indeterminado (início da série)",IF($X1663&gt;0,"Folga","Falta de registro"))))))))</f>
        <v>Folga</v>
      </c>
      <c r="Z1663" s="46">
        <f>IF(OR($L1663&gt;0,$F1663&gt;Parâmetros!$E$14),0,IF($A1663&lt;&gt;$A1662,1,N($Z1662)+1))</f>
        <v>0</v>
      </c>
      <c r="AA1663" s="46">
        <f>IF(OR($L1663&gt;0,$F1663&gt;Parâmetros!$E$14),0,IF(OR($A1663&lt;&gt;$A1664,$F1664&gt;Parâmetros!$E$14),1,N($AA1664)+1))</f>
        <v>0</v>
      </c>
      <c r="AB1663" s="43">
        <f>IFERROR(MATCH($A1663&amp;"|"&amp;TEXT(_xlfn.MAXIFS(Cadastro!$E$5:$E$94,Cadastro!$A$5:$A$94,$A1663,Cadastro!$E$5:$E$94,"&lt;="&amp;$F1663),"yyyymmdd"),Cadastro!$I$5:$I$94,0),"")</f>
        <v>62</v>
      </c>
      <c r="AC1663" t="str">
        <f>IFERROR(_xlfn.SINGLE(INDEX(Exceções!$D$5:$D$202,MATCH($A1663&amp;"|"&amp;$F1663,Exceções!$F$5:$F$202,0))),"")</f>
        <v/>
      </c>
      <c r="AD1663" t="str">
        <f>IF($AC1663="","",IFERROR(_xlfn.SINGLE(INDEX(Exceções!$E$5:$E$202,MATCH($A1663&amp;"|"&amp;$F1663,Exceções!$F$5:$F$202,0))),""))</f>
        <v/>
      </c>
    </row>
    <row r="1664" spans="1:30" ht="15" hidden="1" customHeight="1" x14ac:dyDescent="0.25">
      <c r="A1664" s="43">
        <v>55179</v>
      </c>
      <c r="B1664" s="29" t="s">
        <v>225</v>
      </c>
      <c r="C1664" s="29" t="str">
        <f>IFERROR(INDEX(Cadastro!$C$5:$C$94,$AB1664),"NÃO INFORMADO")</f>
        <v>ELE</v>
      </c>
      <c r="D1664" s="29" t="str">
        <f>IFERROR(INDEX(Cadastro!$D$5:$D$94,$AB1664),"")</f>
        <v>B</v>
      </c>
      <c r="E1664" s="29" t="str">
        <f>IFERROR(INDEX(Cadastro!$G$5:$G$94,$AB1664),"")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B</v>
      </c>
      <c r="L1664" s="42">
        <f>SUMIFS(Dados!$E:$E,Dados!$A:$A,$A1664,Dados!$S:$S,$F1664)</f>
        <v>0</v>
      </c>
      <c r="M1664" s="42">
        <f>IFERROR(INDEX(Parâmetros!$E$6:$E$11,MATCH($K1664,Parâmetros!$A$6:$A$11,0)),"")</f>
        <v>7.67</v>
      </c>
      <c r="N1664" s="45">
        <f t="shared" si="319"/>
        <v>0</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Fora da apuração</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FALTA DE REGISTRO · dia 1 de 5 do ciclo</v>
      </c>
      <c r="W1664" s="46">
        <f>IF(AND($AC1664&lt;&gt;"",$AB1664=$AB1663,$W1663&lt;&gt;""),$W1663,IF(OR(OR($D1664="6x1",$D1664="FF 6x1"),$D1664="5x2"),"",IF($AB1664&lt;&gt;$AB1663,IF(IFERROR(INDEX(Cadastro!$F$5:$F$94,$AB1664),"")="",IF($L1664&gt;0,1,0),IF(IFERROR(INDEX(Cadastro!$F$5:$F$94,$AB1664),"")&lt;=IFERROR(INDEX(Parâmetros!$B$39:$B$48,MATCH($E1664,Parâmetros!$A$39:$A$48,0)),99),IFERROR(INDEX(Cadastro!$F$5:$F$94,$AB1664),""),0)),IF($L1664&gt;0,IF(N($X1663)&gt;0,1,N($W1663)+1),IF(AND($L1664=0,OR(N($W1663)&gt;=IFERROR(INDEX(Parâmetros!$B$39:$B$48,MATCH($E1664,Parâmetros!$A$39:$A$48,0)),99),AND(N($X1663)&gt;0,N($X1663)&lt;IFERROR(INDEX(Parâmetros!$C$39:$C$48,MATCH($E1664,Parâmetros!$A$39:$A$48,0)),0)))),0,N($W1663)+1)))))</f>
        <v>1</v>
      </c>
      <c r="X1664" s="46">
        <f>IF(AND($AC1664&lt;&gt;"",$AB1664=$AB1663,$X1663&lt;&gt;""),$X1663,IF(OR(OR($D1664="6x1",$D1664="FF 6x1"),$D1664="5x2"),"",IF($AB1664&lt;&gt;$AB1663,IF(IFERROR(INDEX(Cadastro!$F$5:$F$94,$AB1664),"")="",0,IF(IFERROR(INDEX(Cadastro!$F$5:$F$94,$AB1664),"")&gt;IFERROR(INDEX(Parâmetros!$B$39:$B$48,MATCH($E1664,Parâmetros!$A$39:$A$48,0)),99),IFERROR(INDEX(Cadastro!$F$5:$F$94,$AB1664),"")-IFERROR(INDEX(Parâmetros!$B$39:$B$48,MATCH($E1664,Parâmetros!$A$39:$A$48,0)),99),0)),IF(AND($L1664=0,OR(N($W1663)&gt;=IFERROR(INDEX(Parâmetros!$B$39:$B$48,MATCH($E1664,Parâmetros!$A$39:$A$48,0)),99),AND(N($X1663)&gt;0,N($X1663)&lt;IFERROR(INDEX(Parâmetros!$C$39:$C$48,MATCH($E1664,Parâmetros!$A$39:$A$48,0)),0)))),N($X1663)+1,0))))</f>
        <v>0</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registro"),IF(AND($AB1664&lt;&gt;$AB1663,IFERROR(INDEX(Cadastro!$F$5:$F$94,$AB1664),"")=""),"Indeterminado (início da série)",IF($X1664&gt;0,"Folga","Falta de registro"))))))))</f>
        <v>Falta de registro</v>
      </c>
      <c r="Z1664" s="46">
        <f>IF(OR($L1664&gt;0,$F1664&gt;Parâmetros!$E$14),0,IF($A1664&lt;&gt;$A1663,1,N($Z1663)+1))</f>
        <v>0</v>
      </c>
      <c r="AA1664" s="46">
        <f>IF(OR($L1664&gt;0,$F1664&gt;Parâmetros!$E$14),0,IF(OR($A1664&lt;&gt;$A1665,$F1665&gt;Parâmetros!$E$14),1,N($AA1665)+1))</f>
        <v>0</v>
      </c>
      <c r="AB1664" s="43">
        <f>IFERROR(MATCH($A1664&amp;"|"&amp;TEXT(_xlfn.MAXIFS(Cadastro!$E$5:$E$94,Cadastro!$A$5:$A$94,$A1664,Cadastro!$E$5:$E$94,"&lt;="&amp;$F1664),"yyyymmdd"),Cadastro!$I$5:$I$94,0),"")</f>
        <v>62</v>
      </c>
      <c r="AC1664" t="str">
        <f>IFERROR(_xlfn.SINGLE(INDEX(Exceções!$D$5:$D$202,MATCH($A1664&amp;"|"&amp;$F1664,Exceções!$F$5:$F$202,0))),"")</f>
        <v/>
      </c>
      <c r="AD1664" t="str">
        <f>IF($AC1664="","",IFERROR(_xlfn.SINGLE(INDEX(Exceções!$E$5:$E$202,MATCH($A1664&amp;"|"&amp;$F1664,Exceções!$F$5:$F$202,0))),""))</f>
        <v/>
      </c>
    </row>
    <row r="1665" spans="1:30" ht="15" hidden="1" customHeight="1" x14ac:dyDescent="0.25">
      <c r="A1665" s="43">
        <v>55179</v>
      </c>
      <c r="B1665" s="29" t="s">
        <v>225</v>
      </c>
      <c r="C1665" s="29" t="str">
        <f>IFERROR(INDEX(Cadastro!$C$5:$C$94,$AB1665),"NÃO INFORMADO")</f>
        <v>ELE</v>
      </c>
      <c r="D1665" s="29" t="str">
        <f>IFERROR(INDEX(Cadastro!$D$5:$D$94,$AB1665),"")</f>
        <v>B</v>
      </c>
      <c r="E1665" s="29" t="str">
        <f>IFERROR(INDEX(Cadastro!$G$5:$G$94,$AB1665),"")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2 de 5 do ciclo</v>
      </c>
      <c r="W1665" s="46">
        <f>IF(AND($AC1665&lt;&gt;"",$AB1665=$AB1664,$W1664&lt;&gt;""),$W1664,IF(OR(OR($D1665="6x1",$D1665="FF 6x1"),$D1665="5x2"),"",IF($AB1665&lt;&gt;$AB1664,IF(IFERROR(INDEX(Cadastro!$F$5:$F$94,$AB1665),"")="",IF($L1665&gt;0,1,0),IF(IFERROR(INDEX(Cadastro!$F$5:$F$94,$AB1665),"")&lt;=IFERROR(INDEX(Parâmetros!$B$39:$B$48,MATCH($E1665,Parâmetros!$A$39:$A$48,0)),99),IFERROR(INDEX(Cadastro!$F$5:$F$94,$AB1665),""),0)),IF($L1665&gt;0,IF(N($X1664)&gt;0,1,N($W1664)+1),IF(AND($L1665=0,OR(N($W1664)&gt;=IFERROR(INDEX(Parâmetros!$B$39:$B$48,MATCH($E1665,Parâmetros!$A$39:$A$48,0)),99),AND(N($X1664)&gt;0,N($X1664)&lt;IFERROR(INDEX(Parâmetros!$C$39:$C$48,MATCH($E1665,Parâmetros!$A$39:$A$48,0)),0)))),0,N($W1664)+1)))))</f>
        <v>2</v>
      </c>
      <c r="X1665" s="46">
        <f>IF(AND($AC1665&lt;&gt;"",$AB1665=$AB1664,$X1664&lt;&gt;""),$X1664,IF(OR(OR($D1665="6x1",$D1665="FF 6x1"),$D1665="5x2"),"",IF($AB1665&lt;&gt;$AB1664,IF(IFERROR(INDEX(Cadastro!$F$5:$F$94,$AB1665),"")="",0,IF(IFERROR(INDEX(Cadastro!$F$5:$F$94,$AB1665),"")&gt;IFERROR(INDEX(Parâmetros!$B$39:$B$48,MATCH($E1665,Parâmetros!$A$39:$A$48,0)),99),IFERROR(INDEX(Cadastro!$F$5:$F$94,$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registro"),IF(AND($AB1665&lt;&gt;$AB1664,IFERROR(INDEX(Cadastro!$F$5:$F$94,$AB1665),"")=""),"Indeterminado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IFERROR(MATCH($A1665&amp;"|"&amp;TEXT(_xlfn.MAXIFS(Cadastro!$E$5:$E$94,Cadastro!$A$5:$A$94,$A1665,Cadastro!$E$5:$E$94,"&lt;="&amp;$F1665),"yyyymmdd"),Cadastro!$I$5:$I$94,0),"")</f>
        <v>62</v>
      </c>
      <c r="AC1665" t="str">
        <f>IFERROR(_xlfn.SINGLE(INDEX(Exceções!$D$5:$D$202,MATCH($A1665&amp;"|"&amp;$F1665,Exceções!$F$5:$F$202,0))),"")</f>
        <v/>
      </c>
      <c r="AD1665" t="str">
        <f>IF($AC1665="","",IFERROR(_xlfn.SINGLE(INDEX(Exceções!$E$5:$E$202,MATCH($A1665&amp;"|"&amp;$F1665,Exceções!$F$5:$F$202,0))),""))</f>
        <v/>
      </c>
    </row>
    <row r="1666" spans="1:30" ht="15" hidden="1" customHeight="1" x14ac:dyDescent="0.25">
      <c r="A1666" s="43">
        <v>55179</v>
      </c>
      <c r="B1666" s="29" t="s">
        <v>225</v>
      </c>
      <c r="C1666" s="29" t="str">
        <f>IFERROR(INDEX(Cadastro!$C$5:$C$94,$AB1666),"NÃO INFORMADO")</f>
        <v>ELE</v>
      </c>
      <c r="D1666" s="29" t="str">
        <f>IFERROR(INDEX(Cadastro!$D$5:$D$94,$AB1666),"")</f>
        <v>B</v>
      </c>
      <c r="E1666" s="29" t="str">
        <f>IFERROR(INDEX(Cadastro!$G$5:$G$94,$AB1666),"")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3 de 5 do ciclo</v>
      </c>
      <c r="W1666" s="46">
        <f>IF(AND($AC1666&lt;&gt;"",$AB1666=$AB1665,$W1665&lt;&gt;""),$W1665,IF(OR(OR($D1666="6x1",$D1666="FF 6x1"),$D1666="5x2"),"",IF($AB1666&lt;&gt;$AB1665,IF(IFERROR(INDEX(Cadastro!$F$5:$F$94,$AB1666),"")="",IF($L1666&gt;0,1,0),IF(IFERROR(INDEX(Cadastro!$F$5:$F$94,$AB1666),"")&lt;=IFERROR(INDEX(Parâmetros!$B$39:$B$48,MATCH($E1666,Parâmetros!$A$39:$A$48,0)),99),IFERROR(INDEX(Cadastro!$F$5:$F$94,$AB1666),""),0)),IF($L1666&gt;0,IF(N($X1665)&gt;0,1,N($W1665)+1),IF(AND($L1666=0,OR(N($W1665)&gt;=IFERROR(INDEX(Parâmetros!$B$39:$B$48,MATCH($E1666,Parâmetros!$A$39:$A$48,0)),99),AND(N($X1665)&gt;0,N($X1665)&lt;IFERROR(INDEX(Parâmetros!$C$39:$C$48,MATCH($E1666,Parâmetros!$A$39:$A$48,0)),0)))),0,N($W1665)+1)))))</f>
        <v>3</v>
      </c>
      <c r="X1666" s="46">
        <f>IF(AND($AC1666&lt;&gt;"",$AB1666=$AB1665,$X1665&lt;&gt;""),$X1665,IF(OR(OR($D1666="6x1",$D1666="FF 6x1"),$D1666="5x2"),"",IF($AB1666&lt;&gt;$AB1665,IF(IFERROR(INDEX(Cadastro!$F$5:$F$94,$AB1666),"")="",0,IF(IFERROR(INDEX(Cadastro!$F$5:$F$94,$AB1666),"")&gt;IFERROR(INDEX(Parâmetros!$B$39:$B$48,MATCH($E1666,Parâmetros!$A$39:$A$48,0)),99),IFERROR(INDEX(Cadastro!$F$5:$F$94,$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registro"),IF(AND($AB1666&lt;&gt;$AB1665,IFERROR(INDEX(Cadastro!$F$5:$F$94,$AB1666),"")=""),"Indeterminado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IFERROR(MATCH($A1666&amp;"|"&amp;TEXT(_xlfn.MAXIFS(Cadastro!$E$5:$E$94,Cadastro!$A$5:$A$94,$A1666,Cadastro!$E$5:$E$94,"&lt;="&amp;$F1666),"yyyymmdd"),Cadastro!$I$5:$I$94,0),"")</f>
        <v>62</v>
      </c>
      <c r="AC1666" t="str">
        <f>IFERROR(_xlfn.SINGLE(INDEX(Exceções!$D$5:$D$202,MATCH($A1666&amp;"|"&amp;$F1666,Exceções!$F$5:$F$202,0))),"")</f>
        <v/>
      </c>
      <c r="AD1666" t="str">
        <f>IF($AC1666="","",IFERROR(_xlfn.SINGLE(INDEX(Exceções!$E$5:$E$202,MATCH($A1666&amp;"|"&amp;$F1666,Exceções!$F$5:$F$202,0))),""))</f>
        <v/>
      </c>
    </row>
    <row r="1667" spans="1:30" ht="15" hidden="1" customHeight="1" x14ac:dyDescent="0.25">
      <c r="A1667" s="43">
        <v>55179</v>
      </c>
      <c r="B1667" s="29" t="s">
        <v>225</v>
      </c>
      <c r="C1667" s="29" t="str">
        <f>IFERROR(INDEX(Cadastro!$C$5:$C$94,$AB1667),"NÃO INFORMADO")</f>
        <v>ELE</v>
      </c>
      <c r="D1667" s="29" t="str">
        <f>IFERROR(INDEX(Cadastro!$D$5:$D$94,$AB1667),"")</f>
        <v>B</v>
      </c>
      <c r="E1667" s="29" t="str">
        <f>IFERROR(INDEX(Cadastro!$G$5:$G$94,$AB1667),"")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4 de 5 do ciclo</v>
      </c>
      <c r="W1667" s="46">
        <f>IF(AND($AC1667&lt;&gt;"",$AB1667=$AB1666,$W1666&lt;&gt;""),$W1666,IF(OR(OR($D1667="6x1",$D1667="FF 6x1"),$D1667="5x2"),"",IF($AB1667&lt;&gt;$AB1666,IF(IFERROR(INDEX(Cadastro!$F$5:$F$94,$AB1667),"")="",IF($L1667&gt;0,1,0),IF(IFERROR(INDEX(Cadastro!$F$5:$F$94,$AB1667),"")&lt;=IFERROR(INDEX(Parâmetros!$B$39:$B$48,MATCH($E1667,Parâmetros!$A$39:$A$48,0)),99),IFERROR(INDEX(Cadastro!$F$5:$F$94,$AB1667),""),0)),IF($L1667&gt;0,IF(N($X1666)&gt;0,1,N($W1666)+1),IF(AND($L1667=0,OR(N($W1666)&gt;=IFERROR(INDEX(Parâmetros!$B$39:$B$48,MATCH($E1667,Parâmetros!$A$39:$A$48,0)),99),AND(N($X1666)&gt;0,N($X1666)&lt;IFERROR(INDEX(Parâmetros!$C$39:$C$48,MATCH($E1667,Parâmetros!$A$39:$A$48,0)),0)))),0,N($W1666)+1)))))</f>
        <v>4</v>
      </c>
      <c r="X1667" s="46">
        <f>IF(AND($AC1667&lt;&gt;"",$AB1667=$AB1666,$X1666&lt;&gt;""),$X1666,IF(OR(OR($D1667="6x1",$D1667="FF 6x1"),$D1667="5x2"),"",IF($AB1667&lt;&gt;$AB1666,IF(IFERROR(INDEX(Cadastro!$F$5:$F$94,$AB1667),"")="",0,IF(IFERROR(INDEX(Cadastro!$F$5:$F$94,$AB1667),"")&gt;IFERROR(INDEX(Parâmetros!$B$39:$B$48,MATCH($E1667,Parâmetros!$A$39:$A$48,0)),99),IFERROR(INDEX(Cadastro!$F$5:$F$94,$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registro"),IF(AND($AB1667&lt;&gt;$AB1666,IFERROR(INDEX(Cadastro!$F$5:$F$94,$AB1667),"")=""),"Indeterminado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IFERROR(MATCH($A1667&amp;"|"&amp;TEXT(_xlfn.MAXIFS(Cadastro!$E$5:$E$94,Cadastro!$A$5:$A$94,$A1667,Cadastro!$E$5:$E$94,"&lt;="&amp;$F1667),"yyyymmdd"),Cadastro!$I$5:$I$94,0),"")</f>
        <v>62</v>
      </c>
      <c r="AC1667" t="str">
        <f>IFERROR(_xlfn.SINGLE(INDEX(Exceções!$D$5:$D$202,MATCH($A1667&amp;"|"&amp;$F1667,Exceções!$F$5:$F$202,0))),"")</f>
        <v/>
      </c>
      <c r="AD1667" t="str">
        <f>IF($AC1667="","",IFERROR(_xlfn.SINGLE(INDEX(Exceções!$E$5:$E$202,MATCH($A1667&amp;"|"&amp;$F1667,Exceções!$F$5:$F$202,0))),""))</f>
        <v/>
      </c>
    </row>
    <row r="1668" spans="1:30" ht="15" hidden="1" customHeight="1" x14ac:dyDescent="0.25">
      <c r="A1668" s="43">
        <v>55179</v>
      </c>
      <c r="B1668" s="29" t="s">
        <v>225</v>
      </c>
      <c r="C1668" s="29" t="str">
        <f>IFERROR(INDEX(Cadastro!$C$5:$C$94,$AB1668),"NÃO INFORMADO")</f>
        <v>ELE</v>
      </c>
      <c r="D1668" s="29" t="str">
        <f>IFERROR(INDEX(Cadastro!$D$5:$D$94,$AB1668),"")</f>
        <v>B</v>
      </c>
      <c r="E1668" s="29" t="str">
        <f>IFERROR(INDEX(Cadastro!$G$5:$G$94,$AB1668),"")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5 de 5 do ciclo</v>
      </c>
      <c r="W1668" s="46">
        <f>IF(AND($AC1668&lt;&gt;"",$AB1668=$AB1667,$W1667&lt;&gt;""),$W1667,IF(OR(OR($D1668="6x1",$D1668="FF 6x1"),$D1668="5x2"),"",IF($AB1668&lt;&gt;$AB1667,IF(IFERROR(INDEX(Cadastro!$F$5:$F$94,$AB1668),"")="",IF($L1668&gt;0,1,0),IF(IFERROR(INDEX(Cadastro!$F$5:$F$94,$AB1668),"")&lt;=IFERROR(INDEX(Parâmetros!$B$39:$B$48,MATCH($E1668,Parâmetros!$A$39:$A$48,0)),99),IFERROR(INDEX(Cadastro!$F$5:$F$94,$AB1668),""),0)),IF($L1668&gt;0,IF(N($X1667)&gt;0,1,N($W1667)+1),IF(AND($L1668=0,OR(N($W1667)&gt;=IFERROR(INDEX(Parâmetros!$B$39:$B$48,MATCH($E1668,Parâmetros!$A$39:$A$48,0)),99),AND(N($X1667)&gt;0,N($X1667)&lt;IFERROR(INDEX(Parâmetros!$C$39:$C$48,MATCH($E1668,Parâmetros!$A$39:$A$48,0)),0)))),0,N($W1667)+1)))))</f>
        <v>5</v>
      </c>
      <c r="X1668" s="46">
        <f>IF(AND($AC1668&lt;&gt;"",$AB1668=$AB1667,$X1667&lt;&gt;""),$X1667,IF(OR(OR($D1668="6x1",$D1668="FF 6x1"),$D1668="5x2"),"",IF($AB1668&lt;&gt;$AB1667,IF(IFERROR(INDEX(Cadastro!$F$5:$F$94,$AB1668),"")="",0,IF(IFERROR(INDEX(Cadastro!$F$5:$F$94,$AB1668),"")&gt;IFERROR(INDEX(Parâmetros!$B$39:$B$48,MATCH($E1668,Parâmetros!$A$39:$A$48,0)),99),IFERROR(INDEX(Cadastro!$F$5:$F$94,$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registro"),IF(AND($AB1668&lt;&gt;$AB1667,IFERROR(INDEX(Cadastro!$F$5:$F$94,$AB1668),"")=""),"Indeterminado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IFERROR(MATCH($A1668&amp;"|"&amp;TEXT(_xlfn.MAXIFS(Cadastro!$E$5:$E$94,Cadastro!$A$5:$A$94,$A1668,Cadastro!$E$5:$E$94,"&lt;="&amp;$F1668),"yyyymmdd"),Cadastro!$I$5:$I$94,0),"")</f>
        <v>62</v>
      </c>
      <c r="AC1668" t="str">
        <f>IFERROR(_xlfn.SINGLE(INDEX(Exceções!$D$5:$D$202,MATCH($A1668&amp;"|"&amp;$F1668,Exceções!$F$5:$F$202,0))),"")</f>
        <v/>
      </c>
      <c r="AD1668" t="str">
        <f>IF($AC1668="","",IFERROR(_xlfn.SINGLE(INDEX(Exceções!$E$5:$E$202,MATCH($A1668&amp;"|"&amp;$F1668,Exceções!$F$5:$F$202,0))),""))</f>
        <v/>
      </c>
    </row>
    <row r="1669" spans="1:30" ht="15" hidden="1" customHeight="1" x14ac:dyDescent="0.25">
      <c r="A1669" s="43">
        <v>55179</v>
      </c>
      <c r="B1669" s="29" t="s">
        <v>225</v>
      </c>
      <c r="C1669" s="29" t="str">
        <f>IFERROR(INDEX(Cadastro!$C$5:$C$94,$AB1669),"NÃO INFORMADO")</f>
        <v>ELE</v>
      </c>
      <c r="D1669" s="29" t="str">
        <f>IFERROR(INDEX(Cadastro!$D$5:$D$94,$AB1669),"")</f>
        <v>B</v>
      </c>
      <c r="E1669" s="29" t="str">
        <f>IFERROR(INDEX(Cadastro!$G$5:$G$94,$AB1669),"")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
      </c>
      <c r="L1669" s="42">
        <f>SUMIFS(Dados!$E:$E,Dados!$A:$A,$A1669,Dados!$S:$S,$F1669)</f>
        <v>0</v>
      </c>
      <c r="M1669" s="42" t="str">
        <f>IFERROR(INDEX(Parâmetros!$E$6:$E$11,MATCH($K1669,Parâmetros!$A$6:$A$11,0)),"")</f>
        <v/>
      </c>
      <c r="N1669" s="45" t="str">
        <f t="shared" si="319"/>
        <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Folga</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Folga prevista pelo ciclo</v>
      </c>
      <c r="W1669" s="46">
        <f>IF(AND($AC1669&lt;&gt;"",$AB1669=$AB1668,$W1668&lt;&gt;""),$W1668,IF(OR(OR($D1669="6x1",$D1669="FF 6x1"),$D1669="5x2"),"",IF($AB1669&lt;&gt;$AB1668,IF(IFERROR(INDEX(Cadastro!$F$5:$F$94,$AB1669),"")="",IF($L1669&gt;0,1,0),IF(IFERROR(INDEX(Cadastro!$F$5:$F$94,$AB1669),"")&lt;=IFERROR(INDEX(Parâmetros!$B$39:$B$48,MATCH($E1669,Parâmetros!$A$39:$A$48,0)),99),IFERROR(INDEX(Cadastro!$F$5:$F$94,$AB1669),""),0)),IF($L1669&gt;0,IF(N($X1668)&gt;0,1,N($W1668)+1),IF(AND($L1669=0,OR(N($W1668)&gt;=IFERROR(INDEX(Parâmetros!$B$39:$B$48,MATCH($E1669,Parâmetros!$A$39:$A$48,0)),99),AND(N($X1668)&gt;0,N($X1668)&lt;IFERROR(INDEX(Parâmetros!$C$39:$C$48,MATCH($E1669,Parâmetros!$A$39:$A$48,0)),0)))),0,N($W1668)+1)))))</f>
        <v>0</v>
      </c>
      <c r="X1669" s="46">
        <f>IF(AND($AC1669&lt;&gt;"",$AB1669=$AB1668,$X1668&lt;&gt;""),$X1668,IF(OR(OR($D1669="6x1",$D1669="FF 6x1"),$D1669="5x2"),"",IF($AB1669&lt;&gt;$AB1668,IF(IFERROR(INDEX(Cadastro!$F$5:$F$94,$AB1669),"")="",0,IF(IFERROR(INDEX(Cadastro!$F$5:$F$94,$AB1669),"")&gt;IFERROR(INDEX(Parâmetros!$B$39:$B$48,MATCH($E1669,Parâmetros!$A$39:$A$48,0)),99),IFERROR(INDEX(Cadastro!$F$5:$F$94,$AB1669),"")-IFERROR(INDEX(Parâmetros!$B$39:$B$48,MATCH($E1669,Parâmetros!$A$39:$A$48,0)),99),0)),IF(AND($L1669=0,OR(N($W1668)&gt;=IFERROR(INDEX(Parâmetros!$B$39:$B$48,MATCH($E1669,Parâmetros!$A$39:$A$48,0)),99),AND(N($X1668)&gt;0,N($X1668)&lt;IFERROR(INDEX(Parâmetros!$C$39:$C$48,MATCH($E1669,Parâmetros!$A$39:$A$48,0)),0)))),N($X1668)+1,0))))</f>
        <v>1</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registro"),IF(AND($AB1669&lt;&gt;$AB1668,IFERROR(INDEX(Cadastro!$F$5:$F$94,$AB1669),"")=""),"Indeterminado (início da série)",IF($X1669&gt;0,"Folga","Falta de registro"))))))))</f>
        <v>Folga</v>
      </c>
      <c r="Z1669" s="46">
        <f>IF(OR($L1669&gt;0,$F1669&gt;Parâmetros!$E$14),0,IF($A1669&lt;&gt;$A1668,1,N($Z1668)+1))</f>
        <v>0</v>
      </c>
      <c r="AA1669" s="46">
        <f>IF(OR($L1669&gt;0,$F1669&gt;Parâmetros!$E$14),0,IF(OR($A1669&lt;&gt;$A1670,$F1670&gt;Parâmetros!$E$14),1,N($AA1670)+1))</f>
        <v>0</v>
      </c>
      <c r="AB1669" s="43">
        <f>IFERROR(MATCH($A1669&amp;"|"&amp;TEXT(_xlfn.MAXIFS(Cadastro!$E$5:$E$94,Cadastro!$A$5:$A$94,$A1669,Cadastro!$E$5:$E$94,"&lt;="&amp;$F1669),"yyyymmdd"),Cadastro!$I$5:$I$94,0),"")</f>
        <v>62</v>
      </c>
      <c r="AC1669" t="str">
        <f>IFERROR(_xlfn.SINGLE(INDEX(Exceções!$D$5:$D$202,MATCH($A1669&amp;"|"&amp;$F1669,Exceções!$F$5:$F$202,0))),"")</f>
        <v/>
      </c>
      <c r="AD1669" t="str">
        <f>IF($AC1669="","",IFERROR(_xlfn.SINGLE(INDEX(Exceções!$E$5:$E$202,MATCH($A1669&amp;"|"&amp;$F1669,Exceções!$F$5:$F$202,0))),""))</f>
        <v/>
      </c>
    </row>
    <row r="1670" spans="1:30" ht="15" hidden="1" customHeight="1" x14ac:dyDescent="0.25">
      <c r="A1670" s="43">
        <v>55179</v>
      </c>
      <c r="B1670" s="29" t="s">
        <v>225</v>
      </c>
      <c r="C1670" s="29" t="str">
        <f>IFERROR(INDEX(Cadastro!$C$5:$C$94,$AB1670),"NÃO INFORMADO")</f>
        <v>ELE</v>
      </c>
      <c r="D1670" s="29" t="str">
        <f>IFERROR(INDEX(Cadastro!$D$5:$D$94,$AB1670),"")</f>
        <v>B</v>
      </c>
      <c r="E1670" s="29" t="str">
        <f>IFERROR(INDEX(Cadastro!$G$5:$G$94,$AB1670),"")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B</v>
      </c>
      <c r="L1670" s="42">
        <f>SUMIFS(Dados!$E:$E,Dados!$A:$A,$A1670,Dados!$S:$S,$F1670)</f>
        <v>0</v>
      </c>
      <c r="M1670" s="42">
        <f>IFERROR(INDEX(Parâmetros!$E$6:$E$11,MATCH($K1670,Parâmetros!$A$6:$A$11,0)),"")</f>
        <v>7.67</v>
      </c>
      <c r="N1670" s="45">
        <f t="shared" si="319"/>
        <v>0</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Fora da apuração</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FALTA DE REGISTRO · dia 1 de 5 do ciclo</v>
      </c>
      <c r="W1670" s="46">
        <f>IF(AND($AC1670&lt;&gt;"",$AB1670=$AB1669,$W1669&lt;&gt;""),$W1669,IF(OR(OR($D1670="6x1",$D1670="FF 6x1"),$D1670="5x2"),"",IF($AB1670&lt;&gt;$AB1669,IF(IFERROR(INDEX(Cadastro!$F$5:$F$94,$AB1670),"")="",IF($L1670&gt;0,1,0),IF(IFERROR(INDEX(Cadastro!$F$5:$F$94,$AB1670),"")&lt;=IFERROR(INDEX(Parâmetros!$B$39:$B$48,MATCH($E1670,Parâmetros!$A$39:$A$48,0)),99),IFERROR(INDEX(Cadastro!$F$5:$F$94,$AB1670),""),0)),IF($L1670&gt;0,IF(N($X1669)&gt;0,1,N($W1669)+1),IF(AND($L1670=0,OR(N($W1669)&gt;=IFERROR(INDEX(Parâmetros!$B$39:$B$48,MATCH($E1670,Parâmetros!$A$39:$A$48,0)),99),AND(N($X1669)&gt;0,N($X1669)&lt;IFERROR(INDEX(Parâmetros!$C$39:$C$48,MATCH($E1670,Parâmetros!$A$39:$A$48,0)),0)))),0,N($W1669)+1)))))</f>
        <v>1</v>
      </c>
      <c r="X1670" s="46">
        <f>IF(AND($AC1670&lt;&gt;"",$AB1670=$AB1669,$X1669&lt;&gt;""),$X1669,IF(OR(OR($D1670="6x1",$D1670="FF 6x1"),$D1670="5x2"),"",IF($AB1670&lt;&gt;$AB1669,IF(IFERROR(INDEX(Cadastro!$F$5:$F$94,$AB1670),"")="",0,IF(IFERROR(INDEX(Cadastro!$F$5:$F$94,$AB1670),"")&gt;IFERROR(INDEX(Parâmetros!$B$39:$B$48,MATCH($E1670,Parâmetros!$A$39:$A$48,0)),99),IFERROR(INDEX(Cadastro!$F$5:$F$94,$AB1670),"")-IFERROR(INDEX(Parâmetros!$B$39:$B$48,MATCH($E1670,Parâmetros!$A$39:$A$48,0)),99),0)),IF(AND($L1670=0,OR(N($W1669)&gt;=IFERROR(INDEX(Parâmetros!$B$39:$B$48,MATCH($E1670,Parâmetros!$A$39:$A$48,0)),99),AND(N($X1669)&gt;0,N($X1669)&lt;IFERROR(INDEX(Parâmetros!$C$39:$C$48,MATCH($E1670,Parâmetros!$A$39:$A$48,0)),0)))),N($X1669)+1,0))))</f>
        <v>0</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registro"),IF(AND($AB1670&lt;&gt;$AB1669,IFERROR(INDEX(Cadastro!$F$5:$F$94,$AB1670),"")=""),"Indeterminado (início da série)",IF($X1670&gt;0,"Folga","Falta de registro"))))))))</f>
        <v>Falta de registro</v>
      </c>
      <c r="Z1670" s="46">
        <f>IF(OR($L1670&gt;0,$F1670&gt;Parâmetros!$E$14),0,IF($A1670&lt;&gt;$A1669,1,N($Z1669)+1))</f>
        <v>0</v>
      </c>
      <c r="AA1670" s="46">
        <f>IF(OR($L1670&gt;0,$F1670&gt;Parâmetros!$E$14),0,IF(OR($A1670&lt;&gt;$A1671,$F1671&gt;Parâmetros!$E$14),1,N($AA1671)+1))</f>
        <v>0</v>
      </c>
      <c r="AB1670" s="43">
        <f>IFERROR(MATCH($A1670&amp;"|"&amp;TEXT(_xlfn.MAXIFS(Cadastro!$E$5:$E$94,Cadastro!$A$5:$A$94,$A1670,Cadastro!$E$5:$E$94,"&lt;="&amp;$F1670),"yyyymmdd"),Cadastro!$I$5:$I$94,0),"")</f>
        <v>62</v>
      </c>
      <c r="AC1670" t="str">
        <f>IFERROR(_xlfn.SINGLE(INDEX(Exceções!$D$5:$D$202,MATCH($A1670&amp;"|"&amp;$F1670,Exceções!$F$5:$F$202,0))),"")</f>
        <v/>
      </c>
      <c r="AD1670" t="str">
        <f>IF($AC1670="","",IFERROR(_xlfn.SINGLE(INDEX(Exceções!$E$5:$E$202,MATCH($A1670&amp;"|"&amp;$F1670,Exceções!$F$5:$F$202,0))),""))</f>
        <v/>
      </c>
    </row>
    <row r="1671" spans="1:30" ht="15" hidden="1" customHeight="1" x14ac:dyDescent="0.25">
      <c r="A1671" s="43">
        <v>55179</v>
      </c>
      <c r="B1671" s="29" t="s">
        <v>225</v>
      </c>
      <c r="C1671" s="29" t="str">
        <f>IFERROR(INDEX(Cadastro!$C$5:$C$94,$AB1671),"NÃO INFORMADO")</f>
        <v>ELE</v>
      </c>
      <c r="D1671" s="29" t="str">
        <f>IFERROR(INDEX(Cadastro!$D$5:$D$94,$AB1671),"")</f>
        <v>B</v>
      </c>
      <c r="E1671" s="29" t="str">
        <f>IFERROR(INDEX(Cadastro!$G$5:$G$94,$AB1671),"")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2 de 5 do ciclo</v>
      </c>
      <c r="W1671" s="46">
        <f>IF(AND($AC1671&lt;&gt;"",$AB1671=$AB1670,$W1670&lt;&gt;""),$W1670,IF(OR(OR($D1671="6x1",$D1671="FF 6x1"),$D1671="5x2"),"",IF($AB1671&lt;&gt;$AB1670,IF(IFERROR(INDEX(Cadastro!$F$5:$F$94,$AB1671),"")="",IF($L1671&gt;0,1,0),IF(IFERROR(INDEX(Cadastro!$F$5:$F$94,$AB1671),"")&lt;=IFERROR(INDEX(Parâmetros!$B$39:$B$48,MATCH($E1671,Parâmetros!$A$39:$A$48,0)),99),IFERROR(INDEX(Cadastro!$F$5:$F$94,$AB1671),""),0)),IF($L1671&gt;0,IF(N($X1670)&gt;0,1,N($W1670)+1),IF(AND($L1671=0,OR(N($W1670)&gt;=IFERROR(INDEX(Parâmetros!$B$39:$B$48,MATCH($E1671,Parâmetros!$A$39:$A$48,0)),99),AND(N($X1670)&gt;0,N($X1670)&lt;IFERROR(INDEX(Parâmetros!$C$39:$C$48,MATCH($E1671,Parâmetros!$A$39:$A$48,0)),0)))),0,N($W1670)+1)))))</f>
        <v>2</v>
      </c>
      <c r="X1671" s="46">
        <f>IF(AND($AC1671&lt;&gt;"",$AB1671=$AB1670,$X1670&lt;&gt;""),$X1670,IF(OR(OR($D1671="6x1",$D1671="FF 6x1"),$D1671="5x2"),"",IF($AB1671&lt;&gt;$AB1670,IF(IFERROR(INDEX(Cadastro!$F$5:$F$94,$AB1671),"")="",0,IF(IFERROR(INDEX(Cadastro!$F$5:$F$94,$AB1671),"")&gt;IFERROR(INDEX(Parâmetros!$B$39:$B$48,MATCH($E1671,Parâmetros!$A$39:$A$48,0)),99),IFERROR(INDEX(Cadastro!$F$5:$F$94,$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registro"),IF(AND($AB1671&lt;&gt;$AB1670,IFERROR(INDEX(Cadastro!$F$5:$F$94,$AB1671),"")=""),"Indeterminado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IFERROR(MATCH($A1671&amp;"|"&amp;TEXT(_xlfn.MAXIFS(Cadastro!$E$5:$E$94,Cadastro!$A$5:$A$94,$A1671,Cadastro!$E$5:$E$94,"&lt;="&amp;$F1671),"yyyymmdd"),Cadastro!$I$5:$I$94,0),"")</f>
        <v>62</v>
      </c>
      <c r="AC1671" t="str">
        <f>IFERROR(_xlfn.SINGLE(INDEX(Exceções!$D$5:$D$202,MATCH($A1671&amp;"|"&amp;$F1671,Exceções!$F$5:$F$202,0))),"")</f>
        <v/>
      </c>
      <c r="AD1671" t="str">
        <f>IF($AC1671="","",IFERROR(_xlfn.SINGLE(INDEX(Exceções!$E$5:$E$202,MATCH($A1671&amp;"|"&amp;$F1671,Exceções!$F$5:$F$202,0))),""))</f>
        <v/>
      </c>
    </row>
    <row r="1672" spans="1:30" ht="15" hidden="1" customHeight="1" x14ac:dyDescent="0.25">
      <c r="A1672" s="43">
        <v>55179</v>
      </c>
      <c r="B1672" s="29" t="s">
        <v>225</v>
      </c>
      <c r="C1672" s="29" t="str">
        <f>IFERROR(INDEX(Cadastro!$C$5:$C$94,$AB1672),"NÃO INFORMADO")</f>
        <v>ELE</v>
      </c>
      <c r="D1672" s="29" t="str">
        <f>IFERROR(INDEX(Cadastro!$D$5:$D$94,$AB1672),"")</f>
        <v>B</v>
      </c>
      <c r="E1672" s="29" t="str">
        <f>IFERROR(INDEX(Cadastro!$G$5:$G$94,$AB1672),"")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3 de 5 do ciclo</v>
      </c>
      <c r="W1672" s="46">
        <f>IF(AND($AC1672&lt;&gt;"",$AB1672=$AB1671,$W1671&lt;&gt;""),$W1671,IF(OR(OR($D1672="6x1",$D1672="FF 6x1"),$D1672="5x2"),"",IF($AB1672&lt;&gt;$AB1671,IF(IFERROR(INDEX(Cadastro!$F$5:$F$94,$AB1672),"")="",IF($L1672&gt;0,1,0),IF(IFERROR(INDEX(Cadastro!$F$5:$F$94,$AB1672),"")&lt;=IFERROR(INDEX(Parâmetros!$B$39:$B$48,MATCH($E1672,Parâmetros!$A$39:$A$48,0)),99),IFERROR(INDEX(Cadastro!$F$5:$F$94,$AB1672),""),0)),IF($L1672&gt;0,IF(N($X1671)&gt;0,1,N($W1671)+1),IF(AND($L1672=0,OR(N($W1671)&gt;=IFERROR(INDEX(Parâmetros!$B$39:$B$48,MATCH($E1672,Parâmetros!$A$39:$A$48,0)),99),AND(N($X1671)&gt;0,N($X1671)&lt;IFERROR(INDEX(Parâmetros!$C$39:$C$48,MATCH($E1672,Parâmetros!$A$39:$A$48,0)),0)))),0,N($W1671)+1)))))</f>
        <v>3</v>
      </c>
      <c r="X1672" s="46">
        <f>IF(AND($AC1672&lt;&gt;"",$AB1672=$AB1671,$X1671&lt;&gt;""),$X1671,IF(OR(OR($D1672="6x1",$D1672="FF 6x1"),$D1672="5x2"),"",IF($AB1672&lt;&gt;$AB1671,IF(IFERROR(INDEX(Cadastro!$F$5:$F$94,$AB1672),"")="",0,IF(IFERROR(INDEX(Cadastro!$F$5:$F$94,$AB1672),"")&gt;IFERROR(INDEX(Parâmetros!$B$39:$B$48,MATCH($E1672,Parâmetros!$A$39:$A$48,0)),99),IFERROR(INDEX(Cadastro!$F$5:$F$94,$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registro"),IF(AND($AB1672&lt;&gt;$AB1671,IFERROR(INDEX(Cadastro!$F$5:$F$94,$AB1672),"")=""),"Indeterminado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IFERROR(MATCH($A1672&amp;"|"&amp;TEXT(_xlfn.MAXIFS(Cadastro!$E$5:$E$94,Cadastro!$A$5:$A$94,$A1672,Cadastro!$E$5:$E$94,"&lt;="&amp;$F1672),"yyyymmdd"),Cadastro!$I$5:$I$94,0),"")</f>
        <v>62</v>
      </c>
      <c r="AC1672" t="str">
        <f>IFERROR(_xlfn.SINGLE(INDEX(Exceções!$D$5:$D$202,MATCH($A1672&amp;"|"&amp;$F1672,Exceções!$F$5:$F$202,0))),"")</f>
        <v/>
      </c>
      <c r="AD1672" t="str">
        <f>IF($AC1672="","",IFERROR(_xlfn.SINGLE(INDEX(Exceções!$E$5:$E$202,MATCH($A1672&amp;"|"&amp;$F1672,Exceções!$F$5:$F$202,0))),""))</f>
        <v/>
      </c>
    </row>
    <row r="1673" spans="1:30" ht="15" hidden="1" customHeight="1" x14ac:dyDescent="0.25">
      <c r="A1673" s="43">
        <v>55179</v>
      </c>
      <c r="B1673" s="29" t="s">
        <v>225</v>
      </c>
      <c r="C1673" s="29" t="str">
        <f>IFERROR(INDEX(Cadastro!$C$5:$C$94,$AB1673),"NÃO INFORMADO")</f>
        <v>ELE</v>
      </c>
      <c r="D1673" s="29" t="str">
        <f>IFERROR(INDEX(Cadastro!$D$5:$D$94,$AB1673),"")</f>
        <v>B</v>
      </c>
      <c r="E1673" s="29" t="str">
        <f>IFERROR(INDEX(Cadastro!$G$5:$G$94,$AB1673),"")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4 de 5 do ciclo</v>
      </c>
      <c r="W1673" s="46">
        <f>IF(AND($AC1673&lt;&gt;"",$AB1673=$AB1672,$W1672&lt;&gt;""),$W1672,IF(OR(OR($D1673="6x1",$D1673="FF 6x1"),$D1673="5x2"),"",IF($AB1673&lt;&gt;$AB1672,IF(IFERROR(INDEX(Cadastro!$F$5:$F$94,$AB1673),"")="",IF($L1673&gt;0,1,0),IF(IFERROR(INDEX(Cadastro!$F$5:$F$94,$AB1673),"")&lt;=IFERROR(INDEX(Parâmetros!$B$39:$B$48,MATCH($E1673,Parâmetros!$A$39:$A$48,0)),99),IFERROR(INDEX(Cadastro!$F$5:$F$94,$AB1673),""),0)),IF($L1673&gt;0,IF(N($X1672)&gt;0,1,N($W1672)+1),IF(AND($L1673=0,OR(N($W1672)&gt;=IFERROR(INDEX(Parâmetros!$B$39:$B$48,MATCH($E1673,Parâmetros!$A$39:$A$48,0)),99),AND(N($X1672)&gt;0,N($X1672)&lt;IFERROR(INDEX(Parâmetros!$C$39:$C$48,MATCH($E1673,Parâmetros!$A$39:$A$48,0)),0)))),0,N($W1672)+1)))))</f>
        <v>4</v>
      </c>
      <c r="X1673" s="46">
        <f>IF(AND($AC1673&lt;&gt;"",$AB1673=$AB1672,$X1672&lt;&gt;""),$X1672,IF(OR(OR($D1673="6x1",$D1673="FF 6x1"),$D1673="5x2"),"",IF($AB1673&lt;&gt;$AB1672,IF(IFERROR(INDEX(Cadastro!$F$5:$F$94,$AB1673),"")="",0,IF(IFERROR(INDEX(Cadastro!$F$5:$F$94,$AB1673),"")&gt;IFERROR(INDEX(Parâmetros!$B$39:$B$48,MATCH($E1673,Parâmetros!$A$39:$A$48,0)),99),IFERROR(INDEX(Cadastro!$F$5:$F$94,$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registro"),IF(AND($AB1673&lt;&gt;$AB1672,IFERROR(INDEX(Cadastro!$F$5:$F$94,$AB1673),"")=""),"Indeterminado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IFERROR(MATCH($A1673&amp;"|"&amp;TEXT(_xlfn.MAXIFS(Cadastro!$E$5:$E$94,Cadastro!$A$5:$A$94,$A1673,Cadastro!$E$5:$E$94,"&lt;="&amp;$F1673),"yyyymmdd"),Cadastro!$I$5:$I$94,0),"")</f>
        <v>62</v>
      </c>
      <c r="AC1673" t="str">
        <f>IFERROR(_xlfn.SINGLE(INDEX(Exceções!$D$5:$D$202,MATCH($A1673&amp;"|"&amp;$F1673,Exceções!$F$5:$F$202,0))),"")</f>
        <v/>
      </c>
      <c r="AD1673" t="str">
        <f>IF($AC1673="","",IFERROR(_xlfn.SINGLE(INDEX(Exceções!$E$5:$E$202,MATCH($A1673&amp;"|"&amp;$F1673,Exceções!$F$5:$F$202,0))),""))</f>
        <v/>
      </c>
    </row>
    <row r="1674" spans="1:30" ht="15" hidden="1" customHeight="1" x14ac:dyDescent="0.25">
      <c r="A1674" s="43">
        <v>55179</v>
      </c>
      <c r="B1674" s="29" t="s">
        <v>225</v>
      </c>
      <c r="C1674" s="29" t="str">
        <f>IFERROR(INDEX(Cadastro!$C$5:$C$94,$AB1674),"NÃO INFORMADO")</f>
        <v>ELE</v>
      </c>
      <c r="D1674" s="29" t="str">
        <f>IFERROR(INDEX(Cadastro!$D$5:$D$94,$AB1674),"")</f>
        <v>B</v>
      </c>
      <c r="E1674" s="29" t="str">
        <f>IFERROR(INDEX(Cadastro!$G$5:$G$94,$AB1674),"")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5 de 5 do ciclo</v>
      </c>
      <c r="W1674" s="46">
        <f>IF(AND($AC1674&lt;&gt;"",$AB1674=$AB1673,$W1673&lt;&gt;""),$W1673,IF(OR(OR($D1674="6x1",$D1674="FF 6x1"),$D1674="5x2"),"",IF($AB1674&lt;&gt;$AB1673,IF(IFERROR(INDEX(Cadastro!$F$5:$F$94,$AB1674),"")="",IF($L1674&gt;0,1,0),IF(IFERROR(INDEX(Cadastro!$F$5:$F$94,$AB1674),"")&lt;=IFERROR(INDEX(Parâmetros!$B$39:$B$48,MATCH($E1674,Parâmetros!$A$39:$A$48,0)),99),IFERROR(INDEX(Cadastro!$F$5:$F$94,$AB1674),""),0)),IF($L1674&gt;0,IF(N($X1673)&gt;0,1,N($W1673)+1),IF(AND($L1674=0,OR(N($W1673)&gt;=IFERROR(INDEX(Parâmetros!$B$39:$B$48,MATCH($E1674,Parâmetros!$A$39:$A$48,0)),99),AND(N($X1673)&gt;0,N($X1673)&lt;IFERROR(INDEX(Parâmetros!$C$39:$C$48,MATCH($E1674,Parâmetros!$A$39:$A$48,0)),0)))),0,N($W1673)+1)))))</f>
        <v>5</v>
      </c>
      <c r="X1674" s="46">
        <f>IF(AND($AC1674&lt;&gt;"",$AB1674=$AB1673,$X1673&lt;&gt;""),$X1673,IF(OR(OR($D1674="6x1",$D1674="FF 6x1"),$D1674="5x2"),"",IF($AB1674&lt;&gt;$AB1673,IF(IFERROR(INDEX(Cadastro!$F$5:$F$94,$AB1674),"")="",0,IF(IFERROR(INDEX(Cadastro!$F$5:$F$94,$AB1674),"")&gt;IFERROR(INDEX(Parâmetros!$B$39:$B$48,MATCH($E1674,Parâmetros!$A$39:$A$48,0)),99),IFERROR(INDEX(Cadastro!$F$5:$F$94,$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registro"),IF(AND($AB1674&lt;&gt;$AB1673,IFERROR(INDEX(Cadastro!$F$5:$F$94,$AB1674),"")=""),"Indeterminado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IFERROR(MATCH($A1674&amp;"|"&amp;TEXT(_xlfn.MAXIFS(Cadastro!$E$5:$E$94,Cadastro!$A$5:$A$94,$A1674,Cadastro!$E$5:$E$94,"&lt;="&amp;$F1674),"yyyymmdd"),Cadastro!$I$5:$I$94,0),"")</f>
        <v>62</v>
      </c>
      <c r="AC1674" t="str">
        <f>IFERROR(_xlfn.SINGLE(INDEX(Exceções!$D$5:$D$202,MATCH($A1674&amp;"|"&amp;$F1674,Exceções!$F$5:$F$202,0))),"")</f>
        <v/>
      </c>
      <c r="AD1674" t="str">
        <f>IF($AC1674="","",IFERROR(_xlfn.SINGLE(INDEX(Exceções!$E$5:$E$202,MATCH($A1674&amp;"|"&amp;$F1674,Exceções!$F$5:$F$202,0))),""))</f>
        <v/>
      </c>
    </row>
    <row r="1675" spans="1:30" ht="15" hidden="1" customHeight="1" x14ac:dyDescent="0.25">
      <c r="A1675" s="43">
        <v>55179</v>
      </c>
      <c r="B1675" s="29" t="s">
        <v>225</v>
      </c>
      <c r="C1675" s="29" t="str">
        <f>IFERROR(INDEX(Cadastro!$C$5:$C$94,$AB1675),"NÃO INFORMADO")</f>
        <v>ELE</v>
      </c>
      <c r="D1675" s="29" t="str">
        <f>IFERROR(INDEX(Cadastro!$D$5:$D$94,$AB1675),"")</f>
        <v>B</v>
      </c>
      <c r="E1675" s="29" t="str">
        <f>IFERROR(INDEX(Cadastro!$G$5:$G$94,$AB1675),"")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
      </c>
      <c r="L1675" s="42">
        <f>SUMIFS(Dados!$E:$E,Dados!$A:$A,$A1675,Dados!$S:$S,$F1675)</f>
        <v>0</v>
      </c>
      <c r="M1675" s="42" t="str">
        <f>IFERROR(INDEX(Parâmetros!$E$6:$E$11,MATCH($K1675,Parâmetros!$A$6:$A$11,0)),"")</f>
        <v/>
      </c>
      <c r="N1675" s="45" t="str">
        <f t="shared" si="319"/>
        <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Folga</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Folga prevista pelo ciclo</v>
      </c>
      <c r="W1675" s="46">
        <f>IF(AND($AC1675&lt;&gt;"",$AB1675=$AB1674,$W1674&lt;&gt;""),$W1674,IF(OR(OR($D1675="6x1",$D1675="FF 6x1"),$D1675="5x2"),"",IF($AB1675&lt;&gt;$AB1674,IF(IFERROR(INDEX(Cadastro!$F$5:$F$94,$AB1675),"")="",IF($L1675&gt;0,1,0),IF(IFERROR(INDEX(Cadastro!$F$5:$F$94,$AB1675),"")&lt;=IFERROR(INDEX(Parâmetros!$B$39:$B$48,MATCH($E1675,Parâmetros!$A$39:$A$48,0)),99),IFERROR(INDEX(Cadastro!$F$5:$F$94,$AB1675),""),0)),IF($L1675&gt;0,IF(N($X1674)&gt;0,1,N($W1674)+1),IF(AND($L1675=0,OR(N($W1674)&gt;=IFERROR(INDEX(Parâmetros!$B$39:$B$48,MATCH($E1675,Parâmetros!$A$39:$A$48,0)),99),AND(N($X1674)&gt;0,N($X1674)&lt;IFERROR(INDEX(Parâmetros!$C$39:$C$48,MATCH($E1675,Parâmetros!$A$39:$A$48,0)),0)))),0,N($W1674)+1)))))</f>
        <v>0</v>
      </c>
      <c r="X1675" s="46">
        <f>IF(AND($AC1675&lt;&gt;"",$AB1675=$AB1674,$X1674&lt;&gt;""),$X1674,IF(OR(OR($D1675="6x1",$D1675="FF 6x1"),$D1675="5x2"),"",IF($AB1675&lt;&gt;$AB1674,IF(IFERROR(INDEX(Cadastro!$F$5:$F$94,$AB1675),"")="",0,IF(IFERROR(INDEX(Cadastro!$F$5:$F$94,$AB1675),"")&gt;IFERROR(INDEX(Parâmetros!$B$39:$B$48,MATCH($E1675,Parâmetros!$A$39:$A$48,0)),99),IFERROR(INDEX(Cadastro!$F$5:$F$94,$AB1675),"")-IFERROR(INDEX(Parâmetros!$B$39:$B$48,MATCH($E1675,Parâmetros!$A$39:$A$48,0)),99),0)),IF(AND($L1675=0,OR(N($W1674)&gt;=IFERROR(INDEX(Parâmetros!$B$39:$B$48,MATCH($E1675,Parâmetros!$A$39:$A$48,0)),99),AND(N($X1674)&gt;0,N($X1674)&lt;IFERROR(INDEX(Parâmetros!$C$39:$C$48,MATCH($E1675,Parâmetros!$A$39:$A$48,0)),0)))),N($X1674)+1,0))))</f>
        <v>1</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registro"),IF(AND($AB1675&lt;&gt;$AB1674,IFERROR(INDEX(Cadastro!$F$5:$F$94,$AB1675),"")=""),"Indeterminado (início da série)",IF($X1675&gt;0,"Folga","Falta de registro"))))))))</f>
        <v>Folga</v>
      </c>
      <c r="Z1675" s="46">
        <f>IF(OR($L1675&gt;0,$F1675&gt;Parâmetros!$E$14),0,IF($A1675&lt;&gt;$A1674,1,N($Z1674)+1))</f>
        <v>0</v>
      </c>
      <c r="AA1675" s="46">
        <f>IF(OR($L1675&gt;0,$F1675&gt;Parâmetros!$E$14),0,IF(OR($A1675&lt;&gt;$A1676,$F1676&gt;Parâmetros!$E$14),1,N($AA1676)+1))</f>
        <v>0</v>
      </c>
      <c r="AB1675" s="43">
        <f>IFERROR(MATCH($A1675&amp;"|"&amp;TEXT(_xlfn.MAXIFS(Cadastro!$E$5:$E$94,Cadastro!$A$5:$A$94,$A1675,Cadastro!$E$5:$E$94,"&lt;="&amp;$F1675),"yyyymmdd"),Cadastro!$I$5:$I$94,0),"")</f>
        <v>62</v>
      </c>
      <c r="AC1675" t="str">
        <f>IFERROR(_xlfn.SINGLE(INDEX(Exceções!$D$5:$D$202,MATCH($A1675&amp;"|"&amp;$F1675,Exceções!$F$5:$F$202,0))),"")</f>
        <v/>
      </c>
      <c r="AD1675" t="str">
        <f>IF($AC1675="","",IFERROR(_xlfn.SINGLE(INDEX(Exceções!$E$5:$E$202,MATCH($A1675&amp;"|"&amp;$F1675,Exceções!$F$5:$F$202,0))),""))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IFERROR(INDEX(Cadastro!$C$5:$C$94,$AB1678),"NÃO INFORMADO")</f>
        <v>NÃO INFORMADO</v>
      </c>
      <c r="D1678" s="29" t="str">
        <f>IFERROR(INDEX(Cadastro!$D$5:$D$94,$AB1678),"")</f>
        <v/>
      </c>
      <c r="E1678" s="29" t="str">
        <f>IFERROR(INDEX(Cadastro!$G$5:$G$94,$AB1678),"")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$94,$AB1678),"")="",IF($L1678&gt;0,1,0),IF(IFERROR(INDEX(Cadastro!$F$5:$F$94,$AB1678),"")&lt;=IFERROR(INDEX(Parâmetros!$B$39:$B$48,MATCH($E1678,Parâmetros!$A$39:$A$48,0)),99),IFERROR(INDEX(Cadastro!$F$5:$F$94,$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$94,$AB1678),"")="",0,IF(IFERROR(INDEX(Cadastro!$F$5:$F$94,$AB1678),"")&gt;IFERROR(INDEX(Parâmetros!$B$39:$B$48,MATCH($E1678,Parâmetros!$A$39:$A$48,0)),99),IFERROR(INDEX(Cadastro!$F$5:$F$94,$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registro"),IF(AND($AB1678&lt;&gt;$AB1677,IFERROR(INDEX(Cadastro!$F$5:$F$94,$AB1678),"")=""),"Indeterminado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IFERROR(MATCH($A1678&amp;"|"&amp;TEXT(_xlfn.MAXIFS(Cadastro!$E$5:$E$94,Cadastro!$A$5:$A$94,$A1678,Cadastro!$E$5:$E$94,"&lt;="&amp;$F1678),"yyyymmdd"),Cadastro!$I$5:$I$94,0),"")</f>
        <v/>
      </c>
      <c r="AC1678" t="str">
        <f>IFERROR(_xlfn.SINGLE(INDEX(Exceções!$D$5:$D$202,MATCH($A1678&amp;"|"&amp;$F1678,Exceções!$F$5:$F$202,0))),"")</f>
        <v/>
      </c>
      <c r="AD1678" t="str">
        <f>IF($AC1678="","",IFERROR(_xlfn.SINGLE(INDEX(Exceções!$E$5:$E$202,MATCH($A1678&amp;"|"&amp;$F1678,Exceções!$F$5:$F$202,0))),""))</f>
        <v/>
      </c>
    </row>
    <row r="1679" spans="1:30" ht="15" hidden="1" customHeight="1" x14ac:dyDescent="0.25">
      <c r="A1679" s="43">
        <v>12299</v>
      </c>
      <c r="B1679" s="29" t="s">
        <v>226</v>
      </c>
      <c r="C1679" s="29" t="str">
        <f>IFERROR(INDEX(Cadastro!$C$5:$C$94,$AB1679),"NÃO INFORMADO")</f>
        <v>INS</v>
      </c>
      <c r="D1679" s="29" t="str">
        <f>IFERROR(INDEX(Cadastro!$D$5:$D$94,$AB1679),"")</f>
        <v>A</v>
      </c>
      <c r="E1679" s="29" t="str">
        <f>IFERROR(INDEX(Cadastro!$G$5:$G$94,$AB1679),"")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$94,$AB1679),"")="",IF($L1679&gt;0,1,0),IF(IFERROR(INDEX(Cadastro!$F$5:$F$94,$AB1679),"")&lt;=IFERROR(INDEX(Parâmetros!$B$39:$B$48,MATCH($E1679,Parâmetros!$A$39:$A$48,0)),99),IFERROR(INDEX(Cadastro!$F$5:$F$94,$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$94,$AB1679),"")="",0,IF(IFERROR(INDEX(Cadastro!$F$5:$F$94,$AB1679),"")&gt;IFERROR(INDEX(Parâmetros!$B$39:$B$48,MATCH($E1679,Parâmetros!$A$39:$A$48,0)),99),IFERROR(INDEX(Cadastro!$F$5:$F$94,$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registro"),IF(AND($AB1679&lt;&gt;$AB1678,IFERROR(INDEX(Cadastro!$F$5:$F$94,$AB1679),"")=""),"Indeterminado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IFERROR(MATCH($A1679&amp;"|"&amp;TEXT(_xlfn.MAXIFS(Cadastro!$E$5:$E$94,Cadastro!$A$5:$A$94,$A1679,Cadastro!$E$5:$E$94,"&lt;="&amp;$F1679),"yyyymmdd"),Cadastro!$I$5:$I$94,0),"")</f>
        <v>63</v>
      </c>
      <c r="AC1679" t="str">
        <f>IFERROR(_xlfn.SINGLE(INDEX(Exceções!$D$5:$D$202,MATCH($A1679&amp;"|"&amp;$F1679,Exceções!$F$5:$F$202,0))),"")</f>
        <v/>
      </c>
      <c r="AD1679" t="str">
        <f>IF($AC1679="","",IFERROR(_xlfn.SINGLE(INDEX(Exceções!$E$5:$E$202,MATCH($A1679&amp;"|"&amp;$F1679,Exceções!$F$5:$F$202,0))),""))</f>
        <v/>
      </c>
    </row>
    <row r="1680" spans="1:30" ht="15" hidden="1" customHeight="1" x14ac:dyDescent="0.25">
      <c r="A1680" s="43">
        <v>12299</v>
      </c>
      <c r="B1680" s="29" t="s">
        <v>226</v>
      </c>
      <c r="C1680" s="29" t="str">
        <f>IFERROR(INDEX(Cadastro!$C$5:$C$94,$AB1680),"NÃO INFORMADO")</f>
        <v>INS</v>
      </c>
      <c r="D1680" s="29" t="str">
        <f>IFERROR(INDEX(Cadastro!$D$5:$D$94,$AB1680),"")</f>
        <v>A</v>
      </c>
      <c r="E1680" s="29" t="str">
        <f>IFERROR(INDEX(Cadastro!$G$5:$G$94,$AB1680),"")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$94,$AB1680),"")="",IF($L1680&gt;0,1,0),IF(IFERROR(INDEX(Cadastro!$F$5:$F$94,$AB1680),"")&lt;=IFERROR(INDEX(Parâmetros!$B$39:$B$48,MATCH($E1680,Parâmetros!$A$39:$A$48,0)),99),IFERROR(INDEX(Cadastro!$F$5:$F$94,$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$94,$AB1680),"")="",0,IF(IFERROR(INDEX(Cadastro!$F$5:$F$94,$AB1680),"")&gt;IFERROR(INDEX(Parâmetros!$B$39:$B$48,MATCH($E1680,Parâmetros!$A$39:$A$48,0)),99),IFERROR(INDEX(Cadastro!$F$5:$F$94,$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registro"),IF(AND($AB1680&lt;&gt;$AB1679,IFERROR(INDEX(Cadastro!$F$5:$F$94,$AB1680),"")=""),"Indeterminado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IFERROR(MATCH($A1680&amp;"|"&amp;TEXT(_xlfn.MAXIFS(Cadastro!$E$5:$E$94,Cadastro!$A$5:$A$94,$A1680,Cadastro!$E$5:$E$94,"&lt;="&amp;$F1680),"yyyymmdd"),Cadastro!$I$5:$I$94,0),"")</f>
        <v>63</v>
      </c>
      <c r="AC1680" t="str">
        <f>IFERROR(_xlfn.SINGLE(INDEX(Exceções!$D$5:$D$202,MATCH($A1680&amp;"|"&amp;$F1680,Exceções!$F$5:$F$202,0))),"")</f>
        <v/>
      </c>
      <c r="AD1680" t="str">
        <f>IF($AC1680="","",IFERROR(_xlfn.SINGLE(INDEX(Exceções!$E$5:$E$202,MATCH($A1680&amp;"|"&amp;$F1680,Exceções!$F$5:$F$202,0))),""))</f>
        <v/>
      </c>
    </row>
    <row r="1681" spans="1:30" ht="15" hidden="1" customHeight="1" x14ac:dyDescent="0.25">
      <c r="A1681" s="43">
        <v>12299</v>
      </c>
      <c r="B1681" s="29" t="s">
        <v>226</v>
      </c>
      <c r="C1681" s="29" t="str">
        <f>IFERROR(INDEX(Cadastro!$C$5:$C$94,$AB1681),"NÃO INFORMADO")</f>
        <v>INS</v>
      </c>
      <c r="D1681" s="29" t="str">
        <f>IFERROR(INDEX(Cadastro!$D$5:$D$94,$AB1681),"")</f>
        <v>A</v>
      </c>
      <c r="E1681" s="29" t="str">
        <f>IFERROR(INDEX(Cadastro!$G$5:$G$94,$AB1681),"")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$94,$AB1681),"")="",IF($L1681&gt;0,1,0),IF(IFERROR(INDEX(Cadastro!$F$5:$F$94,$AB1681),"")&lt;=IFERROR(INDEX(Parâmetros!$B$39:$B$48,MATCH($E1681,Parâmetros!$A$39:$A$48,0)),99),IFERROR(INDEX(Cadastro!$F$5:$F$94,$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$94,$AB1681),"")="",0,IF(IFERROR(INDEX(Cadastro!$F$5:$F$94,$AB1681),"")&gt;IFERROR(INDEX(Parâmetros!$B$39:$B$48,MATCH($E1681,Parâmetros!$A$39:$A$48,0)),99),IFERROR(INDEX(Cadastro!$F$5:$F$94,$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registro"),IF(AND($AB1681&lt;&gt;$AB1680,IFERROR(INDEX(Cadastro!$F$5:$F$94,$AB1681),"")=""),"Indeterminado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IFERROR(MATCH($A1681&amp;"|"&amp;TEXT(_xlfn.MAXIFS(Cadastro!$E$5:$E$94,Cadastro!$A$5:$A$94,$A1681,Cadastro!$E$5:$E$94,"&lt;="&amp;$F1681),"yyyymmdd"),Cadastro!$I$5:$I$94,0),"")</f>
        <v>63</v>
      </c>
      <c r="AC1681" t="str">
        <f>IFERROR(_xlfn.SINGLE(INDEX(Exceções!$D$5:$D$202,MATCH($A1681&amp;"|"&amp;$F1681,Exceções!$F$5:$F$202,0))),"")</f>
        <v/>
      </c>
      <c r="AD1681" t="str">
        <f>IF($AC1681="","",IFERROR(_xlfn.SINGLE(INDEX(Exceções!$E$5:$E$202,MATCH($A1681&amp;"|"&amp;$F1681,Exceções!$F$5:$F$202,0))),""))</f>
        <v/>
      </c>
    </row>
    <row r="1682" spans="1:30" ht="15" hidden="1" customHeight="1" x14ac:dyDescent="0.25">
      <c r="A1682" s="43">
        <v>12299</v>
      </c>
      <c r="B1682" s="29" t="s">
        <v>226</v>
      </c>
      <c r="C1682" s="29" t="str">
        <f>IFERROR(INDEX(Cadastro!$C$5:$C$94,$AB1682),"NÃO INFORMADO")</f>
        <v>INS</v>
      </c>
      <c r="D1682" s="29" t="str">
        <f>IFERROR(INDEX(Cadastro!$D$5:$D$94,$AB1682),"")</f>
        <v>A</v>
      </c>
      <c r="E1682" s="29" t="str">
        <f>IFERROR(INDEX(Cadastro!$G$5:$G$94,$AB1682),"")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$94,$AB1682),"")="",IF($L1682&gt;0,1,0),IF(IFERROR(INDEX(Cadastro!$F$5:$F$94,$AB1682),"")&lt;=IFERROR(INDEX(Parâmetros!$B$39:$B$48,MATCH($E1682,Parâmetros!$A$39:$A$48,0)),99),IFERROR(INDEX(Cadastro!$F$5:$F$94,$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$94,$AB1682),"")="",0,IF(IFERROR(INDEX(Cadastro!$F$5:$F$94,$AB1682),"")&gt;IFERROR(INDEX(Parâmetros!$B$39:$B$48,MATCH($E1682,Parâmetros!$A$39:$A$48,0)),99),IFERROR(INDEX(Cadastro!$F$5:$F$94,$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registro"),IF(AND($AB1682&lt;&gt;$AB1681,IFERROR(INDEX(Cadastro!$F$5:$F$94,$AB1682),"")=""),"Indeterminado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IFERROR(MATCH($A1682&amp;"|"&amp;TEXT(_xlfn.MAXIFS(Cadastro!$E$5:$E$94,Cadastro!$A$5:$A$94,$A1682,Cadastro!$E$5:$E$94,"&lt;="&amp;$F1682),"yyyymmdd"),Cadastro!$I$5:$I$94,0),"")</f>
        <v>63</v>
      </c>
      <c r="AC1682" t="str">
        <f>IFERROR(_xlfn.SINGLE(INDEX(Exceções!$D$5:$D$202,MATCH($A1682&amp;"|"&amp;$F1682,Exceções!$F$5:$F$202,0))),"")</f>
        <v/>
      </c>
      <c r="AD1682" t="str">
        <f>IF($AC1682="","",IFERROR(_xlfn.SINGLE(INDEX(Exceções!$E$5:$E$202,MATCH($A1682&amp;"|"&amp;$F1682,Exceções!$F$5:$F$202,0))),""))</f>
        <v/>
      </c>
    </row>
    <row r="1683" spans="1:30" ht="15" hidden="1" customHeight="1" x14ac:dyDescent="0.25">
      <c r="A1683" s="43">
        <v>12299</v>
      </c>
      <c r="B1683" s="29" t="s">
        <v>226</v>
      </c>
      <c r="C1683" s="29" t="str">
        <f>IFERROR(INDEX(Cadastro!$C$5:$C$94,$AB1683),"NÃO INFORMADO")</f>
        <v>INS</v>
      </c>
      <c r="D1683" s="29" t="str">
        <f>IFERROR(INDEX(Cadastro!$D$5:$D$94,$AB1683),"")</f>
        <v>A</v>
      </c>
      <c r="E1683" s="29" t="str">
        <f>IFERROR(INDEX(Cadastro!$G$5:$G$94,$AB1683),"")</f>
        <v>A</v>
      </c>
      <c r="F1683" s="41">
        <v>46242</v>
      </c>
      <c r="G1683" s="44" t="str">
        <f t="shared" si="324"/>
        <v>sáb</v>
      </c>
      <c r="H1683" s="43">
        <f>IF(COUNTIFS(Dados!$A:$A,$A1683,Dados!$S:$S,$F1683)=0,"",_xlfn.MINIFS(Dados!$Q:$Q,Dados!$A:$A,$A1683,Dados!$S:$S,$F1683))</f>
        <v>437</v>
      </c>
      <c r="I1683" s="43">
        <f>IF($H1683="","",_xlfn.MAXIFS(Dados!$R:$R,Dados!$A:$A,$A1683,Dados!$S:$S,$F1683))</f>
        <v>797</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5.98</v>
      </c>
      <c r="M1683" s="42">
        <f>IFERROR(INDEX(Parâmetros!$E$6:$E$11,MATCH($K1683,Parâmetros!$A$6:$A$11,0)),"")</f>
        <v>7.58</v>
      </c>
      <c r="N1683" s="45">
        <f t="shared" si="325"/>
        <v>0.78891820580474936</v>
      </c>
      <c r="O1683" s="45">
        <f>Parâmetros!$E$13</f>
        <v>0.8</v>
      </c>
      <c r="P1683" s="44" t="str">
        <f>IF(OR($M1683="",$F1683&gt;Parâmetros!$E$14),"Não","Sim")</f>
        <v>Sim</v>
      </c>
      <c r="Q1683" s="44" t="str">
        <f t="shared" si="326"/>
        <v>Sim</v>
      </c>
      <c r="R1683" s="44" t="str">
        <f t="shared" si="327"/>
        <v>Não</v>
      </c>
      <c r="S1683" s="42">
        <f t="shared" si="328"/>
        <v>8.3999999999999631E-2</v>
      </c>
      <c r="T1683" s="44" t="str">
        <f>IF($Q1683&lt;&gt;"Sim","",IF($N1683&gt;Parâmetros!$E$15,"Sim","Não"))</f>
        <v>Não</v>
      </c>
      <c r="U1683" s="29" t="str">
        <f t="shared" si="329"/>
        <v>Abaixo da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$94,$AB1683),"")="",IF($L1683&gt;0,1,0),IF(IFERROR(INDEX(Cadastro!$F$5:$F$94,$AB1683),"")&lt;=IFERROR(INDEX(Parâmetros!$B$39:$B$48,MATCH($E1683,Parâmetros!$A$39:$A$48,0)),99),IFERROR(INDEX(Cadastro!$F$5:$F$94,$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$94,$AB1683),"")="",0,IF(IFERROR(INDEX(Cadastro!$F$5:$F$94,$AB1683),"")&gt;IFERROR(INDEX(Parâmetros!$B$39:$B$48,MATCH($E1683,Parâmetros!$A$39:$A$48,0)),99),IFERROR(INDEX(Cadastro!$F$5:$F$94,$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registro"),IF(AND($AB1683&lt;&gt;$AB1682,IFERROR(INDEX(Cadastro!$F$5:$F$94,$AB1683),"")=""),"Indeterminado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IFERROR(MATCH($A1683&amp;"|"&amp;TEXT(_xlfn.MAXIFS(Cadastro!$E$5:$E$94,Cadastro!$A$5:$A$94,$A1683,Cadastro!$E$5:$E$94,"&lt;="&amp;$F1683),"yyyymmdd"),Cadastro!$I$5:$I$94,0),"")</f>
        <v>63</v>
      </c>
      <c r="AC1683" t="str">
        <f>IFERROR(_xlfn.SINGLE(INDEX(Exceções!$D$5:$D$202,MATCH($A1683&amp;"|"&amp;$F1683,Exceções!$F$5:$F$202,0))),"")</f>
        <v/>
      </c>
      <c r="AD1683" t="str">
        <f>IF($AC1683="","",IFERROR(_xlfn.SINGLE(INDEX(Exceções!$E$5:$E$202,MATCH($A1683&amp;"|"&amp;$F1683,Exceções!$F$5:$F$202,0))),""))</f>
        <v/>
      </c>
    </row>
    <row r="1684" spans="1:30" ht="15" hidden="1" customHeight="1" x14ac:dyDescent="0.25">
      <c r="A1684" s="43">
        <v>12299</v>
      </c>
      <c r="B1684" s="29" t="s">
        <v>226</v>
      </c>
      <c r="C1684" s="29" t="str">
        <f>IFERROR(INDEX(Cadastro!$C$5:$C$94,$AB1684),"NÃO INFORMADO")</f>
        <v>INS</v>
      </c>
      <c r="D1684" s="29" t="str">
        <f>IFERROR(INDEX(Cadastro!$D$5:$D$94,$AB1684),"")</f>
        <v>A</v>
      </c>
      <c r="E1684" s="29" t="str">
        <f>IFERROR(INDEX(Cadastro!$G$5:$G$94,$AB1684),"")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$94,$AB1684),"")="",IF($L1684&gt;0,1,0),IF(IFERROR(INDEX(Cadastro!$F$5:$F$94,$AB1684),"")&lt;=IFERROR(INDEX(Parâmetros!$B$39:$B$48,MATCH($E1684,Parâmetros!$A$39:$A$48,0)),99),IFERROR(INDEX(Cadastro!$F$5:$F$94,$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$94,$AB1684),"")="",0,IF(IFERROR(INDEX(Cadastro!$F$5:$F$94,$AB1684),"")&gt;IFERROR(INDEX(Parâmetros!$B$39:$B$48,MATCH($E1684,Parâmetros!$A$39:$A$48,0)),99),IFERROR(INDEX(Cadastro!$F$5:$F$94,$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registro"),IF(AND($AB1684&lt;&gt;$AB1683,IFERROR(INDEX(Cadastro!$F$5:$F$94,$AB1684),"")=""),"Indeterminado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IFERROR(MATCH($A1684&amp;"|"&amp;TEXT(_xlfn.MAXIFS(Cadastro!$E$5:$E$94,Cadastro!$A$5:$A$94,$A1684,Cadastro!$E$5:$E$94,"&lt;="&amp;$F1684),"yyyymmdd"),Cadastro!$I$5:$I$94,0),"")</f>
        <v>63</v>
      </c>
      <c r="AC1684" t="str">
        <f>IFERROR(_xlfn.SINGLE(INDEX(Exceções!$D$5:$D$202,MATCH($A1684&amp;"|"&amp;$F1684,Exceções!$F$5:$F$202,0))),"")</f>
        <v/>
      </c>
      <c r="AD1684" t="str">
        <f>IF($AC1684="","",IFERROR(_xlfn.SINGLE(INDEX(Exceções!$E$5:$E$202,MATCH($A1684&amp;"|"&amp;$F1684,Exceções!$F$5:$F$202,0))),""))</f>
        <v/>
      </c>
    </row>
    <row r="1685" spans="1:30" ht="15" hidden="1" customHeight="1" x14ac:dyDescent="0.25">
      <c r="A1685" s="43">
        <v>12299</v>
      </c>
      <c r="B1685" s="29" t="s">
        <v>226</v>
      </c>
      <c r="C1685" s="29" t="str">
        <f>IFERROR(INDEX(Cadastro!$C$5:$C$94,$AB1685),"NÃO INFORMADO")</f>
        <v>INS</v>
      </c>
      <c r="D1685" s="29" t="str">
        <f>IFERROR(INDEX(Cadastro!$D$5:$D$94,$AB1685),"")</f>
        <v>A</v>
      </c>
      <c r="E1685" s="29" t="str">
        <f>IFERROR(INDEX(Cadastro!$G$5:$G$94,$AB1685),"")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$94,$AB1685),"")="",IF($L1685&gt;0,1,0),IF(IFERROR(INDEX(Cadastro!$F$5:$F$94,$AB1685),"")&lt;=IFERROR(INDEX(Parâmetros!$B$39:$B$48,MATCH($E1685,Parâmetros!$A$39:$A$48,0)),99),IFERROR(INDEX(Cadastro!$F$5:$F$94,$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$94,$AB1685),"")="",0,IF(IFERROR(INDEX(Cadastro!$F$5:$F$94,$AB1685),"")&gt;IFERROR(INDEX(Parâmetros!$B$39:$B$48,MATCH($E1685,Parâmetros!$A$39:$A$48,0)),99),IFERROR(INDEX(Cadastro!$F$5:$F$94,$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registro"),IF(AND($AB1685&lt;&gt;$AB1684,IFERROR(INDEX(Cadastro!$F$5:$F$94,$AB1685),"")=""),"Indeterminado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IFERROR(MATCH($A1685&amp;"|"&amp;TEXT(_xlfn.MAXIFS(Cadastro!$E$5:$E$94,Cadastro!$A$5:$A$94,$A1685,Cadastro!$E$5:$E$94,"&lt;="&amp;$F1685),"yyyymmdd"),Cadastro!$I$5:$I$94,0),"")</f>
        <v>63</v>
      </c>
      <c r="AC1685" t="str">
        <f>IFERROR(_xlfn.SINGLE(INDEX(Exceções!$D$5:$D$202,MATCH($A1685&amp;"|"&amp;$F1685,Exceções!$F$5:$F$202,0))),"")</f>
        <v/>
      </c>
      <c r="AD1685" t="str">
        <f>IF($AC1685="","",IFERROR(_xlfn.SINGLE(INDEX(Exceções!$E$5:$E$202,MATCH($A1685&amp;"|"&amp;$F1685,Exceções!$F$5:$F$202,0))),""))</f>
        <v/>
      </c>
    </row>
    <row r="1686" spans="1:30" ht="15" hidden="1" customHeight="1" x14ac:dyDescent="0.25">
      <c r="A1686" s="43">
        <v>12299</v>
      </c>
      <c r="B1686" s="29" t="s">
        <v>226</v>
      </c>
      <c r="C1686" s="29" t="str">
        <f>IFERROR(INDEX(Cadastro!$C$5:$C$94,$AB1686),"NÃO INFORMADO")</f>
        <v>INS</v>
      </c>
      <c r="D1686" s="29" t="str">
        <f>IFERROR(INDEX(Cadastro!$D$5:$D$94,$AB1686),"")</f>
        <v>A</v>
      </c>
      <c r="E1686" s="29" t="str">
        <f>IFERROR(INDEX(Cadastro!$G$5:$G$94,$AB1686),"")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$94,$AB1686),"")="",IF($L1686&gt;0,1,0),IF(IFERROR(INDEX(Cadastro!$F$5:$F$94,$AB1686),"")&lt;=IFERROR(INDEX(Parâmetros!$B$39:$B$48,MATCH($E1686,Parâmetros!$A$39:$A$48,0)),99),IFERROR(INDEX(Cadastro!$F$5:$F$94,$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$94,$AB1686),"")="",0,IF(IFERROR(INDEX(Cadastro!$F$5:$F$94,$AB1686),"")&gt;IFERROR(INDEX(Parâmetros!$B$39:$B$48,MATCH($E1686,Parâmetros!$A$39:$A$48,0)),99),IFERROR(INDEX(Cadastro!$F$5:$F$94,$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registro"),IF(AND($AB1686&lt;&gt;$AB1685,IFERROR(INDEX(Cadastro!$F$5:$F$94,$AB1686),"")=""),"Indeterminado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IFERROR(MATCH($A1686&amp;"|"&amp;TEXT(_xlfn.MAXIFS(Cadastro!$E$5:$E$94,Cadastro!$A$5:$A$94,$A1686,Cadastro!$E$5:$E$94,"&lt;="&amp;$F1686),"yyyymmdd"),Cadastro!$I$5:$I$94,0),"")</f>
        <v>63</v>
      </c>
      <c r="AC1686" t="str">
        <f>IFERROR(_xlfn.SINGLE(INDEX(Exceções!$D$5:$D$202,MATCH($A1686&amp;"|"&amp;$F1686,Exceções!$F$5:$F$202,0))),"")</f>
        <v/>
      </c>
      <c r="AD1686" t="str">
        <f>IF($AC1686="","",IFERROR(_xlfn.SINGLE(INDEX(Exceções!$E$5:$E$202,MATCH($A1686&amp;"|"&amp;$F1686,Exceções!$F$5:$F$202,0))),""))</f>
        <v/>
      </c>
    </row>
    <row r="1687" spans="1:30" ht="15" hidden="1" customHeight="1" x14ac:dyDescent="0.25">
      <c r="A1687" s="43">
        <v>12299</v>
      </c>
      <c r="B1687" s="29" t="s">
        <v>226</v>
      </c>
      <c r="C1687" s="29" t="str">
        <f>IFERROR(INDEX(Cadastro!$C$5:$C$94,$AB1687),"NÃO INFORMADO")</f>
        <v>INS</v>
      </c>
      <c r="D1687" s="29" t="str">
        <f>IFERROR(INDEX(Cadastro!$D$5:$D$94,$AB1687),"")</f>
        <v>A</v>
      </c>
      <c r="E1687" s="29" t="str">
        <f>IFERROR(INDEX(Cadastro!$G$5:$G$94,$AB1687),"")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$94,$AB1687),"")="",IF($L1687&gt;0,1,0),IF(IFERROR(INDEX(Cadastro!$F$5:$F$94,$AB1687),"")&lt;=IFERROR(INDEX(Parâmetros!$B$39:$B$48,MATCH($E1687,Parâmetros!$A$39:$A$48,0)),99),IFERROR(INDEX(Cadastro!$F$5:$F$94,$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$94,$AB1687),"")="",0,IF(IFERROR(INDEX(Cadastro!$F$5:$F$94,$AB1687),"")&gt;IFERROR(INDEX(Parâmetros!$B$39:$B$48,MATCH($E1687,Parâmetros!$A$39:$A$48,0)),99),IFERROR(INDEX(Cadastro!$F$5:$F$94,$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registro"),IF(AND($AB1687&lt;&gt;$AB1686,IFERROR(INDEX(Cadastro!$F$5:$F$94,$AB1687),"")=""),"Indeterminado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IFERROR(MATCH($A1687&amp;"|"&amp;TEXT(_xlfn.MAXIFS(Cadastro!$E$5:$E$94,Cadastro!$A$5:$A$94,$A1687,Cadastro!$E$5:$E$94,"&lt;="&amp;$F1687),"yyyymmdd"),Cadastro!$I$5:$I$94,0),"")</f>
        <v>63</v>
      </c>
      <c r="AC1687" t="str">
        <f>IFERROR(_xlfn.SINGLE(INDEX(Exceções!$D$5:$D$202,MATCH($A1687&amp;"|"&amp;$F1687,Exceções!$F$5:$F$202,0))),"")</f>
        <v/>
      </c>
      <c r="AD1687" t="str">
        <f>IF($AC1687="","",IFERROR(_xlfn.SINGLE(INDEX(Exceções!$E$5:$E$202,MATCH($A1687&amp;"|"&amp;$F1687,Exceções!$F$5:$F$202,0))),""))</f>
        <v/>
      </c>
    </row>
    <row r="1688" spans="1:30" ht="15" hidden="1" customHeight="1" x14ac:dyDescent="0.25">
      <c r="A1688" s="43">
        <v>12299</v>
      </c>
      <c r="B1688" s="29" t="s">
        <v>226</v>
      </c>
      <c r="C1688" s="29" t="str">
        <f>IFERROR(INDEX(Cadastro!$C$5:$C$94,$AB1688),"NÃO INFORMADO")</f>
        <v>INS</v>
      </c>
      <c r="D1688" s="29" t="str">
        <f>IFERROR(INDEX(Cadastro!$D$5:$D$94,$AB1688),"")</f>
        <v>A</v>
      </c>
      <c r="E1688" s="29" t="str">
        <f>IFERROR(INDEX(Cadastro!$G$5:$G$94,$AB1688),"")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$94,$AB1688),"")="",IF($L1688&gt;0,1,0),IF(IFERROR(INDEX(Cadastro!$F$5:$F$94,$AB1688),"")&lt;=IFERROR(INDEX(Parâmetros!$B$39:$B$48,MATCH($E1688,Parâmetros!$A$39:$A$48,0)),99),IFERROR(INDEX(Cadastro!$F$5:$F$94,$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$94,$AB1688),"")="",0,IF(IFERROR(INDEX(Cadastro!$F$5:$F$94,$AB1688),"")&gt;IFERROR(INDEX(Parâmetros!$B$39:$B$48,MATCH($E1688,Parâmetros!$A$39:$A$48,0)),99),IFERROR(INDEX(Cadastro!$F$5:$F$94,$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registro"),IF(AND($AB1688&lt;&gt;$AB1687,IFERROR(INDEX(Cadastro!$F$5:$F$94,$AB1688),"")=""),"Indeterminado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IFERROR(MATCH($A1688&amp;"|"&amp;TEXT(_xlfn.MAXIFS(Cadastro!$E$5:$E$94,Cadastro!$A$5:$A$94,$A1688,Cadastro!$E$5:$E$94,"&lt;="&amp;$F1688),"yyyymmdd"),Cadastro!$I$5:$I$94,0),"")</f>
        <v>63</v>
      </c>
      <c r="AC1688" t="str">
        <f>IFERROR(_xlfn.SINGLE(INDEX(Exceções!$D$5:$D$202,MATCH($A1688&amp;"|"&amp;$F1688,Exceções!$F$5:$F$202,0))),"")</f>
        <v/>
      </c>
      <c r="AD1688" t="str">
        <f>IF($AC1688="","",IFERROR(_xlfn.SINGLE(INDEX(Exceções!$E$5:$E$202,MATCH($A1688&amp;"|"&amp;$F1688,Exceções!$F$5:$F$202,0))),""))</f>
        <v/>
      </c>
    </row>
    <row r="1689" spans="1:30" ht="15" hidden="1" customHeight="1" x14ac:dyDescent="0.25">
      <c r="A1689" s="43">
        <v>12299</v>
      </c>
      <c r="B1689" s="29" t="s">
        <v>226</v>
      </c>
      <c r="C1689" s="29" t="str">
        <f>IFERROR(INDEX(Cadastro!$C$5:$C$94,$AB1689),"NÃO INFORMADO")</f>
        <v>INS</v>
      </c>
      <c r="D1689" s="29" t="str">
        <f>IFERROR(INDEX(Cadastro!$D$5:$D$94,$AB1689),"")</f>
        <v>A</v>
      </c>
      <c r="E1689" s="29" t="str">
        <f>IFERROR(INDEX(Cadastro!$G$5:$G$94,$AB1689),"")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$94,$AB1689),"")="",IF($L1689&gt;0,1,0),IF(IFERROR(INDEX(Cadastro!$F$5:$F$94,$AB1689),"")&lt;=IFERROR(INDEX(Parâmetros!$B$39:$B$48,MATCH($E1689,Parâmetros!$A$39:$A$48,0)),99),IFERROR(INDEX(Cadastro!$F$5:$F$94,$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$94,$AB1689),"")="",0,IF(IFERROR(INDEX(Cadastro!$F$5:$F$94,$AB1689),"")&gt;IFERROR(INDEX(Parâmetros!$B$39:$B$48,MATCH($E1689,Parâmetros!$A$39:$A$48,0)),99),IFERROR(INDEX(Cadastro!$F$5:$F$94,$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registro"),IF(AND($AB1689&lt;&gt;$AB1688,IFERROR(INDEX(Cadastro!$F$5:$F$94,$AB1689),"")=""),"Indeterminado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IFERROR(MATCH($A1689&amp;"|"&amp;TEXT(_xlfn.MAXIFS(Cadastro!$E$5:$E$94,Cadastro!$A$5:$A$94,$A1689,Cadastro!$E$5:$E$94,"&lt;="&amp;$F1689),"yyyymmdd"),Cadastro!$I$5:$I$94,0),"")</f>
        <v>63</v>
      </c>
      <c r="AC1689" t="str">
        <f>IFERROR(_xlfn.SINGLE(INDEX(Exceções!$D$5:$D$202,MATCH($A1689&amp;"|"&amp;$F1689,Exceções!$F$5:$F$202,0))),"")</f>
        <v/>
      </c>
      <c r="AD1689" t="str">
        <f>IF($AC1689="","",IFERROR(_xlfn.SINGLE(INDEX(Exceções!$E$5:$E$202,MATCH($A1689&amp;"|"&amp;$F1689,Exceções!$F$5:$F$202,0))),""))</f>
        <v/>
      </c>
    </row>
    <row r="1690" spans="1:30" ht="15" hidden="1" customHeight="1" x14ac:dyDescent="0.25">
      <c r="A1690" s="43">
        <v>12299</v>
      </c>
      <c r="B1690" s="29" t="s">
        <v>226</v>
      </c>
      <c r="C1690" s="29" t="str">
        <f>IFERROR(INDEX(Cadastro!$C$5:$C$94,$AB1690),"NÃO INFORMADO")</f>
        <v>INS</v>
      </c>
      <c r="D1690" s="29" t="str">
        <f>IFERROR(INDEX(Cadastro!$D$5:$D$94,$AB1690),"")</f>
        <v>A</v>
      </c>
      <c r="E1690" s="29" t="str">
        <f>IFERROR(INDEX(Cadastro!$G$5:$G$94,$AB1690),"")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$94,$AB1690),"")="",IF($L1690&gt;0,1,0),IF(IFERROR(INDEX(Cadastro!$F$5:$F$94,$AB1690),"")&lt;=IFERROR(INDEX(Parâmetros!$B$39:$B$48,MATCH($E1690,Parâmetros!$A$39:$A$48,0)),99),IFERROR(INDEX(Cadastro!$F$5:$F$94,$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$94,$AB1690),"")="",0,IF(IFERROR(INDEX(Cadastro!$F$5:$F$94,$AB1690),"")&gt;IFERROR(INDEX(Parâmetros!$B$39:$B$48,MATCH($E1690,Parâmetros!$A$39:$A$48,0)),99),IFERROR(INDEX(Cadastro!$F$5:$F$94,$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registro"),IF(AND($AB1690&lt;&gt;$AB1689,IFERROR(INDEX(Cadastro!$F$5:$F$94,$AB1690),"")=""),"Indeterminado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IFERROR(MATCH($A1690&amp;"|"&amp;TEXT(_xlfn.MAXIFS(Cadastro!$E$5:$E$94,Cadastro!$A$5:$A$94,$A1690,Cadastro!$E$5:$E$94,"&lt;="&amp;$F1690),"yyyymmdd"),Cadastro!$I$5:$I$94,0),"")</f>
        <v>63</v>
      </c>
      <c r="AC1690" t="str">
        <f>IFERROR(_xlfn.SINGLE(INDEX(Exceções!$D$5:$D$202,MATCH($A1690&amp;"|"&amp;$F1690,Exceções!$F$5:$F$202,0))),"")</f>
        <v/>
      </c>
      <c r="AD1690" t="str">
        <f>IF($AC1690="","",IFERROR(_xlfn.SINGLE(INDEX(Exceções!$E$5:$E$202,MATCH($A1690&amp;"|"&amp;$F1690,Exceções!$F$5:$F$202,0))),""))</f>
        <v/>
      </c>
    </row>
    <row r="1691" spans="1:30" ht="15" hidden="1" customHeight="1" x14ac:dyDescent="0.25">
      <c r="A1691" s="43">
        <v>12299</v>
      </c>
      <c r="B1691" s="29" t="s">
        <v>226</v>
      </c>
      <c r="C1691" s="29" t="str">
        <f>IFERROR(INDEX(Cadastro!$C$5:$C$94,$AB1691),"NÃO INFORMADO")</f>
        <v>INS</v>
      </c>
      <c r="D1691" s="29" t="str">
        <f>IFERROR(INDEX(Cadastro!$D$5:$D$94,$AB1691),"")</f>
        <v>A</v>
      </c>
      <c r="E1691" s="29" t="str">
        <f>IFERROR(INDEX(Cadastro!$G$5:$G$94,$AB1691),"")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$94,$AB1691),"")="",IF($L1691&gt;0,1,0),IF(IFERROR(INDEX(Cadastro!$F$5:$F$94,$AB1691),"")&lt;=IFERROR(INDEX(Parâmetros!$B$39:$B$48,MATCH($E1691,Parâmetros!$A$39:$A$48,0)),99),IFERROR(INDEX(Cadastro!$F$5:$F$94,$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$94,$AB1691),"")="",0,IF(IFERROR(INDEX(Cadastro!$F$5:$F$94,$AB1691),"")&gt;IFERROR(INDEX(Parâmetros!$B$39:$B$48,MATCH($E1691,Parâmetros!$A$39:$A$48,0)),99),IFERROR(INDEX(Cadastro!$F$5:$F$94,$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registro"),IF(AND($AB1691&lt;&gt;$AB1690,IFERROR(INDEX(Cadastro!$F$5:$F$94,$AB1691),"")=""),"Indeterminado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IFERROR(MATCH($A1691&amp;"|"&amp;TEXT(_xlfn.MAXIFS(Cadastro!$E$5:$E$94,Cadastro!$A$5:$A$94,$A1691,Cadastro!$E$5:$E$94,"&lt;="&amp;$F1691),"yyyymmdd"),Cadastro!$I$5:$I$94,0),"")</f>
        <v>63</v>
      </c>
      <c r="AC1691" t="str">
        <f>IFERROR(_xlfn.SINGLE(INDEX(Exceções!$D$5:$D$202,MATCH($A1691&amp;"|"&amp;$F1691,Exceções!$F$5:$F$202,0))),"")</f>
        <v/>
      </c>
      <c r="AD1691" t="str">
        <f>IF($AC1691="","",IFERROR(_xlfn.SINGLE(INDEX(Exceções!$E$5:$E$202,MATCH($A1691&amp;"|"&amp;$F1691,Exceções!$F$5:$F$202,0))),""))</f>
        <v/>
      </c>
    </row>
    <row r="1692" spans="1:30" ht="15" hidden="1" customHeight="1" x14ac:dyDescent="0.25">
      <c r="A1692" s="43">
        <v>12299</v>
      </c>
      <c r="B1692" s="29" t="s">
        <v>226</v>
      </c>
      <c r="C1692" s="29" t="str">
        <f>IFERROR(INDEX(Cadastro!$C$5:$C$94,$AB1692),"NÃO INFORMADO")</f>
        <v>INS</v>
      </c>
      <c r="D1692" s="29" t="str">
        <f>IFERROR(INDEX(Cadastro!$D$5:$D$94,$AB1692),"")</f>
        <v>A</v>
      </c>
      <c r="E1692" s="29" t="str">
        <f>IFERROR(INDEX(Cadastro!$G$5:$G$94,$AB1692),"")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$94,$AB1692),"")="",IF($L1692&gt;0,1,0),IF(IFERROR(INDEX(Cadastro!$F$5:$F$94,$AB1692),"")&lt;=IFERROR(INDEX(Parâmetros!$B$39:$B$48,MATCH($E1692,Parâmetros!$A$39:$A$48,0)),99),IFERROR(INDEX(Cadastro!$F$5:$F$94,$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$94,$AB1692),"")="",0,IF(IFERROR(INDEX(Cadastro!$F$5:$F$94,$AB1692),"")&gt;IFERROR(INDEX(Parâmetros!$B$39:$B$48,MATCH($E1692,Parâmetros!$A$39:$A$48,0)),99),IFERROR(INDEX(Cadastro!$F$5:$F$94,$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registro"),IF(AND($AB1692&lt;&gt;$AB1691,IFERROR(INDEX(Cadastro!$F$5:$F$94,$AB1692),"")=""),"Indeterminado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IFERROR(MATCH($A1692&amp;"|"&amp;TEXT(_xlfn.MAXIFS(Cadastro!$E$5:$E$94,Cadastro!$A$5:$A$94,$A1692,Cadastro!$E$5:$E$94,"&lt;="&amp;$F1692),"yyyymmdd"),Cadastro!$I$5:$I$94,0),"")</f>
        <v>63</v>
      </c>
      <c r="AC1692" t="str">
        <f>IFERROR(_xlfn.SINGLE(INDEX(Exceções!$D$5:$D$202,MATCH($A1692&amp;"|"&amp;$F1692,Exceções!$F$5:$F$202,0))),"")</f>
        <v/>
      </c>
      <c r="AD1692" t="str">
        <f>IF($AC1692="","",IFERROR(_xlfn.SINGLE(INDEX(Exceções!$E$5:$E$202,MATCH($A1692&amp;"|"&amp;$F1692,Exceções!$F$5:$F$202,0))),""))</f>
        <v/>
      </c>
    </row>
    <row r="1693" spans="1:30" ht="15" hidden="1" customHeight="1" x14ac:dyDescent="0.25">
      <c r="A1693" s="43">
        <v>12299</v>
      </c>
      <c r="B1693" s="29" t="s">
        <v>226</v>
      </c>
      <c r="C1693" s="29" t="str">
        <f>IFERROR(INDEX(Cadastro!$C$5:$C$94,$AB1693),"NÃO INFORMADO")</f>
        <v>INS</v>
      </c>
      <c r="D1693" s="29" t="str">
        <f>IFERROR(INDEX(Cadastro!$D$5:$D$94,$AB1693),"")</f>
        <v>A</v>
      </c>
      <c r="E1693" s="29" t="str">
        <f>IFERROR(INDEX(Cadastro!$G$5:$G$94,$AB1693),"")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8.0300000000000011</v>
      </c>
      <c r="M1693" s="42">
        <f>IFERROR(INDEX(Parâmetros!$E$6:$E$11,MATCH($K1693,Parâmetros!$A$6:$A$11,0)),"")</f>
        <v>7.58</v>
      </c>
      <c r="N1693" s="45">
        <f t="shared" si="325"/>
        <v>1.0593667546174144</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Sim</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$94,$AB1693),"")="",IF($L1693&gt;0,1,0),IF(IFERROR(INDEX(Cadastro!$F$5:$F$94,$AB1693),"")&lt;=IFERROR(INDEX(Parâmetros!$B$39:$B$48,MATCH($E1693,Parâmetros!$A$39:$A$48,0)),99),IFERROR(INDEX(Cadastro!$F$5:$F$94,$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$94,$AB1693),"")="",0,IF(IFERROR(INDEX(Cadastro!$F$5:$F$94,$AB1693),"")&gt;IFERROR(INDEX(Parâmetros!$B$39:$B$48,MATCH($E1693,Parâmetros!$A$39:$A$48,0)),99),IFERROR(INDEX(Cadastro!$F$5:$F$94,$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registro"),IF(AND($AB1693&lt;&gt;$AB1692,IFERROR(INDEX(Cadastro!$F$5:$F$94,$AB1693),"")=""),"Indeterminado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IFERROR(MATCH($A1693&amp;"|"&amp;TEXT(_xlfn.MAXIFS(Cadastro!$E$5:$E$94,Cadastro!$A$5:$A$94,$A1693,Cadastro!$E$5:$E$94,"&lt;="&amp;$F1693),"yyyymmdd"),Cadastro!$I$5:$I$94,0),"")</f>
        <v>63</v>
      </c>
      <c r="AC1693" t="str">
        <f>IFERROR(_xlfn.SINGLE(INDEX(Exceções!$D$5:$D$202,MATCH($A1693&amp;"|"&amp;$F1693,Exceções!$F$5:$F$202,0))),"")</f>
        <v/>
      </c>
      <c r="AD1693" t="str">
        <f>IF($AC1693="","",IFERROR(_xlfn.SINGLE(INDEX(Exceções!$E$5:$E$202,MATCH($A1693&amp;"|"&amp;$F1693,Exceções!$F$5:$F$202,0))),""))</f>
        <v/>
      </c>
    </row>
    <row r="1694" spans="1:30" ht="15" hidden="1" customHeight="1" x14ac:dyDescent="0.25">
      <c r="A1694" s="43">
        <v>12299</v>
      </c>
      <c r="B1694" s="29" t="s">
        <v>226</v>
      </c>
      <c r="C1694" s="29" t="str">
        <f>IFERROR(INDEX(Cadastro!$C$5:$C$94,$AB1694),"NÃO INFORMADO")</f>
        <v>INS</v>
      </c>
      <c r="D1694" s="29" t="str">
        <f>IFERROR(INDEX(Cadastro!$D$5:$D$94,$AB1694),"")</f>
        <v>A</v>
      </c>
      <c r="E1694" s="29" t="str">
        <f>IFERROR(INDEX(Cadastro!$G$5:$G$94,$AB1694),"")</f>
        <v>A</v>
      </c>
      <c r="F1694" s="41">
        <v>46253</v>
      </c>
      <c r="G1694" s="44" t="str">
        <f t="shared" si="324"/>
        <v>qua</v>
      </c>
      <c r="H1694" s="43">
        <f>IF(COUNTIFS(Dados!$A:$A,$A1694,Dados!$S:$S,$F1694)=0,"",_xlfn.MINIFS(Dados!$Q:$Q,Dados!$A:$A,$A1694,Dados!$S:$S,$F1694))</f>
        <v>422</v>
      </c>
      <c r="I1694" s="43">
        <f>IF($H1694="","",_xlfn.MAXIFS(Dados!$R:$R,Dados!$A:$A,$A1694,Dados!$S:$S,$F1694))</f>
        <v>497</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1.25</v>
      </c>
      <c r="M1694" s="42">
        <f>IFERROR(INDEX(Parâmetros!$E$6:$E$11,MATCH($K1694,Parâmetros!$A$6:$A$11,0)),"")</f>
        <v>7.58</v>
      </c>
      <c r="N1694" s="45">
        <f t="shared" si="325"/>
        <v>0.16490765171503957</v>
      </c>
      <c r="O1694" s="45">
        <f>Parâmetros!$E$13</f>
        <v>0.8</v>
      </c>
      <c r="P1694" s="44" t="str">
        <f>IF(OR($M1694="",$F1694&gt;Parâmetros!$E$14),"Não","Sim")</f>
        <v>Não</v>
      </c>
      <c r="Q1694" s="44" t="str">
        <f t="shared" si="326"/>
        <v/>
      </c>
      <c r="R1694" s="44" t="str">
        <f t="shared" si="327"/>
        <v/>
      </c>
      <c r="S1694" s="42" t="str">
        <f t="shared" si="328"/>
        <v/>
      </c>
      <c r="T1694" s="44" t="str">
        <f>IF($Q1694&lt;&gt;"Sim","",IF($N1694&gt;Parâmetros!$E$15,"Sim","Não"))</f>
        <v/>
      </c>
      <c r="U1694" s="29" t="str">
        <f t="shared" si="329"/>
        <v>Fora da apuração</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$94,$AB1694),"")="",IF($L1694&gt;0,1,0),IF(IFERROR(INDEX(Cadastro!$F$5:$F$94,$AB1694),"")&lt;=IFERROR(INDEX(Parâmetros!$B$39:$B$48,MATCH($E1694,Parâmetros!$A$39:$A$48,0)),99),IFERROR(INDEX(Cadastro!$F$5:$F$94,$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$94,$AB1694),"")="",0,IF(IFERROR(INDEX(Cadastro!$F$5:$F$94,$AB1694),"")&gt;IFERROR(INDEX(Parâmetros!$B$39:$B$48,MATCH($E1694,Parâmetros!$A$39:$A$48,0)),99),IFERROR(INDEX(Cadastro!$F$5:$F$94,$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registro"),IF(AND($AB1694&lt;&gt;$AB1693,IFERROR(INDEX(Cadastro!$F$5:$F$94,$AB1694),"")=""),"Indeterminado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IFERROR(MATCH($A1694&amp;"|"&amp;TEXT(_xlfn.MAXIFS(Cadastro!$E$5:$E$94,Cadastro!$A$5:$A$94,$A1694,Cadastro!$E$5:$E$94,"&lt;="&amp;$F1694),"yyyymmdd"),Cadastro!$I$5:$I$94,0),"")</f>
        <v>63</v>
      </c>
      <c r="AC1694" t="str">
        <f>IFERROR(_xlfn.SINGLE(INDEX(Exceções!$D$5:$D$202,MATCH($A1694&amp;"|"&amp;$F1694,Exceções!$F$5:$F$202,0))),"")</f>
        <v/>
      </c>
      <c r="AD1694" t="str">
        <f>IF($AC1694="","",IFERROR(_xlfn.SINGLE(INDEX(Exceções!$E$5:$E$202,MATCH($A1694&amp;"|"&amp;$F1694,Exceções!$F$5:$F$202,0))),""))</f>
        <v/>
      </c>
    </row>
    <row r="1695" spans="1:30" ht="15" hidden="1" customHeight="1" x14ac:dyDescent="0.25">
      <c r="A1695" s="43">
        <v>12299</v>
      </c>
      <c r="B1695" s="29" t="s">
        <v>226</v>
      </c>
      <c r="C1695" s="29" t="str">
        <f>IFERROR(INDEX(Cadastro!$C$5:$C$94,$AB1695),"NÃO INFORMADO")</f>
        <v>INS</v>
      </c>
      <c r="D1695" s="29" t="str">
        <f>IFERROR(INDEX(Cadastro!$D$5:$D$94,$AB1695),"")</f>
        <v>A</v>
      </c>
      <c r="E1695" s="29" t="str">
        <f>IFERROR(INDEX(Cadastro!$G$5:$G$94,$AB1695),"")</f>
        <v>A</v>
      </c>
      <c r="F1695" s="41">
        <v>46254</v>
      </c>
      <c r="G1695" s="44" t="str">
        <f t="shared" si="324"/>
        <v>qui</v>
      </c>
      <c r="H1695" s="43" t="str">
        <f>IF(COUNTIFS(Dados!$A:$A,$A1695,Dados!$S:$S,$F1695)=0,"",_xlfn.MINIFS(Dados!$Q:$Q,Dados!$A:$A,$A1695,Dados!$S:$S,$F1695))</f>
        <v/>
      </c>
      <c r="I1695" s="43" t="str">
        <f>IF($H1695="","",_xlfn.MAXIFS(Dados!$R:$R,Dados!$A:$A,$A1695,Dados!$S:$S,$F1695))</f>
        <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v>
      </c>
      <c r="M1695" s="42">
        <f>IFERROR(INDEX(Parâmetros!$E$6:$E$11,MATCH($K1695,Parâmetros!$A$6:$A$11,0)),"")</f>
        <v>7.58</v>
      </c>
      <c r="N1695" s="45">
        <f t="shared" si="325"/>
        <v>0</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FALTA DE REGISTRO · dia 5 de 5 do ciclo</v>
      </c>
      <c r="W1695" s="46">
        <f>IF(AND($AC1695&lt;&gt;"",$AB1695=$AB1694,$W1694&lt;&gt;""),$W1694,IF(OR(OR($D1695="6x1",$D1695="FF 6x1"),$D1695="5x2"),"",IF($AB1695&lt;&gt;$AB1694,IF(IFERROR(INDEX(Cadastro!$F$5:$F$94,$AB1695),"")="",IF($L1695&gt;0,1,0),IF(IFERROR(INDEX(Cadastro!$F$5:$F$94,$AB1695),"")&lt;=IFERROR(INDEX(Parâmetros!$B$39:$B$48,MATCH($E1695,Parâmetros!$A$39:$A$48,0)),99),IFERROR(INDEX(Cadastro!$F$5:$F$94,$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$94,$AB1695),"")="",0,IF(IFERROR(INDEX(Cadastro!$F$5:$F$94,$AB1695),"")&gt;IFERROR(INDEX(Parâmetros!$B$39:$B$48,MATCH($E1695,Parâmetros!$A$39:$A$48,0)),99),IFERROR(INDEX(Cadastro!$F$5:$F$94,$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registro"),IF(AND($AB1695&lt;&gt;$AB1694,IFERROR(INDEX(Cadastro!$F$5:$F$94,$AB1695),"")=""),"Indeterminado (início da série)",IF($X1695&gt;0,"Folga","Falta de registro"))))))))</f>
        <v>Falta de registro</v>
      </c>
      <c r="Z1695" s="46">
        <f>IF(OR($L1695&gt;0,$F1695&gt;Parâmetros!$E$14),0,IF($A1695&lt;&gt;$A1694,1,N($Z1694)+1))</f>
        <v>0</v>
      </c>
      <c r="AA1695" s="46">
        <f>IF(OR($L1695&gt;0,$F1695&gt;Parâmetros!$E$14),0,IF(OR($A1695&lt;&gt;$A1696,$F1696&gt;Parâmetros!$E$14),1,N($AA1696)+1))</f>
        <v>0</v>
      </c>
      <c r="AB1695" s="43">
        <f>IFERROR(MATCH($A1695&amp;"|"&amp;TEXT(_xlfn.MAXIFS(Cadastro!$E$5:$E$94,Cadastro!$A$5:$A$94,$A1695,Cadastro!$E$5:$E$94,"&lt;="&amp;$F1695),"yyyymmdd"),Cadastro!$I$5:$I$94,0),"")</f>
        <v>63</v>
      </c>
      <c r="AC1695" t="str">
        <f>IFERROR(_xlfn.SINGLE(INDEX(Exceções!$D$5:$D$202,MATCH($A1695&amp;"|"&amp;$F1695,Exceções!$F$5:$F$202,0))),"")</f>
        <v/>
      </c>
      <c r="AD1695" t="str">
        <f>IF($AC1695="","",IFERROR(_xlfn.SINGLE(INDEX(Exceções!$E$5:$E$202,MATCH($A1695&amp;"|"&amp;$F1695,Exceções!$F$5:$F$202,0))),""))</f>
        <v/>
      </c>
    </row>
    <row r="1696" spans="1:30" ht="15" hidden="1" customHeight="1" x14ac:dyDescent="0.25">
      <c r="A1696" s="43">
        <v>12299</v>
      </c>
      <c r="B1696" s="29" t="s">
        <v>226</v>
      </c>
      <c r="C1696" s="29" t="str">
        <f>IFERROR(INDEX(Cadastro!$C$5:$C$94,$AB1696),"NÃO INFORMADO")</f>
        <v>INS</v>
      </c>
      <c r="D1696" s="29" t="str">
        <f>IFERROR(INDEX(Cadastro!$D$5:$D$94,$AB1696),"")</f>
        <v>A</v>
      </c>
      <c r="E1696" s="29" t="str">
        <f>IFERROR(INDEX(Cadastro!$G$5:$G$94,$AB1696),"")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$94,$AB1696),"")="",IF($L1696&gt;0,1,0),IF(IFERROR(INDEX(Cadastro!$F$5:$F$94,$AB1696),"")&lt;=IFERROR(INDEX(Parâmetros!$B$39:$B$48,MATCH($E1696,Parâmetros!$A$39:$A$48,0)),99),IFERROR(INDEX(Cadastro!$F$5:$F$94,$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$94,$AB1696),"")="",0,IF(IFERROR(INDEX(Cadastro!$F$5:$F$94,$AB1696),"")&gt;IFERROR(INDEX(Parâmetros!$B$39:$B$48,MATCH($E1696,Parâmetros!$A$39:$A$48,0)),99),IFERROR(INDEX(Cadastro!$F$5:$F$94,$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registro"),IF(AND($AB1696&lt;&gt;$AB1695,IFERROR(INDEX(Cadastro!$F$5:$F$94,$AB1696),"")=""),"Indeterminado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IFERROR(MATCH($A1696&amp;"|"&amp;TEXT(_xlfn.MAXIFS(Cadastro!$E$5:$E$94,Cadastro!$A$5:$A$94,$A1696,Cadastro!$E$5:$E$94,"&lt;="&amp;$F1696),"yyyymmdd"),Cadastro!$I$5:$I$94,0),"")</f>
        <v>63</v>
      </c>
      <c r="AC1696" t="str">
        <f>IFERROR(_xlfn.SINGLE(INDEX(Exceções!$D$5:$D$202,MATCH($A1696&amp;"|"&amp;$F1696,Exceções!$F$5:$F$202,0))),"")</f>
        <v/>
      </c>
      <c r="AD1696" t="str">
        <f>IF($AC1696="","",IFERROR(_xlfn.SINGLE(INDEX(Exceções!$E$5:$E$202,MATCH($A1696&amp;"|"&amp;$F1696,Exceções!$F$5:$F$202,0))),""))</f>
        <v/>
      </c>
    </row>
    <row r="1697" spans="1:30" ht="15" hidden="1" customHeight="1" x14ac:dyDescent="0.25">
      <c r="A1697" s="43">
        <v>12299</v>
      </c>
      <c r="B1697" s="29" t="s">
        <v>226</v>
      </c>
      <c r="C1697" s="29" t="str">
        <f>IFERROR(INDEX(Cadastro!$C$5:$C$94,$AB1697),"NÃO INFORMADO")</f>
        <v>INS</v>
      </c>
      <c r="D1697" s="29" t="str">
        <f>IFERROR(INDEX(Cadastro!$D$5:$D$94,$AB1697),"")</f>
        <v>A</v>
      </c>
      <c r="E1697" s="29" t="str">
        <f>IFERROR(INDEX(Cadastro!$G$5:$G$94,$AB1697),"")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$94,$AB1697),"")="",IF($L1697&gt;0,1,0),IF(IFERROR(INDEX(Cadastro!$F$5:$F$94,$AB1697),"")&lt;=IFERROR(INDEX(Parâmetros!$B$39:$B$48,MATCH($E1697,Parâmetros!$A$39:$A$48,0)),99),IFERROR(INDEX(Cadastro!$F$5:$F$94,$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$94,$AB1697),"")="",0,IF(IFERROR(INDEX(Cadastro!$F$5:$F$94,$AB1697),"")&gt;IFERROR(INDEX(Parâmetros!$B$39:$B$48,MATCH($E1697,Parâmetros!$A$39:$A$48,0)),99),IFERROR(INDEX(Cadastro!$F$5:$F$94,$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registro"),IF(AND($AB1697&lt;&gt;$AB1696,IFERROR(INDEX(Cadastro!$F$5:$F$94,$AB1697),"")=""),"Indeterminado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IFERROR(MATCH($A1697&amp;"|"&amp;TEXT(_xlfn.MAXIFS(Cadastro!$E$5:$E$94,Cadastro!$A$5:$A$94,$A1697,Cadastro!$E$5:$E$94,"&lt;="&amp;$F1697),"yyyymmdd"),Cadastro!$I$5:$I$94,0),"")</f>
        <v>63</v>
      </c>
      <c r="AC1697" t="str">
        <f>IFERROR(_xlfn.SINGLE(INDEX(Exceções!$D$5:$D$202,MATCH($A1697&amp;"|"&amp;$F1697,Exceções!$F$5:$F$202,0))),"")</f>
        <v/>
      </c>
      <c r="AD1697" t="str">
        <f>IF($AC1697="","",IFERROR(_xlfn.SINGLE(INDEX(Exceções!$E$5:$E$202,MATCH($A1697&amp;"|"&amp;$F1697,Exceções!$F$5:$F$202,0))),""))</f>
        <v/>
      </c>
    </row>
    <row r="1698" spans="1:30" ht="15" hidden="1" customHeight="1" x14ac:dyDescent="0.25">
      <c r="A1698" s="43">
        <v>12299</v>
      </c>
      <c r="B1698" s="29" t="s">
        <v>226</v>
      </c>
      <c r="C1698" s="29" t="str">
        <f>IFERROR(INDEX(Cadastro!$C$5:$C$94,$AB1698),"NÃO INFORMADO")</f>
        <v>INS</v>
      </c>
      <c r="D1698" s="29" t="str">
        <f>IFERROR(INDEX(Cadastro!$D$5:$D$94,$AB1698),"")</f>
        <v>A</v>
      </c>
      <c r="E1698" s="29" t="str">
        <f>IFERROR(INDEX(Cadastro!$G$5:$G$94,$AB1698),"")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$94,$AB1698),"")="",IF($L1698&gt;0,1,0),IF(IFERROR(INDEX(Cadastro!$F$5:$F$94,$AB1698),"")&lt;=IFERROR(INDEX(Parâmetros!$B$39:$B$48,MATCH($E1698,Parâmetros!$A$39:$A$48,0)),99),IFERROR(INDEX(Cadastro!$F$5:$F$94,$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$94,$AB1698),"")="",0,IF(IFERROR(INDEX(Cadastro!$F$5:$F$94,$AB1698),"")&gt;IFERROR(INDEX(Parâmetros!$B$39:$B$48,MATCH($E1698,Parâmetros!$A$39:$A$48,0)),99),IFERROR(INDEX(Cadastro!$F$5:$F$94,$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registro"),IF(AND($AB1698&lt;&gt;$AB1697,IFERROR(INDEX(Cadastro!$F$5:$F$94,$AB1698),"")=""),"Indeterminado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IFERROR(MATCH($A1698&amp;"|"&amp;TEXT(_xlfn.MAXIFS(Cadastro!$E$5:$E$94,Cadastro!$A$5:$A$94,$A1698,Cadastro!$E$5:$E$94,"&lt;="&amp;$F1698),"yyyymmdd"),Cadastro!$I$5:$I$94,0),"")</f>
        <v>63</v>
      </c>
      <c r="AC1698" t="str">
        <f>IFERROR(_xlfn.SINGLE(INDEX(Exceções!$D$5:$D$202,MATCH($A1698&amp;"|"&amp;$F1698,Exceções!$F$5:$F$202,0))),"")</f>
        <v/>
      </c>
      <c r="AD1698" t="str">
        <f>IF($AC1698="","",IFERROR(_xlfn.SINGLE(INDEX(Exceções!$E$5:$E$202,MATCH($A1698&amp;"|"&amp;$F1698,Exceções!$F$5:$F$202,0))),""))</f>
        <v/>
      </c>
    </row>
    <row r="1699" spans="1:30" ht="15" hidden="1" customHeight="1" x14ac:dyDescent="0.25">
      <c r="A1699" s="43">
        <v>12299</v>
      </c>
      <c r="B1699" s="29" t="s">
        <v>226</v>
      </c>
      <c r="C1699" s="29" t="str">
        <f>IFERROR(INDEX(Cadastro!$C$5:$C$94,$AB1699),"NÃO INFORMADO")</f>
        <v>INS</v>
      </c>
      <c r="D1699" s="29" t="str">
        <f>IFERROR(INDEX(Cadastro!$D$5:$D$94,$AB1699),"")</f>
        <v>A</v>
      </c>
      <c r="E1699" s="29" t="str">
        <f>IFERROR(INDEX(Cadastro!$G$5:$G$94,$AB1699),"")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$94,$AB1699),"")="",IF($L1699&gt;0,1,0),IF(IFERROR(INDEX(Cadastro!$F$5:$F$94,$AB1699),"")&lt;=IFERROR(INDEX(Parâmetros!$B$39:$B$48,MATCH($E1699,Parâmetros!$A$39:$A$48,0)),99),IFERROR(INDEX(Cadastro!$F$5:$F$94,$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$94,$AB1699),"")="",0,IF(IFERROR(INDEX(Cadastro!$F$5:$F$94,$AB1699),"")&gt;IFERROR(INDEX(Parâmetros!$B$39:$B$48,MATCH($E1699,Parâmetros!$A$39:$A$48,0)),99),IFERROR(INDEX(Cadastro!$F$5:$F$94,$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registro"),IF(AND($AB1699&lt;&gt;$AB1698,IFERROR(INDEX(Cadastro!$F$5:$F$94,$AB1699),"")=""),"Indeterminado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IFERROR(MATCH($A1699&amp;"|"&amp;TEXT(_xlfn.MAXIFS(Cadastro!$E$5:$E$94,Cadastro!$A$5:$A$94,$A1699,Cadastro!$E$5:$E$94,"&lt;="&amp;$F1699),"yyyymmdd"),Cadastro!$I$5:$I$94,0),"")</f>
        <v>63</v>
      </c>
      <c r="AC1699" t="str">
        <f>IFERROR(_xlfn.SINGLE(INDEX(Exceções!$D$5:$D$202,MATCH($A1699&amp;"|"&amp;$F1699,Exceções!$F$5:$F$202,0))),"")</f>
        <v/>
      </c>
      <c r="AD1699" t="str">
        <f>IF($AC1699="","",IFERROR(_xlfn.SINGLE(INDEX(Exceções!$E$5:$E$202,MATCH($A1699&amp;"|"&amp;$F1699,Exceções!$F$5:$F$202,0))),""))</f>
        <v/>
      </c>
    </row>
    <row r="1700" spans="1:30" ht="15" hidden="1" customHeight="1" x14ac:dyDescent="0.25">
      <c r="A1700" s="43">
        <v>12299</v>
      </c>
      <c r="B1700" s="29" t="s">
        <v>226</v>
      </c>
      <c r="C1700" s="29" t="str">
        <f>IFERROR(INDEX(Cadastro!$C$5:$C$94,$AB1700),"NÃO INFORMADO")</f>
        <v>INS</v>
      </c>
      <c r="D1700" s="29" t="str">
        <f>IFERROR(INDEX(Cadastro!$D$5:$D$94,$AB1700),"")</f>
        <v>A</v>
      </c>
      <c r="E1700" s="29" t="str">
        <f>IFERROR(INDEX(Cadastro!$G$5:$G$94,$AB1700),"")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$94,$AB1700),"")="",IF($L1700&gt;0,1,0),IF(IFERROR(INDEX(Cadastro!$F$5:$F$94,$AB1700),"")&lt;=IFERROR(INDEX(Parâmetros!$B$39:$B$48,MATCH($E1700,Parâmetros!$A$39:$A$48,0)),99),IFERROR(INDEX(Cadastro!$F$5:$F$94,$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$94,$AB1700),"")="",0,IF(IFERROR(INDEX(Cadastro!$F$5:$F$94,$AB1700),"")&gt;IFERROR(INDEX(Parâmetros!$B$39:$B$48,MATCH($E1700,Parâmetros!$A$39:$A$48,0)),99),IFERROR(INDEX(Cadastro!$F$5:$F$94,$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registro"),IF(AND($AB1700&lt;&gt;$AB1699,IFERROR(INDEX(Cadastro!$F$5:$F$94,$AB1700),"")=""),"Indeterminado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IFERROR(MATCH($A1700&amp;"|"&amp;TEXT(_xlfn.MAXIFS(Cadastro!$E$5:$E$94,Cadastro!$A$5:$A$94,$A1700,Cadastro!$E$5:$E$94,"&lt;="&amp;$F1700),"yyyymmdd"),Cadastro!$I$5:$I$94,0),"")</f>
        <v>63</v>
      </c>
      <c r="AC1700" t="str">
        <f>IFERROR(_xlfn.SINGLE(INDEX(Exceções!$D$5:$D$202,MATCH($A1700&amp;"|"&amp;$F1700,Exceções!$F$5:$F$202,0))),"")</f>
        <v/>
      </c>
      <c r="AD1700" t="str">
        <f>IF($AC1700="","",IFERROR(_xlfn.SINGLE(INDEX(Exceções!$E$5:$E$202,MATCH($A1700&amp;"|"&amp;$F1700,Exceções!$F$5:$F$202,0))),""))</f>
        <v/>
      </c>
    </row>
    <row r="1701" spans="1:30" ht="15" hidden="1" customHeight="1" x14ac:dyDescent="0.25">
      <c r="A1701" s="43">
        <v>12299</v>
      </c>
      <c r="B1701" s="29" t="s">
        <v>226</v>
      </c>
      <c r="C1701" s="29" t="str">
        <f>IFERROR(INDEX(Cadastro!$C$5:$C$94,$AB1701),"NÃO INFORMADO")</f>
        <v>INS</v>
      </c>
      <c r="D1701" s="29" t="str">
        <f>IFERROR(INDEX(Cadastro!$D$5:$D$94,$AB1701),"")</f>
        <v>A</v>
      </c>
      <c r="E1701" s="29" t="str">
        <f>IFERROR(INDEX(Cadastro!$G$5:$G$94,$AB1701),"")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$94,$AB1701),"")="",IF($L1701&gt;0,1,0),IF(IFERROR(INDEX(Cadastro!$F$5:$F$94,$AB1701),"")&lt;=IFERROR(INDEX(Parâmetros!$B$39:$B$48,MATCH($E1701,Parâmetros!$A$39:$A$48,0)),99),IFERROR(INDEX(Cadastro!$F$5:$F$94,$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$94,$AB1701),"")="",0,IF(IFERROR(INDEX(Cadastro!$F$5:$F$94,$AB1701),"")&gt;IFERROR(INDEX(Parâmetros!$B$39:$B$48,MATCH($E1701,Parâmetros!$A$39:$A$48,0)),99),IFERROR(INDEX(Cadastro!$F$5:$F$94,$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registro"),IF(AND($AB1701&lt;&gt;$AB1700,IFERROR(INDEX(Cadastro!$F$5:$F$94,$AB1701),"")=""),"Indeterminado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IFERROR(MATCH($A1701&amp;"|"&amp;TEXT(_xlfn.MAXIFS(Cadastro!$E$5:$E$94,Cadastro!$A$5:$A$94,$A1701,Cadastro!$E$5:$E$94,"&lt;="&amp;$F1701),"yyyymmdd"),Cadastro!$I$5:$I$94,0),"")</f>
        <v>63</v>
      </c>
      <c r="AC1701" t="str">
        <f>IFERROR(_xlfn.SINGLE(INDEX(Exceções!$D$5:$D$202,MATCH($A1701&amp;"|"&amp;$F1701,Exceções!$F$5:$F$202,0))),"")</f>
        <v/>
      </c>
      <c r="AD1701" t="str">
        <f>IF($AC1701="","",IFERROR(_xlfn.SINGLE(INDEX(Exceções!$E$5:$E$202,MATCH($A1701&amp;"|"&amp;$F1701,Exceções!$F$5:$F$202,0))),""))</f>
        <v/>
      </c>
    </row>
    <row r="1702" spans="1:30" ht="15" hidden="1" customHeight="1" x14ac:dyDescent="0.25">
      <c r="A1702" s="43">
        <v>12299</v>
      </c>
      <c r="B1702" s="29" t="s">
        <v>226</v>
      </c>
      <c r="C1702" s="29" t="str">
        <f>IFERROR(INDEX(Cadastro!$C$5:$C$94,$AB1702),"NÃO INFORMADO")</f>
        <v>INS</v>
      </c>
      <c r="D1702" s="29" t="str">
        <f>IFERROR(INDEX(Cadastro!$D$5:$D$94,$AB1702),"")</f>
        <v>A</v>
      </c>
      <c r="E1702" s="29" t="str">
        <f>IFERROR(INDEX(Cadastro!$G$5:$G$94,$AB1702),"")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$94,$AB1702),"")="",IF($L1702&gt;0,1,0),IF(IFERROR(INDEX(Cadastro!$F$5:$F$94,$AB1702),"")&lt;=IFERROR(INDEX(Parâmetros!$B$39:$B$48,MATCH($E1702,Parâmetros!$A$39:$A$48,0)),99),IFERROR(INDEX(Cadastro!$F$5:$F$94,$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$94,$AB1702),"")="",0,IF(IFERROR(INDEX(Cadastro!$F$5:$F$94,$AB1702),"")&gt;IFERROR(INDEX(Parâmetros!$B$39:$B$48,MATCH($E1702,Parâmetros!$A$39:$A$48,0)),99),IFERROR(INDEX(Cadastro!$F$5:$F$94,$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registro"),IF(AND($AB1702&lt;&gt;$AB1701,IFERROR(INDEX(Cadastro!$F$5:$F$94,$AB1702),"")=""),"Indeterminado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IFERROR(MATCH($A1702&amp;"|"&amp;TEXT(_xlfn.MAXIFS(Cadastro!$E$5:$E$94,Cadastro!$A$5:$A$94,$A1702,Cadastro!$E$5:$E$94,"&lt;="&amp;$F1702),"yyyymmdd"),Cadastro!$I$5:$I$94,0),"")</f>
        <v>63</v>
      </c>
      <c r="AC1702" t="str">
        <f>IFERROR(_xlfn.SINGLE(INDEX(Exceções!$D$5:$D$202,MATCH($A1702&amp;"|"&amp;$F1702,Exceções!$F$5:$F$202,0))),"")</f>
        <v/>
      </c>
      <c r="AD1702" t="str">
        <f>IF($AC1702="","",IFERROR(_xlfn.SINGLE(INDEX(Exceções!$E$5:$E$202,MATCH($A1702&amp;"|"&amp;$F1702,Exceções!$F$5:$F$202,0))),""))</f>
        <v/>
      </c>
    </row>
    <row r="1703" spans="1:30" ht="15" hidden="1" customHeight="1" x14ac:dyDescent="0.25">
      <c r="A1703" s="43">
        <v>12299</v>
      </c>
      <c r="B1703" s="29" t="s">
        <v>226</v>
      </c>
      <c r="C1703" s="29" t="str">
        <f>IFERROR(INDEX(Cadastro!$C$5:$C$94,$AB1703),"NÃO INFORMADO")</f>
        <v>INS</v>
      </c>
      <c r="D1703" s="29" t="str">
        <f>IFERROR(INDEX(Cadastro!$D$5:$D$94,$AB1703),"")</f>
        <v>A</v>
      </c>
      <c r="E1703" s="29" t="str">
        <f>IFERROR(INDEX(Cadastro!$G$5:$G$94,$AB1703),"")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$94,$AB1703),"")="",IF($L1703&gt;0,1,0),IF(IFERROR(INDEX(Cadastro!$F$5:$F$94,$AB1703),"")&lt;=IFERROR(INDEX(Parâmetros!$B$39:$B$48,MATCH($E1703,Parâmetros!$A$39:$A$48,0)),99),IFERROR(INDEX(Cadastro!$F$5:$F$94,$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$94,$AB1703),"")="",0,IF(IFERROR(INDEX(Cadastro!$F$5:$F$94,$AB1703),"")&gt;IFERROR(INDEX(Parâmetros!$B$39:$B$48,MATCH($E1703,Parâmetros!$A$39:$A$48,0)),99),IFERROR(INDEX(Cadastro!$F$5:$F$94,$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registro"),IF(AND($AB1703&lt;&gt;$AB1702,IFERROR(INDEX(Cadastro!$F$5:$F$94,$AB1703),"")=""),"Indeterminado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IFERROR(MATCH($A1703&amp;"|"&amp;TEXT(_xlfn.MAXIFS(Cadastro!$E$5:$E$94,Cadastro!$A$5:$A$94,$A1703,Cadastro!$E$5:$E$94,"&lt;="&amp;$F1703),"yyyymmdd"),Cadastro!$I$5:$I$94,0),"")</f>
        <v>63</v>
      </c>
      <c r="AC1703" t="str">
        <f>IFERROR(_xlfn.SINGLE(INDEX(Exceções!$D$5:$D$202,MATCH($A1703&amp;"|"&amp;$F1703,Exceções!$F$5:$F$202,0))),"")</f>
        <v/>
      </c>
      <c r="AD1703" t="str">
        <f>IF($AC1703="","",IFERROR(_xlfn.SINGLE(INDEX(Exceções!$E$5:$E$202,MATCH($A1703&amp;"|"&amp;$F1703,Exceções!$F$5:$F$202,0))),""))</f>
        <v/>
      </c>
    </row>
    <row r="1704" spans="1:30" ht="15" hidden="1" customHeight="1" x14ac:dyDescent="0.25">
      <c r="A1704" s="43">
        <v>12299</v>
      </c>
      <c r="B1704" s="29" t="s">
        <v>226</v>
      </c>
      <c r="C1704" s="29" t="str">
        <f>IFERROR(INDEX(Cadastro!$C$5:$C$94,$AB1704),"NÃO INFORMADO")</f>
        <v>INS</v>
      </c>
      <c r="D1704" s="29" t="str">
        <f>IFERROR(INDEX(Cadastro!$D$5:$D$94,$AB1704),"")</f>
        <v>A</v>
      </c>
      <c r="E1704" s="29" t="str">
        <f>IFERROR(INDEX(Cadastro!$G$5:$G$94,$AB1704),"")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$94,$AB1704),"")="",IF($L1704&gt;0,1,0),IF(IFERROR(INDEX(Cadastro!$F$5:$F$94,$AB1704),"")&lt;=IFERROR(INDEX(Parâmetros!$B$39:$B$48,MATCH($E1704,Parâmetros!$A$39:$A$48,0)),99),IFERROR(INDEX(Cadastro!$F$5:$F$94,$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$94,$AB1704),"")="",0,IF(IFERROR(INDEX(Cadastro!$F$5:$F$94,$AB1704),"")&gt;IFERROR(INDEX(Parâmetros!$B$39:$B$48,MATCH($E1704,Parâmetros!$A$39:$A$48,0)),99),IFERROR(INDEX(Cadastro!$F$5:$F$94,$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registro"),IF(AND($AB1704&lt;&gt;$AB1703,IFERROR(INDEX(Cadastro!$F$5:$F$94,$AB1704),"")=""),"Indeterminado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IFERROR(MATCH($A1704&amp;"|"&amp;TEXT(_xlfn.MAXIFS(Cadastro!$E$5:$E$94,Cadastro!$A$5:$A$94,$A1704,Cadastro!$E$5:$E$94,"&lt;="&amp;$F1704),"yyyymmdd"),Cadastro!$I$5:$I$94,0),"")</f>
        <v>63</v>
      </c>
      <c r="AC1704" t="str">
        <f>IFERROR(_xlfn.SINGLE(INDEX(Exceções!$D$5:$D$202,MATCH($A1704&amp;"|"&amp;$F1704,Exceções!$F$5:$F$202,0))),"")</f>
        <v/>
      </c>
      <c r="AD1704" t="str">
        <f>IF($AC1704="","",IFERROR(_xlfn.SINGLE(INDEX(Exceções!$E$5:$E$202,MATCH($A1704&amp;"|"&amp;$F1704,Exceções!$F$5:$F$202,0))),""))</f>
        <v/>
      </c>
    </row>
    <row r="1705" spans="1:30" ht="15" hidden="1" customHeight="1" x14ac:dyDescent="0.25">
      <c r="A1705" s="43">
        <v>12299</v>
      </c>
      <c r="B1705" s="29" t="s">
        <v>226</v>
      </c>
      <c r="C1705" s="29" t="str">
        <f>IFERROR(INDEX(Cadastro!$C$5:$C$94,$AB1705),"NÃO INFORMADO")</f>
        <v>INS</v>
      </c>
      <c r="D1705" s="29" t="str">
        <f>IFERROR(INDEX(Cadastro!$D$5:$D$94,$AB1705),"")</f>
        <v>A</v>
      </c>
      <c r="E1705" s="29" t="str">
        <f>IFERROR(INDEX(Cadastro!$G$5:$G$94,$AB1705),"")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$94,$AB1705),"")="",IF($L1705&gt;0,1,0),IF(IFERROR(INDEX(Cadastro!$F$5:$F$94,$AB1705),"")&lt;=IFERROR(INDEX(Parâmetros!$B$39:$B$48,MATCH($E1705,Parâmetros!$A$39:$A$48,0)),99),IFERROR(INDEX(Cadastro!$F$5:$F$94,$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$94,$AB1705),"")="",0,IF(IFERROR(INDEX(Cadastro!$F$5:$F$94,$AB1705),"")&gt;IFERROR(INDEX(Parâmetros!$B$39:$B$48,MATCH($E1705,Parâmetros!$A$39:$A$48,0)),99),IFERROR(INDEX(Cadastro!$F$5:$F$94,$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registro"),IF(AND($AB1705&lt;&gt;$AB1704,IFERROR(INDEX(Cadastro!$F$5:$F$94,$AB1705),"")=""),"Indeterminado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IFERROR(MATCH($A1705&amp;"|"&amp;TEXT(_xlfn.MAXIFS(Cadastro!$E$5:$E$94,Cadastro!$A$5:$A$94,$A1705,Cadastro!$E$5:$E$94,"&lt;="&amp;$F1705),"yyyymmdd"),Cadastro!$I$5:$I$94,0),"")</f>
        <v>63</v>
      </c>
      <c r="AC1705" t="str">
        <f>IFERROR(_xlfn.SINGLE(INDEX(Exceções!$D$5:$D$202,MATCH($A1705&amp;"|"&amp;$F1705,Exceções!$F$5:$F$202,0))),"")</f>
        <v/>
      </c>
      <c r="AD1705" t="str">
        <f>IF($AC1705="","",IFERROR(_xlfn.SINGLE(INDEX(Exceções!$E$5:$E$202,MATCH($A1705&amp;"|"&amp;$F1705,Exceções!$F$5:$F$202,0))),""))</f>
        <v/>
      </c>
    </row>
    <row r="1706" spans="1:30" ht="15" hidden="1" customHeight="1" x14ac:dyDescent="0.25">
      <c r="A1706" s="43">
        <v>12299</v>
      </c>
      <c r="B1706" s="29" t="s">
        <v>226</v>
      </c>
      <c r="C1706" s="29" t="str">
        <f>IFERROR(INDEX(Cadastro!$C$5:$C$94,$AB1706),"NÃO INFORMADO")</f>
        <v>INS</v>
      </c>
      <c r="D1706" s="29" t="str">
        <f>IFERROR(INDEX(Cadastro!$D$5:$D$94,$AB1706),"")</f>
        <v>A</v>
      </c>
      <c r="E1706" s="29" t="str">
        <f>IFERROR(INDEX(Cadastro!$G$5:$G$94,$AB1706),"")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$94,$AB1706),"")="",IF($L1706&gt;0,1,0),IF(IFERROR(INDEX(Cadastro!$F$5:$F$94,$AB1706),"")&lt;=IFERROR(INDEX(Parâmetros!$B$39:$B$48,MATCH($E1706,Parâmetros!$A$39:$A$48,0)),99),IFERROR(INDEX(Cadastro!$F$5:$F$94,$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$94,$AB1706),"")="",0,IF(IFERROR(INDEX(Cadastro!$F$5:$F$94,$AB1706),"")&gt;IFERROR(INDEX(Parâmetros!$B$39:$B$48,MATCH($E1706,Parâmetros!$A$39:$A$48,0)),99),IFERROR(INDEX(Cadastro!$F$5:$F$94,$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registro"),IF(AND($AB1706&lt;&gt;$AB1705,IFERROR(INDEX(Cadastro!$F$5:$F$94,$AB1706),"")=""),"Indeterminado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IFERROR(MATCH($A1706&amp;"|"&amp;TEXT(_xlfn.MAXIFS(Cadastro!$E$5:$E$94,Cadastro!$A$5:$A$94,$A1706,Cadastro!$E$5:$E$94,"&lt;="&amp;$F1706),"yyyymmdd"),Cadastro!$I$5:$I$94,0),"")</f>
        <v>63</v>
      </c>
      <c r="AC1706" t="str">
        <f>IFERROR(_xlfn.SINGLE(INDEX(Exceções!$D$5:$D$202,MATCH($A1706&amp;"|"&amp;$F1706,Exceções!$F$5:$F$202,0))),"")</f>
        <v/>
      </c>
      <c r="AD1706" t="str">
        <f>IF($AC1706="","",IFERROR(_xlfn.SINGLE(INDEX(Exceções!$E$5:$E$202,MATCH($A1706&amp;"|"&amp;$F1706,Exceções!$F$5:$F$202,0))),""))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IFERROR(INDEX(Cadastro!$C$5:$C$94,$AB1709),"NÃO INFORMADO")</f>
        <v>USI</v>
      </c>
      <c r="D1709" s="29" t="str">
        <f>IFERROR(INDEX(Cadastro!$D$5:$D$94,$AB1709),"")</f>
        <v>A</v>
      </c>
      <c r="E1709" s="29" t="str">
        <f>IFERROR(INDEX(Cadastro!$G$5:$G$94,$AB1709),"")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$94,$AB1709),"")="",IF($L1709&gt;0,1,0),IF(IFERROR(INDEX(Cadastro!$F$5:$F$94,$AB1709),"")&lt;=IFERROR(INDEX(Parâmetros!$B$39:$B$48,MATCH($E1709,Parâmetros!$A$39:$A$48,0)),99),IFERROR(INDEX(Cadastro!$F$5:$F$94,$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$94,$AB1709),"")="",0,IF(IFERROR(INDEX(Cadastro!$F$5:$F$94,$AB1709),"")&gt;IFERROR(INDEX(Parâmetros!$B$39:$B$48,MATCH($E1709,Parâmetros!$A$39:$A$48,0)),99),IFERROR(INDEX(Cadastro!$F$5:$F$94,$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registro"),IF(AND($AB1709&lt;&gt;$AB1708,IFERROR(INDEX(Cadastro!$F$5:$F$94,$AB1709),"")=""),"Indeterminado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IFERROR(MATCH($A1709&amp;"|"&amp;TEXT(_xlfn.MAXIFS(Cadastro!$E$5:$E$94,Cadastro!$A$5:$A$94,$A1709,Cadastro!$E$5:$E$94,"&lt;="&amp;$F1709),"yyyymmdd"),Cadastro!$I$5:$I$94,0),"")</f>
        <v>64</v>
      </c>
      <c r="AC1709" t="str">
        <f>IFERROR(_xlfn.SINGLE(INDEX(Exceções!$D$5:$D$202,MATCH($A1709&amp;"|"&amp;$F1709,Exceções!$F$5:$F$202,0))),"")</f>
        <v/>
      </c>
      <c r="AD1709" t="str">
        <f>IF($AC1709="","",IFERROR(_xlfn.SINGLE(INDEX(Exceções!$E$5:$E$202,MATCH($A1709&amp;"|"&amp;$F1709,Exceções!$F$5:$F$202,0))),""))</f>
        <v/>
      </c>
    </row>
    <row r="1710" spans="1:30" ht="15" hidden="1" customHeight="1" x14ac:dyDescent="0.25">
      <c r="A1710" s="43">
        <v>12244</v>
      </c>
      <c r="B1710" s="29" t="s">
        <v>227</v>
      </c>
      <c r="C1710" s="29" t="str">
        <f>IFERROR(INDEX(Cadastro!$C$5:$C$94,$AB1710),"NÃO INFORMADO")</f>
        <v>USI</v>
      </c>
      <c r="D1710" s="29" t="str">
        <f>IFERROR(INDEX(Cadastro!$D$5:$D$94,$AB1710),"")</f>
        <v>A</v>
      </c>
      <c r="E1710" s="29" t="str">
        <f>IFERROR(INDEX(Cadastro!$G$5:$G$94,$AB1710),"")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$94,$AB1710),"")="",IF($L1710&gt;0,1,0),IF(IFERROR(INDEX(Cadastro!$F$5:$F$94,$AB1710),"")&lt;=IFERROR(INDEX(Parâmetros!$B$39:$B$48,MATCH($E1710,Parâmetros!$A$39:$A$48,0)),99),IFERROR(INDEX(Cadastro!$F$5:$F$94,$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$94,$AB1710),"")="",0,IF(IFERROR(INDEX(Cadastro!$F$5:$F$94,$AB1710),"")&gt;IFERROR(INDEX(Parâmetros!$B$39:$B$48,MATCH($E1710,Parâmetros!$A$39:$A$48,0)),99),IFERROR(INDEX(Cadastro!$F$5:$F$94,$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registro"),IF(AND($AB1710&lt;&gt;$AB1709,IFERROR(INDEX(Cadastro!$F$5:$F$94,$AB1710),"")=""),"Indeterminado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IFERROR(MATCH($A1710&amp;"|"&amp;TEXT(_xlfn.MAXIFS(Cadastro!$E$5:$E$94,Cadastro!$A$5:$A$94,$A1710,Cadastro!$E$5:$E$94,"&lt;="&amp;$F1710),"yyyymmdd"),Cadastro!$I$5:$I$94,0),"")</f>
        <v>64</v>
      </c>
      <c r="AC1710" t="str">
        <f>IFERROR(_xlfn.SINGLE(INDEX(Exceções!$D$5:$D$202,MATCH($A1710&amp;"|"&amp;$F1710,Exceções!$F$5:$F$202,0))),"")</f>
        <v/>
      </c>
      <c r="AD1710" t="str">
        <f>IF($AC1710="","",IFERROR(_xlfn.SINGLE(INDEX(Exceções!$E$5:$E$202,MATCH($A1710&amp;"|"&amp;$F1710,Exceções!$F$5:$F$202,0))),""))</f>
        <v/>
      </c>
    </row>
    <row r="1711" spans="1:30" ht="15" hidden="1" customHeight="1" x14ac:dyDescent="0.25">
      <c r="A1711" s="43">
        <v>12244</v>
      </c>
      <c r="B1711" s="29" t="s">
        <v>227</v>
      </c>
      <c r="C1711" s="29" t="str">
        <f>IFERROR(INDEX(Cadastro!$C$5:$C$94,$AB1711),"NÃO INFORMADO")</f>
        <v>USI</v>
      </c>
      <c r="D1711" s="29" t="str">
        <f>IFERROR(INDEX(Cadastro!$D$5:$D$94,$AB1711),"")</f>
        <v>A</v>
      </c>
      <c r="E1711" s="29" t="str">
        <f>IFERROR(INDEX(Cadastro!$G$5:$G$94,$AB1711),"")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$94,$AB1711),"")="",IF($L1711&gt;0,1,0),IF(IFERROR(INDEX(Cadastro!$F$5:$F$94,$AB1711),"")&lt;=IFERROR(INDEX(Parâmetros!$B$39:$B$48,MATCH($E1711,Parâmetros!$A$39:$A$48,0)),99),IFERROR(INDEX(Cadastro!$F$5:$F$94,$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$94,$AB1711),"")="",0,IF(IFERROR(INDEX(Cadastro!$F$5:$F$94,$AB1711),"")&gt;IFERROR(INDEX(Parâmetros!$B$39:$B$48,MATCH($E1711,Parâmetros!$A$39:$A$48,0)),99),IFERROR(INDEX(Cadastro!$F$5:$F$94,$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registro"),IF(AND($AB1711&lt;&gt;$AB1710,IFERROR(INDEX(Cadastro!$F$5:$F$94,$AB1711),"")=""),"Indeterminado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IFERROR(MATCH($A1711&amp;"|"&amp;TEXT(_xlfn.MAXIFS(Cadastro!$E$5:$E$94,Cadastro!$A$5:$A$94,$A1711,Cadastro!$E$5:$E$94,"&lt;="&amp;$F1711),"yyyymmdd"),Cadastro!$I$5:$I$94,0),"")</f>
        <v>64</v>
      </c>
      <c r="AC1711" t="str">
        <f>IFERROR(_xlfn.SINGLE(INDEX(Exceções!$D$5:$D$202,MATCH($A1711&amp;"|"&amp;$F1711,Exceções!$F$5:$F$202,0))),"")</f>
        <v/>
      </c>
      <c r="AD1711" t="str">
        <f>IF($AC1711="","",IFERROR(_xlfn.SINGLE(INDEX(Exceções!$E$5:$E$202,MATCH($A1711&amp;"|"&amp;$F1711,Exceções!$F$5:$F$202,0))),""))</f>
        <v/>
      </c>
    </row>
    <row r="1712" spans="1:30" ht="15" hidden="1" customHeight="1" x14ac:dyDescent="0.25">
      <c r="A1712" s="43">
        <v>12244</v>
      </c>
      <c r="B1712" s="29" t="s">
        <v>227</v>
      </c>
      <c r="C1712" s="29" t="str">
        <f>IFERROR(INDEX(Cadastro!$C$5:$C$94,$AB1712),"NÃO INFORMADO")</f>
        <v>USI</v>
      </c>
      <c r="D1712" s="29" t="str">
        <f>IFERROR(INDEX(Cadastro!$D$5:$D$94,$AB1712),"")</f>
        <v>A</v>
      </c>
      <c r="E1712" s="29" t="str">
        <f>IFERROR(INDEX(Cadastro!$G$5:$G$94,$AB1712),"")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$94,$AB1712),"")="",IF($L1712&gt;0,1,0),IF(IFERROR(INDEX(Cadastro!$F$5:$F$94,$AB1712),"")&lt;=IFERROR(INDEX(Parâmetros!$B$39:$B$48,MATCH($E1712,Parâmetros!$A$39:$A$48,0)),99),IFERROR(INDEX(Cadastro!$F$5:$F$94,$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$94,$AB1712),"")="",0,IF(IFERROR(INDEX(Cadastro!$F$5:$F$94,$AB1712),"")&gt;IFERROR(INDEX(Parâmetros!$B$39:$B$48,MATCH($E1712,Parâmetros!$A$39:$A$48,0)),99),IFERROR(INDEX(Cadastro!$F$5:$F$94,$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registro"),IF(AND($AB1712&lt;&gt;$AB1711,IFERROR(INDEX(Cadastro!$F$5:$F$94,$AB1712),"")=""),"Indeterminado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IFERROR(MATCH($A1712&amp;"|"&amp;TEXT(_xlfn.MAXIFS(Cadastro!$E$5:$E$94,Cadastro!$A$5:$A$94,$A1712,Cadastro!$E$5:$E$94,"&lt;="&amp;$F1712),"yyyymmdd"),Cadastro!$I$5:$I$94,0),"")</f>
        <v>64</v>
      </c>
      <c r="AC1712" t="str">
        <f>IFERROR(_xlfn.SINGLE(INDEX(Exceções!$D$5:$D$202,MATCH($A1712&amp;"|"&amp;$F1712,Exceções!$F$5:$F$202,0))),"")</f>
        <v/>
      </c>
      <c r="AD1712" t="str">
        <f>IF($AC1712="","",IFERROR(_xlfn.SINGLE(INDEX(Exceções!$E$5:$E$202,MATCH($A1712&amp;"|"&amp;$F1712,Exceções!$F$5:$F$202,0))),""))</f>
        <v/>
      </c>
    </row>
    <row r="1713" spans="1:30" ht="15" hidden="1" customHeight="1" x14ac:dyDescent="0.25">
      <c r="A1713" s="43">
        <v>12244</v>
      </c>
      <c r="B1713" s="29" t="s">
        <v>227</v>
      </c>
      <c r="C1713" s="29" t="str">
        <f>IFERROR(INDEX(Cadastro!$C$5:$C$94,$AB1713),"NÃO INFORMADO")</f>
        <v>USI</v>
      </c>
      <c r="D1713" s="29" t="str">
        <f>IFERROR(INDEX(Cadastro!$D$5:$D$94,$AB1713),"")</f>
        <v>A</v>
      </c>
      <c r="E1713" s="29" t="str">
        <f>IFERROR(INDEX(Cadastro!$G$5:$G$94,$AB1713),"")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$94,$AB1713),"")="",IF($L1713&gt;0,1,0),IF(IFERROR(INDEX(Cadastro!$F$5:$F$94,$AB1713),"")&lt;=IFERROR(INDEX(Parâmetros!$B$39:$B$48,MATCH($E1713,Parâmetros!$A$39:$A$48,0)),99),IFERROR(INDEX(Cadastro!$F$5:$F$94,$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$94,$AB1713),"")="",0,IF(IFERROR(INDEX(Cadastro!$F$5:$F$94,$AB1713),"")&gt;IFERROR(INDEX(Parâmetros!$B$39:$B$48,MATCH($E1713,Parâmetros!$A$39:$A$48,0)),99),IFERROR(INDEX(Cadastro!$F$5:$F$94,$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registro"),IF(AND($AB1713&lt;&gt;$AB1712,IFERROR(INDEX(Cadastro!$F$5:$F$94,$AB1713),"")=""),"Indeterminado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IFERROR(MATCH($A1713&amp;"|"&amp;TEXT(_xlfn.MAXIFS(Cadastro!$E$5:$E$94,Cadastro!$A$5:$A$94,$A1713,Cadastro!$E$5:$E$94,"&lt;="&amp;$F1713),"yyyymmdd"),Cadastro!$I$5:$I$94,0),"")</f>
        <v>64</v>
      </c>
      <c r="AC1713" t="str">
        <f>IFERROR(_xlfn.SINGLE(INDEX(Exceções!$D$5:$D$202,MATCH($A1713&amp;"|"&amp;$F1713,Exceções!$F$5:$F$202,0))),"")</f>
        <v/>
      </c>
      <c r="AD1713" t="str">
        <f>IF($AC1713="","",IFERROR(_xlfn.SINGLE(INDEX(Exceções!$E$5:$E$202,MATCH($A1713&amp;"|"&amp;$F1713,Exceções!$F$5:$F$202,0))),""))</f>
        <v/>
      </c>
    </row>
    <row r="1714" spans="1:30" ht="15" hidden="1" customHeight="1" x14ac:dyDescent="0.25">
      <c r="A1714" s="43">
        <v>12244</v>
      </c>
      <c r="B1714" s="29" t="s">
        <v>227</v>
      </c>
      <c r="C1714" s="29" t="str">
        <f>IFERROR(INDEX(Cadastro!$C$5:$C$94,$AB1714),"NÃO INFORMADO")</f>
        <v>USI</v>
      </c>
      <c r="D1714" s="29" t="str">
        <f>IFERROR(INDEX(Cadastro!$D$5:$D$94,$AB1714),"")</f>
        <v>A</v>
      </c>
      <c r="E1714" s="29" t="str">
        <f>IFERROR(INDEX(Cadastro!$G$5:$G$94,$AB1714),"")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$94,$AB1714),"")="",IF($L1714&gt;0,1,0),IF(IFERROR(INDEX(Cadastro!$F$5:$F$94,$AB1714),"")&lt;=IFERROR(INDEX(Parâmetros!$B$39:$B$48,MATCH($E1714,Parâmetros!$A$39:$A$48,0)),99),IFERROR(INDEX(Cadastro!$F$5:$F$94,$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$94,$AB1714),"")="",0,IF(IFERROR(INDEX(Cadastro!$F$5:$F$94,$AB1714),"")&gt;IFERROR(INDEX(Parâmetros!$B$39:$B$48,MATCH($E1714,Parâmetros!$A$39:$A$48,0)),99),IFERROR(INDEX(Cadastro!$F$5:$F$94,$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registro"),IF(AND($AB1714&lt;&gt;$AB1713,IFERROR(INDEX(Cadastro!$F$5:$F$94,$AB1714),"")=""),"Indeterminado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IFERROR(MATCH($A1714&amp;"|"&amp;TEXT(_xlfn.MAXIFS(Cadastro!$E$5:$E$94,Cadastro!$A$5:$A$94,$A1714,Cadastro!$E$5:$E$94,"&lt;="&amp;$F1714),"yyyymmdd"),Cadastro!$I$5:$I$94,0),"")</f>
        <v>64</v>
      </c>
      <c r="AC1714" t="str">
        <f>IFERROR(_xlfn.SINGLE(INDEX(Exceções!$D$5:$D$202,MATCH($A1714&amp;"|"&amp;$F1714,Exceções!$F$5:$F$202,0))),"")</f>
        <v/>
      </c>
      <c r="AD1714" t="str">
        <f>IF($AC1714="","",IFERROR(_xlfn.SINGLE(INDEX(Exceções!$E$5:$E$202,MATCH($A1714&amp;"|"&amp;$F1714,Exceções!$F$5:$F$202,0))),""))</f>
        <v/>
      </c>
    </row>
    <row r="1715" spans="1:30" ht="15" hidden="1" customHeight="1" x14ac:dyDescent="0.25">
      <c r="A1715" s="43">
        <v>12244</v>
      </c>
      <c r="B1715" s="29" t="s">
        <v>227</v>
      </c>
      <c r="C1715" s="29" t="str">
        <f>IFERROR(INDEX(Cadastro!$C$5:$C$94,$AB1715),"NÃO INFORMADO")</f>
        <v>USI</v>
      </c>
      <c r="D1715" s="29" t="str">
        <f>IFERROR(INDEX(Cadastro!$D$5:$D$94,$AB1715),"")</f>
        <v>A</v>
      </c>
      <c r="E1715" s="29" t="str">
        <f>IFERROR(INDEX(Cadastro!$G$5:$G$94,$AB1715),"")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$94,$AB1715),"")="",IF($L1715&gt;0,1,0),IF(IFERROR(INDEX(Cadastro!$F$5:$F$94,$AB1715),"")&lt;=IFERROR(INDEX(Parâmetros!$B$39:$B$48,MATCH($E1715,Parâmetros!$A$39:$A$48,0)),99),IFERROR(INDEX(Cadastro!$F$5:$F$94,$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$94,$AB1715),"")="",0,IF(IFERROR(INDEX(Cadastro!$F$5:$F$94,$AB1715),"")&gt;IFERROR(INDEX(Parâmetros!$B$39:$B$48,MATCH($E1715,Parâmetros!$A$39:$A$48,0)),99),IFERROR(INDEX(Cadastro!$F$5:$F$94,$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registro"),IF(AND($AB1715&lt;&gt;$AB1714,IFERROR(INDEX(Cadastro!$F$5:$F$94,$AB1715),"")=""),"Indeterminado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IFERROR(MATCH($A1715&amp;"|"&amp;TEXT(_xlfn.MAXIFS(Cadastro!$E$5:$E$94,Cadastro!$A$5:$A$94,$A1715,Cadastro!$E$5:$E$94,"&lt;="&amp;$F1715),"yyyymmdd"),Cadastro!$I$5:$I$94,0),"")</f>
        <v>64</v>
      </c>
      <c r="AC1715" t="str">
        <f>IFERROR(_xlfn.SINGLE(INDEX(Exceções!$D$5:$D$202,MATCH($A1715&amp;"|"&amp;$F1715,Exceções!$F$5:$F$202,0))),"")</f>
        <v/>
      </c>
      <c r="AD1715" t="str">
        <f>IF($AC1715="","",IFERROR(_xlfn.SINGLE(INDEX(Exceções!$E$5:$E$202,MATCH($A1715&amp;"|"&amp;$F1715,Exceções!$F$5:$F$202,0))),""))</f>
        <v/>
      </c>
    </row>
    <row r="1716" spans="1:30" ht="15" hidden="1" customHeight="1" x14ac:dyDescent="0.25">
      <c r="A1716" s="43">
        <v>12244</v>
      </c>
      <c r="B1716" s="29" t="s">
        <v>227</v>
      </c>
      <c r="C1716" s="29" t="str">
        <f>IFERROR(INDEX(Cadastro!$C$5:$C$94,$AB1716),"NÃO INFORMADO")</f>
        <v>USI</v>
      </c>
      <c r="D1716" s="29" t="str">
        <f>IFERROR(INDEX(Cadastro!$D$5:$D$94,$AB1716),"")</f>
        <v>A</v>
      </c>
      <c r="E1716" s="29" t="str">
        <f>IFERROR(INDEX(Cadastro!$G$5:$G$94,$AB1716),"")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$94,$AB1716),"")="",IF($L1716&gt;0,1,0),IF(IFERROR(INDEX(Cadastro!$F$5:$F$94,$AB1716),"")&lt;=IFERROR(INDEX(Parâmetros!$B$39:$B$48,MATCH($E1716,Parâmetros!$A$39:$A$48,0)),99),IFERROR(INDEX(Cadastro!$F$5:$F$94,$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$94,$AB1716),"")="",0,IF(IFERROR(INDEX(Cadastro!$F$5:$F$94,$AB1716),"")&gt;IFERROR(INDEX(Parâmetros!$B$39:$B$48,MATCH($E1716,Parâmetros!$A$39:$A$48,0)),99),IFERROR(INDEX(Cadastro!$F$5:$F$94,$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registro"),IF(AND($AB1716&lt;&gt;$AB1715,IFERROR(INDEX(Cadastro!$F$5:$F$94,$AB1716),"")=""),"Indeterminado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IFERROR(MATCH($A1716&amp;"|"&amp;TEXT(_xlfn.MAXIFS(Cadastro!$E$5:$E$94,Cadastro!$A$5:$A$94,$A1716,Cadastro!$E$5:$E$94,"&lt;="&amp;$F1716),"yyyymmdd"),Cadastro!$I$5:$I$94,0),"")</f>
        <v>64</v>
      </c>
      <c r="AC1716" t="str">
        <f>IFERROR(_xlfn.SINGLE(INDEX(Exceções!$D$5:$D$202,MATCH($A1716&amp;"|"&amp;$F1716,Exceções!$F$5:$F$202,0))),"")</f>
        <v/>
      </c>
      <c r="AD1716" t="str">
        <f>IF($AC1716="","",IFERROR(_xlfn.SINGLE(INDEX(Exceções!$E$5:$E$202,MATCH($A1716&amp;"|"&amp;$F1716,Exceções!$F$5:$F$202,0))),""))</f>
        <v/>
      </c>
    </row>
    <row r="1717" spans="1:30" ht="15" hidden="1" customHeight="1" x14ac:dyDescent="0.25">
      <c r="A1717" s="43">
        <v>12244</v>
      </c>
      <c r="B1717" s="29" t="s">
        <v>227</v>
      </c>
      <c r="C1717" s="29" t="str">
        <f>IFERROR(INDEX(Cadastro!$C$5:$C$94,$AB1717),"NÃO INFORMADO")</f>
        <v>USI</v>
      </c>
      <c r="D1717" s="29" t="str">
        <f>IFERROR(INDEX(Cadastro!$D$5:$D$94,$AB1717),"")</f>
        <v>A</v>
      </c>
      <c r="E1717" s="29" t="str">
        <f>IFERROR(INDEX(Cadastro!$G$5:$G$94,$AB1717),"")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$94,$AB1717),"")="",IF($L1717&gt;0,1,0),IF(IFERROR(INDEX(Cadastro!$F$5:$F$94,$AB1717),"")&lt;=IFERROR(INDEX(Parâmetros!$B$39:$B$48,MATCH($E1717,Parâmetros!$A$39:$A$48,0)),99),IFERROR(INDEX(Cadastro!$F$5:$F$94,$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$94,$AB1717),"")="",0,IF(IFERROR(INDEX(Cadastro!$F$5:$F$94,$AB1717),"")&gt;IFERROR(INDEX(Parâmetros!$B$39:$B$48,MATCH($E1717,Parâmetros!$A$39:$A$48,0)),99),IFERROR(INDEX(Cadastro!$F$5:$F$94,$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registro"),IF(AND($AB1717&lt;&gt;$AB1716,IFERROR(INDEX(Cadastro!$F$5:$F$94,$AB1717),"")=""),"Indeterminado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IFERROR(MATCH($A1717&amp;"|"&amp;TEXT(_xlfn.MAXIFS(Cadastro!$E$5:$E$94,Cadastro!$A$5:$A$94,$A1717,Cadastro!$E$5:$E$94,"&lt;="&amp;$F1717),"yyyymmdd"),Cadastro!$I$5:$I$94,0),"")</f>
        <v>64</v>
      </c>
      <c r="AC1717" t="str">
        <f>IFERROR(_xlfn.SINGLE(INDEX(Exceções!$D$5:$D$202,MATCH($A1717&amp;"|"&amp;$F1717,Exceções!$F$5:$F$202,0))),"")</f>
        <v/>
      </c>
      <c r="AD1717" t="str">
        <f>IF($AC1717="","",IFERROR(_xlfn.SINGLE(INDEX(Exceções!$E$5:$E$202,MATCH($A1717&amp;"|"&amp;$F1717,Exceções!$F$5:$F$202,0))),""))</f>
        <v/>
      </c>
    </row>
    <row r="1718" spans="1:30" ht="15" hidden="1" customHeight="1" x14ac:dyDescent="0.25">
      <c r="A1718" s="43">
        <v>12244</v>
      </c>
      <c r="B1718" s="29" t="s">
        <v>227</v>
      </c>
      <c r="C1718" s="29" t="str">
        <f>IFERROR(INDEX(Cadastro!$C$5:$C$94,$AB1718),"NÃO INFORMADO")</f>
        <v>USI</v>
      </c>
      <c r="D1718" s="29" t="str">
        <f>IFERROR(INDEX(Cadastro!$D$5:$D$94,$AB1718),"")</f>
        <v>A</v>
      </c>
      <c r="E1718" s="29" t="str">
        <f>IFERROR(INDEX(Cadastro!$G$5:$G$94,$AB1718),"")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$94,$AB1718),"")="",IF($L1718&gt;0,1,0),IF(IFERROR(INDEX(Cadastro!$F$5:$F$94,$AB1718),"")&lt;=IFERROR(INDEX(Parâmetros!$B$39:$B$48,MATCH($E1718,Parâmetros!$A$39:$A$48,0)),99),IFERROR(INDEX(Cadastro!$F$5:$F$94,$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$94,$AB1718),"")="",0,IF(IFERROR(INDEX(Cadastro!$F$5:$F$94,$AB1718),"")&gt;IFERROR(INDEX(Parâmetros!$B$39:$B$48,MATCH($E1718,Parâmetros!$A$39:$A$48,0)),99),IFERROR(INDEX(Cadastro!$F$5:$F$94,$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registro"),IF(AND($AB1718&lt;&gt;$AB1717,IFERROR(INDEX(Cadastro!$F$5:$F$94,$AB1718),"")=""),"Indeterminado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IFERROR(MATCH($A1718&amp;"|"&amp;TEXT(_xlfn.MAXIFS(Cadastro!$E$5:$E$94,Cadastro!$A$5:$A$94,$A1718,Cadastro!$E$5:$E$94,"&lt;="&amp;$F1718),"yyyymmdd"),Cadastro!$I$5:$I$94,0),"")</f>
        <v>64</v>
      </c>
      <c r="AC1718" t="str">
        <f>IFERROR(_xlfn.SINGLE(INDEX(Exceções!$D$5:$D$202,MATCH($A1718&amp;"|"&amp;$F1718,Exceções!$F$5:$F$202,0))),"")</f>
        <v/>
      </c>
      <c r="AD1718" t="str">
        <f>IF($AC1718="","",IFERROR(_xlfn.SINGLE(INDEX(Exceções!$E$5:$E$202,MATCH($A1718&amp;"|"&amp;$F1718,Exceções!$F$5:$F$202,0))),""))</f>
        <v/>
      </c>
    </row>
    <row r="1719" spans="1:30" ht="15" hidden="1" customHeight="1" x14ac:dyDescent="0.25">
      <c r="A1719" s="43">
        <v>12244</v>
      </c>
      <c r="B1719" s="29" t="s">
        <v>227</v>
      </c>
      <c r="C1719" s="29" t="str">
        <f>IFERROR(INDEX(Cadastro!$C$5:$C$94,$AB1719),"NÃO INFORMADO")</f>
        <v>USI</v>
      </c>
      <c r="D1719" s="29" t="str">
        <f>IFERROR(INDEX(Cadastro!$D$5:$D$94,$AB1719),"")</f>
        <v>A</v>
      </c>
      <c r="E1719" s="29" t="str">
        <f>IFERROR(INDEX(Cadastro!$G$5:$G$94,$AB1719),"")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$94,$AB1719),"")="",IF($L1719&gt;0,1,0),IF(IFERROR(INDEX(Cadastro!$F$5:$F$94,$AB1719),"")&lt;=IFERROR(INDEX(Parâmetros!$B$39:$B$48,MATCH($E1719,Parâmetros!$A$39:$A$48,0)),99),IFERROR(INDEX(Cadastro!$F$5:$F$94,$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$94,$AB1719),"")="",0,IF(IFERROR(INDEX(Cadastro!$F$5:$F$94,$AB1719),"")&gt;IFERROR(INDEX(Parâmetros!$B$39:$B$48,MATCH($E1719,Parâmetros!$A$39:$A$48,0)),99),IFERROR(INDEX(Cadastro!$F$5:$F$94,$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registro"),IF(AND($AB1719&lt;&gt;$AB1718,IFERROR(INDEX(Cadastro!$F$5:$F$94,$AB1719),"")=""),"Indeterminado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IFERROR(MATCH($A1719&amp;"|"&amp;TEXT(_xlfn.MAXIFS(Cadastro!$E$5:$E$94,Cadastro!$A$5:$A$94,$A1719,Cadastro!$E$5:$E$94,"&lt;="&amp;$F1719),"yyyymmdd"),Cadastro!$I$5:$I$94,0),"")</f>
        <v>64</v>
      </c>
      <c r="AC1719" t="str">
        <f>IFERROR(_xlfn.SINGLE(INDEX(Exceções!$D$5:$D$202,MATCH($A1719&amp;"|"&amp;$F1719,Exceções!$F$5:$F$202,0))),"")</f>
        <v/>
      </c>
      <c r="AD1719" t="str">
        <f>IF($AC1719="","",IFERROR(_xlfn.SINGLE(INDEX(Exceções!$E$5:$E$202,MATCH($A1719&amp;"|"&amp;$F1719,Exceções!$F$5:$F$202,0))),""))</f>
        <v/>
      </c>
    </row>
    <row r="1720" spans="1:30" ht="15" hidden="1" customHeight="1" x14ac:dyDescent="0.25">
      <c r="A1720" s="43">
        <v>12244</v>
      </c>
      <c r="B1720" s="29" t="s">
        <v>227</v>
      </c>
      <c r="C1720" s="29" t="str">
        <f>IFERROR(INDEX(Cadastro!$C$5:$C$94,$AB1720),"NÃO INFORMADO")</f>
        <v>USI</v>
      </c>
      <c r="D1720" s="29" t="str">
        <f>IFERROR(INDEX(Cadastro!$D$5:$D$94,$AB1720),"")</f>
        <v>A</v>
      </c>
      <c r="E1720" s="29" t="str">
        <f>IFERROR(INDEX(Cadastro!$G$5:$G$94,$AB1720),"")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$94,$AB1720),"")="",IF($L1720&gt;0,1,0),IF(IFERROR(INDEX(Cadastro!$F$5:$F$94,$AB1720),"")&lt;=IFERROR(INDEX(Parâmetros!$B$39:$B$48,MATCH($E1720,Parâmetros!$A$39:$A$48,0)),99),IFERROR(INDEX(Cadastro!$F$5:$F$94,$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$94,$AB1720),"")="",0,IF(IFERROR(INDEX(Cadastro!$F$5:$F$94,$AB1720),"")&gt;IFERROR(INDEX(Parâmetros!$B$39:$B$48,MATCH($E1720,Parâmetros!$A$39:$A$48,0)),99),IFERROR(INDEX(Cadastro!$F$5:$F$94,$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registro"),IF(AND($AB1720&lt;&gt;$AB1719,IFERROR(INDEX(Cadastro!$F$5:$F$94,$AB1720),"")=""),"Indeterminado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IFERROR(MATCH($A1720&amp;"|"&amp;TEXT(_xlfn.MAXIFS(Cadastro!$E$5:$E$94,Cadastro!$A$5:$A$94,$A1720,Cadastro!$E$5:$E$94,"&lt;="&amp;$F1720),"yyyymmdd"),Cadastro!$I$5:$I$94,0),"")</f>
        <v>64</v>
      </c>
      <c r="AC1720" t="str">
        <f>IFERROR(_xlfn.SINGLE(INDEX(Exceções!$D$5:$D$202,MATCH($A1720&amp;"|"&amp;$F1720,Exceções!$F$5:$F$202,0))),"")</f>
        <v/>
      </c>
      <c r="AD1720" t="str">
        <f>IF($AC1720="","",IFERROR(_xlfn.SINGLE(INDEX(Exceções!$E$5:$E$202,MATCH($A1720&amp;"|"&amp;$F1720,Exceções!$F$5:$F$202,0))),""))</f>
        <v/>
      </c>
    </row>
    <row r="1721" spans="1:30" ht="15" hidden="1" customHeight="1" x14ac:dyDescent="0.25">
      <c r="A1721" s="43">
        <v>12244</v>
      </c>
      <c r="B1721" s="29" t="s">
        <v>227</v>
      </c>
      <c r="C1721" s="29" t="str">
        <f>IFERROR(INDEX(Cadastro!$C$5:$C$94,$AB1721),"NÃO INFORMADO")</f>
        <v>USI</v>
      </c>
      <c r="D1721" s="29" t="str">
        <f>IFERROR(INDEX(Cadastro!$D$5:$D$94,$AB1721),"")</f>
        <v>A</v>
      </c>
      <c r="E1721" s="29" t="str">
        <f>IFERROR(INDEX(Cadastro!$G$5:$G$94,$AB1721),"")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$94,$AB1721),"")="",IF($L1721&gt;0,1,0),IF(IFERROR(INDEX(Cadastro!$F$5:$F$94,$AB1721),"")&lt;=IFERROR(INDEX(Parâmetros!$B$39:$B$48,MATCH($E1721,Parâmetros!$A$39:$A$48,0)),99),IFERROR(INDEX(Cadastro!$F$5:$F$94,$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$94,$AB1721),"")="",0,IF(IFERROR(INDEX(Cadastro!$F$5:$F$94,$AB1721),"")&gt;IFERROR(INDEX(Parâmetros!$B$39:$B$48,MATCH($E1721,Parâmetros!$A$39:$A$48,0)),99),IFERROR(INDEX(Cadastro!$F$5:$F$94,$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registro"),IF(AND($AB1721&lt;&gt;$AB1720,IFERROR(INDEX(Cadastro!$F$5:$F$94,$AB1721),"")=""),"Indeterminado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IFERROR(MATCH($A1721&amp;"|"&amp;TEXT(_xlfn.MAXIFS(Cadastro!$E$5:$E$94,Cadastro!$A$5:$A$94,$A1721,Cadastro!$E$5:$E$94,"&lt;="&amp;$F1721),"yyyymmdd"),Cadastro!$I$5:$I$94,0),"")</f>
        <v>64</v>
      </c>
      <c r="AC1721" t="str">
        <f>IFERROR(_xlfn.SINGLE(INDEX(Exceções!$D$5:$D$202,MATCH($A1721&amp;"|"&amp;$F1721,Exceções!$F$5:$F$202,0))),"")</f>
        <v/>
      </c>
      <c r="AD1721" t="str">
        <f>IF($AC1721="","",IFERROR(_xlfn.SINGLE(INDEX(Exceções!$E$5:$E$202,MATCH($A1721&amp;"|"&amp;$F1721,Exceções!$F$5:$F$202,0))),""))</f>
        <v/>
      </c>
    </row>
    <row r="1722" spans="1:30" ht="15" hidden="1" customHeight="1" x14ac:dyDescent="0.25">
      <c r="A1722" s="43">
        <v>12244</v>
      </c>
      <c r="B1722" s="29" t="s">
        <v>227</v>
      </c>
      <c r="C1722" s="29" t="str">
        <f>IFERROR(INDEX(Cadastro!$C$5:$C$94,$AB1722),"NÃO INFORMADO")</f>
        <v>USI</v>
      </c>
      <c r="D1722" s="29" t="str">
        <f>IFERROR(INDEX(Cadastro!$D$5:$D$94,$AB1722),"")</f>
        <v>A</v>
      </c>
      <c r="E1722" s="29" t="str">
        <f>IFERROR(INDEX(Cadastro!$G$5:$G$94,$AB1722),"")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$94,$AB1722),"")="",IF($L1722&gt;0,1,0),IF(IFERROR(INDEX(Cadastro!$F$5:$F$94,$AB1722),"")&lt;=IFERROR(INDEX(Parâmetros!$B$39:$B$48,MATCH($E1722,Parâmetros!$A$39:$A$48,0)),99),IFERROR(INDEX(Cadastro!$F$5:$F$94,$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$94,$AB1722),"")="",0,IF(IFERROR(INDEX(Cadastro!$F$5:$F$94,$AB1722),"")&gt;IFERROR(INDEX(Parâmetros!$B$39:$B$48,MATCH($E1722,Parâmetros!$A$39:$A$48,0)),99),IFERROR(INDEX(Cadastro!$F$5:$F$94,$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registro"),IF(AND($AB1722&lt;&gt;$AB1721,IFERROR(INDEX(Cadastro!$F$5:$F$94,$AB1722),"")=""),"Indeterminado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IFERROR(MATCH($A1722&amp;"|"&amp;TEXT(_xlfn.MAXIFS(Cadastro!$E$5:$E$94,Cadastro!$A$5:$A$94,$A1722,Cadastro!$E$5:$E$94,"&lt;="&amp;$F1722),"yyyymmdd"),Cadastro!$I$5:$I$94,0),"")</f>
        <v>64</v>
      </c>
      <c r="AC1722" t="str">
        <f>IFERROR(_xlfn.SINGLE(INDEX(Exceções!$D$5:$D$202,MATCH($A1722&amp;"|"&amp;$F1722,Exceções!$F$5:$F$202,0))),"")</f>
        <v/>
      </c>
      <c r="AD1722" t="str">
        <f>IF($AC1722="","",IFERROR(_xlfn.SINGLE(INDEX(Exceções!$E$5:$E$202,MATCH($A1722&amp;"|"&amp;$F1722,Exceções!$F$5:$F$202,0))),""))</f>
        <v/>
      </c>
    </row>
    <row r="1723" spans="1:30" ht="15" hidden="1" customHeight="1" x14ac:dyDescent="0.25">
      <c r="A1723" s="43">
        <v>12244</v>
      </c>
      <c r="B1723" s="29" t="s">
        <v>227</v>
      </c>
      <c r="C1723" s="29" t="str">
        <f>IFERROR(INDEX(Cadastro!$C$5:$C$94,$AB1723),"NÃO INFORMADO")</f>
        <v>USI</v>
      </c>
      <c r="D1723" s="29" t="str">
        <f>IFERROR(INDEX(Cadastro!$D$5:$D$94,$AB1723),"")</f>
        <v>A</v>
      </c>
      <c r="E1723" s="29" t="str">
        <f>IFERROR(INDEX(Cadastro!$G$5:$G$94,$AB1723),"")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$94,$AB1723),"")="",IF($L1723&gt;0,1,0),IF(IFERROR(INDEX(Cadastro!$F$5:$F$94,$AB1723),"")&lt;=IFERROR(INDEX(Parâmetros!$B$39:$B$48,MATCH($E1723,Parâmetros!$A$39:$A$48,0)),99),IFERROR(INDEX(Cadastro!$F$5:$F$94,$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$94,$AB1723),"")="",0,IF(IFERROR(INDEX(Cadastro!$F$5:$F$94,$AB1723),"")&gt;IFERROR(INDEX(Parâmetros!$B$39:$B$48,MATCH($E1723,Parâmetros!$A$39:$A$48,0)),99),IFERROR(INDEX(Cadastro!$F$5:$F$94,$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registro"),IF(AND($AB1723&lt;&gt;$AB1722,IFERROR(INDEX(Cadastro!$F$5:$F$94,$AB1723),"")=""),"Indeterminado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IFERROR(MATCH($A1723&amp;"|"&amp;TEXT(_xlfn.MAXIFS(Cadastro!$E$5:$E$94,Cadastro!$A$5:$A$94,$A1723,Cadastro!$E$5:$E$94,"&lt;="&amp;$F1723),"yyyymmdd"),Cadastro!$I$5:$I$94,0),"")</f>
        <v>64</v>
      </c>
      <c r="AC1723" t="str">
        <f>IFERROR(_xlfn.SINGLE(INDEX(Exceções!$D$5:$D$202,MATCH($A1723&amp;"|"&amp;$F1723,Exceções!$F$5:$F$202,0))),"")</f>
        <v/>
      </c>
      <c r="AD1723" t="str">
        <f>IF($AC1723="","",IFERROR(_xlfn.SINGLE(INDEX(Exceções!$E$5:$E$202,MATCH($A1723&amp;"|"&amp;$F1723,Exceções!$F$5:$F$202,0))),""))</f>
        <v/>
      </c>
    </row>
    <row r="1724" spans="1:30" ht="15" hidden="1" customHeight="1" x14ac:dyDescent="0.25">
      <c r="A1724" s="43">
        <v>12244</v>
      </c>
      <c r="B1724" s="29" t="s">
        <v>227</v>
      </c>
      <c r="C1724" s="29" t="str">
        <f>IFERROR(INDEX(Cadastro!$C$5:$C$94,$AB1724),"NÃO INFORMADO")</f>
        <v>USI</v>
      </c>
      <c r="D1724" s="29" t="str">
        <f>IFERROR(INDEX(Cadastro!$D$5:$D$94,$AB1724),"")</f>
        <v>A</v>
      </c>
      <c r="E1724" s="29" t="str">
        <f>IFERROR(INDEX(Cadastro!$G$5:$G$94,$AB1724),"")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$94,$AB1724),"")="",IF($L1724&gt;0,1,0),IF(IFERROR(INDEX(Cadastro!$F$5:$F$94,$AB1724),"")&lt;=IFERROR(INDEX(Parâmetros!$B$39:$B$48,MATCH($E1724,Parâmetros!$A$39:$A$48,0)),99),IFERROR(INDEX(Cadastro!$F$5:$F$94,$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$94,$AB1724),"")="",0,IF(IFERROR(INDEX(Cadastro!$F$5:$F$94,$AB1724),"")&gt;IFERROR(INDEX(Parâmetros!$B$39:$B$48,MATCH($E1724,Parâmetros!$A$39:$A$48,0)),99),IFERROR(INDEX(Cadastro!$F$5:$F$94,$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registro"),IF(AND($AB1724&lt;&gt;$AB1723,IFERROR(INDEX(Cadastro!$F$5:$F$94,$AB1724),"")=""),"Indeterminado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IFERROR(MATCH($A1724&amp;"|"&amp;TEXT(_xlfn.MAXIFS(Cadastro!$E$5:$E$94,Cadastro!$A$5:$A$94,$A1724,Cadastro!$E$5:$E$94,"&lt;="&amp;$F1724),"yyyymmdd"),Cadastro!$I$5:$I$94,0),"")</f>
        <v>64</v>
      </c>
      <c r="AC1724" t="str">
        <f>IFERROR(_xlfn.SINGLE(INDEX(Exceções!$D$5:$D$202,MATCH($A1724&amp;"|"&amp;$F1724,Exceções!$F$5:$F$202,0))),"")</f>
        <v/>
      </c>
      <c r="AD1724" t="str">
        <f>IF($AC1724="","",IFERROR(_xlfn.SINGLE(INDEX(Exceções!$E$5:$E$202,MATCH($A1724&amp;"|"&amp;$F1724,Exceções!$F$5:$F$202,0))),""))</f>
        <v/>
      </c>
    </row>
    <row r="1725" spans="1:30" ht="15" hidden="1" customHeight="1" x14ac:dyDescent="0.25">
      <c r="A1725" s="43">
        <v>12244</v>
      </c>
      <c r="B1725" s="29" t="s">
        <v>227</v>
      </c>
      <c r="C1725" s="29" t="str">
        <f>IFERROR(INDEX(Cadastro!$C$5:$C$94,$AB1725),"NÃO INFORMADO")</f>
        <v>USI</v>
      </c>
      <c r="D1725" s="29" t="str">
        <f>IFERROR(INDEX(Cadastro!$D$5:$D$94,$AB1725),"")</f>
        <v>A</v>
      </c>
      <c r="E1725" s="29" t="str">
        <f>IFERROR(INDEX(Cadastro!$G$5:$G$94,$AB1725),"")</f>
        <v>A</v>
      </c>
      <c r="F1725" s="41">
        <v>46253</v>
      </c>
      <c r="G1725" s="44" t="str">
        <f t="shared" si="330"/>
        <v>qua</v>
      </c>
      <c r="H1725" s="43" t="str">
        <f>IF(COUNTIFS(Dados!$A:$A,$A1725,Dados!$S:$S,$F1725)=0,"",_xlfn.MINIFS(Dados!$Q:$Q,Dados!$A:$A,$A1725,Dados!$S:$S,$F1725))</f>
        <v/>
      </c>
      <c r="I1725" s="43" t="str">
        <f>IF($H1725="","",_xlfn.MAXIFS(Dados!$R:$R,Dados!$A:$A,$A1725,Dados!$S:$S,$F1725))</f>
        <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0</v>
      </c>
      <c r="M1725" s="42">
        <f>IFERROR(INDEX(Parâmetros!$E$6:$E$11,MATCH($K1725,Parâmetros!$A$6:$A$11,0)),"")</f>
        <v>7.58</v>
      </c>
      <c r="N1725" s="45">
        <f t="shared" si="331"/>
        <v>0</v>
      </c>
      <c r="O1725" s="45">
        <f>Parâmetros!$E$13</f>
        <v>0.8</v>
      </c>
      <c r="P1725" s="44" t="str">
        <f>IF(OR($M1725="",$F1725&gt;Parâmetros!$E$14),"Não","Sim")</f>
        <v>Não</v>
      </c>
      <c r="Q1725" s="44" t="str">
        <f t="shared" si="332"/>
        <v/>
      </c>
      <c r="R1725" s="44" t="str">
        <f t="shared" si="333"/>
        <v/>
      </c>
      <c r="S1725" s="42" t="str">
        <f t="shared" si="334"/>
        <v/>
      </c>
      <c r="T1725" s="44" t="str">
        <f>IF($Q1725&lt;&gt;"Sim","",IF($N1725&gt;Parâmetros!$E$15,"Sim","Não"))</f>
        <v/>
      </c>
      <c r="U1725" s="29" t="str">
        <f t="shared" si="335"/>
        <v>Fora da apuração</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FALTA DE REGISTRO · dia 3 de 5 do ciclo</v>
      </c>
      <c r="W1725" s="46">
        <f>IF(AND($AC1725&lt;&gt;"",$AB1725=$AB1724,$W1724&lt;&gt;""),$W1724,IF(OR(OR($D1725="6x1",$D1725="FF 6x1"),$D1725="5x2"),"",IF($AB1725&lt;&gt;$AB1724,IF(IFERROR(INDEX(Cadastro!$F$5:$F$94,$AB1725),"")="",IF($L1725&gt;0,1,0),IF(IFERROR(INDEX(Cadastro!$F$5:$F$94,$AB1725),"")&lt;=IFERROR(INDEX(Parâmetros!$B$39:$B$48,MATCH($E1725,Parâmetros!$A$39:$A$48,0)),99),IFERROR(INDEX(Cadastro!$F$5:$F$94,$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$94,$AB1725),"")="",0,IF(IFERROR(INDEX(Cadastro!$F$5:$F$94,$AB1725),"")&gt;IFERROR(INDEX(Parâmetros!$B$39:$B$48,MATCH($E1725,Parâmetros!$A$39:$A$48,0)),99),IFERROR(INDEX(Cadastro!$F$5:$F$94,$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registro"),IF(AND($AB1725&lt;&gt;$AB1724,IFERROR(INDEX(Cadastro!$F$5:$F$94,$AB1725),"")=""),"Indeterminado (início da série)",IF($X1725&gt;0,"Folga","Falta de registro"))))))))</f>
        <v>Falta de registro</v>
      </c>
      <c r="Z1725" s="46">
        <f>IF(OR($L1725&gt;0,$F1725&gt;Parâmetros!$E$14),0,IF($A1725&lt;&gt;$A1724,1,N($Z1724)+1))</f>
        <v>0</v>
      </c>
      <c r="AA1725" s="46">
        <f>IF(OR($L1725&gt;0,$F1725&gt;Parâmetros!$E$14),0,IF(OR($A1725&lt;&gt;$A1726,$F1726&gt;Parâmetros!$E$14),1,N($AA1726)+1))</f>
        <v>0</v>
      </c>
      <c r="AB1725" s="43">
        <f>IFERROR(MATCH($A1725&amp;"|"&amp;TEXT(_xlfn.MAXIFS(Cadastro!$E$5:$E$94,Cadastro!$A$5:$A$94,$A1725,Cadastro!$E$5:$E$94,"&lt;="&amp;$F1725),"yyyymmdd"),Cadastro!$I$5:$I$94,0),"")</f>
        <v>64</v>
      </c>
      <c r="AC1725" t="str">
        <f>IFERROR(_xlfn.SINGLE(INDEX(Exceções!$D$5:$D$202,MATCH($A1725&amp;"|"&amp;$F1725,Exceções!$F$5:$F$202,0))),"")</f>
        <v/>
      </c>
      <c r="AD1725" t="str">
        <f>IF($AC1725="","",IFERROR(_xlfn.SINGLE(INDEX(Exceções!$E$5:$E$202,MATCH($A1725&amp;"|"&amp;$F1725,Exceções!$F$5:$F$202,0))),""))</f>
        <v/>
      </c>
    </row>
    <row r="1726" spans="1:30" ht="15" hidden="1" customHeight="1" x14ac:dyDescent="0.25">
      <c r="A1726" s="43">
        <v>12244</v>
      </c>
      <c r="B1726" s="29" t="s">
        <v>227</v>
      </c>
      <c r="C1726" s="29" t="str">
        <f>IFERROR(INDEX(Cadastro!$C$5:$C$94,$AB1726),"NÃO INFORMADO")</f>
        <v>USI</v>
      </c>
      <c r="D1726" s="29" t="str">
        <f>IFERROR(INDEX(Cadastro!$D$5:$D$94,$AB1726),"")</f>
        <v>A</v>
      </c>
      <c r="E1726" s="29" t="str">
        <f>IFERROR(INDEX(Cadastro!$G$5:$G$94,$AB1726),"")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$94,$AB1726),"")="",IF($L1726&gt;0,1,0),IF(IFERROR(INDEX(Cadastro!$F$5:$F$94,$AB1726),"")&lt;=IFERROR(INDEX(Parâmetros!$B$39:$B$48,MATCH($E1726,Parâmetros!$A$39:$A$48,0)),99),IFERROR(INDEX(Cadastro!$F$5:$F$94,$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$94,$AB1726),"")="",0,IF(IFERROR(INDEX(Cadastro!$F$5:$F$94,$AB1726),"")&gt;IFERROR(INDEX(Parâmetros!$B$39:$B$48,MATCH($E1726,Parâmetros!$A$39:$A$48,0)),99),IFERROR(INDEX(Cadastro!$F$5:$F$94,$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registro"),IF(AND($AB1726&lt;&gt;$AB1725,IFERROR(INDEX(Cadastro!$F$5:$F$94,$AB1726),"")=""),"Indeterminado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IFERROR(MATCH($A1726&amp;"|"&amp;TEXT(_xlfn.MAXIFS(Cadastro!$E$5:$E$94,Cadastro!$A$5:$A$94,$A1726,Cadastro!$E$5:$E$94,"&lt;="&amp;$F1726),"yyyymmdd"),Cadastro!$I$5:$I$94,0),"")</f>
        <v>64</v>
      </c>
      <c r="AC1726" t="str">
        <f>IFERROR(_xlfn.SINGLE(INDEX(Exceções!$D$5:$D$202,MATCH($A1726&amp;"|"&amp;$F1726,Exceções!$F$5:$F$202,0))),"")</f>
        <v/>
      </c>
      <c r="AD1726" t="str">
        <f>IF($AC1726="","",IFERROR(_xlfn.SINGLE(INDEX(Exceções!$E$5:$E$202,MATCH($A1726&amp;"|"&amp;$F1726,Exceções!$F$5:$F$202,0))),""))</f>
        <v/>
      </c>
    </row>
    <row r="1727" spans="1:30" ht="15" hidden="1" customHeight="1" x14ac:dyDescent="0.25">
      <c r="A1727" s="43">
        <v>12244</v>
      </c>
      <c r="B1727" s="29" t="s">
        <v>227</v>
      </c>
      <c r="C1727" s="29" t="str">
        <f>IFERROR(INDEX(Cadastro!$C$5:$C$94,$AB1727),"NÃO INFORMADO")</f>
        <v>USI</v>
      </c>
      <c r="D1727" s="29" t="str">
        <f>IFERROR(INDEX(Cadastro!$D$5:$D$94,$AB1727),"")</f>
        <v>A</v>
      </c>
      <c r="E1727" s="29" t="str">
        <f>IFERROR(INDEX(Cadastro!$G$5:$G$94,$AB1727),"")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$94,$AB1727),"")="",IF($L1727&gt;0,1,0),IF(IFERROR(INDEX(Cadastro!$F$5:$F$94,$AB1727),"")&lt;=IFERROR(INDEX(Parâmetros!$B$39:$B$48,MATCH($E1727,Parâmetros!$A$39:$A$48,0)),99),IFERROR(INDEX(Cadastro!$F$5:$F$94,$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$94,$AB1727),"")="",0,IF(IFERROR(INDEX(Cadastro!$F$5:$F$94,$AB1727),"")&gt;IFERROR(INDEX(Parâmetros!$B$39:$B$48,MATCH($E1727,Parâmetros!$A$39:$A$48,0)),99),IFERROR(INDEX(Cadastro!$F$5:$F$94,$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registro"),IF(AND($AB1727&lt;&gt;$AB1726,IFERROR(INDEX(Cadastro!$F$5:$F$94,$AB1727),"")=""),"Indeterminado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IFERROR(MATCH($A1727&amp;"|"&amp;TEXT(_xlfn.MAXIFS(Cadastro!$E$5:$E$94,Cadastro!$A$5:$A$94,$A1727,Cadastro!$E$5:$E$94,"&lt;="&amp;$F1727),"yyyymmdd"),Cadastro!$I$5:$I$94,0),"")</f>
        <v>64</v>
      </c>
      <c r="AC1727" t="str">
        <f>IFERROR(_xlfn.SINGLE(INDEX(Exceções!$D$5:$D$202,MATCH($A1727&amp;"|"&amp;$F1727,Exceções!$F$5:$F$202,0))),"")</f>
        <v/>
      </c>
      <c r="AD1727" t="str">
        <f>IF($AC1727="","",IFERROR(_xlfn.SINGLE(INDEX(Exceções!$E$5:$E$202,MATCH($A1727&amp;"|"&amp;$F1727,Exceções!$F$5:$F$202,0))),""))</f>
        <v/>
      </c>
    </row>
    <row r="1728" spans="1:30" ht="15" hidden="1" customHeight="1" x14ac:dyDescent="0.25">
      <c r="A1728" s="43">
        <v>12244</v>
      </c>
      <c r="B1728" s="29" t="s">
        <v>227</v>
      </c>
      <c r="C1728" s="29" t="str">
        <f>IFERROR(INDEX(Cadastro!$C$5:$C$94,$AB1728),"NÃO INFORMADO")</f>
        <v>USI</v>
      </c>
      <c r="D1728" s="29" t="str">
        <f>IFERROR(INDEX(Cadastro!$D$5:$D$94,$AB1728),"")</f>
        <v>A</v>
      </c>
      <c r="E1728" s="29" t="str">
        <f>IFERROR(INDEX(Cadastro!$G$5:$G$94,$AB1728),"")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$94,$AB1728),"")="",IF($L1728&gt;0,1,0),IF(IFERROR(INDEX(Cadastro!$F$5:$F$94,$AB1728),"")&lt;=IFERROR(INDEX(Parâmetros!$B$39:$B$48,MATCH($E1728,Parâmetros!$A$39:$A$48,0)),99),IFERROR(INDEX(Cadastro!$F$5:$F$94,$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$94,$AB1728),"")="",0,IF(IFERROR(INDEX(Cadastro!$F$5:$F$94,$AB1728),"")&gt;IFERROR(INDEX(Parâmetros!$B$39:$B$48,MATCH($E1728,Parâmetros!$A$39:$A$48,0)),99),IFERROR(INDEX(Cadastro!$F$5:$F$94,$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registro"),IF(AND($AB1728&lt;&gt;$AB1727,IFERROR(INDEX(Cadastro!$F$5:$F$94,$AB1728),"")=""),"Indeterminado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IFERROR(MATCH($A1728&amp;"|"&amp;TEXT(_xlfn.MAXIFS(Cadastro!$E$5:$E$94,Cadastro!$A$5:$A$94,$A1728,Cadastro!$E$5:$E$94,"&lt;="&amp;$F1728),"yyyymmdd"),Cadastro!$I$5:$I$94,0),"")</f>
        <v>64</v>
      </c>
      <c r="AC1728" t="str">
        <f>IFERROR(_xlfn.SINGLE(INDEX(Exceções!$D$5:$D$202,MATCH($A1728&amp;"|"&amp;$F1728,Exceções!$F$5:$F$202,0))),"")</f>
        <v/>
      </c>
      <c r="AD1728" t="str">
        <f>IF($AC1728="","",IFERROR(_xlfn.SINGLE(INDEX(Exceções!$E$5:$E$202,MATCH($A1728&amp;"|"&amp;$F1728,Exceções!$F$5:$F$202,0))),""))</f>
        <v/>
      </c>
    </row>
    <row r="1729" spans="1:30" ht="15" hidden="1" customHeight="1" x14ac:dyDescent="0.25">
      <c r="A1729" s="43">
        <v>12244</v>
      </c>
      <c r="B1729" s="29" t="s">
        <v>227</v>
      </c>
      <c r="C1729" s="29" t="str">
        <f>IFERROR(INDEX(Cadastro!$C$5:$C$94,$AB1729),"NÃO INFORMADO")</f>
        <v>USI</v>
      </c>
      <c r="D1729" s="29" t="str">
        <f>IFERROR(INDEX(Cadastro!$D$5:$D$94,$AB1729),"")</f>
        <v>A</v>
      </c>
      <c r="E1729" s="29" t="str">
        <f>IFERROR(INDEX(Cadastro!$G$5:$G$94,$AB1729),"")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$94,$AB1729),"")="",IF($L1729&gt;0,1,0),IF(IFERROR(INDEX(Cadastro!$F$5:$F$94,$AB1729),"")&lt;=IFERROR(INDEX(Parâmetros!$B$39:$B$48,MATCH($E1729,Parâmetros!$A$39:$A$48,0)),99),IFERROR(INDEX(Cadastro!$F$5:$F$94,$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$94,$AB1729),"")="",0,IF(IFERROR(INDEX(Cadastro!$F$5:$F$94,$AB1729),"")&gt;IFERROR(INDEX(Parâmetros!$B$39:$B$48,MATCH($E1729,Parâmetros!$A$39:$A$48,0)),99),IFERROR(INDEX(Cadastro!$F$5:$F$94,$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registro"),IF(AND($AB1729&lt;&gt;$AB1728,IFERROR(INDEX(Cadastro!$F$5:$F$94,$AB1729),"")=""),"Indeterminado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IFERROR(MATCH($A1729&amp;"|"&amp;TEXT(_xlfn.MAXIFS(Cadastro!$E$5:$E$94,Cadastro!$A$5:$A$94,$A1729,Cadastro!$E$5:$E$94,"&lt;="&amp;$F1729),"yyyymmdd"),Cadastro!$I$5:$I$94,0),"")</f>
        <v>64</v>
      </c>
      <c r="AC1729" t="str">
        <f>IFERROR(_xlfn.SINGLE(INDEX(Exceções!$D$5:$D$202,MATCH($A1729&amp;"|"&amp;$F1729,Exceções!$F$5:$F$202,0))),"")</f>
        <v/>
      </c>
      <c r="AD1729" t="str">
        <f>IF($AC1729="","",IFERROR(_xlfn.SINGLE(INDEX(Exceções!$E$5:$E$202,MATCH($A1729&amp;"|"&amp;$F1729,Exceções!$F$5:$F$202,0))),""))</f>
        <v/>
      </c>
    </row>
    <row r="1730" spans="1:30" ht="15" hidden="1" customHeight="1" x14ac:dyDescent="0.25">
      <c r="A1730" s="43">
        <v>12244</v>
      </c>
      <c r="B1730" s="29" t="s">
        <v>227</v>
      </c>
      <c r="C1730" s="29" t="str">
        <f>IFERROR(INDEX(Cadastro!$C$5:$C$94,$AB1730),"NÃO INFORMADO")</f>
        <v>USI</v>
      </c>
      <c r="D1730" s="29" t="str">
        <f>IFERROR(INDEX(Cadastro!$D$5:$D$94,$AB1730),"")</f>
        <v>A</v>
      </c>
      <c r="E1730" s="29" t="str">
        <f>IFERROR(INDEX(Cadastro!$G$5:$G$94,$AB1730),"")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$94,$AB1730),"")="",IF($L1730&gt;0,1,0),IF(IFERROR(INDEX(Cadastro!$F$5:$F$94,$AB1730),"")&lt;=IFERROR(INDEX(Parâmetros!$B$39:$B$48,MATCH($E1730,Parâmetros!$A$39:$A$48,0)),99),IFERROR(INDEX(Cadastro!$F$5:$F$94,$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$94,$AB1730),"")="",0,IF(IFERROR(INDEX(Cadastro!$F$5:$F$94,$AB1730),"")&gt;IFERROR(INDEX(Parâmetros!$B$39:$B$48,MATCH($E1730,Parâmetros!$A$39:$A$48,0)),99),IFERROR(INDEX(Cadastro!$F$5:$F$94,$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registro"),IF(AND($AB1730&lt;&gt;$AB1729,IFERROR(INDEX(Cadastro!$F$5:$F$94,$AB1730),"")=""),"Indeterminado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IFERROR(MATCH($A1730&amp;"|"&amp;TEXT(_xlfn.MAXIFS(Cadastro!$E$5:$E$94,Cadastro!$A$5:$A$94,$A1730,Cadastro!$E$5:$E$94,"&lt;="&amp;$F1730),"yyyymmdd"),Cadastro!$I$5:$I$94,0),"")</f>
        <v>64</v>
      </c>
      <c r="AC1730" t="str">
        <f>IFERROR(_xlfn.SINGLE(INDEX(Exceções!$D$5:$D$202,MATCH($A1730&amp;"|"&amp;$F1730,Exceções!$F$5:$F$202,0))),"")</f>
        <v/>
      </c>
      <c r="AD1730" t="str">
        <f>IF($AC1730="","",IFERROR(_xlfn.SINGLE(INDEX(Exceções!$E$5:$E$202,MATCH($A1730&amp;"|"&amp;$F1730,Exceções!$F$5:$F$202,0))),""))</f>
        <v/>
      </c>
    </row>
    <row r="1731" spans="1:30" ht="15" hidden="1" customHeight="1" x14ac:dyDescent="0.25">
      <c r="A1731" s="43">
        <v>12244</v>
      </c>
      <c r="B1731" s="29" t="s">
        <v>227</v>
      </c>
      <c r="C1731" s="29" t="str">
        <f>IFERROR(INDEX(Cadastro!$C$5:$C$94,$AB1731),"NÃO INFORMADO")</f>
        <v>USI</v>
      </c>
      <c r="D1731" s="29" t="str">
        <f>IFERROR(INDEX(Cadastro!$D$5:$D$94,$AB1731),"")</f>
        <v>A</v>
      </c>
      <c r="E1731" s="29" t="str">
        <f>IFERROR(INDEX(Cadastro!$G$5:$G$94,$AB1731),"")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$94,$AB1731),"")="",IF($L1731&gt;0,1,0),IF(IFERROR(INDEX(Cadastro!$F$5:$F$94,$AB1731),"")&lt;=IFERROR(INDEX(Parâmetros!$B$39:$B$48,MATCH($E1731,Parâmetros!$A$39:$A$48,0)),99),IFERROR(INDEX(Cadastro!$F$5:$F$94,$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$94,$AB1731),"")="",0,IF(IFERROR(INDEX(Cadastro!$F$5:$F$94,$AB1731),"")&gt;IFERROR(INDEX(Parâmetros!$B$39:$B$48,MATCH($E1731,Parâmetros!$A$39:$A$48,0)),99),IFERROR(INDEX(Cadastro!$F$5:$F$94,$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registro"),IF(AND($AB1731&lt;&gt;$AB1730,IFERROR(INDEX(Cadastro!$F$5:$F$94,$AB1731),"")=""),"Indeterminado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IFERROR(MATCH($A1731&amp;"|"&amp;TEXT(_xlfn.MAXIFS(Cadastro!$E$5:$E$94,Cadastro!$A$5:$A$94,$A1731,Cadastro!$E$5:$E$94,"&lt;="&amp;$F1731),"yyyymmdd"),Cadastro!$I$5:$I$94,0),"")</f>
        <v>64</v>
      </c>
      <c r="AC1731" t="str">
        <f>IFERROR(_xlfn.SINGLE(INDEX(Exceções!$D$5:$D$202,MATCH($A1731&amp;"|"&amp;$F1731,Exceções!$F$5:$F$202,0))),"")</f>
        <v/>
      </c>
      <c r="AD1731" t="str">
        <f>IF($AC1731="","",IFERROR(_xlfn.SINGLE(INDEX(Exceções!$E$5:$E$202,MATCH($A1731&amp;"|"&amp;$F1731,Exceções!$F$5:$F$202,0))),""))</f>
        <v/>
      </c>
    </row>
    <row r="1732" spans="1:30" ht="15" hidden="1" customHeight="1" x14ac:dyDescent="0.25">
      <c r="A1732" s="43">
        <v>12244</v>
      </c>
      <c r="B1732" s="29" t="s">
        <v>227</v>
      </c>
      <c r="C1732" s="29" t="str">
        <f>IFERROR(INDEX(Cadastro!$C$5:$C$94,$AB1732),"NÃO INFORMADO")</f>
        <v>USI</v>
      </c>
      <c r="D1732" s="29" t="str">
        <f>IFERROR(INDEX(Cadastro!$D$5:$D$94,$AB1732),"")</f>
        <v>A</v>
      </c>
      <c r="E1732" s="29" t="str">
        <f>IFERROR(INDEX(Cadastro!$G$5:$G$94,$AB1732),"")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$94,$AB1732),"")="",IF($L1732&gt;0,1,0),IF(IFERROR(INDEX(Cadastro!$F$5:$F$94,$AB1732),"")&lt;=IFERROR(INDEX(Parâmetros!$B$39:$B$48,MATCH($E1732,Parâmetros!$A$39:$A$48,0)),99),IFERROR(INDEX(Cadastro!$F$5:$F$94,$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$94,$AB1732),"")="",0,IF(IFERROR(INDEX(Cadastro!$F$5:$F$94,$AB1732),"")&gt;IFERROR(INDEX(Parâmetros!$B$39:$B$48,MATCH($E1732,Parâmetros!$A$39:$A$48,0)),99),IFERROR(INDEX(Cadastro!$F$5:$F$94,$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registro"),IF(AND($AB1732&lt;&gt;$AB1731,IFERROR(INDEX(Cadastro!$F$5:$F$94,$AB1732),"")=""),"Indeterminado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IFERROR(MATCH($A1732&amp;"|"&amp;TEXT(_xlfn.MAXIFS(Cadastro!$E$5:$E$94,Cadastro!$A$5:$A$94,$A1732,Cadastro!$E$5:$E$94,"&lt;="&amp;$F1732),"yyyymmdd"),Cadastro!$I$5:$I$94,0),"")</f>
        <v>64</v>
      </c>
      <c r="AC1732" t="str">
        <f>IFERROR(_xlfn.SINGLE(INDEX(Exceções!$D$5:$D$202,MATCH($A1732&amp;"|"&amp;$F1732,Exceções!$F$5:$F$202,0))),"")</f>
        <v/>
      </c>
      <c r="AD1732" t="str">
        <f>IF($AC1732="","",IFERROR(_xlfn.SINGLE(INDEX(Exceções!$E$5:$E$202,MATCH($A1732&amp;"|"&amp;$F1732,Exceções!$F$5:$F$202,0))),""))</f>
        <v/>
      </c>
    </row>
    <row r="1733" spans="1:30" ht="15" hidden="1" customHeight="1" x14ac:dyDescent="0.25">
      <c r="A1733" s="43">
        <v>12244</v>
      </c>
      <c r="B1733" s="29" t="s">
        <v>227</v>
      </c>
      <c r="C1733" s="29" t="str">
        <f>IFERROR(INDEX(Cadastro!$C$5:$C$94,$AB1733),"NÃO INFORMADO")</f>
        <v>USI</v>
      </c>
      <c r="D1733" s="29" t="str">
        <f>IFERROR(INDEX(Cadastro!$D$5:$D$94,$AB1733),"")</f>
        <v>A</v>
      </c>
      <c r="E1733" s="29" t="str">
        <f>IFERROR(INDEX(Cadastro!$G$5:$G$94,$AB1733),"")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$94,$AB1733),"")="",IF($L1733&gt;0,1,0),IF(IFERROR(INDEX(Cadastro!$F$5:$F$94,$AB1733),"")&lt;=IFERROR(INDEX(Parâmetros!$B$39:$B$48,MATCH($E1733,Parâmetros!$A$39:$A$48,0)),99),IFERROR(INDEX(Cadastro!$F$5:$F$94,$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$94,$AB1733),"")="",0,IF(IFERROR(INDEX(Cadastro!$F$5:$F$94,$AB1733),"")&gt;IFERROR(INDEX(Parâmetros!$B$39:$B$48,MATCH($E1733,Parâmetros!$A$39:$A$48,0)),99),IFERROR(INDEX(Cadastro!$F$5:$F$94,$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registro"),IF(AND($AB1733&lt;&gt;$AB1732,IFERROR(INDEX(Cadastro!$F$5:$F$94,$AB1733),"")=""),"Indeterminado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IFERROR(MATCH($A1733&amp;"|"&amp;TEXT(_xlfn.MAXIFS(Cadastro!$E$5:$E$94,Cadastro!$A$5:$A$94,$A1733,Cadastro!$E$5:$E$94,"&lt;="&amp;$F1733),"yyyymmdd"),Cadastro!$I$5:$I$94,0),"")</f>
        <v>64</v>
      </c>
      <c r="AC1733" t="str">
        <f>IFERROR(_xlfn.SINGLE(INDEX(Exceções!$D$5:$D$202,MATCH($A1733&amp;"|"&amp;$F1733,Exceções!$F$5:$F$202,0))),"")</f>
        <v/>
      </c>
      <c r="AD1733" t="str">
        <f>IF($AC1733="","",IFERROR(_xlfn.SINGLE(INDEX(Exceções!$E$5:$E$202,MATCH($A1733&amp;"|"&amp;$F1733,Exceções!$F$5:$F$202,0))),""))</f>
        <v/>
      </c>
    </row>
    <row r="1734" spans="1:30" ht="15" hidden="1" customHeight="1" x14ac:dyDescent="0.25">
      <c r="A1734" s="43">
        <v>12244</v>
      </c>
      <c r="B1734" s="29" t="s">
        <v>227</v>
      </c>
      <c r="C1734" s="29" t="str">
        <f>IFERROR(INDEX(Cadastro!$C$5:$C$94,$AB1734),"NÃO INFORMADO")</f>
        <v>USI</v>
      </c>
      <c r="D1734" s="29" t="str">
        <f>IFERROR(INDEX(Cadastro!$D$5:$D$94,$AB1734),"")</f>
        <v>A</v>
      </c>
      <c r="E1734" s="29" t="str">
        <f>IFERROR(INDEX(Cadastro!$G$5:$G$94,$AB1734),"")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$94,$AB1734),"")="",IF($L1734&gt;0,1,0),IF(IFERROR(INDEX(Cadastro!$F$5:$F$94,$AB1734),"")&lt;=IFERROR(INDEX(Parâmetros!$B$39:$B$48,MATCH($E1734,Parâmetros!$A$39:$A$48,0)),99),IFERROR(INDEX(Cadastro!$F$5:$F$94,$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$94,$AB1734),"")="",0,IF(IFERROR(INDEX(Cadastro!$F$5:$F$94,$AB1734),"")&gt;IFERROR(INDEX(Parâmetros!$B$39:$B$48,MATCH($E1734,Parâmetros!$A$39:$A$48,0)),99),IFERROR(INDEX(Cadastro!$F$5:$F$94,$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registro"),IF(AND($AB1734&lt;&gt;$AB1733,IFERROR(INDEX(Cadastro!$F$5:$F$94,$AB1734),"")=""),"Indeterminado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IFERROR(MATCH($A1734&amp;"|"&amp;TEXT(_xlfn.MAXIFS(Cadastro!$E$5:$E$94,Cadastro!$A$5:$A$94,$A1734,Cadastro!$E$5:$E$94,"&lt;="&amp;$F1734),"yyyymmdd"),Cadastro!$I$5:$I$94,0),"")</f>
        <v>64</v>
      </c>
      <c r="AC1734" t="str">
        <f>IFERROR(_xlfn.SINGLE(INDEX(Exceções!$D$5:$D$202,MATCH($A1734&amp;"|"&amp;$F1734,Exceções!$F$5:$F$202,0))),"")</f>
        <v/>
      </c>
      <c r="AD1734" t="str">
        <f>IF($AC1734="","",IFERROR(_xlfn.SINGLE(INDEX(Exceções!$E$5:$E$202,MATCH($A1734&amp;"|"&amp;$F1734,Exceções!$F$5:$F$202,0))),""))</f>
        <v/>
      </c>
    </row>
    <row r="1735" spans="1:30" ht="15" hidden="1" customHeight="1" x14ac:dyDescent="0.25">
      <c r="A1735" s="43">
        <v>12244</v>
      </c>
      <c r="B1735" s="29" t="s">
        <v>227</v>
      </c>
      <c r="C1735" s="29" t="str">
        <f>IFERROR(INDEX(Cadastro!$C$5:$C$94,$AB1735),"NÃO INFORMADO")</f>
        <v>USI</v>
      </c>
      <c r="D1735" s="29" t="str">
        <f>IFERROR(INDEX(Cadastro!$D$5:$D$94,$AB1735),"")</f>
        <v>A</v>
      </c>
      <c r="E1735" s="29" t="str">
        <f>IFERROR(INDEX(Cadastro!$G$5:$G$94,$AB1735),"")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$94,$AB1735),"")="",IF($L1735&gt;0,1,0),IF(IFERROR(INDEX(Cadastro!$F$5:$F$94,$AB1735),"")&lt;=IFERROR(INDEX(Parâmetros!$B$39:$B$48,MATCH($E1735,Parâmetros!$A$39:$A$48,0)),99),IFERROR(INDEX(Cadastro!$F$5:$F$94,$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$94,$AB1735),"")="",0,IF(IFERROR(INDEX(Cadastro!$F$5:$F$94,$AB1735),"")&gt;IFERROR(INDEX(Parâmetros!$B$39:$B$48,MATCH($E1735,Parâmetros!$A$39:$A$48,0)),99),IFERROR(INDEX(Cadastro!$F$5:$F$94,$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registro"),IF(AND($AB1735&lt;&gt;$AB1734,IFERROR(INDEX(Cadastro!$F$5:$F$94,$AB1735),"")=""),"Indeterminado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IFERROR(MATCH($A1735&amp;"|"&amp;TEXT(_xlfn.MAXIFS(Cadastro!$E$5:$E$94,Cadastro!$A$5:$A$94,$A1735,Cadastro!$E$5:$E$94,"&lt;="&amp;$F1735),"yyyymmdd"),Cadastro!$I$5:$I$94,0),"")</f>
        <v>64</v>
      </c>
      <c r="AC1735" t="str">
        <f>IFERROR(_xlfn.SINGLE(INDEX(Exceções!$D$5:$D$202,MATCH($A1735&amp;"|"&amp;$F1735,Exceções!$F$5:$F$202,0))),"")</f>
        <v/>
      </c>
      <c r="AD1735" t="str">
        <f>IF($AC1735="","",IFERROR(_xlfn.SINGLE(INDEX(Exceções!$E$5:$E$202,MATCH($A1735&amp;"|"&amp;$F1735,Exceções!$F$5:$F$202,0))),""))</f>
        <v/>
      </c>
    </row>
    <row r="1736" spans="1:30" ht="15" hidden="1" customHeight="1" x14ac:dyDescent="0.25">
      <c r="A1736" s="43">
        <v>12244</v>
      </c>
      <c r="B1736" s="29" t="s">
        <v>227</v>
      </c>
      <c r="C1736" s="29" t="str">
        <f>IFERROR(INDEX(Cadastro!$C$5:$C$94,$AB1736),"NÃO INFORMADO")</f>
        <v>USI</v>
      </c>
      <c r="D1736" s="29" t="str">
        <f>IFERROR(INDEX(Cadastro!$D$5:$D$94,$AB1736),"")</f>
        <v>A</v>
      </c>
      <c r="E1736" s="29" t="str">
        <f>IFERROR(INDEX(Cadastro!$G$5:$G$94,$AB1736),"")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$94,$AB1736),"")="",IF($L1736&gt;0,1,0),IF(IFERROR(INDEX(Cadastro!$F$5:$F$94,$AB1736),"")&lt;=IFERROR(INDEX(Parâmetros!$B$39:$B$48,MATCH($E1736,Parâmetros!$A$39:$A$48,0)),99),IFERROR(INDEX(Cadastro!$F$5:$F$94,$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$94,$AB1736),"")="",0,IF(IFERROR(INDEX(Cadastro!$F$5:$F$94,$AB1736),"")&gt;IFERROR(INDEX(Parâmetros!$B$39:$B$48,MATCH($E1736,Parâmetros!$A$39:$A$48,0)),99),IFERROR(INDEX(Cadastro!$F$5:$F$94,$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registro"),IF(AND($AB1736&lt;&gt;$AB1735,IFERROR(INDEX(Cadastro!$F$5:$F$94,$AB1736),"")=""),"Indeterminado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IFERROR(MATCH($A1736&amp;"|"&amp;TEXT(_xlfn.MAXIFS(Cadastro!$E$5:$E$94,Cadastro!$A$5:$A$94,$A1736,Cadastro!$E$5:$E$94,"&lt;="&amp;$F1736),"yyyymmdd"),Cadastro!$I$5:$I$94,0),"")</f>
        <v>64</v>
      </c>
      <c r="AC1736" t="str">
        <f>IFERROR(_xlfn.SINGLE(INDEX(Exceções!$D$5:$D$202,MATCH($A1736&amp;"|"&amp;$F1736,Exceções!$F$5:$F$202,0))),"")</f>
        <v/>
      </c>
      <c r="AD1736" t="str">
        <f>IF($AC1736="","",IFERROR(_xlfn.SINGLE(INDEX(Exceções!$E$5:$E$202,MATCH($A1736&amp;"|"&amp;$F1736,Exceções!$F$5:$F$202,0))),""))</f>
        <v/>
      </c>
    </row>
    <row r="1737" spans="1:30" ht="15" hidden="1" customHeight="1" x14ac:dyDescent="0.25">
      <c r="A1737" s="43">
        <v>12244</v>
      </c>
      <c r="B1737" s="29" t="s">
        <v>227</v>
      </c>
      <c r="C1737" s="29" t="str">
        <f>IFERROR(INDEX(Cadastro!$C$5:$C$94,$AB1737),"NÃO INFORMADO")</f>
        <v>USI</v>
      </c>
      <c r="D1737" s="29" t="str">
        <f>IFERROR(INDEX(Cadastro!$D$5:$D$94,$AB1737),"")</f>
        <v>A</v>
      </c>
      <c r="E1737" s="29" t="str">
        <f>IFERROR(INDEX(Cadastro!$G$5:$G$94,$AB1737),"")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$94,$AB1737),"")="",IF($L1737&gt;0,1,0),IF(IFERROR(INDEX(Cadastro!$F$5:$F$94,$AB1737),"")&lt;=IFERROR(INDEX(Parâmetros!$B$39:$B$48,MATCH($E1737,Parâmetros!$A$39:$A$48,0)),99),IFERROR(INDEX(Cadastro!$F$5:$F$94,$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$94,$AB1737),"")="",0,IF(IFERROR(INDEX(Cadastro!$F$5:$F$94,$AB1737),"")&gt;IFERROR(INDEX(Parâmetros!$B$39:$B$48,MATCH($E1737,Parâmetros!$A$39:$A$48,0)),99),IFERROR(INDEX(Cadastro!$F$5:$F$94,$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registro"),IF(AND($AB1737&lt;&gt;$AB1736,IFERROR(INDEX(Cadastro!$F$5:$F$94,$AB1737),"")=""),"Indeterminado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IFERROR(MATCH($A1737&amp;"|"&amp;TEXT(_xlfn.MAXIFS(Cadastro!$E$5:$E$94,Cadastro!$A$5:$A$94,$A1737,Cadastro!$E$5:$E$94,"&lt;="&amp;$F1737),"yyyymmdd"),Cadastro!$I$5:$I$94,0),"")</f>
        <v>64</v>
      </c>
      <c r="AC1737" t="str">
        <f>IFERROR(_xlfn.SINGLE(INDEX(Exceções!$D$5:$D$202,MATCH($A1737&amp;"|"&amp;$F1737,Exceções!$F$5:$F$202,0))),"")</f>
        <v/>
      </c>
      <c r="AD1737" t="str">
        <f>IF($AC1737="","",IFERROR(_xlfn.SINGLE(INDEX(Exceções!$E$5:$E$202,MATCH($A1737&amp;"|"&amp;$F1737,Exceções!$F$5:$F$202,0))),""))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IFERROR(INDEX(Cadastro!$C$5:$C$94,$AB1740),"NÃO INFORMADO")</f>
        <v>MEC</v>
      </c>
      <c r="D1740" s="29" t="str">
        <f>IFERROR(INDEX(Cadastro!$D$5:$D$94,$AB1740),"")</f>
        <v>A</v>
      </c>
      <c r="E1740" s="29" t="str">
        <f>IFERROR(INDEX(Cadastro!$G$5:$G$94,$AB1740),"")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$94,$AB1740),"")="",IF($L1740&gt;0,1,0),IF(IFERROR(INDEX(Cadastro!$F$5:$F$94,$AB1740),"")&lt;=IFERROR(INDEX(Parâmetros!$B$39:$B$48,MATCH($E1740,Parâmetros!$A$39:$A$48,0)),99),IFERROR(INDEX(Cadastro!$F$5:$F$94,$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$94,$AB1740),"")="",0,IF(IFERROR(INDEX(Cadastro!$F$5:$F$94,$AB1740),"")&gt;IFERROR(INDEX(Parâmetros!$B$39:$B$48,MATCH($E1740,Parâmetros!$A$39:$A$48,0)),99),IFERROR(INDEX(Cadastro!$F$5:$F$94,$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registro"),IF(AND($AB1740&lt;&gt;$AB1739,IFERROR(INDEX(Cadastro!$F$5:$F$94,$AB1740),"")=""),"Indeterminado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IFERROR(MATCH($A1740&amp;"|"&amp;TEXT(_xlfn.MAXIFS(Cadastro!$E$5:$E$94,Cadastro!$A$5:$A$94,$A1740,Cadastro!$E$5:$E$94,"&lt;="&amp;$F1740),"yyyymmdd"),Cadastro!$I$5:$I$94,0),"")</f>
        <v>65</v>
      </c>
      <c r="AC1740" t="str">
        <f>IFERROR(_xlfn.SINGLE(INDEX(Exceções!$D$5:$D$202,MATCH($A1740&amp;"|"&amp;$F1740,Exceções!$F$5:$F$202,0))),"")</f>
        <v/>
      </c>
      <c r="AD1740" t="str">
        <f>IF($AC1740="","",IFERROR(_xlfn.SINGLE(INDEX(Exceções!$E$5:$E$202,MATCH($A1740&amp;"|"&amp;$F1740,Exceções!$F$5:$F$202,0))),""))</f>
        <v/>
      </c>
    </row>
    <row r="1741" spans="1:30" ht="15" hidden="1" customHeight="1" x14ac:dyDescent="0.25">
      <c r="A1741" s="43">
        <v>53403</v>
      </c>
      <c r="B1741" s="29" t="s">
        <v>228</v>
      </c>
      <c r="C1741" s="29" t="str">
        <f>IFERROR(INDEX(Cadastro!$C$5:$C$94,$AB1741),"NÃO INFORMADO")</f>
        <v>MEC</v>
      </c>
      <c r="D1741" s="29" t="str">
        <f>IFERROR(INDEX(Cadastro!$D$5:$D$94,$AB1741),"")</f>
        <v>A</v>
      </c>
      <c r="E1741" s="29" t="str">
        <f>IFERROR(INDEX(Cadastro!$G$5:$G$94,$AB1741),"")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$94,$AB1741),"")="",IF($L1741&gt;0,1,0),IF(IFERROR(INDEX(Cadastro!$F$5:$F$94,$AB1741),"")&lt;=IFERROR(INDEX(Parâmetros!$B$39:$B$48,MATCH($E1741,Parâmetros!$A$39:$A$48,0)),99),IFERROR(INDEX(Cadastro!$F$5:$F$94,$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$94,$AB1741),"")="",0,IF(IFERROR(INDEX(Cadastro!$F$5:$F$94,$AB1741),"")&gt;IFERROR(INDEX(Parâmetros!$B$39:$B$48,MATCH($E1741,Parâmetros!$A$39:$A$48,0)),99),IFERROR(INDEX(Cadastro!$F$5:$F$94,$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registro"),IF(AND($AB1741&lt;&gt;$AB1740,IFERROR(INDEX(Cadastro!$F$5:$F$94,$AB1741),"")=""),"Indeterminado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IFERROR(MATCH($A1741&amp;"|"&amp;TEXT(_xlfn.MAXIFS(Cadastro!$E$5:$E$94,Cadastro!$A$5:$A$94,$A1741,Cadastro!$E$5:$E$94,"&lt;="&amp;$F1741),"yyyymmdd"),Cadastro!$I$5:$I$94,0),"")</f>
        <v>65</v>
      </c>
      <c r="AC1741" t="str">
        <f>IFERROR(_xlfn.SINGLE(INDEX(Exceções!$D$5:$D$202,MATCH($A1741&amp;"|"&amp;$F1741,Exceções!$F$5:$F$202,0))),"")</f>
        <v/>
      </c>
      <c r="AD1741" t="str">
        <f>IF($AC1741="","",IFERROR(_xlfn.SINGLE(INDEX(Exceções!$E$5:$E$202,MATCH($A1741&amp;"|"&amp;$F1741,Exceções!$F$5:$F$202,0))),""))</f>
        <v/>
      </c>
    </row>
    <row r="1742" spans="1:30" ht="15" hidden="1" customHeight="1" x14ac:dyDescent="0.25">
      <c r="A1742" s="43">
        <v>53403</v>
      </c>
      <c r="B1742" s="29" t="s">
        <v>228</v>
      </c>
      <c r="C1742" s="29" t="str">
        <f>IFERROR(INDEX(Cadastro!$C$5:$C$94,$AB1742),"NÃO INFORMADO")</f>
        <v>MEC</v>
      </c>
      <c r="D1742" s="29" t="str">
        <f>IFERROR(INDEX(Cadastro!$D$5:$D$94,$AB1742),"")</f>
        <v>A</v>
      </c>
      <c r="E1742" s="29" t="str">
        <f>IFERROR(INDEX(Cadastro!$G$5:$G$94,$AB1742),"")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$94,$AB1742),"")="",IF($L1742&gt;0,1,0),IF(IFERROR(INDEX(Cadastro!$F$5:$F$94,$AB1742),"")&lt;=IFERROR(INDEX(Parâmetros!$B$39:$B$48,MATCH($E1742,Parâmetros!$A$39:$A$48,0)),99),IFERROR(INDEX(Cadastro!$F$5:$F$94,$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$94,$AB1742),"")="",0,IF(IFERROR(INDEX(Cadastro!$F$5:$F$94,$AB1742),"")&gt;IFERROR(INDEX(Parâmetros!$B$39:$B$48,MATCH($E1742,Parâmetros!$A$39:$A$48,0)),99),IFERROR(INDEX(Cadastro!$F$5:$F$94,$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registro"),IF(AND($AB1742&lt;&gt;$AB1741,IFERROR(INDEX(Cadastro!$F$5:$F$94,$AB1742),"")=""),"Indeterminado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IFERROR(MATCH($A1742&amp;"|"&amp;TEXT(_xlfn.MAXIFS(Cadastro!$E$5:$E$94,Cadastro!$A$5:$A$94,$A1742,Cadastro!$E$5:$E$94,"&lt;="&amp;$F1742),"yyyymmdd"),Cadastro!$I$5:$I$94,0),"")</f>
        <v>65</v>
      </c>
      <c r="AC1742" t="str">
        <f>IFERROR(_xlfn.SINGLE(INDEX(Exceções!$D$5:$D$202,MATCH($A1742&amp;"|"&amp;$F1742,Exceções!$F$5:$F$202,0))),"")</f>
        <v/>
      </c>
      <c r="AD1742" t="str">
        <f>IF($AC1742="","",IFERROR(_xlfn.SINGLE(INDEX(Exceções!$E$5:$E$202,MATCH($A1742&amp;"|"&amp;$F1742,Exceções!$F$5:$F$202,0))),""))</f>
        <v/>
      </c>
    </row>
    <row r="1743" spans="1:30" ht="15" hidden="1" customHeight="1" x14ac:dyDescent="0.25">
      <c r="A1743" s="43">
        <v>53403</v>
      </c>
      <c r="B1743" s="29" t="s">
        <v>228</v>
      </c>
      <c r="C1743" s="29" t="str">
        <f>IFERROR(INDEX(Cadastro!$C$5:$C$94,$AB1743),"NÃO INFORMADO")</f>
        <v>MEC</v>
      </c>
      <c r="D1743" s="29" t="str">
        <f>IFERROR(INDEX(Cadastro!$D$5:$D$94,$AB1743),"")</f>
        <v>A</v>
      </c>
      <c r="E1743" s="29" t="str">
        <f>IFERROR(INDEX(Cadastro!$G$5:$G$94,$AB1743),"")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$94,$AB1743),"")="",IF($L1743&gt;0,1,0),IF(IFERROR(INDEX(Cadastro!$F$5:$F$94,$AB1743),"")&lt;=IFERROR(INDEX(Parâmetros!$B$39:$B$48,MATCH($E1743,Parâmetros!$A$39:$A$48,0)),99),IFERROR(INDEX(Cadastro!$F$5:$F$94,$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$94,$AB1743),"")="",0,IF(IFERROR(INDEX(Cadastro!$F$5:$F$94,$AB1743),"")&gt;IFERROR(INDEX(Parâmetros!$B$39:$B$48,MATCH($E1743,Parâmetros!$A$39:$A$48,0)),99),IFERROR(INDEX(Cadastro!$F$5:$F$94,$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registro"),IF(AND($AB1743&lt;&gt;$AB1742,IFERROR(INDEX(Cadastro!$F$5:$F$94,$AB1743),"")=""),"Indeterminado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IFERROR(MATCH($A1743&amp;"|"&amp;TEXT(_xlfn.MAXIFS(Cadastro!$E$5:$E$94,Cadastro!$A$5:$A$94,$A1743,Cadastro!$E$5:$E$94,"&lt;="&amp;$F1743),"yyyymmdd"),Cadastro!$I$5:$I$94,0),"")</f>
        <v>65</v>
      </c>
      <c r="AC1743" t="str">
        <f>IFERROR(_xlfn.SINGLE(INDEX(Exceções!$D$5:$D$202,MATCH($A1743&amp;"|"&amp;$F1743,Exceções!$F$5:$F$202,0))),"")</f>
        <v/>
      </c>
      <c r="AD1743" t="str">
        <f>IF($AC1743="","",IFERROR(_xlfn.SINGLE(INDEX(Exceções!$E$5:$E$202,MATCH($A1743&amp;"|"&amp;$F1743,Exceções!$F$5:$F$202,0))),""))</f>
        <v/>
      </c>
    </row>
    <row r="1744" spans="1:30" ht="15" hidden="1" customHeight="1" x14ac:dyDescent="0.25">
      <c r="A1744" s="43">
        <v>53403</v>
      </c>
      <c r="B1744" s="29" t="s">
        <v>228</v>
      </c>
      <c r="C1744" s="29" t="str">
        <f>IFERROR(INDEX(Cadastro!$C$5:$C$94,$AB1744),"NÃO INFORMADO")</f>
        <v>MEC</v>
      </c>
      <c r="D1744" s="29" t="str">
        <f>IFERROR(INDEX(Cadastro!$D$5:$D$94,$AB1744),"")</f>
        <v>A</v>
      </c>
      <c r="E1744" s="29" t="str">
        <f>IFERROR(INDEX(Cadastro!$G$5:$G$94,$AB1744),"")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$94,$AB1744),"")="",IF($L1744&gt;0,1,0),IF(IFERROR(INDEX(Cadastro!$F$5:$F$94,$AB1744),"")&lt;=IFERROR(INDEX(Parâmetros!$B$39:$B$48,MATCH($E1744,Parâmetros!$A$39:$A$48,0)),99),IFERROR(INDEX(Cadastro!$F$5:$F$94,$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$94,$AB1744),"")="",0,IF(IFERROR(INDEX(Cadastro!$F$5:$F$94,$AB1744),"")&gt;IFERROR(INDEX(Parâmetros!$B$39:$B$48,MATCH($E1744,Parâmetros!$A$39:$A$48,0)),99),IFERROR(INDEX(Cadastro!$F$5:$F$94,$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registro"),IF(AND($AB1744&lt;&gt;$AB1743,IFERROR(INDEX(Cadastro!$F$5:$F$94,$AB1744),"")=""),"Indeterminado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IFERROR(MATCH($A1744&amp;"|"&amp;TEXT(_xlfn.MAXIFS(Cadastro!$E$5:$E$94,Cadastro!$A$5:$A$94,$A1744,Cadastro!$E$5:$E$94,"&lt;="&amp;$F1744),"yyyymmdd"),Cadastro!$I$5:$I$94,0),"")</f>
        <v>65</v>
      </c>
      <c r="AC1744" t="str">
        <f>IFERROR(_xlfn.SINGLE(INDEX(Exceções!$D$5:$D$202,MATCH($A1744&amp;"|"&amp;$F1744,Exceções!$F$5:$F$202,0))),"")</f>
        <v/>
      </c>
      <c r="AD1744" t="str">
        <f>IF($AC1744="","",IFERROR(_xlfn.SINGLE(INDEX(Exceções!$E$5:$E$202,MATCH($A1744&amp;"|"&amp;$F1744,Exceções!$F$5:$F$202,0))),""))</f>
        <v/>
      </c>
    </row>
    <row r="1745" spans="1:30" ht="15" hidden="1" customHeight="1" x14ac:dyDescent="0.25">
      <c r="A1745" s="43">
        <v>53403</v>
      </c>
      <c r="B1745" s="29" t="s">
        <v>228</v>
      </c>
      <c r="C1745" s="29" t="str">
        <f>IFERROR(INDEX(Cadastro!$C$5:$C$94,$AB1745),"NÃO INFORMADO")</f>
        <v>MEC</v>
      </c>
      <c r="D1745" s="29" t="str">
        <f>IFERROR(INDEX(Cadastro!$D$5:$D$94,$AB1745),"")</f>
        <v>A</v>
      </c>
      <c r="E1745" s="29" t="str">
        <f>IFERROR(INDEX(Cadastro!$G$5:$G$94,$AB1745),"")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$94,$AB1745),"")="",IF($L1745&gt;0,1,0),IF(IFERROR(INDEX(Cadastro!$F$5:$F$94,$AB1745),"")&lt;=IFERROR(INDEX(Parâmetros!$B$39:$B$48,MATCH($E1745,Parâmetros!$A$39:$A$48,0)),99),IFERROR(INDEX(Cadastro!$F$5:$F$94,$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$94,$AB1745),"")="",0,IF(IFERROR(INDEX(Cadastro!$F$5:$F$94,$AB1745),"")&gt;IFERROR(INDEX(Parâmetros!$B$39:$B$48,MATCH($E1745,Parâmetros!$A$39:$A$48,0)),99),IFERROR(INDEX(Cadastro!$F$5:$F$94,$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registro"),IF(AND($AB1745&lt;&gt;$AB1744,IFERROR(INDEX(Cadastro!$F$5:$F$94,$AB1745),"")=""),"Indeterminado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IFERROR(MATCH($A1745&amp;"|"&amp;TEXT(_xlfn.MAXIFS(Cadastro!$E$5:$E$94,Cadastro!$A$5:$A$94,$A1745,Cadastro!$E$5:$E$94,"&lt;="&amp;$F1745),"yyyymmdd"),Cadastro!$I$5:$I$94,0),"")</f>
        <v>65</v>
      </c>
      <c r="AC1745" t="str">
        <f>IFERROR(_xlfn.SINGLE(INDEX(Exceções!$D$5:$D$202,MATCH($A1745&amp;"|"&amp;$F1745,Exceções!$F$5:$F$202,0))),"")</f>
        <v/>
      </c>
      <c r="AD1745" t="str">
        <f>IF($AC1745="","",IFERROR(_xlfn.SINGLE(INDEX(Exceções!$E$5:$E$202,MATCH($A1745&amp;"|"&amp;$F1745,Exceções!$F$5:$F$202,0))),""))</f>
        <v/>
      </c>
    </row>
    <row r="1746" spans="1:30" ht="15" hidden="1" customHeight="1" x14ac:dyDescent="0.25">
      <c r="A1746" s="43">
        <v>53403</v>
      </c>
      <c r="B1746" s="29" t="s">
        <v>228</v>
      </c>
      <c r="C1746" s="29" t="str">
        <f>IFERROR(INDEX(Cadastro!$C$5:$C$94,$AB1746),"NÃO INFORMADO")</f>
        <v>MEC</v>
      </c>
      <c r="D1746" s="29" t="str">
        <f>IFERROR(INDEX(Cadastro!$D$5:$D$94,$AB1746),"")</f>
        <v>A</v>
      </c>
      <c r="E1746" s="29" t="str">
        <f>IFERROR(INDEX(Cadastro!$G$5:$G$94,$AB1746),"")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$94,$AB1746),"")="",IF($L1746&gt;0,1,0),IF(IFERROR(INDEX(Cadastro!$F$5:$F$94,$AB1746),"")&lt;=IFERROR(INDEX(Parâmetros!$B$39:$B$48,MATCH($E1746,Parâmetros!$A$39:$A$48,0)),99),IFERROR(INDEX(Cadastro!$F$5:$F$94,$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$94,$AB1746),"")="",0,IF(IFERROR(INDEX(Cadastro!$F$5:$F$94,$AB1746),"")&gt;IFERROR(INDEX(Parâmetros!$B$39:$B$48,MATCH($E1746,Parâmetros!$A$39:$A$48,0)),99),IFERROR(INDEX(Cadastro!$F$5:$F$94,$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registro"),IF(AND($AB1746&lt;&gt;$AB1745,IFERROR(INDEX(Cadastro!$F$5:$F$94,$AB1746),"")=""),"Indeterminado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IFERROR(MATCH($A1746&amp;"|"&amp;TEXT(_xlfn.MAXIFS(Cadastro!$E$5:$E$94,Cadastro!$A$5:$A$94,$A1746,Cadastro!$E$5:$E$94,"&lt;="&amp;$F1746),"yyyymmdd"),Cadastro!$I$5:$I$94,0),"")</f>
        <v>65</v>
      </c>
      <c r="AC1746" t="str">
        <f>IFERROR(_xlfn.SINGLE(INDEX(Exceções!$D$5:$D$202,MATCH($A1746&amp;"|"&amp;$F1746,Exceções!$F$5:$F$202,0))),"")</f>
        <v/>
      </c>
      <c r="AD1746" t="str">
        <f>IF($AC1746="","",IFERROR(_xlfn.SINGLE(INDEX(Exceções!$E$5:$E$202,MATCH($A1746&amp;"|"&amp;$F1746,Exceções!$F$5:$F$202,0))),""))</f>
        <v/>
      </c>
    </row>
    <row r="1747" spans="1:30" ht="15" hidden="1" customHeight="1" x14ac:dyDescent="0.25">
      <c r="A1747" s="43">
        <v>53403</v>
      </c>
      <c r="B1747" s="29" t="s">
        <v>228</v>
      </c>
      <c r="C1747" s="29" t="str">
        <f>IFERROR(INDEX(Cadastro!$C$5:$C$94,$AB1747),"NÃO INFORMADO")</f>
        <v>MEC</v>
      </c>
      <c r="D1747" s="29" t="str">
        <f>IFERROR(INDEX(Cadastro!$D$5:$D$94,$AB1747),"")</f>
        <v>A</v>
      </c>
      <c r="E1747" s="29" t="str">
        <f>IFERROR(INDEX(Cadastro!$G$5:$G$94,$AB1747),"")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$94,$AB1747),"")="",IF($L1747&gt;0,1,0),IF(IFERROR(INDEX(Cadastro!$F$5:$F$94,$AB1747),"")&lt;=IFERROR(INDEX(Parâmetros!$B$39:$B$48,MATCH($E1747,Parâmetros!$A$39:$A$48,0)),99),IFERROR(INDEX(Cadastro!$F$5:$F$94,$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$94,$AB1747),"")="",0,IF(IFERROR(INDEX(Cadastro!$F$5:$F$94,$AB1747),"")&gt;IFERROR(INDEX(Parâmetros!$B$39:$B$48,MATCH($E1747,Parâmetros!$A$39:$A$48,0)),99),IFERROR(INDEX(Cadastro!$F$5:$F$94,$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registro"),IF(AND($AB1747&lt;&gt;$AB1746,IFERROR(INDEX(Cadastro!$F$5:$F$94,$AB1747),"")=""),"Indeterminado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IFERROR(MATCH($A1747&amp;"|"&amp;TEXT(_xlfn.MAXIFS(Cadastro!$E$5:$E$94,Cadastro!$A$5:$A$94,$A1747,Cadastro!$E$5:$E$94,"&lt;="&amp;$F1747),"yyyymmdd"),Cadastro!$I$5:$I$94,0),"")</f>
        <v>65</v>
      </c>
      <c r="AC1747" t="str">
        <f>IFERROR(_xlfn.SINGLE(INDEX(Exceções!$D$5:$D$202,MATCH($A1747&amp;"|"&amp;$F1747,Exceções!$F$5:$F$202,0))),"")</f>
        <v/>
      </c>
      <c r="AD1747" t="str">
        <f>IF($AC1747="","",IFERROR(_xlfn.SINGLE(INDEX(Exceções!$E$5:$E$202,MATCH($A1747&amp;"|"&amp;$F1747,Exceções!$F$5:$F$202,0))),""))</f>
        <v/>
      </c>
    </row>
    <row r="1748" spans="1:30" ht="15" hidden="1" customHeight="1" x14ac:dyDescent="0.25">
      <c r="A1748" s="43">
        <v>53403</v>
      </c>
      <c r="B1748" s="29" t="s">
        <v>228</v>
      </c>
      <c r="C1748" s="29" t="str">
        <f>IFERROR(INDEX(Cadastro!$C$5:$C$94,$AB1748),"NÃO INFORMADO")</f>
        <v>MEC</v>
      </c>
      <c r="D1748" s="29" t="str">
        <f>IFERROR(INDEX(Cadastro!$D$5:$D$94,$AB1748),"")</f>
        <v>A</v>
      </c>
      <c r="E1748" s="29" t="str">
        <f>IFERROR(INDEX(Cadastro!$G$5:$G$94,$AB1748),"")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$94,$AB1748),"")="",IF($L1748&gt;0,1,0),IF(IFERROR(INDEX(Cadastro!$F$5:$F$94,$AB1748),"")&lt;=IFERROR(INDEX(Parâmetros!$B$39:$B$48,MATCH($E1748,Parâmetros!$A$39:$A$48,0)),99),IFERROR(INDEX(Cadastro!$F$5:$F$94,$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$94,$AB1748),"")="",0,IF(IFERROR(INDEX(Cadastro!$F$5:$F$94,$AB1748),"")&gt;IFERROR(INDEX(Parâmetros!$B$39:$B$48,MATCH($E1748,Parâmetros!$A$39:$A$48,0)),99),IFERROR(INDEX(Cadastro!$F$5:$F$94,$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registro"),IF(AND($AB1748&lt;&gt;$AB1747,IFERROR(INDEX(Cadastro!$F$5:$F$94,$AB1748),"")=""),"Indeterminado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IFERROR(MATCH($A1748&amp;"|"&amp;TEXT(_xlfn.MAXIFS(Cadastro!$E$5:$E$94,Cadastro!$A$5:$A$94,$A1748,Cadastro!$E$5:$E$94,"&lt;="&amp;$F1748),"yyyymmdd"),Cadastro!$I$5:$I$94,0),"")</f>
        <v>65</v>
      </c>
      <c r="AC1748" t="str">
        <f>IFERROR(_xlfn.SINGLE(INDEX(Exceções!$D$5:$D$202,MATCH($A1748&amp;"|"&amp;$F1748,Exceções!$F$5:$F$202,0))),"")</f>
        <v/>
      </c>
      <c r="AD1748" t="str">
        <f>IF($AC1748="","",IFERROR(_xlfn.SINGLE(INDEX(Exceções!$E$5:$E$202,MATCH($A1748&amp;"|"&amp;$F1748,Exceções!$F$5:$F$202,0))),""))</f>
        <v/>
      </c>
    </row>
    <row r="1749" spans="1:30" ht="15" hidden="1" customHeight="1" x14ac:dyDescent="0.25">
      <c r="A1749" s="43">
        <v>53403</v>
      </c>
      <c r="B1749" s="29" t="s">
        <v>228</v>
      </c>
      <c r="C1749" s="29" t="str">
        <f>IFERROR(INDEX(Cadastro!$C$5:$C$94,$AB1749),"NÃO INFORMADO")</f>
        <v>MEC</v>
      </c>
      <c r="D1749" s="29" t="str">
        <f>IFERROR(INDEX(Cadastro!$D$5:$D$94,$AB1749),"")</f>
        <v>A</v>
      </c>
      <c r="E1749" s="29" t="str">
        <f>IFERROR(INDEX(Cadastro!$G$5:$G$94,$AB1749),"")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$94,$AB1749),"")="",IF($L1749&gt;0,1,0),IF(IFERROR(INDEX(Cadastro!$F$5:$F$94,$AB1749),"")&lt;=IFERROR(INDEX(Parâmetros!$B$39:$B$48,MATCH($E1749,Parâmetros!$A$39:$A$48,0)),99),IFERROR(INDEX(Cadastro!$F$5:$F$94,$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$94,$AB1749),"")="",0,IF(IFERROR(INDEX(Cadastro!$F$5:$F$94,$AB1749),"")&gt;IFERROR(INDEX(Parâmetros!$B$39:$B$48,MATCH($E1749,Parâmetros!$A$39:$A$48,0)),99),IFERROR(INDEX(Cadastro!$F$5:$F$94,$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registro"),IF(AND($AB1749&lt;&gt;$AB1748,IFERROR(INDEX(Cadastro!$F$5:$F$94,$AB1749),"")=""),"Indeterminado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IFERROR(MATCH($A1749&amp;"|"&amp;TEXT(_xlfn.MAXIFS(Cadastro!$E$5:$E$94,Cadastro!$A$5:$A$94,$A1749,Cadastro!$E$5:$E$94,"&lt;="&amp;$F1749),"yyyymmdd"),Cadastro!$I$5:$I$94,0),"")</f>
        <v>65</v>
      </c>
      <c r="AC1749" t="str">
        <f>IFERROR(_xlfn.SINGLE(INDEX(Exceções!$D$5:$D$202,MATCH($A1749&amp;"|"&amp;$F1749,Exceções!$F$5:$F$202,0))),"")</f>
        <v/>
      </c>
      <c r="AD1749" t="str">
        <f>IF($AC1749="","",IFERROR(_xlfn.SINGLE(INDEX(Exceções!$E$5:$E$202,MATCH($A1749&amp;"|"&amp;$F1749,Exceções!$F$5:$F$202,0))),""))</f>
        <v/>
      </c>
    </row>
    <row r="1750" spans="1:30" ht="15" hidden="1" customHeight="1" x14ac:dyDescent="0.25">
      <c r="A1750" s="43">
        <v>53403</v>
      </c>
      <c r="B1750" s="29" t="s">
        <v>228</v>
      </c>
      <c r="C1750" s="29" t="str">
        <f>IFERROR(INDEX(Cadastro!$C$5:$C$94,$AB1750),"NÃO INFORMADO")</f>
        <v>MEC</v>
      </c>
      <c r="D1750" s="29" t="str">
        <f>IFERROR(INDEX(Cadastro!$D$5:$D$94,$AB1750),"")</f>
        <v>A</v>
      </c>
      <c r="E1750" s="29" t="str">
        <f>IFERROR(INDEX(Cadastro!$G$5:$G$94,$AB1750),"")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$94,$AB1750),"")="",IF($L1750&gt;0,1,0),IF(IFERROR(INDEX(Cadastro!$F$5:$F$94,$AB1750),"")&lt;=IFERROR(INDEX(Parâmetros!$B$39:$B$48,MATCH($E1750,Parâmetros!$A$39:$A$48,0)),99),IFERROR(INDEX(Cadastro!$F$5:$F$94,$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$94,$AB1750),"")="",0,IF(IFERROR(INDEX(Cadastro!$F$5:$F$94,$AB1750),"")&gt;IFERROR(INDEX(Parâmetros!$B$39:$B$48,MATCH($E1750,Parâmetros!$A$39:$A$48,0)),99),IFERROR(INDEX(Cadastro!$F$5:$F$94,$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registro"),IF(AND($AB1750&lt;&gt;$AB1749,IFERROR(INDEX(Cadastro!$F$5:$F$94,$AB1750),"")=""),"Indeterminado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IFERROR(MATCH($A1750&amp;"|"&amp;TEXT(_xlfn.MAXIFS(Cadastro!$E$5:$E$94,Cadastro!$A$5:$A$94,$A1750,Cadastro!$E$5:$E$94,"&lt;="&amp;$F1750),"yyyymmdd"),Cadastro!$I$5:$I$94,0),"")</f>
        <v>65</v>
      </c>
      <c r="AC1750" t="str">
        <f>IFERROR(_xlfn.SINGLE(INDEX(Exceções!$D$5:$D$202,MATCH($A1750&amp;"|"&amp;$F1750,Exceções!$F$5:$F$202,0))),"")</f>
        <v/>
      </c>
      <c r="AD1750" t="str">
        <f>IF($AC1750="","",IFERROR(_xlfn.SINGLE(INDEX(Exceções!$E$5:$E$202,MATCH($A1750&amp;"|"&amp;$F1750,Exceções!$F$5:$F$202,0))),""))</f>
        <v/>
      </c>
    </row>
    <row r="1751" spans="1:30" ht="15" hidden="1" customHeight="1" x14ac:dyDescent="0.25">
      <c r="A1751" s="43">
        <v>53403</v>
      </c>
      <c r="B1751" s="29" t="s">
        <v>228</v>
      </c>
      <c r="C1751" s="29" t="str">
        <f>IFERROR(INDEX(Cadastro!$C$5:$C$94,$AB1751),"NÃO INFORMADO")</f>
        <v>MEC</v>
      </c>
      <c r="D1751" s="29" t="str">
        <f>IFERROR(INDEX(Cadastro!$D$5:$D$94,$AB1751),"")</f>
        <v>A</v>
      </c>
      <c r="E1751" s="29" t="str">
        <f>IFERROR(INDEX(Cadastro!$G$5:$G$94,$AB1751),"")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$94,$AB1751),"")="",IF($L1751&gt;0,1,0),IF(IFERROR(INDEX(Cadastro!$F$5:$F$94,$AB1751),"")&lt;=IFERROR(INDEX(Parâmetros!$B$39:$B$48,MATCH($E1751,Parâmetros!$A$39:$A$48,0)),99),IFERROR(INDEX(Cadastro!$F$5:$F$94,$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$94,$AB1751),"")="",0,IF(IFERROR(INDEX(Cadastro!$F$5:$F$94,$AB1751),"")&gt;IFERROR(INDEX(Parâmetros!$B$39:$B$48,MATCH($E1751,Parâmetros!$A$39:$A$48,0)),99),IFERROR(INDEX(Cadastro!$F$5:$F$94,$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registro"),IF(AND($AB1751&lt;&gt;$AB1750,IFERROR(INDEX(Cadastro!$F$5:$F$94,$AB1751),"")=""),"Indeterminado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IFERROR(MATCH($A1751&amp;"|"&amp;TEXT(_xlfn.MAXIFS(Cadastro!$E$5:$E$94,Cadastro!$A$5:$A$94,$A1751,Cadastro!$E$5:$E$94,"&lt;="&amp;$F1751),"yyyymmdd"),Cadastro!$I$5:$I$94,0),"")</f>
        <v>65</v>
      </c>
      <c r="AC1751" t="str">
        <f>IFERROR(_xlfn.SINGLE(INDEX(Exceções!$D$5:$D$202,MATCH($A1751&amp;"|"&amp;$F1751,Exceções!$F$5:$F$202,0))),"")</f>
        <v/>
      </c>
      <c r="AD1751" t="str">
        <f>IF($AC1751="","",IFERROR(_xlfn.SINGLE(INDEX(Exceções!$E$5:$E$202,MATCH($A1751&amp;"|"&amp;$F1751,Exceções!$F$5:$F$202,0))),""))</f>
        <v/>
      </c>
    </row>
    <row r="1752" spans="1:30" ht="15" hidden="1" customHeight="1" x14ac:dyDescent="0.25">
      <c r="A1752" s="43">
        <v>53403</v>
      </c>
      <c r="B1752" s="29" t="s">
        <v>228</v>
      </c>
      <c r="C1752" s="29" t="str">
        <f>IFERROR(INDEX(Cadastro!$C$5:$C$94,$AB1752),"NÃO INFORMADO")</f>
        <v>MEC</v>
      </c>
      <c r="D1752" s="29" t="str">
        <f>IFERROR(INDEX(Cadastro!$D$5:$D$94,$AB1752),"")</f>
        <v>A</v>
      </c>
      <c r="E1752" s="29" t="str">
        <f>IFERROR(INDEX(Cadastro!$G$5:$G$94,$AB1752),"")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$94,$AB1752),"")="",IF($L1752&gt;0,1,0),IF(IFERROR(INDEX(Cadastro!$F$5:$F$94,$AB1752),"")&lt;=IFERROR(INDEX(Parâmetros!$B$39:$B$48,MATCH($E1752,Parâmetros!$A$39:$A$48,0)),99),IFERROR(INDEX(Cadastro!$F$5:$F$94,$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$94,$AB1752),"")="",0,IF(IFERROR(INDEX(Cadastro!$F$5:$F$94,$AB1752),"")&gt;IFERROR(INDEX(Parâmetros!$B$39:$B$48,MATCH($E1752,Parâmetros!$A$39:$A$48,0)),99),IFERROR(INDEX(Cadastro!$F$5:$F$94,$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registro"),IF(AND($AB1752&lt;&gt;$AB1751,IFERROR(INDEX(Cadastro!$F$5:$F$94,$AB1752),"")=""),"Indeterminado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IFERROR(MATCH($A1752&amp;"|"&amp;TEXT(_xlfn.MAXIFS(Cadastro!$E$5:$E$94,Cadastro!$A$5:$A$94,$A1752,Cadastro!$E$5:$E$94,"&lt;="&amp;$F1752),"yyyymmdd"),Cadastro!$I$5:$I$94,0),"")</f>
        <v>65</v>
      </c>
      <c r="AC1752" t="str">
        <f>IFERROR(_xlfn.SINGLE(INDEX(Exceções!$D$5:$D$202,MATCH($A1752&amp;"|"&amp;$F1752,Exceções!$F$5:$F$202,0))),"")</f>
        <v/>
      </c>
      <c r="AD1752" t="str">
        <f>IF($AC1752="","",IFERROR(_xlfn.SINGLE(INDEX(Exceções!$E$5:$E$202,MATCH($A1752&amp;"|"&amp;$F1752,Exceções!$F$5:$F$202,0))),""))</f>
        <v/>
      </c>
    </row>
    <row r="1753" spans="1:30" ht="15" hidden="1" customHeight="1" x14ac:dyDescent="0.25">
      <c r="A1753" s="43">
        <v>53403</v>
      </c>
      <c r="B1753" s="29" t="s">
        <v>228</v>
      </c>
      <c r="C1753" s="29" t="str">
        <f>IFERROR(INDEX(Cadastro!$C$5:$C$94,$AB1753),"NÃO INFORMADO")</f>
        <v>MEC</v>
      </c>
      <c r="D1753" s="29" t="str">
        <f>IFERROR(INDEX(Cadastro!$D$5:$D$94,$AB1753),"")</f>
        <v>A</v>
      </c>
      <c r="E1753" s="29" t="str">
        <f>IFERROR(INDEX(Cadastro!$G$5:$G$94,$AB1753),"")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$94,$AB1753),"")="",IF($L1753&gt;0,1,0),IF(IFERROR(INDEX(Cadastro!$F$5:$F$94,$AB1753),"")&lt;=IFERROR(INDEX(Parâmetros!$B$39:$B$48,MATCH($E1753,Parâmetros!$A$39:$A$48,0)),99),IFERROR(INDEX(Cadastro!$F$5:$F$94,$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$94,$AB1753),"")="",0,IF(IFERROR(INDEX(Cadastro!$F$5:$F$94,$AB1753),"")&gt;IFERROR(INDEX(Parâmetros!$B$39:$B$48,MATCH($E1753,Parâmetros!$A$39:$A$48,0)),99),IFERROR(INDEX(Cadastro!$F$5:$F$94,$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registro"),IF(AND($AB1753&lt;&gt;$AB1752,IFERROR(INDEX(Cadastro!$F$5:$F$94,$AB1753),"")=""),"Indeterminado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IFERROR(MATCH($A1753&amp;"|"&amp;TEXT(_xlfn.MAXIFS(Cadastro!$E$5:$E$94,Cadastro!$A$5:$A$94,$A1753,Cadastro!$E$5:$E$94,"&lt;="&amp;$F1753),"yyyymmdd"),Cadastro!$I$5:$I$94,0),"")</f>
        <v>65</v>
      </c>
      <c r="AC1753" t="str">
        <f>IFERROR(_xlfn.SINGLE(INDEX(Exceções!$D$5:$D$202,MATCH($A1753&amp;"|"&amp;$F1753,Exceções!$F$5:$F$202,0))),"")</f>
        <v/>
      </c>
      <c r="AD1753" t="str">
        <f>IF($AC1753="","",IFERROR(_xlfn.SINGLE(INDEX(Exceções!$E$5:$E$202,MATCH($A1753&amp;"|"&amp;$F1753,Exceções!$F$5:$F$202,0))),""))</f>
        <v/>
      </c>
    </row>
    <row r="1754" spans="1:30" ht="15" hidden="1" customHeight="1" x14ac:dyDescent="0.25">
      <c r="A1754" s="43">
        <v>53403</v>
      </c>
      <c r="B1754" s="29" t="s">
        <v>228</v>
      </c>
      <c r="C1754" s="29" t="str">
        <f>IFERROR(INDEX(Cadastro!$C$5:$C$94,$AB1754),"NÃO INFORMADO")</f>
        <v>MEC</v>
      </c>
      <c r="D1754" s="29" t="str">
        <f>IFERROR(INDEX(Cadastro!$D$5:$D$94,$AB1754),"")</f>
        <v>A</v>
      </c>
      <c r="E1754" s="29" t="str">
        <f>IFERROR(INDEX(Cadastro!$G$5:$G$94,$AB1754),"")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$94,$AB1754),"")="",IF($L1754&gt;0,1,0),IF(IFERROR(INDEX(Cadastro!$F$5:$F$94,$AB1754),"")&lt;=IFERROR(INDEX(Parâmetros!$B$39:$B$48,MATCH($E1754,Parâmetros!$A$39:$A$48,0)),99),IFERROR(INDEX(Cadastro!$F$5:$F$94,$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$94,$AB1754),"")="",0,IF(IFERROR(INDEX(Cadastro!$F$5:$F$94,$AB1754),"")&gt;IFERROR(INDEX(Parâmetros!$B$39:$B$48,MATCH($E1754,Parâmetros!$A$39:$A$48,0)),99),IFERROR(INDEX(Cadastro!$F$5:$F$94,$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registro"),IF(AND($AB1754&lt;&gt;$AB1753,IFERROR(INDEX(Cadastro!$F$5:$F$94,$AB1754),"")=""),"Indeterminado (início da série)",IF($X1754&gt;0,"Folga","Falta de registro"))))))))</f>
        <v>Folga</v>
      </c>
      <c r="Z1754" s="46">
        <f>IF(OR($L1754&gt;0,$F1754&gt;Parâmetros!$E$14),0,IF($A1754&lt;&gt;$A1753,1,N($Z1753)+1))</f>
        <v>1</v>
      </c>
      <c r="AA1754" s="46">
        <f>IF(OR($L1754&gt;0,$F1754&gt;Parâmetros!$E$14),0,IF(OR($A1754&lt;&gt;$A1755,$F1755&gt;Parâmetros!$E$14),1,N($AA1755)+1))</f>
        <v>2</v>
      </c>
      <c r="AB1754" s="43">
        <f>IFERROR(MATCH($A1754&amp;"|"&amp;TEXT(_xlfn.MAXIFS(Cadastro!$E$5:$E$94,Cadastro!$A$5:$A$94,$A1754,Cadastro!$E$5:$E$94,"&lt;="&amp;$F1754),"yyyymmdd"),Cadastro!$I$5:$I$94,0),"")</f>
        <v>65</v>
      </c>
      <c r="AC1754" t="str">
        <f>IFERROR(_xlfn.SINGLE(INDEX(Exceções!$D$5:$D$202,MATCH($A1754&amp;"|"&amp;$F1754,Exceções!$F$5:$F$202,0))),"")</f>
        <v/>
      </c>
      <c r="AD1754" t="str">
        <f>IF($AC1754="","",IFERROR(_xlfn.SINGLE(INDEX(Exceções!$E$5:$E$202,MATCH($A1754&amp;"|"&amp;$F1754,Exceções!$F$5:$F$202,0))),""))</f>
        <v/>
      </c>
    </row>
    <row r="1755" spans="1:30" ht="15" hidden="1" customHeight="1" x14ac:dyDescent="0.25">
      <c r="A1755" s="43">
        <v>53403</v>
      </c>
      <c r="B1755" s="29" t="s">
        <v>228</v>
      </c>
      <c r="C1755" s="29" t="str">
        <f>IFERROR(INDEX(Cadastro!$C$5:$C$94,$AB1755),"NÃO INFORMADO")</f>
        <v>MEC</v>
      </c>
      <c r="D1755" s="29" t="str">
        <f>IFERROR(INDEX(Cadastro!$D$5:$D$94,$AB1755),"")</f>
        <v>A</v>
      </c>
      <c r="E1755" s="29" t="str">
        <f>IFERROR(INDEX(Cadastro!$G$5:$G$94,$AB1755),"")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$94,$AB1755),"")="",IF($L1755&gt;0,1,0),IF(IFERROR(INDEX(Cadastro!$F$5:$F$94,$AB1755),"")&lt;=IFERROR(INDEX(Parâmetros!$B$39:$B$48,MATCH($E1755,Parâmetros!$A$39:$A$48,0)),99),IFERROR(INDEX(Cadastro!$F$5:$F$94,$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$94,$AB1755),"")="",0,IF(IFERROR(INDEX(Cadastro!$F$5:$F$94,$AB1755),"")&gt;IFERROR(INDEX(Parâmetros!$B$39:$B$48,MATCH($E1755,Parâmetros!$A$39:$A$48,0)),99),IFERROR(INDEX(Cadastro!$F$5:$F$94,$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registro"),IF(AND($AB1755&lt;&gt;$AB1754,IFERROR(INDEX(Cadastro!$F$5:$F$94,$AB1755),"")=""),"Indeterminado (início da série)",IF($X1755&gt;0,"Folga","Falta de registro"))))))))</f>
        <v>Falta de registro</v>
      </c>
      <c r="Z1755" s="46">
        <f>IF(OR($L1755&gt;0,$F1755&gt;Parâmetros!$E$14),0,IF($A1755&lt;&gt;$A1754,1,N($Z1754)+1))</f>
        <v>2</v>
      </c>
      <c r="AA1755" s="46">
        <f>IF(OR($L1755&gt;0,$F1755&gt;Parâmetros!$E$14),0,IF(OR($A1755&lt;&gt;$A1756,$F1756&gt;Parâmetros!$E$14),1,N($AA1756)+1))</f>
        <v>1</v>
      </c>
      <c r="AB1755" s="43">
        <f>IFERROR(MATCH($A1755&amp;"|"&amp;TEXT(_xlfn.MAXIFS(Cadastro!$E$5:$E$94,Cadastro!$A$5:$A$94,$A1755,Cadastro!$E$5:$E$94,"&lt;="&amp;$F1755),"yyyymmdd"),Cadastro!$I$5:$I$94,0),"")</f>
        <v>65</v>
      </c>
      <c r="AC1755" t="str">
        <f>IFERROR(_xlfn.SINGLE(INDEX(Exceções!$D$5:$D$202,MATCH($A1755&amp;"|"&amp;$F1755,Exceções!$F$5:$F$202,0))),"")</f>
        <v/>
      </c>
      <c r="AD1755" t="str">
        <f>IF($AC1755="","",IFERROR(_xlfn.SINGLE(INDEX(Exceções!$E$5:$E$202,MATCH($A1755&amp;"|"&amp;$F1755,Exceções!$F$5:$F$202,0))),""))</f>
        <v/>
      </c>
    </row>
    <row r="1756" spans="1:30" ht="15" hidden="1" customHeight="1" x14ac:dyDescent="0.25">
      <c r="A1756" s="43">
        <v>53403</v>
      </c>
      <c r="B1756" s="29" t="s">
        <v>228</v>
      </c>
      <c r="C1756" s="29" t="str">
        <f>IFERROR(INDEX(Cadastro!$C$5:$C$94,$AB1756),"NÃO INFORMADO")</f>
        <v>MEC</v>
      </c>
      <c r="D1756" s="29" t="str">
        <f>IFERROR(INDEX(Cadastro!$D$5:$D$94,$AB1756),"")</f>
        <v>A</v>
      </c>
      <c r="E1756" s="29" t="str">
        <f>IFERROR(INDEX(Cadastro!$G$5:$G$94,$AB1756),"")</f>
        <v>A</v>
      </c>
      <c r="F1756" s="41">
        <v>46253</v>
      </c>
      <c r="G1756" s="44" t="str">
        <f t="shared" si="336"/>
        <v>qua</v>
      </c>
      <c r="H1756" s="43" t="str">
        <f>IF(COUNTIFS(Dados!$A:$A,$A1756,Dados!$S:$S,$F1756)=0,"",_xlfn.MINIFS(Dados!$Q:$Q,Dados!$A:$A,$A1756,Dados!$S:$S,$F1756))</f>
        <v/>
      </c>
      <c r="I1756" s="43" t="str">
        <f>IF($H1756="","",_xlfn.MAXIFS(Dados!$R:$R,Dados!$A:$A,$A1756,Dados!$S:$S,$F1756))</f>
        <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0</v>
      </c>
      <c r="M1756" s="42">
        <f>IFERROR(INDEX(Parâmetros!$E$6:$E$11,MATCH($K1756,Parâmetros!$A$6:$A$11,0)),"")</f>
        <v>7.58</v>
      </c>
      <c r="N1756" s="45">
        <f t="shared" si="337"/>
        <v>0</v>
      </c>
      <c r="O1756" s="45">
        <f>Parâmetros!$E$13</f>
        <v>0.8</v>
      </c>
      <c r="P1756" s="44" t="str">
        <f>IF(OR($M1756="",$F1756&gt;Parâmetros!$E$14),"Não","Sim")</f>
        <v>Não</v>
      </c>
      <c r="Q1756" s="44" t="str">
        <f t="shared" si="338"/>
        <v/>
      </c>
      <c r="R1756" s="44" t="str">
        <f t="shared" si="339"/>
        <v/>
      </c>
      <c r="S1756" s="42" t="str">
        <f t="shared" si="340"/>
        <v/>
      </c>
      <c r="T1756" s="44" t="str">
        <f>IF($Q1756&lt;&gt;"Sim","",IF($N1756&gt;Parâmetros!$E$15,"Sim","Não"))</f>
        <v/>
      </c>
      <c r="U1756" s="29" t="str">
        <f t="shared" si="341"/>
        <v>Fora da apuração</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FALTA DE REGISTRO · dia 2 de 5 do ciclo</v>
      </c>
      <c r="W1756" s="46">
        <f>IF(AND($AC1756&lt;&gt;"",$AB1756=$AB1755,$W1755&lt;&gt;""),$W1755,IF(OR(OR($D1756="6x1",$D1756="FF 6x1"),$D1756="5x2"),"",IF($AB1756&lt;&gt;$AB1755,IF(IFERROR(INDEX(Cadastro!$F$5:$F$94,$AB1756),"")="",IF($L1756&gt;0,1,0),IF(IFERROR(INDEX(Cadastro!$F$5:$F$94,$AB1756),"")&lt;=IFERROR(INDEX(Parâmetros!$B$39:$B$48,MATCH($E1756,Parâmetros!$A$39:$A$48,0)),99),IFERROR(INDEX(Cadastro!$F$5:$F$94,$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$94,$AB1756),"")="",0,IF(IFERROR(INDEX(Cadastro!$F$5:$F$94,$AB1756),"")&gt;IFERROR(INDEX(Parâmetros!$B$39:$B$48,MATCH($E1756,Parâmetros!$A$39:$A$48,0)),99),IFERROR(INDEX(Cadastro!$F$5:$F$94,$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registro"),IF(AND($AB1756&lt;&gt;$AB1755,IFERROR(INDEX(Cadastro!$F$5:$F$94,$AB1756),"")=""),"Indeterminado (início da série)",IF($X1756&gt;0,"Folga","Falta de registro"))))))))</f>
        <v>Falta de registro</v>
      </c>
      <c r="Z1756" s="46">
        <f>IF(OR($L1756&gt;0,$F1756&gt;Parâmetros!$E$14),0,IF($A1756&lt;&gt;$A1755,1,N($Z1755)+1))</f>
        <v>0</v>
      </c>
      <c r="AA1756" s="46">
        <f>IF(OR($L1756&gt;0,$F1756&gt;Parâmetros!$E$14),0,IF(OR($A1756&lt;&gt;$A1757,$F1757&gt;Parâmetros!$E$14),1,N($AA1757)+1))</f>
        <v>0</v>
      </c>
      <c r="AB1756" s="43">
        <f>IFERROR(MATCH($A1756&amp;"|"&amp;TEXT(_xlfn.MAXIFS(Cadastro!$E$5:$E$94,Cadastro!$A$5:$A$94,$A1756,Cadastro!$E$5:$E$94,"&lt;="&amp;$F1756),"yyyymmdd"),Cadastro!$I$5:$I$94,0),"")</f>
        <v>65</v>
      </c>
      <c r="AC1756" t="str">
        <f>IFERROR(_xlfn.SINGLE(INDEX(Exceções!$D$5:$D$202,MATCH($A1756&amp;"|"&amp;$F1756,Exceções!$F$5:$F$202,0))),"")</f>
        <v/>
      </c>
      <c r="AD1756" t="str">
        <f>IF($AC1756="","",IFERROR(_xlfn.SINGLE(INDEX(Exceções!$E$5:$E$202,MATCH($A1756&amp;"|"&amp;$F1756,Exceções!$F$5:$F$202,0))),""))</f>
        <v/>
      </c>
    </row>
    <row r="1757" spans="1:30" ht="15" hidden="1" customHeight="1" x14ac:dyDescent="0.25">
      <c r="A1757" s="43">
        <v>53403</v>
      </c>
      <c r="B1757" s="29" t="s">
        <v>228</v>
      </c>
      <c r="C1757" s="29" t="str">
        <f>IFERROR(INDEX(Cadastro!$C$5:$C$94,$AB1757),"NÃO INFORMADO")</f>
        <v>MEC</v>
      </c>
      <c r="D1757" s="29" t="str">
        <f>IFERROR(INDEX(Cadastro!$D$5:$D$94,$AB1757),"")</f>
        <v>A</v>
      </c>
      <c r="E1757" s="29" t="str">
        <f>IFERROR(INDEX(Cadastro!$G$5:$G$94,$AB1757),"")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$94,$AB1757),"")="",IF($L1757&gt;0,1,0),IF(IFERROR(INDEX(Cadastro!$F$5:$F$94,$AB1757),"")&lt;=IFERROR(INDEX(Parâmetros!$B$39:$B$48,MATCH($E1757,Parâmetros!$A$39:$A$48,0)),99),IFERROR(INDEX(Cadastro!$F$5:$F$94,$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$94,$AB1757),"")="",0,IF(IFERROR(INDEX(Cadastro!$F$5:$F$94,$AB1757),"")&gt;IFERROR(INDEX(Parâmetros!$B$39:$B$48,MATCH($E1757,Parâmetros!$A$39:$A$48,0)),99),IFERROR(INDEX(Cadastro!$F$5:$F$94,$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registro"),IF(AND($AB1757&lt;&gt;$AB1756,IFERROR(INDEX(Cadastro!$F$5:$F$94,$AB1757),"")=""),"Indeterminado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IFERROR(MATCH($A1757&amp;"|"&amp;TEXT(_xlfn.MAXIFS(Cadastro!$E$5:$E$94,Cadastro!$A$5:$A$94,$A1757,Cadastro!$E$5:$E$94,"&lt;="&amp;$F1757),"yyyymmdd"),Cadastro!$I$5:$I$94,0),"")</f>
        <v>65</v>
      </c>
      <c r="AC1757" t="str">
        <f>IFERROR(_xlfn.SINGLE(INDEX(Exceções!$D$5:$D$202,MATCH($A1757&amp;"|"&amp;$F1757,Exceções!$F$5:$F$202,0))),"")</f>
        <v/>
      </c>
      <c r="AD1757" t="str">
        <f>IF($AC1757="","",IFERROR(_xlfn.SINGLE(INDEX(Exceções!$E$5:$E$202,MATCH($A1757&amp;"|"&amp;$F1757,Exceções!$F$5:$F$202,0))),""))</f>
        <v/>
      </c>
    </row>
    <row r="1758" spans="1:30" ht="15" hidden="1" customHeight="1" x14ac:dyDescent="0.25">
      <c r="A1758" s="43">
        <v>53403</v>
      </c>
      <c r="B1758" s="29" t="s">
        <v>228</v>
      </c>
      <c r="C1758" s="29" t="str">
        <f>IFERROR(INDEX(Cadastro!$C$5:$C$94,$AB1758),"NÃO INFORMADO")</f>
        <v>MEC</v>
      </c>
      <c r="D1758" s="29" t="str">
        <f>IFERROR(INDEX(Cadastro!$D$5:$D$94,$AB1758),"")</f>
        <v>A</v>
      </c>
      <c r="E1758" s="29" t="str">
        <f>IFERROR(INDEX(Cadastro!$G$5:$G$94,$AB1758),"")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$94,$AB1758),"")="",IF($L1758&gt;0,1,0),IF(IFERROR(INDEX(Cadastro!$F$5:$F$94,$AB1758),"")&lt;=IFERROR(INDEX(Parâmetros!$B$39:$B$48,MATCH($E1758,Parâmetros!$A$39:$A$48,0)),99),IFERROR(INDEX(Cadastro!$F$5:$F$94,$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$94,$AB1758),"")="",0,IF(IFERROR(INDEX(Cadastro!$F$5:$F$94,$AB1758),"")&gt;IFERROR(INDEX(Parâmetros!$B$39:$B$48,MATCH($E1758,Parâmetros!$A$39:$A$48,0)),99),IFERROR(INDEX(Cadastro!$F$5:$F$94,$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registro"),IF(AND($AB1758&lt;&gt;$AB1757,IFERROR(INDEX(Cadastro!$F$5:$F$94,$AB1758),"")=""),"Indeterminado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IFERROR(MATCH($A1758&amp;"|"&amp;TEXT(_xlfn.MAXIFS(Cadastro!$E$5:$E$94,Cadastro!$A$5:$A$94,$A1758,Cadastro!$E$5:$E$94,"&lt;="&amp;$F1758),"yyyymmdd"),Cadastro!$I$5:$I$94,0),"")</f>
        <v>65</v>
      </c>
      <c r="AC1758" t="str">
        <f>IFERROR(_xlfn.SINGLE(INDEX(Exceções!$D$5:$D$202,MATCH($A1758&amp;"|"&amp;$F1758,Exceções!$F$5:$F$202,0))),"")</f>
        <v/>
      </c>
      <c r="AD1758" t="str">
        <f>IF($AC1758="","",IFERROR(_xlfn.SINGLE(INDEX(Exceções!$E$5:$E$202,MATCH($A1758&amp;"|"&amp;$F1758,Exceções!$F$5:$F$202,0))),""))</f>
        <v/>
      </c>
    </row>
    <row r="1759" spans="1:30" ht="15" hidden="1" customHeight="1" x14ac:dyDescent="0.25">
      <c r="A1759" s="43">
        <v>53403</v>
      </c>
      <c r="B1759" s="29" t="s">
        <v>228</v>
      </c>
      <c r="C1759" s="29" t="str">
        <f>IFERROR(INDEX(Cadastro!$C$5:$C$94,$AB1759),"NÃO INFORMADO")</f>
        <v>MEC</v>
      </c>
      <c r="D1759" s="29" t="str">
        <f>IFERROR(INDEX(Cadastro!$D$5:$D$94,$AB1759),"")</f>
        <v>A</v>
      </c>
      <c r="E1759" s="29" t="str">
        <f>IFERROR(INDEX(Cadastro!$G$5:$G$94,$AB1759),"")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$94,$AB1759),"")="",IF($L1759&gt;0,1,0),IF(IFERROR(INDEX(Cadastro!$F$5:$F$94,$AB1759),"")&lt;=IFERROR(INDEX(Parâmetros!$B$39:$B$48,MATCH($E1759,Parâmetros!$A$39:$A$48,0)),99),IFERROR(INDEX(Cadastro!$F$5:$F$94,$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$94,$AB1759),"")="",0,IF(IFERROR(INDEX(Cadastro!$F$5:$F$94,$AB1759),"")&gt;IFERROR(INDEX(Parâmetros!$B$39:$B$48,MATCH($E1759,Parâmetros!$A$39:$A$48,0)),99),IFERROR(INDEX(Cadastro!$F$5:$F$94,$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registro"),IF(AND($AB1759&lt;&gt;$AB1758,IFERROR(INDEX(Cadastro!$F$5:$F$94,$AB1759),"")=""),"Indeterminado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IFERROR(MATCH($A1759&amp;"|"&amp;TEXT(_xlfn.MAXIFS(Cadastro!$E$5:$E$94,Cadastro!$A$5:$A$94,$A1759,Cadastro!$E$5:$E$94,"&lt;="&amp;$F1759),"yyyymmdd"),Cadastro!$I$5:$I$94,0),"")</f>
        <v>65</v>
      </c>
      <c r="AC1759" t="str">
        <f>IFERROR(_xlfn.SINGLE(INDEX(Exceções!$D$5:$D$202,MATCH($A1759&amp;"|"&amp;$F1759,Exceções!$F$5:$F$202,0))),"")</f>
        <v/>
      </c>
      <c r="AD1759" t="str">
        <f>IF($AC1759="","",IFERROR(_xlfn.SINGLE(INDEX(Exceções!$E$5:$E$202,MATCH($A1759&amp;"|"&amp;$F1759,Exceções!$F$5:$F$202,0))),""))</f>
        <v/>
      </c>
    </row>
    <row r="1760" spans="1:30" ht="15" hidden="1" customHeight="1" x14ac:dyDescent="0.25">
      <c r="A1760" s="43">
        <v>53403</v>
      </c>
      <c r="B1760" s="29" t="s">
        <v>228</v>
      </c>
      <c r="C1760" s="29" t="str">
        <f>IFERROR(INDEX(Cadastro!$C$5:$C$94,$AB1760),"NÃO INFORMADO")</f>
        <v>MEC</v>
      </c>
      <c r="D1760" s="29" t="str">
        <f>IFERROR(INDEX(Cadastro!$D$5:$D$94,$AB1760),"")</f>
        <v>A</v>
      </c>
      <c r="E1760" s="29" t="str">
        <f>IFERROR(INDEX(Cadastro!$G$5:$G$94,$AB1760),"")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$94,$AB1760),"")="",IF($L1760&gt;0,1,0),IF(IFERROR(INDEX(Cadastro!$F$5:$F$94,$AB1760),"")&lt;=IFERROR(INDEX(Parâmetros!$B$39:$B$48,MATCH($E1760,Parâmetros!$A$39:$A$48,0)),99),IFERROR(INDEX(Cadastro!$F$5:$F$94,$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$94,$AB1760),"")="",0,IF(IFERROR(INDEX(Cadastro!$F$5:$F$94,$AB1760),"")&gt;IFERROR(INDEX(Parâmetros!$B$39:$B$48,MATCH($E1760,Parâmetros!$A$39:$A$48,0)),99),IFERROR(INDEX(Cadastro!$F$5:$F$94,$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registro"),IF(AND($AB1760&lt;&gt;$AB1759,IFERROR(INDEX(Cadastro!$F$5:$F$94,$AB1760),"")=""),"Indeterminado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IFERROR(MATCH($A1760&amp;"|"&amp;TEXT(_xlfn.MAXIFS(Cadastro!$E$5:$E$94,Cadastro!$A$5:$A$94,$A1760,Cadastro!$E$5:$E$94,"&lt;="&amp;$F1760),"yyyymmdd"),Cadastro!$I$5:$I$94,0),"")</f>
        <v>65</v>
      </c>
      <c r="AC1760" t="str">
        <f>IFERROR(_xlfn.SINGLE(INDEX(Exceções!$D$5:$D$202,MATCH($A1760&amp;"|"&amp;$F1760,Exceções!$F$5:$F$202,0))),"")</f>
        <v/>
      </c>
      <c r="AD1760" t="str">
        <f>IF($AC1760="","",IFERROR(_xlfn.SINGLE(INDEX(Exceções!$E$5:$E$202,MATCH($A1760&amp;"|"&amp;$F1760,Exceções!$F$5:$F$202,0))),""))</f>
        <v/>
      </c>
    </row>
    <row r="1761" spans="1:30" ht="15" hidden="1" customHeight="1" x14ac:dyDescent="0.25">
      <c r="A1761" s="43">
        <v>53403</v>
      </c>
      <c r="B1761" s="29" t="s">
        <v>228</v>
      </c>
      <c r="C1761" s="29" t="str">
        <f>IFERROR(INDEX(Cadastro!$C$5:$C$94,$AB1761),"NÃO INFORMADO")</f>
        <v>MEC</v>
      </c>
      <c r="D1761" s="29" t="str">
        <f>IFERROR(INDEX(Cadastro!$D$5:$D$94,$AB1761),"")</f>
        <v>A</v>
      </c>
      <c r="E1761" s="29" t="str">
        <f>IFERROR(INDEX(Cadastro!$G$5:$G$94,$AB1761),"")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$94,$AB1761),"")="",IF($L1761&gt;0,1,0),IF(IFERROR(INDEX(Cadastro!$F$5:$F$94,$AB1761),"")&lt;=IFERROR(INDEX(Parâmetros!$B$39:$B$48,MATCH($E1761,Parâmetros!$A$39:$A$48,0)),99),IFERROR(INDEX(Cadastro!$F$5:$F$94,$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$94,$AB1761),"")="",0,IF(IFERROR(INDEX(Cadastro!$F$5:$F$94,$AB1761),"")&gt;IFERROR(INDEX(Parâmetros!$B$39:$B$48,MATCH($E1761,Parâmetros!$A$39:$A$48,0)),99),IFERROR(INDEX(Cadastro!$F$5:$F$94,$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registro"),IF(AND($AB1761&lt;&gt;$AB1760,IFERROR(INDEX(Cadastro!$F$5:$F$94,$AB1761),"")=""),"Indeterminado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IFERROR(MATCH($A1761&amp;"|"&amp;TEXT(_xlfn.MAXIFS(Cadastro!$E$5:$E$94,Cadastro!$A$5:$A$94,$A1761,Cadastro!$E$5:$E$94,"&lt;="&amp;$F1761),"yyyymmdd"),Cadastro!$I$5:$I$94,0),"")</f>
        <v>65</v>
      </c>
      <c r="AC1761" t="str">
        <f>IFERROR(_xlfn.SINGLE(INDEX(Exceções!$D$5:$D$202,MATCH($A1761&amp;"|"&amp;$F1761,Exceções!$F$5:$F$202,0))),"")</f>
        <v/>
      </c>
      <c r="AD1761" t="str">
        <f>IF($AC1761="","",IFERROR(_xlfn.SINGLE(INDEX(Exceções!$E$5:$E$202,MATCH($A1761&amp;"|"&amp;$F1761,Exceções!$F$5:$F$202,0))),""))</f>
        <v/>
      </c>
    </row>
    <row r="1762" spans="1:30" ht="15" hidden="1" customHeight="1" x14ac:dyDescent="0.25">
      <c r="A1762" s="43">
        <v>53403</v>
      </c>
      <c r="B1762" s="29" t="s">
        <v>228</v>
      </c>
      <c r="C1762" s="29" t="str">
        <f>IFERROR(INDEX(Cadastro!$C$5:$C$94,$AB1762),"NÃO INFORMADO")</f>
        <v>MEC</v>
      </c>
      <c r="D1762" s="29" t="str">
        <f>IFERROR(INDEX(Cadastro!$D$5:$D$94,$AB1762),"")</f>
        <v>A</v>
      </c>
      <c r="E1762" s="29" t="str">
        <f>IFERROR(INDEX(Cadastro!$G$5:$G$94,$AB1762),"")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$94,$AB1762),"")="",IF($L1762&gt;0,1,0),IF(IFERROR(INDEX(Cadastro!$F$5:$F$94,$AB1762),"")&lt;=IFERROR(INDEX(Parâmetros!$B$39:$B$48,MATCH($E1762,Parâmetros!$A$39:$A$48,0)),99),IFERROR(INDEX(Cadastro!$F$5:$F$94,$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$94,$AB1762),"")="",0,IF(IFERROR(INDEX(Cadastro!$F$5:$F$94,$AB1762),"")&gt;IFERROR(INDEX(Parâmetros!$B$39:$B$48,MATCH($E1762,Parâmetros!$A$39:$A$48,0)),99),IFERROR(INDEX(Cadastro!$F$5:$F$94,$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registro"),IF(AND($AB1762&lt;&gt;$AB1761,IFERROR(INDEX(Cadastro!$F$5:$F$94,$AB1762),"")=""),"Indeterminado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IFERROR(MATCH($A1762&amp;"|"&amp;TEXT(_xlfn.MAXIFS(Cadastro!$E$5:$E$94,Cadastro!$A$5:$A$94,$A1762,Cadastro!$E$5:$E$94,"&lt;="&amp;$F1762),"yyyymmdd"),Cadastro!$I$5:$I$94,0),"")</f>
        <v>65</v>
      </c>
      <c r="AC1762" t="str">
        <f>IFERROR(_xlfn.SINGLE(INDEX(Exceções!$D$5:$D$202,MATCH($A1762&amp;"|"&amp;$F1762,Exceções!$F$5:$F$202,0))),"")</f>
        <v/>
      </c>
      <c r="AD1762" t="str">
        <f>IF($AC1762="","",IFERROR(_xlfn.SINGLE(INDEX(Exceções!$E$5:$E$202,MATCH($A1762&amp;"|"&amp;$F1762,Exceções!$F$5:$F$202,0))),""))</f>
        <v/>
      </c>
    </row>
    <row r="1763" spans="1:30" ht="15" hidden="1" customHeight="1" x14ac:dyDescent="0.25">
      <c r="A1763" s="43">
        <v>53403</v>
      </c>
      <c r="B1763" s="29" t="s">
        <v>228</v>
      </c>
      <c r="C1763" s="29" t="str">
        <f>IFERROR(INDEX(Cadastro!$C$5:$C$94,$AB1763),"NÃO INFORMADO")</f>
        <v>MEC</v>
      </c>
      <c r="D1763" s="29" t="str">
        <f>IFERROR(INDEX(Cadastro!$D$5:$D$94,$AB1763),"")</f>
        <v>A</v>
      </c>
      <c r="E1763" s="29" t="str">
        <f>IFERROR(INDEX(Cadastro!$G$5:$G$94,$AB1763),"")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$94,$AB1763),"")="",IF($L1763&gt;0,1,0),IF(IFERROR(INDEX(Cadastro!$F$5:$F$94,$AB1763),"")&lt;=IFERROR(INDEX(Parâmetros!$B$39:$B$48,MATCH($E1763,Parâmetros!$A$39:$A$48,0)),99),IFERROR(INDEX(Cadastro!$F$5:$F$94,$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$94,$AB1763),"")="",0,IF(IFERROR(INDEX(Cadastro!$F$5:$F$94,$AB1763),"")&gt;IFERROR(INDEX(Parâmetros!$B$39:$B$48,MATCH($E1763,Parâmetros!$A$39:$A$48,0)),99),IFERROR(INDEX(Cadastro!$F$5:$F$94,$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registro"),IF(AND($AB1763&lt;&gt;$AB1762,IFERROR(INDEX(Cadastro!$F$5:$F$94,$AB1763),"")=""),"Indeterminado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IFERROR(MATCH($A1763&amp;"|"&amp;TEXT(_xlfn.MAXIFS(Cadastro!$E$5:$E$94,Cadastro!$A$5:$A$94,$A1763,Cadastro!$E$5:$E$94,"&lt;="&amp;$F1763),"yyyymmdd"),Cadastro!$I$5:$I$94,0),"")</f>
        <v>65</v>
      </c>
      <c r="AC1763" t="str">
        <f>IFERROR(_xlfn.SINGLE(INDEX(Exceções!$D$5:$D$202,MATCH($A1763&amp;"|"&amp;$F1763,Exceções!$F$5:$F$202,0))),"")</f>
        <v/>
      </c>
      <c r="AD1763" t="str">
        <f>IF($AC1763="","",IFERROR(_xlfn.SINGLE(INDEX(Exceções!$E$5:$E$202,MATCH($A1763&amp;"|"&amp;$F1763,Exceções!$F$5:$F$202,0))),""))</f>
        <v/>
      </c>
    </row>
    <row r="1764" spans="1:30" ht="15" hidden="1" customHeight="1" x14ac:dyDescent="0.25">
      <c r="A1764" s="43">
        <v>53403</v>
      </c>
      <c r="B1764" s="29" t="s">
        <v>228</v>
      </c>
      <c r="C1764" s="29" t="str">
        <f>IFERROR(INDEX(Cadastro!$C$5:$C$94,$AB1764),"NÃO INFORMADO")</f>
        <v>MEC</v>
      </c>
      <c r="D1764" s="29" t="str">
        <f>IFERROR(INDEX(Cadastro!$D$5:$D$94,$AB1764),"")</f>
        <v>A</v>
      </c>
      <c r="E1764" s="29" t="str">
        <f>IFERROR(INDEX(Cadastro!$G$5:$G$94,$AB1764),"")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$94,$AB1764),"")="",IF($L1764&gt;0,1,0),IF(IFERROR(INDEX(Cadastro!$F$5:$F$94,$AB1764),"")&lt;=IFERROR(INDEX(Parâmetros!$B$39:$B$48,MATCH($E1764,Parâmetros!$A$39:$A$48,0)),99),IFERROR(INDEX(Cadastro!$F$5:$F$94,$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$94,$AB1764),"")="",0,IF(IFERROR(INDEX(Cadastro!$F$5:$F$94,$AB1764),"")&gt;IFERROR(INDEX(Parâmetros!$B$39:$B$48,MATCH($E1764,Parâmetros!$A$39:$A$48,0)),99),IFERROR(INDEX(Cadastro!$F$5:$F$94,$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registro"),IF(AND($AB1764&lt;&gt;$AB1763,IFERROR(INDEX(Cadastro!$F$5:$F$94,$AB1764),"")=""),"Indeterminado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IFERROR(MATCH($A1764&amp;"|"&amp;TEXT(_xlfn.MAXIFS(Cadastro!$E$5:$E$94,Cadastro!$A$5:$A$94,$A1764,Cadastro!$E$5:$E$94,"&lt;="&amp;$F1764),"yyyymmdd"),Cadastro!$I$5:$I$94,0),"")</f>
        <v>65</v>
      </c>
      <c r="AC1764" t="str">
        <f>IFERROR(_xlfn.SINGLE(INDEX(Exceções!$D$5:$D$202,MATCH($A1764&amp;"|"&amp;$F1764,Exceções!$F$5:$F$202,0))),"")</f>
        <v/>
      </c>
      <c r="AD1764" t="str">
        <f>IF($AC1764="","",IFERROR(_xlfn.SINGLE(INDEX(Exceções!$E$5:$E$202,MATCH($A1764&amp;"|"&amp;$F1764,Exceções!$F$5:$F$202,0))),""))</f>
        <v/>
      </c>
    </row>
    <row r="1765" spans="1:30" ht="15" hidden="1" customHeight="1" x14ac:dyDescent="0.25">
      <c r="A1765" s="43">
        <v>53403</v>
      </c>
      <c r="B1765" s="29" t="s">
        <v>228</v>
      </c>
      <c r="C1765" s="29" t="str">
        <f>IFERROR(INDEX(Cadastro!$C$5:$C$94,$AB1765),"NÃO INFORMADO")</f>
        <v>MEC</v>
      </c>
      <c r="D1765" s="29" t="str">
        <f>IFERROR(INDEX(Cadastro!$D$5:$D$94,$AB1765),"")</f>
        <v>A</v>
      </c>
      <c r="E1765" s="29" t="str">
        <f>IFERROR(INDEX(Cadastro!$G$5:$G$94,$AB1765),"")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$94,$AB1765),"")="",IF($L1765&gt;0,1,0),IF(IFERROR(INDEX(Cadastro!$F$5:$F$94,$AB1765),"")&lt;=IFERROR(INDEX(Parâmetros!$B$39:$B$48,MATCH($E1765,Parâmetros!$A$39:$A$48,0)),99),IFERROR(INDEX(Cadastro!$F$5:$F$94,$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$94,$AB1765),"")="",0,IF(IFERROR(INDEX(Cadastro!$F$5:$F$94,$AB1765),"")&gt;IFERROR(INDEX(Parâmetros!$B$39:$B$48,MATCH($E1765,Parâmetros!$A$39:$A$48,0)),99),IFERROR(INDEX(Cadastro!$F$5:$F$94,$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registro"),IF(AND($AB1765&lt;&gt;$AB1764,IFERROR(INDEX(Cadastro!$F$5:$F$94,$AB1765),"")=""),"Indeterminado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IFERROR(MATCH($A1765&amp;"|"&amp;TEXT(_xlfn.MAXIFS(Cadastro!$E$5:$E$94,Cadastro!$A$5:$A$94,$A1765,Cadastro!$E$5:$E$94,"&lt;="&amp;$F1765),"yyyymmdd"),Cadastro!$I$5:$I$94,0),"")</f>
        <v>65</v>
      </c>
      <c r="AC1765" t="str">
        <f>IFERROR(_xlfn.SINGLE(INDEX(Exceções!$D$5:$D$202,MATCH($A1765&amp;"|"&amp;$F1765,Exceções!$F$5:$F$202,0))),"")</f>
        <v/>
      </c>
      <c r="AD1765" t="str">
        <f>IF($AC1765="","",IFERROR(_xlfn.SINGLE(INDEX(Exceções!$E$5:$E$202,MATCH($A1765&amp;"|"&amp;$F1765,Exceções!$F$5:$F$202,0))),""))</f>
        <v/>
      </c>
    </row>
    <row r="1766" spans="1:30" ht="15" hidden="1" customHeight="1" x14ac:dyDescent="0.25">
      <c r="A1766" s="43">
        <v>53403</v>
      </c>
      <c r="B1766" s="29" t="s">
        <v>228</v>
      </c>
      <c r="C1766" s="29" t="str">
        <f>IFERROR(INDEX(Cadastro!$C$5:$C$94,$AB1766),"NÃO INFORMADO")</f>
        <v>MEC</v>
      </c>
      <c r="D1766" s="29" t="str">
        <f>IFERROR(INDEX(Cadastro!$D$5:$D$94,$AB1766),"")</f>
        <v>A</v>
      </c>
      <c r="E1766" s="29" t="str">
        <f>IFERROR(INDEX(Cadastro!$G$5:$G$94,$AB1766),"")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$94,$AB1766),"")="",IF($L1766&gt;0,1,0),IF(IFERROR(INDEX(Cadastro!$F$5:$F$94,$AB1766),"")&lt;=IFERROR(INDEX(Parâmetros!$B$39:$B$48,MATCH($E1766,Parâmetros!$A$39:$A$48,0)),99),IFERROR(INDEX(Cadastro!$F$5:$F$94,$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$94,$AB1766),"")="",0,IF(IFERROR(INDEX(Cadastro!$F$5:$F$94,$AB1766),"")&gt;IFERROR(INDEX(Parâmetros!$B$39:$B$48,MATCH($E1766,Parâmetros!$A$39:$A$48,0)),99),IFERROR(INDEX(Cadastro!$F$5:$F$94,$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registro"),IF(AND($AB1766&lt;&gt;$AB1765,IFERROR(INDEX(Cadastro!$F$5:$F$94,$AB1766),"")=""),"Indeterminado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IFERROR(MATCH($A1766&amp;"|"&amp;TEXT(_xlfn.MAXIFS(Cadastro!$E$5:$E$94,Cadastro!$A$5:$A$94,$A1766,Cadastro!$E$5:$E$94,"&lt;="&amp;$F1766),"yyyymmdd"),Cadastro!$I$5:$I$94,0),"")</f>
        <v>65</v>
      </c>
      <c r="AC1766" t="str">
        <f>IFERROR(_xlfn.SINGLE(INDEX(Exceções!$D$5:$D$202,MATCH($A1766&amp;"|"&amp;$F1766,Exceções!$F$5:$F$202,0))),"")</f>
        <v/>
      </c>
      <c r="AD1766" t="str">
        <f>IF($AC1766="","",IFERROR(_xlfn.SINGLE(INDEX(Exceções!$E$5:$E$202,MATCH($A1766&amp;"|"&amp;$F1766,Exceções!$F$5:$F$202,0))),""))</f>
        <v/>
      </c>
    </row>
    <row r="1767" spans="1:30" ht="15" hidden="1" customHeight="1" x14ac:dyDescent="0.25">
      <c r="A1767" s="43">
        <v>53403</v>
      </c>
      <c r="B1767" s="29" t="s">
        <v>228</v>
      </c>
      <c r="C1767" s="29" t="str">
        <f>IFERROR(INDEX(Cadastro!$C$5:$C$94,$AB1767),"NÃO INFORMADO")</f>
        <v>MEC</v>
      </c>
      <c r="D1767" s="29" t="str">
        <f>IFERROR(INDEX(Cadastro!$D$5:$D$94,$AB1767),"")</f>
        <v>A</v>
      </c>
      <c r="E1767" s="29" t="str">
        <f>IFERROR(INDEX(Cadastro!$G$5:$G$94,$AB1767),"")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$94,$AB1767),"")="",IF($L1767&gt;0,1,0),IF(IFERROR(INDEX(Cadastro!$F$5:$F$94,$AB1767),"")&lt;=IFERROR(INDEX(Parâmetros!$B$39:$B$48,MATCH($E1767,Parâmetros!$A$39:$A$48,0)),99),IFERROR(INDEX(Cadastro!$F$5:$F$94,$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$94,$AB1767),"")="",0,IF(IFERROR(INDEX(Cadastro!$F$5:$F$94,$AB1767),"")&gt;IFERROR(INDEX(Parâmetros!$B$39:$B$48,MATCH($E1767,Parâmetros!$A$39:$A$48,0)),99),IFERROR(INDEX(Cadastro!$F$5:$F$94,$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registro"),IF(AND($AB1767&lt;&gt;$AB1766,IFERROR(INDEX(Cadastro!$F$5:$F$94,$AB1767),"")=""),"Indeterminado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IFERROR(MATCH($A1767&amp;"|"&amp;TEXT(_xlfn.MAXIFS(Cadastro!$E$5:$E$94,Cadastro!$A$5:$A$94,$A1767,Cadastro!$E$5:$E$94,"&lt;="&amp;$F1767),"yyyymmdd"),Cadastro!$I$5:$I$94,0),"")</f>
        <v>65</v>
      </c>
      <c r="AC1767" t="str">
        <f>IFERROR(_xlfn.SINGLE(INDEX(Exceções!$D$5:$D$202,MATCH($A1767&amp;"|"&amp;$F1767,Exceções!$F$5:$F$202,0))),"")</f>
        <v/>
      </c>
      <c r="AD1767" t="str">
        <f>IF($AC1767="","",IFERROR(_xlfn.SINGLE(INDEX(Exceções!$E$5:$E$202,MATCH($A1767&amp;"|"&amp;$F1767,Exceções!$F$5:$F$202,0))),""))</f>
        <v/>
      </c>
    </row>
    <row r="1768" spans="1:30" ht="15" hidden="1" customHeight="1" x14ac:dyDescent="0.25">
      <c r="A1768" s="43">
        <v>53403</v>
      </c>
      <c r="B1768" s="29" t="s">
        <v>228</v>
      </c>
      <c r="C1768" s="29" t="str">
        <f>IFERROR(INDEX(Cadastro!$C$5:$C$94,$AB1768),"NÃO INFORMADO")</f>
        <v>MEC</v>
      </c>
      <c r="D1768" s="29" t="str">
        <f>IFERROR(INDEX(Cadastro!$D$5:$D$94,$AB1768),"")</f>
        <v>A</v>
      </c>
      <c r="E1768" s="29" t="str">
        <f>IFERROR(INDEX(Cadastro!$G$5:$G$94,$AB1768),"")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$94,$AB1768),"")="",IF($L1768&gt;0,1,0),IF(IFERROR(INDEX(Cadastro!$F$5:$F$94,$AB1768),"")&lt;=IFERROR(INDEX(Parâmetros!$B$39:$B$48,MATCH($E1768,Parâmetros!$A$39:$A$48,0)),99),IFERROR(INDEX(Cadastro!$F$5:$F$94,$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$94,$AB1768),"")="",0,IF(IFERROR(INDEX(Cadastro!$F$5:$F$94,$AB1768),"")&gt;IFERROR(INDEX(Parâmetros!$B$39:$B$48,MATCH($E1768,Parâmetros!$A$39:$A$48,0)),99),IFERROR(INDEX(Cadastro!$F$5:$F$94,$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registro"),IF(AND($AB1768&lt;&gt;$AB1767,IFERROR(INDEX(Cadastro!$F$5:$F$94,$AB1768),"")=""),"Indeterminado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IFERROR(MATCH($A1768&amp;"|"&amp;TEXT(_xlfn.MAXIFS(Cadastro!$E$5:$E$94,Cadastro!$A$5:$A$94,$A1768,Cadastro!$E$5:$E$94,"&lt;="&amp;$F1768),"yyyymmdd"),Cadastro!$I$5:$I$94,0),"")</f>
        <v>65</v>
      </c>
      <c r="AC1768" t="str">
        <f>IFERROR(_xlfn.SINGLE(INDEX(Exceções!$D$5:$D$202,MATCH($A1768&amp;"|"&amp;$F1768,Exceções!$F$5:$F$202,0))),"")</f>
        <v/>
      </c>
      <c r="AD1768" t="str">
        <f>IF($AC1768="","",IFERROR(_xlfn.SINGLE(INDEX(Exceções!$E$5:$E$202,MATCH($A1768&amp;"|"&amp;$F1768,Exceções!$F$5:$F$202,0))),""))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IFERROR(INDEX(Cadastro!$C$5:$C$94,$AB1771),"NÃO INFORMADO")</f>
        <v>CAL</v>
      </c>
      <c r="D1771" s="29" t="str">
        <f>IFERROR(INDEX(Cadastro!$D$5:$D$94,$AB1771),"")</f>
        <v>6x1</v>
      </c>
      <c r="E1771" s="29" t="str">
        <f>IFERROR(INDEX(Cadastro!$G$5:$G$94,$AB1771),"")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$94,$AB1771),"")="",IF($L1771&gt;0,1,0),IF(IFERROR(INDEX(Cadastro!$F$5:$F$94,$AB1771),"")&lt;=IFERROR(INDEX(Parâmetros!$B$39:$B$48,MATCH($E1771,Parâmetros!$A$39:$A$48,0)),99),IFERROR(INDEX(Cadastro!$F$5:$F$94,$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$94,$AB1771),"")="",0,IF(IFERROR(INDEX(Cadastro!$F$5:$F$94,$AB1771),"")&gt;IFERROR(INDEX(Parâmetros!$B$39:$B$48,MATCH($E1771,Parâmetros!$A$39:$A$48,0)),99),IFERROR(INDEX(Cadastro!$F$5:$F$94,$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registro"),IF(AND($AB1771&lt;&gt;$AB1770,IFERROR(INDEX(Cadastro!$F$5:$F$94,$AB1771),"")=""),"Indeterminado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IFERROR(MATCH($A1771&amp;"|"&amp;TEXT(_xlfn.MAXIFS(Cadastro!$E$5:$E$94,Cadastro!$A$5:$A$94,$A1771,Cadastro!$E$5:$E$94,"&lt;="&amp;$F1771),"yyyymmdd"),Cadastro!$I$5:$I$94,0),"")</f>
        <v>66</v>
      </c>
      <c r="AC1771" t="str">
        <f>IFERROR(_xlfn.SINGLE(INDEX(Exceções!$D$5:$D$202,MATCH($A1771&amp;"|"&amp;$F1771,Exceções!$F$5:$F$202,0))),"")</f>
        <v/>
      </c>
      <c r="AD1771" t="str">
        <f>IF($AC1771="","",IFERROR(_xlfn.SINGLE(INDEX(Exceções!$E$5:$E$202,MATCH($A1771&amp;"|"&amp;$F1771,Exceções!$F$5:$F$202,0))),""))</f>
        <v/>
      </c>
    </row>
    <row r="1772" spans="1:30" ht="15" hidden="1" customHeight="1" x14ac:dyDescent="0.25">
      <c r="A1772" s="43">
        <v>53665</v>
      </c>
      <c r="B1772" s="29" t="s">
        <v>229</v>
      </c>
      <c r="C1772" s="29" t="str">
        <f>IFERROR(INDEX(Cadastro!$C$5:$C$94,$AB1772),"NÃO INFORMADO")</f>
        <v>CAL</v>
      </c>
      <c r="D1772" s="29" t="str">
        <f>IFERROR(INDEX(Cadastro!$D$5:$D$94,$AB1772),"")</f>
        <v>6x1</v>
      </c>
      <c r="E1772" s="29" t="str">
        <f>IFERROR(INDEX(Cadastro!$G$5:$G$94,$AB1772),"")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$94,$AB1772),"")="",IF($L1772&gt;0,1,0),IF(IFERROR(INDEX(Cadastro!$F$5:$F$94,$AB1772),"")&lt;=IFERROR(INDEX(Parâmetros!$B$39:$B$48,MATCH($E1772,Parâmetros!$A$39:$A$48,0)),99),IFERROR(INDEX(Cadastro!$F$5:$F$94,$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$94,$AB1772),"")="",0,IF(IFERROR(INDEX(Cadastro!$F$5:$F$94,$AB1772),"")&gt;IFERROR(INDEX(Parâmetros!$B$39:$B$48,MATCH($E1772,Parâmetros!$A$39:$A$48,0)),99),IFERROR(INDEX(Cadastro!$F$5:$F$94,$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registro"),IF(AND($AB1772&lt;&gt;$AB1771,IFERROR(INDEX(Cadastro!$F$5:$F$94,$AB1772),"")=""),"Indeterminado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IFERROR(MATCH($A1772&amp;"|"&amp;TEXT(_xlfn.MAXIFS(Cadastro!$E$5:$E$94,Cadastro!$A$5:$A$94,$A1772,Cadastro!$E$5:$E$94,"&lt;="&amp;$F1772),"yyyymmdd"),Cadastro!$I$5:$I$94,0),"")</f>
        <v>66</v>
      </c>
      <c r="AC1772" t="str">
        <f>IFERROR(_xlfn.SINGLE(INDEX(Exceções!$D$5:$D$202,MATCH($A1772&amp;"|"&amp;$F1772,Exceções!$F$5:$F$202,0))),"")</f>
        <v/>
      </c>
      <c r="AD1772" t="str">
        <f>IF($AC1772="","",IFERROR(_xlfn.SINGLE(INDEX(Exceções!$E$5:$E$202,MATCH($A1772&amp;"|"&amp;$F1772,Exceções!$F$5:$F$202,0))),""))</f>
        <v/>
      </c>
    </row>
    <row r="1773" spans="1:30" ht="15" hidden="1" customHeight="1" x14ac:dyDescent="0.25">
      <c r="A1773" s="43">
        <v>53665</v>
      </c>
      <c r="B1773" s="29" t="s">
        <v>229</v>
      </c>
      <c r="C1773" s="29" t="str">
        <f>IFERROR(INDEX(Cadastro!$C$5:$C$94,$AB1773),"NÃO INFORMADO")</f>
        <v>CAL</v>
      </c>
      <c r="D1773" s="29" t="str">
        <f>IFERROR(INDEX(Cadastro!$D$5:$D$94,$AB1773),"")</f>
        <v>6x1</v>
      </c>
      <c r="E1773" s="29" t="str">
        <f>IFERROR(INDEX(Cadastro!$G$5:$G$94,$AB1773),"")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$94,$AB1773),"")="",IF($L1773&gt;0,1,0),IF(IFERROR(INDEX(Cadastro!$F$5:$F$94,$AB1773),"")&lt;=IFERROR(INDEX(Parâmetros!$B$39:$B$48,MATCH($E1773,Parâmetros!$A$39:$A$48,0)),99),IFERROR(INDEX(Cadastro!$F$5:$F$94,$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$94,$AB1773),"")="",0,IF(IFERROR(INDEX(Cadastro!$F$5:$F$94,$AB1773),"")&gt;IFERROR(INDEX(Parâmetros!$B$39:$B$48,MATCH($E1773,Parâmetros!$A$39:$A$48,0)),99),IFERROR(INDEX(Cadastro!$F$5:$F$94,$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registro"),IF(AND($AB1773&lt;&gt;$AB1772,IFERROR(INDEX(Cadastro!$F$5:$F$94,$AB1773),"")=""),"Indeterminado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IFERROR(MATCH($A1773&amp;"|"&amp;TEXT(_xlfn.MAXIFS(Cadastro!$E$5:$E$94,Cadastro!$A$5:$A$94,$A1773,Cadastro!$E$5:$E$94,"&lt;="&amp;$F1773),"yyyymmdd"),Cadastro!$I$5:$I$94,0),"")</f>
        <v>66</v>
      </c>
      <c r="AC1773" t="str">
        <f>IFERROR(_xlfn.SINGLE(INDEX(Exceções!$D$5:$D$202,MATCH($A1773&amp;"|"&amp;$F1773,Exceções!$F$5:$F$202,0))),"")</f>
        <v/>
      </c>
      <c r="AD1773" t="str">
        <f>IF($AC1773="","",IFERROR(_xlfn.SINGLE(INDEX(Exceções!$E$5:$E$202,MATCH($A1773&amp;"|"&amp;$F1773,Exceções!$F$5:$F$202,0))),""))</f>
        <v/>
      </c>
    </row>
    <row r="1774" spans="1:30" ht="15" hidden="1" customHeight="1" x14ac:dyDescent="0.25">
      <c r="A1774" s="43">
        <v>53665</v>
      </c>
      <c r="B1774" s="29" t="s">
        <v>229</v>
      </c>
      <c r="C1774" s="29" t="str">
        <f>IFERROR(INDEX(Cadastro!$C$5:$C$94,$AB1774),"NÃO INFORMADO")</f>
        <v>CAL</v>
      </c>
      <c r="D1774" s="29" t="str">
        <f>IFERROR(INDEX(Cadastro!$D$5:$D$94,$AB1774),"")</f>
        <v>6x1</v>
      </c>
      <c r="E1774" s="29" t="str">
        <f>IFERROR(INDEX(Cadastro!$G$5:$G$94,$AB1774),"")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$94,$AB1774),"")="",IF($L1774&gt;0,1,0),IF(IFERROR(INDEX(Cadastro!$F$5:$F$94,$AB1774),"")&lt;=IFERROR(INDEX(Parâmetros!$B$39:$B$48,MATCH($E1774,Parâmetros!$A$39:$A$48,0)),99),IFERROR(INDEX(Cadastro!$F$5:$F$94,$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$94,$AB1774),"")="",0,IF(IFERROR(INDEX(Cadastro!$F$5:$F$94,$AB1774),"")&gt;IFERROR(INDEX(Parâmetros!$B$39:$B$48,MATCH($E1774,Parâmetros!$A$39:$A$48,0)),99),IFERROR(INDEX(Cadastro!$F$5:$F$94,$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registro"),IF(AND($AB1774&lt;&gt;$AB1773,IFERROR(INDEX(Cadastro!$F$5:$F$94,$AB1774),"")=""),"Indeterminado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IFERROR(MATCH($A1774&amp;"|"&amp;TEXT(_xlfn.MAXIFS(Cadastro!$E$5:$E$94,Cadastro!$A$5:$A$94,$A1774,Cadastro!$E$5:$E$94,"&lt;="&amp;$F1774),"yyyymmdd"),Cadastro!$I$5:$I$94,0),"")</f>
        <v>66</v>
      </c>
      <c r="AC1774" t="str">
        <f>IFERROR(_xlfn.SINGLE(INDEX(Exceções!$D$5:$D$202,MATCH($A1774&amp;"|"&amp;$F1774,Exceções!$F$5:$F$202,0))),"")</f>
        <v/>
      </c>
      <c r="AD1774" t="str">
        <f>IF($AC1774="","",IFERROR(_xlfn.SINGLE(INDEX(Exceções!$E$5:$E$202,MATCH($A1774&amp;"|"&amp;$F1774,Exceções!$F$5:$F$202,0))),""))</f>
        <v/>
      </c>
    </row>
    <row r="1775" spans="1:30" ht="15" hidden="1" customHeight="1" x14ac:dyDescent="0.25">
      <c r="A1775" s="43">
        <v>53665</v>
      </c>
      <c r="B1775" s="29" t="s">
        <v>229</v>
      </c>
      <c r="C1775" s="29" t="str">
        <f>IFERROR(INDEX(Cadastro!$C$5:$C$94,$AB1775),"NÃO INFORMADO")</f>
        <v>CAL</v>
      </c>
      <c r="D1775" s="29" t="str">
        <f>IFERROR(INDEX(Cadastro!$D$5:$D$94,$AB1775),"")</f>
        <v>6x1</v>
      </c>
      <c r="E1775" s="29" t="str">
        <f>IFERROR(INDEX(Cadastro!$G$5:$G$94,$AB1775),"")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$94,$AB1775),"")="",IF($L1775&gt;0,1,0),IF(IFERROR(INDEX(Cadastro!$F$5:$F$94,$AB1775),"")&lt;=IFERROR(INDEX(Parâmetros!$B$39:$B$48,MATCH($E1775,Parâmetros!$A$39:$A$48,0)),99),IFERROR(INDEX(Cadastro!$F$5:$F$94,$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$94,$AB1775),"")="",0,IF(IFERROR(INDEX(Cadastro!$F$5:$F$94,$AB1775),"")&gt;IFERROR(INDEX(Parâmetros!$B$39:$B$48,MATCH($E1775,Parâmetros!$A$39:$A$48,0)),99),IFERROR(INDEX(Cadastro!$F$5:$F$94,$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registro"),IF(AND($AB1775&lt;&gt;$AB1774,IFERROR(INDEX(Cadastro!$F$5:$F$94,$AB1775),"")=""),"Indeterminado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IFERROR(MATCH($A1775&amp;"|"&amp;TEXT(_xlfn.MAXIFS(Cadastro!$E$5:$E$94,Cadastro!$A$5:$A$94,$A1775,Cadastro!$E$5:$E$94,"&lt;="&amp;$F1775),"yyyymmdd"),Cadastro!$I$5:$I$94,0),"")</f>
        <v>66</v>
      </c>
      <c r="AC1775" t="str">
        <f>IFERROR(_xlfn.SINGLE(INDEX(Exceções!$D$5:$D$202,MATCH($A1775&amp;"|"&amp;$F1775,Exceções!$F$5:$F$202,0))),"")</f>
        <v/>
      </c>
      <c r="AD1775" t="str">
        <f>IF($AC1775="","",IFERROR(_xlfn.SINGLE(INDEX(Exceções!$E$5:$E$202,MATCH($A1775&amp;"|"&amp;$F1775,Exceções!$F$5:$F$202,0))),""))</f>
        <v/>
      </c>
    </row>
    <row r="1776" spans="1:30" ht="15" hidden="1" customHeight="1" x14ac:dyDescent="0.25">
      <c r="A1776" s="43">
        <v>53665</v>
      </c>
      <c r="B1776" s="29" t="s">
        <v>229</v>
      </c>
      <c r="C1776" s="29" t="str">
        <f>IFERROR(INDEX(Cadastro!$C$5:$C$94,$AB1776),"NÃO INFORMADO")</f>
        <v>CAL</v>
      </c>
      <c r="D1776" s="29" t="str">
        <f>IFERROR(INDEX(Cadastro!$D$5:$D$94,$AB1776),"")</f>
        <v>6x1</v>
      </c>
      <c r="E1776" s="29" t="str">
        <f>IFERROR(INDEX(Cadastro!$G$5:$G$94,$AB1776),"")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$94,$AB1776),"")="",IF($L1776&gt;0,1,0),IF(IFERROR(INDEX(Cadastro!$F$5:$F$94,$AB1776),"")&lt;=IFERROR(INDEX(Parâmetros!$B$39:$B$48,MATCH($E1776,Parâmetros!$A$39:$A$48,0)),99),IFERROR(INDEX(Cadastro!$F$5:$F$94,$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$94,$AB1776),"")="",0,IF(IFERROR(INDEX(Cadastro!$F$5:$F$94,$AB1776),"")&gt;IFERROR(INDEX(Parâmetros!$B$39:$B$48,MATCH($E1776,Parâmetros!$A$39:$A$48,0)),99),IFERROR(INDEX(Cadastro!$F$5:$F$94,$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registro"),IF(AND($AB1776&lt;&gt;$AB1775,IFERROR(INDEX(Cadastro!$F$5:$F$94,$AB1776),"")=""),"Indeterminado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IFERROR(MATCH($A1776&amp;"|"&amp;TEXT(_xlfn.MAXIFS(Cadastro!$E$5:$E$94,Cadastro!$A$5:$A$94,$A1776,Cadastro!$E$5:$E$94,"&lt;="&amp;$F1776),"yyyymmdd"),Cadastro!$I$5:$I$94,0),"")</f>
        <v>66</v>
      </c>
      <c r="AC1776" t="str">
        <f>IFERROR(_xlfn.SINGLE(INDEX(Exceções!$D$5:$D$202,MATCH($A1776&amp;"|"&amp;$F1776,Exceções!$F$5:$F$202,0))),"")</f>
        <v/>
      </c>
      <c r="AD1776" t="str">
        <f>IF($AC1776="","",IFERROR(_xlfn.SINGLE(INDEX(Exceções!$E$5:$E$202,MATCH($A1776&amp;"|"&amp;$F1776,Exceções!$F$5:$F$202,0))),""))</f>
        <v/>
      </c>
    </row>
    <row r="1777" spans="1:30" ht="15" hidden="1" customHeight="1" x14ac:dyDescent="0.25">
      <c r="A1777" s="43">
        <v>53665</v>
      </c>
      <c r="B1777" s="29" t="s">
        <v>229</v>
      </c>
      <c r="C1777" s="29" t="str">
        <f>IFERROR(INDEX(Cadastro!$C$5:$C$94,$AB1777),"NÃO INFORMADO")</f>
        <v>CAL</v>
      </c>
      <c r="D1777" s="29" t="str">
        <f>IFERROR(INDEX(Cadastro!$D$5:$D$94,$AB1777),"")</f>
        <v>6x1</v>
      </c>
      <c r="E1777" s="29" t="str">
        <f>IFERROR(INDEX(Cadastro!$G$5:$G$94,$AB1777),"")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$94,$AB1777),"")="",IF($L1777&gt;0,1,0),IF(IFERROR(INDEX(Cadastro!$F$5:$F$94,$AB1777),"")&lt;=IFERROR(INDEX(Parâmetros!$B$39:$B$48,MATCH($E1777,Parâmetros!$A$39:$A$48,0)),99),IFERROR(INDEX(Cadastro!$F$5:$F$94,$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$94,$AB1777),"")="",0,IF(IFERROR(INDEX(Cadastro!$F$5:$F$94,$AB1777),"")&gt;IFERROR(INDEX(Parâmetros!$B$39:$B$48,MATCH($E1777,Parâmetros!$A$39:$A$48,0)),99),IFERROR(INDEX(Cadastro!$F$5:$F$94,$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registro"),IF(AND($AB1777&lt;&gt;$AB1776,IFERROR(INDEX(Cadastro!$F$5:$F$94,$AB1777),"")=""),"Indeterminado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IFERROR(MATCH($A1777&amp;"|"&amp;TEXT(_xlfn.MAXIFS(Cadastro!$E$5:$E$94,Cadastro!$A$5:$A$94,$A1777,Cadastro!$E$5:$E$94,"&lt;="&amp;$F1777),"yyyymmdd"),Cadastro!$I$5:$I$94,0),"")</f>
        <v>66</v>
      </c>
      <c r="AC1777" t="str">
        <f>IFERROR(_xlfn.SINGLE(INDEX(Exceções!$D$5:$D$202,MATCH($A1777&amp;"|"&amp;$F1777,Exceções!$F$5:$F$202,0))),"")</f>
        <v/>
      </c>
      <c r="AD1777" t="str">
        <f>IF($AC1777="","",IFERROR(_xlfn.SINGLE(INDEX(Exceções!$E$5:$E$202,MATCH($A1777&amp;"|"&amp;$F1777,Exceções!$F$5:$F$202,0))),""))</f>
        <v/>
      </c>
    </row>
    <row r="1778" spans="1:30" ht="15" hidden="1" customHeight="1" x14ac:dyDescent="0.25">
      <c r="A1778" s="43">
        <v>53665</v>
      </c>
      <c r="B1778" s="29" t="s">
        <v>229</v>
      </c>
      <c r="C1778" s="29" t="str">
        <f>IFERROR(INDEX(Cadastro!$C$5:$C$94,$AB1778),"NÃO INFORMADO")</f>
        <v>CAL</v>
      </c>
      <c r="D1778" s="29" t="str">
        <f>IFERROR(INDEX(Cadastro!$D$5:$D$94,$AB1778),"")</f>
        <v>6x1</v>
      </c>
      <c r="E1778" s="29" t="str">
        <f>IFERROR(INDEX(Cadastro!$G$5:$G$94,$AB1778),"")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$94,$AB1778),"")="",IF($L1778&gt;0,1,0),IF(IFERROR(INDEX(Cadastro!$F$5:$F$94,$AB1778),"")&lt;=IFERROR(INDEX(Parâmetros!$B$39:$B$48,MATCH($E1778,Parâmetros!$A$39:$A$48,0)),99),IFERROR(INDEX(Cadastro!$F$5:$F$94,$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$94,$AB1778),"")="",0,IF(IFERROR(INDEX(Cadastro!$F$5:$F$94,$AB1778),"")&gt;IFERROR(INDEX(Parâmetros!$B$39:$B$48,MATCH($E1778,Parâmetros!$A$39:$A$48,0)),99),IFERROR(INDEX(Cadastro!$F$5:$F$94,$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registro"),IF(AND($AB1778&lt;&gt;$AB1777,IFERROR(INDEX(Cadastro!$F$5:$F$94,$AB1778),"")=""),"Indeterminado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IFERROR(MATCH($A1778&amp;"|"&amp;TEXT(_xlfn.MAXIFS(Cadastro!$E$5:$E$94,Cadastro!$A$5:$A$94,$A1778,Cadastro!$E$5:$E$94,"&lt;="&amp;$F1778),"yyyymmdd"),Cadastro!$I$5:$I$94,0),"")</f>
        <v>66</v>
      </c>
      <c r="AC1778" t="str">
        <f>IFERROR(_xlfn.SINGLE(INDEX(Exceções!$D$5:$D$202,MATCH($A1778&amp;"|"&amp;$F1778,Exceções!$F$5:$F$202,0))),"")</f>
        <v/>
      </c>
      <c r="AD1778" t="str">
        <f>IF($AC1778="","",IFERROR(_xlfn.SINGLE(INDEX(Exceções!$E$5:$E$202,MATCH($A1778&amp;"|"&amp;$F1778,Exceções!$F$5:$F$202,0))),""))</f>
        <v/>
      </c>
    </row>
    <row r="1779" spans="1:30" ht="15" hidden="1" customHeight="1" x14ac:dyDescent="0.25">
      <c r="A1779" s="43">
        <v>53665</v>
      </c>
      <c r="B1779" s="29" t="s">
        <v>229</v>
      </c>
      <c r="C1779" s="29" t="str">
        <f>IFERROR(INDEX(Cadastro!$C$5:$C$94,$AB1779),"NÃO INFORMADO")</f>
        <v>CAL</v>
      </c>
      <c r="D1779" s="29" t="str">
        <f>IFERROR(INDEX(Cadastro!$D$5:$D$94,$AB1779),"")</f>
        <v>6x1</v>
      </c>
      <c r="E1779" s="29" t="str">
        <f>IFERROR(INDEX(Cadastro!$G$5:$G$94,$AB1779),"")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$94,$AB1779),"")="",IF($L1779&gt;0,1,0),IF(IFERROR(INDEX(Cadastro!$F$5:$F$94,$AB1779),"")&lt;=IFERROR(INDEX(Parâmetros!$B$39:$B$48,MATCH($E1779,Parâmetros!$A$39:$A$48,0)),99),IFERROR(INDEX(Cadastro!$F$5:$F$94,$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$94,$AB1779),"")="",0,IF(IFERROR(INDEX(Cadastro!$F$5:$F$94,$AB1779),"")&gt;IFERROR(INDEX(Parâmetros!$B$39:$B$48,MATCH($E1779,Parâmetros!$A$39:$A$48,0)),99),IFERROR(INDEX(Cadastro!$F$5:$F$94,$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registro"),IF(AND($AB1779&lt;&gt;$AB1778,IFERROR(INDEX(Cadastro!$F$5:$F$94,$AB1779),"")=""),"Indeterminado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IFERROR(MATCH($A1779&amp;"|"&amp;TEXT(_xlfn.MAXIFS(Cadastro!$E$5:$E$94,Cadastro!$A$5:$A$94,$A1779,Cadastro!$E$5:$E$94,"&lt;="&amp;$F1779),"yyyymmdd"),Cadastro!$I$5:$I$94,0),"")</f>
        <v>66</v>
      </c>
      <c r="AC1779" t="str">
        <f>IFERROR(_xlfn.SINGLE(INDEX(Exceções!$D$5:$D$202,MATCH($A1779&amp;"|"&amp;$F1779,Exceções!$F$5:$F$202,0))),"")</f>
        <v/>
      </c>
      <c r="AD1779" t="str">
        <f>IF($AC1779="","",IFERROR(_xlfn.SINGLE(INDEX(Exceções!$E$5:$E$202,MATCH($A1779&amp;"|"&amp;$F1779,Exceções!$F$5:$F$202,0))),""))</f>
        <v/>
      </c>
    </row>
    <row r="1780" spans="1:30" ht="15" hidden="1" customHeight="1" x14ac:dyDescent="0.25">
      <c r="A1780" s="43">
        <v>53665</v>
      </c>
      <c r="B1780" s="29" t="s">
        <v>229</v>
      </c>
      <c r="C1780" s="29" t="str">
        <f>IFERROR(INDEX(Cadastro!$C$5:$C$94,$AB1780),"NÃO INFORMADO")</f>
        <v>CAL</v>
      </c>
      <c r="D1780" s="29" t="str">
        <f>IFERROR(INDEX(Cadastro!$D$5:$D$94,$AB1780),"")</f>
        <v>6x1</v>
      </c>
      <c r="E1780" s="29" t="str">
        <f>IFERROR(INDEX(Cadastro!$G$5:$G$94,$AB1780),"")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$94,$AB1780),"")="",IF($L1780&gt;0,1,0),IF(IFERROR(INDEX(Cadastro!$F$5:$F$94,$AB1780),"")&lt;=IFERROR(INDEX(Parâmetros!$B$39:$B$48,MATCH($E1780,Parâmetros!$A$39:$A$48,0)),99),IFERROR(INDEX(Cadastro!$F$5:$F$94,$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$94,$AB1780),"")="",0,IF(IFERROR(INDEX(Cadastro!$F$5:$F$94,$AB1780),"")&gt;IFERROR(INDEX(Parâmetros!$B$39:$B$48,MATCH($E1780,Parâmetros!$A$39:$A$48,0)),99),IFERROR(INDEX(Cadastro!$F$5:$F$94,$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registro"),IF(AND($AB1780&lt;&gt;$AB1779,IFERROR(INDEX(Cadastro!$F$5:$F$94,$AB1780),"")=""),"Indeterminado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IFERROR(MATCH($A1780&amp;"|"&amp;TEXT(_xlfn.MAXIFS(Cadastro!$E$5:$E$94,Cadastro!$A$5:$A$94,$A1780,Cadastro!$E$5:$E$94,"&lt;="&amp;$F1780),"yyyymmdd"),Cadastro!$I$5:$I$94,0),"")</f>
        <v>66</v>
      </c>
      <c r="AC1780" t="str">
        <f>IFERROR(_xlfn.SINGLE(INDEX(Exceções!$D$5:$D$202,MATCH($A1780&amp;"|"&amp;$F1780,Exceções!$F$5:$F$202,0))),"")</f>
        <v/>
      </c>
      <c r="AD1780" t="str">
        <f>IF($AC1780="","",IFERROR(_xlfn.SINGLE(INDEX(Exceções!$E$5:$E$202,MATCH($A1780&amp;"|"&amp;$F1780,Exceções!$F$5:$F$202,0))),""))</f>
        <v/>
      </c>
    </row>
    <row r="1781" spans="1:30" ht="15" hidden="1" customHeight="1" x14ac:dyDescent="0.25">
      <c r="A1781" s="43">
        <v>53665</v>
      </c>
      <c r="B1781" s="29" t="s">
        <v>229</v>
      </c>
      <c r="C1781" s="29" t="str">
        <f>IFERROR(INDEX(Cadastro!$C$5:$C$94,$AB1781),"NÃO INFORMADO")</f>
        <v>CAL</v>
      </c>
      <c r="D1781" s="29" t="str">
        <f>IFERROR(INDEX(Cadastro!$D$5:$D$94,$AB1781),"")</f>
        <v>6x1</v>
      </c>
      <c r="E1781" s="29" t="str">
        <f>IFERROR(INDEX(Cadastro!$G$5:$G$94,$AB1781),"")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$94,$AB1781),"")="",IF($L1781&gt;0,1,0),IF(IFERROR(INDEX(Cadastro!$F$5:$F$94,$AB1781),"")&lt;=IFERROR(INDEX(Parâmetros!$B$39:$B$48,MATCH($E1781,Parâmetros!$A$39:$A$48,0)),99),IFERROR(INDEX(Cadastro!$F$5:$F$94,$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$94,$AB1781),"")="",0,IF(IFERROR(INDEX(Cadastro!$F$5:$F$94,$AB1781),"")&gt;IFERROR(INDEX(Parâmetros!$B$39:$B$48,MATCH($E1781,Parâmetros!$A$39:$A$48,0)),99),IFERROR(INDEX(Cadastro!$F$5:$F$94,$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registro"),IF(AND($AB1781&lt;&gt;$AB1780,IFERROR(INDEX(Cadastro!$F$5:$F$94,$AB1781),"")=""),"Indeterminado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IFERROR(MATCH($A1781&amp;"|"&amp;TEXT(_xlfn.MAXIFS(Cadastro!$E$5:$E$94,Cadastro!$A$5:$A$94,$A1781,Cadastro!$E$5:$E$94,"&lt;="&amp;$F1781),"yyyymmdd"),Cadastro!$I$5:$I$94,0),"")</f>
        <v>66</v>
      </c>
      <c r="AC1781" t="str">
        <f>IFERROR(_xlfn.SINGLE(INDEX(Exceções!$D$5:$D$202,MATCH($A1781&amp;"|"&amp;$F1781,Exceções!$F$5:$F$202,0))),"")</f>
        <v/>
      </c>
      <c r="AD1781" t="str">
        <f>IF($AC1781="","",IFERROR(_xlfn.SINGLE(INDEX(Exceções!$E$5:$E$202,MATCH($A1781&amp;"|"&amp;$F1781,Exceções!$F$5:$F$202,0))),""))</f>
        <v/>
      </c>
    </row>
    <row r="1782" spans="1:30" ht="15" hidden="1" customHeight="1" x14ac:dyDescent="0.25">
      <c r="A1782" s="43">
        <v>53665</v>
      </c>
      <c r="B1782" s="29" t="s">
        <v>229</v>
      </c>
      <c r="C1782" s="29" t="str">
        <f>IFERROR(INDEX(Cadastro!$C$5:$C$94,$AB1782),"NÃO INFORMADO")</f>
        <v>CAL</v>
      </c>
      <c r="D1782" s="29" t="str">
        <f>IFERROR(INDEX(Cadastro!$D$5:$D$94,$AB1782),"")</f>
        <v>6x1</v>
      </c>
      <c r="E1782" s="29" t="str">
        <f>IFERROR(INDEX(Cadastro!$G$5:$G$94,$AB1782),"")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$94,$AB1782),"")="",IF($L1782&gt;0,1,0),IF(IFERROR(INDEX(Cadastro!$F$5:$F$94,$AB1782),"")&lt;=IFERROR(INDEX(Parâmetros!$B$39:$B$48,MATCH($E1782,Parâmetros!$A$39:$A$48,0)),99),IFERROR(INDEX(Cadastro!$F$5:$F$94,$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$94,$AB1782),"")="",0,IF(IFERROR(INDEX(Cadastro!$F$5:$F$94,$AB1782),"")&gt;IFERROR(INDEX(Parâmetros!$B$39:$B$48,MATCH($E1782,Parâmetros!$A$39:$A$48,0)),99),IFERROR(INDEX(Cadastro!$F$5:$F$94,$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registro"),IF(AND($AB1782&lt;&gt;$AB1781,IFERROR(INDEX(Cadastro!$F$5:$F$94,$AB1782),"")=""),"Indeterminado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IFERROR(MATCH($A1782&amp;"|"&amp;TEXT(_xlfn.MAXIFS(Cadastro!$E$5:$E$94,Cadastro!$A$5:$A$94,$A1782,Cadastro!$E$5:$E$94,"&lt;="&amp;$F1782),"yyyymmdd"),Cadastro!$I$5:$I$94,0),"")</f>
        <v>66</v>
      </c>
      <c r="AC1782" t="str">
        <f>IFERROR(_xlfn.SINGLE(INDEX(Exceções!$D$5:$D$202,MATCH($A1782&amp;"|"&amp;$F1782,Exceções!$F$5:$F$202,0))),"")</f>
        <v/>
      </c>
      <c r="AD1782" t="str">
        <f>IF($AC1782="","",IFERROR(_xlfn.SINGLE(INDEX(Exceções!$E$5:$E$202,MATCH($A1782&amp;"|"&amp;$F1782,Exceções!$F$5:$F$202,0))),""))</f>
        <v/>
      </c>
    </row>
    <row r="1783" spans="1:30" ht="15" hidden="1" customHeight="1" x14ac:dyDescent="0.25">
      <c r="A1783" s="43">
        <v>53665</v>
      </c>
      <c r="B1783" s="29" t="s">
        <v>229</v>
      </c>
      <c r="C1783" s="29" t="str">
        <f>IFERROR(INDEX(Cadastro!$C$5:$C$94,$AB1783),"NÃO INFORMADO")</f>
        <v>CAL</v>
      </c>
      <c r="D1783" s="29" t="str">
        <f>IFERROR(INDEX(Cadastro!$D$5:$D$94,$AB1783),"")</f>
        <v>6x1</v>
      </c>
      <c r="E1783" s="29" t="str">
        <f>IFERROR(INDEX(Cadastro!$G$5:$G$94,$AB1783),"")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$94,$AB1783),"")="",IF($L1783&gt;0,1,0),IF(IFERROR(INDEX(Cadastro!$F$5:$F$94,$AB1783),"")&lt;=IFERROR(INDEX(Parâmetros!$B$39:$B$48,MATCH($E1783,Parâmetros!$A$39:$A$48,0)),99),IFERROR(INDEX(Cadastro!$F$5:$F$94,$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$94,$AB1783),"")="",0,IF(IFERROR(INDEX(Cadastro!$F$5:$F$94,$AB1783),"")&gt;IFERROR(INDEX(Parâmetros!$B$39:$B$48,MATCH($E1783,Parâmetros!$A$39:$A$48,0)),99),IFERROR(INDEX(Cadastro!$F$5:$F$94,$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registro"),IF(AND($AB1783&lt;&gt;$AB1782,IFERROR(INDEX(Cadastro!$F$5:$F$94,$AB1783),"")=""),"Indeterminado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IFERROR(MATCH($A1783&amp;"|"&amp;TEXT(_xlfn.MAXIFS(Cadastro!$E$5:$E$94,Cadastro!$A$5:$A$94,$A1783,Cadastro!$E$5:$E$94,"&lt;="&amp;$F1783),"yyyymmdd"),Cadastro!$I$5:$I$94,0),"")</f>
        <v>66</v>
      </c>
      <c r="AC1783" t="str">
        <f>IFERROR(_xlfn.SINGLE(INDEX(Exceções!$D$5:$D$202,MATCH($A1783&amp;"|"&amp;$F1783,Exceções!$F$5:$F$202,0))),"")</f>
        <v/>
      </c>
      <c r="AD1783" t="str">
        <f>IF($AC1783="","",IFERROR(_xlfn.SINGLE(INDEX(Exceções!$E$5:$E$202,MATCH($A1783&amp;"|"&amp;$F1783,Exceções!$F$5:$F$202,0))),""))</f>
        <v/>
      </c>
    </row>
    <row r="1784" spans="1:30" ht="15" hidden="1" customHeight="1" x14ac:dyDescent="0.25">
      <c r="A1784" s="43">
        <v>53665</v>
      </c>
      <c r="B1784" s="29" t="s">
        <v>229</v>
      </c>
      <c r="C1784" s="29" t="str">
        <f>IFERROR(INDEX(Cadastro!$C$5:$C$94,$AB1784),"NÃO INFORMADO")</f>
        <v>CAL</v>
      </c>
      <c r="D1784" s="29" t="str">
        <f>IFERROR(INDEX(Cadastro!$D$5:$D$94,$AB1784),"")</f>
        <v>6x1</v>
      </c>
      <c r="E1784" s="29" t="str">
        <f>IFERROR(INDEX(Cadastro!$G$5:$G$94,$AB1784),"")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$94,$AB1784),"")="",IF($L1784&gt;0,1,0),IF(IFERROR(INDEX(Cadastro!$F$5:$F$94,$AB1784),"")&lt;=IFERROR(INDEX(Parâmetros!$B$39:$B$48,MATCH($E1784,Parâmetros!$A$39:$A$48,0)),99),IFERROR(INDEX(Cadastro!$F$5:$F$94,$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$94,$AB1784),"")="",0,IF(IFERROR(INDEX(Cadastro!$F$5:$F$94,$AB1784),"")&gt;IFERROR(INDEX(Parâmetros!$B$39:$B$48,MATCH($E1784,Parâmetros!$A$39:$A$48,0)),99),IFERROR(INDEX(Cadastro!$F$5:$F$94,$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registro"),IF(AND($AB1784&lt;&gt;$AB1783,IFERROR(INDEX(Cadastro!$F$5:$F$94,$AB1784),"")=""),"Indeterminado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IFERROR(MATCH($A1784&amp;"|"&amp;TEXT(_xlfn.MAXIFS(Cadastro!$E$5:$E$94,Cadastro!$A$5:$A$94,$A1784,Cadastro!$E$5:$E$94,"&lt;="&amp;$F1784),"yyyymmdd"),Cadastro!$I$5:$I$94,0),"")</f>
        <v>66</v>
      </c>
      <c r="AC1784" t="str">
        <f>IFERROR(_xlfn.SINGLE(INDEX(Exceções!$D$5:$D$202,MATCH($A1784&amp;"|"&amp;$F1784,Exceções!$F$5:$F$202,0))),"")</f>
        <v/>
      </c>
      <c r="AD1784" t="str">
        <f>IF($AC1784="","",IFERROR(_xlfn.SINGLE(INDEX(Exceções!$E$5:$E$202,MATCH($A1784&amp;"|"&amp;$F1784,Exceções!$F$5:$F$202,0))),""))</f>
        <v/>
      </c>
    </row>
    <row r="1785" spans="1:30" ht="15" hidden="1" customHeight="1" x14ac:dyDescent="0.25">
      <c r="A1785" s="43">
        <v>53665</v>
      </c>
      <c r="B1785" s="29" t="s">
        <v>229</v>
      </c>
      <c r="C1785" s="29" t="str">
        <f>IFERROR(INDEX(Cadastro!$C$5:$C$94,$AB1785),"NÃO INFORMADO")</f>
        <v>CAL</v>
      </c>
      <c r="D1785" s="29" t="str">
        <f>IFERROR(INDEX(Cadastro!$D$5:$D$94,$AB1785),"")</f>
        <v>6x1</v>
      </c>
      <c r="E1785" s="29" t="str">
        <f>IFERROR(INDEX(Cadastro!$G$5:$G$94,$AB1785),"")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$94,$AB1785),"")="",IF($L1785&gt;0,1,0),IF(IFERROR(INDEX(Cadastro!$F$5:$F$94,$AB1785),"")&lt;=IFERROR(INDEX(Parâmetros!$B$39:$B$48,MATCH($E1785,Parâmetros!$A$39:$A$48,0)),99),IFERROR(INDEX(Cadastro!$F$5:$F$94,$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$94,$AB1785),"")="",0,IF(IFERROR(INDEX(Cadastro!$F$5:$F$94,$AB1785),"")&gt;IFERROR(INDEX(Parâmetros!$B$39:$B$48,MATCH($E1785,Parâmetros!$A$39:$A$48,0)),99),IFERROR(INDEX(Cadastro!$F$5:$F$94,$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registro"),IF(AND($AB1785&lt;&gt;$AB1784,IFERROR(INDEX(Cadastro!$F$5:$F$94,$AB1785),"")=""),"Indeterminado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IFERROR(MATCH($A1785&amp;"|"&amp;TEXT(_xlfn.MAXIFS(Cadastro!$E$5:$E$94,Cadastro!$A$5:$A$94,$A1785,Cadastro!$E$5:$E$94,"&lt;="&amp;$F1785),"yyyymmdd"),Cadastro!$I$5:$I$94,0),"")</f>
        <v>66</v>
      </c>
      <c r="AC1785" t="str">
        <f>IFERROR(_xlfn.SINGLE(INDEX(Exceções!$D$5:$D$202,MATCH($A1785&amp;"|"&amp;$F1785,Exceções!$F$5:$F$202,0))),"")</f>
        <v/>
      </c>
      <c r="AD1785" t="str">
        <f>IF($AC1785="","",IFERROR(_xlfn.SINGLE(INDEX(Exceções!$E$5:$E$202,MATCH($A1785&amp;"|"&amp;$F1785,Exceções!$F$5:$F$202,0))),""))</f>
        <v/>
      </c>
    </row>
    <row r="1786" spans="1:30" ht="15" hidden="1" customHeight="1" x14ac:dyDescent="0.25">
      <c r="A1786" s="43">
        <v>53665</v>
      </c>
      <c r="B1786" s="29" t="s">
        <v>229</v>
      </c>
      <c r="C1786" s="29" t="str">
        <f>IFERROR(INDEX(Cadastro!$C$5:$C$94,$AB1786),"NÃO INFORMADO")</f>
        <v>CAL</v>
      </c>
      <c r="D1786" s="29" t="str">
        <f>IFERROR(INDEX(Cadastro!$D$5:$D$94,$AB1786),"")</f>
        <v>6x1</v>
      </c>
      <c r="E1786" s="29" t="str">
        <f>IFERROR(INDEX(Cadastro!$G$5:$G$94,$AB1786),"")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$94,$AB1786),"")="",IF($L1786&gt;0,1,0),IF(IFERROR(INDEX(Cadastro!$F$5:$F$94,$AB1786),"")&lt;=IFERROR(INDEX(Parâmetros!$B$39:$B$48,MATCH($E1786,Parâmetros!$A$39:$A$48,0)),99),IFERROR(INDEX(Cadastro!$F$5:$F$94,$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$94,$AB1786),"")="",0,IF(IFERROR(INDEX(Cadastro!$F$5:$F$94,$AB1786),"")&gt;IFERROR(INDEX(Parâmetros!$B$39:$B$48,MATCH($E1786,Parâmetros!$A$39:$A$48,0)),99),IFERROR(INDEX(Cadastro!$F$5:$F$94,$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registro"),IF(AND($AB1786&lt;&gt;$AB1785,IFERROR(INDEX(Cadastro!$F$5:$F$94,$AB1786),"")=""),"Indeterminado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IFERROR(MATCH($A1786&amp;"|"&amp;TEXT(_xlfn.MAXIFS(Cadastro!$E$5:$E$94,Cadastro!$A$5:$A$94,$A1786,Cadastro!$E$5:$E$94,"&lt;="&amp;$F1786),"yyyymmdd"),Cadastro!$I$5:$I$94,0),"")</f>
        <v>66</v>
      </c>
      <c r="AC1786" t="str">
        <f>IFERROR(_xlfn.SINGLE(INDEX(Exceções!$D$5:$D$202,MATCH($A1786&amp;"|"&amp;$F1786,Exceções!$F$5:$F$202,0))),"")</f>
        <v/>
      </c>
      <c r="AD1786" t="str">
        <f>IF($AC1786="","",IFERROR(_xlfn.SINGLE(INDEX(Exceções!$E$5:$E$202,MATCH($A1786&amp;"|"&amp;$F1786,Exceções!$F$5:$F$202,0))),""))</f>
        <v/>
      </c>
    </row>
    <row r="1787" spans="1:30" ht="15" hidden="1" customHeight="1" x14ac:dyDescent="0.25">
      <c r="A1787" s="43">
        <v>53665</v>
      </c>
      <c r="B1787" s="29" t="s">
        <v>229</v>
      </c>
      <c r="C1787" s="29" t="str">
        <f>IFERROR(INDEX(Cadastro!$C$5:$C$94,$AB1787),"NÃO INFORMADO")</f>
        <v>CAL</v>
      </c>
      <c r="D1787" s="29" t="str">
        <f>IFERROR(INDEX(Cadastro!$D$5:$D$94,$AB1787),"")</f>
        <v>6x1</v>
      </c>
      <c r="E1787" s="29" t="str">
        <f>IFERROR(INDEX(Cadastro!$G$5:$G$94,$AB1787),"")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Não</v>
      </c>
      <c r="Q1787" s="44" t="str">
        <f t="shared" si="344"/>
        <v/>
      </c>
      <c r="R1787" s="44" t="str">
        <f t="shared" si="345"/>
        <v/>
      </c>
      <c r="S1787" s="42" t="str">
        <f t="shared" si="346"/>
        <v/>
      </c>
      <c r="T1787" s="44" t="str">
        <f>IF($Q1787&lt;&gt;"Sim","",IF($N1787&gt;Parâmetros!$E$15,"Sim","Não"))</f>
        <v/>
      </c>
      <c r="U1787" s="29" t="str">
        <f t="shared" si="347"/>
        <v>Fora da apuração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$94,$AB1787),"")="",IF($L1787&gt;0,1,0),IF(IFERROR(INDEX(Cadastro!$F$5:$F$94,$AB1787),"")&lt;=IFERROR(INDEX(Parâmetros!$B$39:$B$48,MATCH($E1787,Parâmetros!$A$39:$A$48,0)),99),IFERROR(INDEX(Cadastro!$F$5:$F$94,$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$94,$AB1787),"")="",0,IF(IFERROR(INDEX(Cadastro!$F$5:$F$94,$AB1787),"")&gt;IFERROR(INDEX(Parâmetros!$B$39:$B$48,MATCH($E1787,Parâmetros!$A$39:$A$48,0)),99),IFERROR(INDEX(Cadastro!$F$5:$F$94,$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registro"),IF(AND($AB1787&lt;&gt;$AB1786,IFERROR(INDEX(Cadastro!$F$5:$F$94,$AB1787),"")=""),"Indeterminado (início da série)",IF($X1787&gt;0,"Folga","Falta de registro"))))))))</f>
        <v>Falta de registro</v>
      </c>
      <c r="Z1787" s="46">
        <f>IF(OR($L1787&gt;0,$F1787&gt;Parâmetros!$E$14),0,IF($A1787&lt;&gt;$A1786,1,N($Z1786)+1))</f>
        <v>0</v>
      </c>
      <c r="AA1787" s="46">
        <f>IF(OR($L1787&gt;0,$F1787&gt;Parâmetros!$E$14),0,IF(OR($A1787&lt;&gt;$A1788,$F1788&gt;Parâmetros!$E$14),1,N($AA1788)+1))</f>
        <v>0</v>
      </c>
      <c r="AB1787" s="43">
        <f>IFERROR(MATCH($A1787&amp;"|"&amp;TEXT(_xlfn.MAXIFS(Cadastro!$E$5:$E$94,Cadastro!$A$5:$A$94,$A1787,Cadastro!$E$5:$E$94,"&lt;="&amp;$F1787),"yyyymmdd"),Cadastro!$I$5:$I$94,0),"")</f>
        <v>66</v>
      </c>
      <c r="AC1787" t="str">
        <f>IFERROR(_xlfn.SINGLE(INDEX(Exceções!$D$5:$D$202,MATCH($A1787&amp;"|"&amp;$F1787,Exceções!$F$5:$F$202,0))),"")</f>
        <v/>
      </c>
      <c r="AD1787" t="str">
        <f>IF($AC1787="","",IFERROR(_xlfn.SINGLE(INDEX(Exceções!$E$5:$E$202,MATCH($A1787&amp;"|"&amp;$F1787,Exceções!$F$5:$F$202,0))),""))</f>
        <v/>
      </c>
    </row>
    <row r="1788" spans="1:30" ht="15" hidden="1" customHeight="1" x14ac:dyDescent="0.25">
      <c r="A1788" s="43">
        <v>53665</v>
      </c>
      <c r="B1788" s="29" t="s">
        <v>229</v>
      </c>
      <c r="C1788" s="29" t="str">
        <f>IFERROR(INDEX(Cadastro!$C$5:$C$94,$AB1788),"NÃO INFORMADO")</f>
        <v>CAL</v>
      </c>
      <c r="D1788" s="29" t="str">
        <f>IFERROR(INDEX(Cadastro!$D$5:$D$94,$AB1788),"")</f>
        <v>6x1</v>
      </c>
      <c r="E1788" s="29" t="str">
        <f>IFERROR(INDEX(Cadastro!$G$5:$G$94,$AB1788),"")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$94,$AB1788),"")="",IF($L1788&gt;0,1,0),IF(IFERROR(INDEX(Cadastro!$F$5:$F$94,$AB1788),"")&lt;=IFERROR(INDEX(Parâmetros!$B$39:$B$48,MATCH($E1788,Parâmetros!$A$39:$A$48,0)),99),IFERROR(INDEX(Cadastro!$F$5:$F$94,$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$94,$AB1788),"")="",0,IF(IFERROR(INDEX(Cadastro!$F$5:$F$94,$AB1788),"")&gt;IFERROR(INDEX(Parâmetros!$B$39:$B$48,MATCH($E1788,Parâmetros!$A$39:$A$48,0)),99),IFERROR(INDEX(Cadastro!$F$5:$F$94,$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registro"),IF(AND($AB1788&lt;&gt;$AB1787,IFERROR(INDEX(Cadastro!$F$5:$F$94,$AB1788),"")=""),"Indeterminado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IFERROR(MATCH($A1788&amp;"|"&amp;TEXT(_xlfn.MAXIFS(Cadastro!$E$5:$E$94,Cadastro!$A$5:$A$94,$A1788,Cadastro!$E$5:$E$94,"&lt;="&amp;$F1788),"yyyymmdd"),Cadastro!$I$5:$I$94,0),"")</f>
        <v>66</v>
      </c>
      <c r="AC1788" t="str">
        <f>IFERROR(_xlfn.SINGLE(INDEX(Exceções!$D$5:$D$202,MATCH($A1788&amp;"|"&amp;$F1788,Exceções!$F$5:$F$202,0))),"")</f>
        <v/>
      </c>
      <c r="AD1788" t="str">
        <f>IF($AC1788="","",IFERROR(_xlfn.SINGLE(INDEX(Exceções!$E$5:$E$202,MATCH($A1788&amp;"|"&amp;$F1788,Exceções!$F$5:$F$202,0))),""))</f>
        <v/>
      </c>
    </row>
    <row r="1789" spans="1:30" ht="15" hidden="1" customHeight="1" x14ac:dyDescent="0.25">
      <c r="A1789" s="43">
        <v>53665</v>
      </c>
      <c r="B1789" s="29" t="s">
        <v>229</v>
      </c>
      <c r="C1789" s="29" t="str">
        <f>IFERROR(INDEX(Cadastro!$C$5:$C$94,$AB1789),"NÃO INFORMADO")</f>
        <v>CAL</v>
      </c>
      <c r="D1789" s="29" t="str">
        <f>IFERROR(INDEX(Cadastro!$D$5:$D$94,$AB1789),"")</f>
        <v>6x1</v>
      </c>
      <c r="E1789" s="29" t="str">
        <f>IFERROR(INDEX(Cadastro!$G$5:$G$94,$AB1789),"")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$94,$AB1789),"")="",IF($L1789&gt;0,1,0),IF(IFERROR(INDEX(Cadastro!$F$5:$F$94,$AB1789),"")&lt;=IFERROR(INDEX(Parâmetros!$B$39:$B$48,MATCH($E1789,Parâmetros!$A$39:$A$48,0)),99),IFERROR(INDEX(Cadastro!$F$5:$F$94,$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$94,$AB1789),"")="",0,IF(IFERROR(INDEX(Cadastro!$F$5:$F$94,$AB1789),"")&gt;IFERROR(INDEX(Parâmetros!$B$39:$B$48,MATCH($E1789,Parâmetros!$A$39:$A$48,0)),99),IFERROR(INDEX(Cadastro!$F$5:$F$94,$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registro"),IF(AND($AB1789&lt;&gt;$AB1788,IFERROR(INDEX(Cadastro!$F$5:$F$94,$AB1789),"")=""),"Indeterminado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IFERROR(MATCH($A1789&amp;"|"&amp;TEXT(_xlfn.MAXIFS(Cadastro!$E$5:$E$94,Cadastro!$A$5:$A$94,$A1789,Cadastro!$E$5:$E$94,"&lt;="&amp;$F1789),"yyyymmdd"),Cadastro!$I$5:$I$94,0),"")</f>
        <v>66</v>
      </c>
      <c r="AC1789" t="str">
        <f>IFERROR(_xlfn.SINGLE(INDEX(Exceções!$D$5:$D$202,MATCH($A1789&amp;"|"&amp;$F1789,Exceções!$F$5:$F$202,0))),"")</f>
        <v/>
      </c>
      <c r="AD1789" t="str">
        <f>IF($AC1789="","",IFERROR(_xlfn.SINGLE(INDEX(Exceções!$E$5:$E$202,MATCH($A1789&amp;"|"&amp;$F1789,Exceções!$F$5:$F$202,0))),""))</f>
        <v/>
      </c>
    </row>
    <row r="1790" spans="1:30" ht="15" hidden="1" customHeight="1" x14ac:dyDescent="0.25">
      <c r="A1790" s="43">
        <v>53665</v>
      </c>
      <c r="B1790" s="29" t="s">
        <v>229</v>
      </c>
      <c r="C1790" s="29" t="str">
        <f>IFERROR(INDEX(Cadastro!$C$5:$C$94,$AB1790),"NÃO INFORMADO")</f>
        <v>CAL</v>
      </c>
      <c r="D1790" s="29" t="str">
        <f>IFERROR(INDEX(Cadastro!$D$5:$D$94,$AB1790),"")</f>
        <v>6x1</v>
      </c>
      <c r="E1790" s="29" t="str">
        <f>IFERROR(INDEX(Cadastro!$G$5:$G$94,$AB1790),"")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$94,$AB1790),"")="",IF($L1790&gt;0,1,0),IF(IFERROR(INDEX(Cadastro!$F$5:$F$94,$AB1790),"")&lt;=IFERROR(INDEX(Parâmetros!$B$39:$B$48,MATCH($E1790,Parâmetros!$A$39:$A$48,0)),99),IFERROR(INDEX(Cadastro!$F$5:$F$94,$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$94,$AB1790),"")="",0,IF(IFERROR(INDEX(Cadastro!$F$5:$F$94,$AB1790),"")&gt;IFERROR(INDEX(Parâmetros!$B$39:$B$48,MATCH($E1790,Parâmetros!$A$39:$A$48,0)),99),IFERROR(INDEX(Cadastro!$F$5:$F$94,$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registro"),IF(AND($AB1790&lt;&gt;$AB1789,IFERROR(INDEX(Cadastro!$F$5:$F$94,$AB1790),"")=""),"Indeterminado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IFERROR(MATCH($A1790&amp;"|"&amp;TEXT(_xlfn.MAXIFS(Cadastro!$E$5:$E$94,Cadastro!$A$5:$A$94,$A1790,Cadastro!$E$5:$E$94,"&lt;="&amp;$F1790),"yyyymmdd"),Cadastro!$I$5:$I$94,0),"")</f>
        <v>66</v>
      </c>
      <c r="AC1790" t="str">
        <f>IFERROR(_xlfn.SINGLE(INDEX(Exceções!$D$5:$D$202,MATCH($A1790&amp;"|"&amp;$F1790,Exceções!$F$5:$F$202,0))),"")</f>
        <v/>
      </c>
      <c r="AD1790" t="str">
        <f>IF($AC1790="","",IFERROR(_xlfn.SINGLE(INDEX(Exceções!$E$5:$E$202,MATCH($A1790&amp;"|"&amp;$F1790,Exceções!$F$5:$F$202,0))),""))</f>
        <v/>
      </c>
    </row>
    <row r="1791" spans="1:30" ht="15" hidden="1" customHeight="1" x14ac:dyDescent="0.25">
      <c r="A1791" s="43">
        <v>53665</v>
      </c>
      <c r="B1791" s="29" t="s">
        <v>229</v>
      </c>
      <c r="C1791" s="29" t="str">
        <f>IFERROR(INDEX(Cadastro!$C$5:$C$94,$AB1791),"NÃO INFORMADO")</f>
        <v>CAL</v>
      </c>
      <c r="D1791" s="29" t="str">
        <f>IFERROR(INDEX(Cadastro!$D$5:$D$94,$AB1791),"")</f>
        <v>6x1</v>
      </c>
      <c r="E1791" s="29" t="str">
        <f>IFERROR(INDEX(Cadastro!$G$5:$G$94,$AB1791),"")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$94,$AB1791),"")="",IF($L1791&gt;0,1,0),IF(IFERROR(INDEX(Cadastro!$F$5:$F$94,$AB1791),"")&lt;=IFERROR(INDEX(Parâmetros!$B$39:$B$48,MATCH($E1791,Parâmetros!$A$39:$A$48,0)),99),IFERROR(INDEX(Cadastro!$F$5:$F$94,$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$94,$AB1791),"")="",0,IF(IFERROR(INDEX(Cadastro!$F$5:$F$94,$AB1791),"")&gt;IFERROR(INDEX(Parâmetros!$B$39:$B$48,MATCH($E1791,Parâmetros!$A$39:$A$48,0)),99),IFERROR(INDEX(Cadastro!$F$5:$F$94,$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registro"),IF(AND($AB1791&lt;&gt;$AB1790,IFERROR(INDEX(Cadastro!$F$5:$F$94,$AB1791),"")=""),"Indeterminado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IFERROR(MATCH($A1791&amp;"|"&amp;TEXT(_xlfn.MAXIFS(Cadastro!$E$5:$E$94,Cadastro!$A$5:$A$94,$A1791,Cadastro!$E$5:$E$94,"&lt;="&amp;$F1791),"yyyymmdd"),Cadastro!$I$5:$I$94,0),"")</f>
        <v>66</v>
      </c>
      <c r="AC1791" t="str">
        <f>IFERROR(_xlfn.SINGLE(INDEX(Exceções!$D$5:$D$202,MATCH($A1791&amp;"|"&amp;$F1791,Exceções!$F$5:$F$202,0))),"")</f>
        <v/>
      </c>
      <c r="AD1791" t="str">
        <f>IF($AC1791="","",IFERROR(_xlfn.SINGLE(INDEX(Exceções!$E$5:$E$202,MATCH($A1791&amp;"|"&amp;$F1791,Exceções!$F$5:$F$202,0))),""))</f>
        <v/>
      </c>
    </row>
    <row r="1792" spans="1:30" ht="15" hidden="1" customHeight="1" x14ac:dyDescent="0.25">
      <c r="A1792" s="43">
        <v>53665</v>
      </c>
      <c r="B1792" s="29" t="s">
        <v>229</v>
      </c>
      <c r="C1792" s="29" t="str">
        <f>IFERROR(INDEX(Cadastro!$C$5:$C$94,$AB1792),"NÃO INFORMADO")</f>
        <v>CAL</v>
      </c>
      <c r="D1792" s="29" t="str">
        <f>IFERROR(INDEX(Cadastro!$D$5:$D$94,$AB1792),"")</f>
        <v>6x1</v>
      </c>
      <c r="E1792" s="29" t="str">
        <f>IFERROR(INDEX(Cadastro!$G$5:$G$94,$AB1792),"")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$94,$AB1792),"")="",IF($L1792&gt;0,1,0),IF(IFERROR(INDEX(Cadastro!$F$5:$F$94,$AB1792),"")&lt;=IFERROR(INDEX(Parâmetros!$B$39:$B$48,MATCH($E1792,Parâmetros!$A$39:$A$48,0)),99),IFERROR(INDEX(Cadastro!$F$5:$F$94,$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$94,$AB1792),"")="",0,IF(IFERROR(INDEX(Cadastro!$F$5:$F$94,$AB1792),"")&gt;IFERROR(INDEX(Parâmetros!$B$39:$B$48,MATCH($E1792,Parâmetros!$A$39:$A$48,0)),99),IFERROR(INDEX(Cadastro!$F$5:$F$94,$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registro"),IF(AND($AB1792&lt;&gt;$AB1791,IFERROR(INDEX(Cadastro!$F$5:$F$94,$AB1792),"")=""),"Indeterminado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IFERROR(MATCH($A1792&amp;"|"&amp;TEXT(_xlfn.MAXIFS(Cadastro!$E$5:$E$94,Cadastro!$A$5:$A$94,$A1792,Cadastro!$E$5:$E$94,"&lt;="&amp;$F1792),"yyyymmdd"),Cadastro!$I$5:$I$94,0),"")</f>
        <v>66</v>
      </c>
      <c r="AC1792" t="str">
        <f>IFERROR(_xlfn.SINGLE(INDEX(Exceções!$D$5:$D$202,MATCH($A1792&amp;"|"&amp;$F1792,Exceções!$F$5:$F$202,0))),"")</f>
        <v/>
      </c>
      <c r="AD1792" t="str">
        <f>IF($AC1792="","",IFERROR(_xlfn.SINGLE(INDEX(Exceções!$E$5:$E$202,MATCH($A1792&amp;"|"&amp;$F1792,Exceções!$F$5:$F$202,0))),""))</f>
        <v/>
      </c>
    </row>
    <row r="1793" spans="1:30" ht="15" hidden="1" customHeight="1" x14ac:dyDescent="0.25">
      <c r="A1793" s="43">
        <v>53665</v>
      </c>
      <c r="B1793" s="29" t="s">
        <v>229</v>
      </c>
      <c r="C1793" s="29" t="str">
        <f>IFERROR(INDEX(Cadastro!$C$5:$C$94,$AB1793),"NÃO INFORMADO")</f>
        <v>CAL</v>
      </c>
      <c r="D1793" s="29" t="str">
        <f>IFERROR(INDEX(Cadastro!$D$5:$D$94,$AB1793),"")</f>
        <v>6x1</v>
      </c>
      <c r="E1793" s="29" t="str">
        <f>IFERROR(INDEX(Cadastro!$G$5:$G$94,$AB1793),"")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$94,$AB1793),"")="",IF($L1793&gt;0,1,0),IF(IFERROR(INDEX(Cadastro!$F$5:$F$94,$AB1793),"")&lt;=IFERROR(INDEX(Parâmetros!$B$39:$B$48,MATCH($E1793,Parâmetros!$A$39:$A$48,0)),99),IFERROR(INDEX(Cadastro!$F$5:$F$94,$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$94,$AB1793),"")="",0,IF(IFERROR(INDEX(Cadastro!$F$5:$F$94,$AB1793),"")&gt;IFERROR(INDEX(Parâmetros!$B$39:$B$48,MATCH($E1793,Parâmetros!$A$39:$A$48,0)),99),IFERROR(INDEX(Cadastro!$F$5:$F$94,$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registro"),IF(AND($AB1793&lt;&gt;$AB1792,IFERROR(INDEX(Cadastro!$F$5:$F$94,$AB1793),"")=""),"Indeterminado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IFERROR(MATCH($A1793&amp;"|"&amp;TEXT(_xlfn.MAXIFS(Cadastro!$E$5:$E$94,Cadastro!$A$5:$A$94,$A1793,Cadastro!$E$5:$E$94,"&lt;="&amp;$F1793),"yyyymmdd"),Cadastro!$I$5:$I$94,0),"")</f>
        <v>66</v>
      </c>
      <c r="AC1793" t="str">
        <f>IFERROR(_xlfn.SINGLE(INDEX(Exceções!$D$5:$D$202,MATCH($A1793&amp;"|"&amp;$F1793,Exceções!$F$5:$F$202,0))),"")</f>
        <v/>
      </c>
      <c r="AD1793" t="str">
        <f>IF($AC1793="","",IFERROR(_xlfn.SINGLE(INDEX(Exceções!$E$5:$E$202,MATCH($A1793&amp;"|"&amp;$F1793,Exceções!$F$5:$F$202,0))),""))</f>
        <v/>
      </c>
    </row>
    <row r="1794" spans="1:30" ht="15" hidden="1" customHeight="1" x14ac:dyDescent="0.25">
      <c r="A1794" s="43">
        <v>53665</v>
      </c>
      <c r="B1794" s="29" t="s">
        <v>229</v>
      </c>
      <c r="C1794" s="29" t="str">
        <f>IFERROR(INDEX(Cadastro!$C$5:$C$94,$AB1794),"NÃO INFORMADO")</f>
        <v>CAL</v>
      </c>
      <c r="D1794" s="29" t="str">
        <f>IFERROR(INDEX(Cadastro!$D$5:$D$94,$AB1794),"")</f>
        <v>6x1</v>
      </c>
      <c r="E1794" s="29" t="str">
        <f>IFERROR(INDEX(Cadastro!$G$5:$G$94,$AB1794),"")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$94,$AB1794),"")="",IF($L1794&gt;0,1,0),IF(IFERROR(INDEX(Cadastro!$F$5:$F$94,$AB1794),"")&lt;=IFERROR(INDEX(Parâmetros!$B$39:$B$48,MATCH($E1794,Parâmetros!$A$39:$A$48,0)),99),IFERROR(INDEX(Cadastro!$F$5:$F$94,$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$94,$AB1794),"")="",0,IF(IFERROR(INDEX(Cadastro!$F$5:$F$94,$AB1794),"")&gt;IFERROR(INDEX(Parâmetros!$B$39:$B$48,MATCH($E1794,Parâmetros!$A$39:$A$48,0)),99),IFERROR(INDEX(Cadastro!$F$5:$F$94,$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registro"),IF(AND($AB1794&lt;&gt;$AB1793,IFERROR(INDEX(Cadastro!$F$5:$F$94,$AB1794),"")=""),"Indeterminado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IFERROR(MATCH($A1794&amp;"|"&amp;TEXT(_xlfn.MAXIFS(Cadastro!$E$5:$E$94,Cadastro!$A$5:$A$94,$A1794,Cadastro!$E$5:$E$94,"&lt;="&amp;$F1794),"yyyymmdd"),Cadastro!$I$5:$I$94,0),"")</f>
        <v>66</v>
      </c>
      <c r="AC1794" t="str">
        <f>IFERROR(_xlfn.SINGLE(INDEX(Exceções!$D$5:$D$202,MATCH($A1794&amp;"|"&amp;$F1794,Exceções!$F$5:$F$202,0))),"")</f>
        <v/>
      </c>
      <c r="AD1794" t="str">
        <f>IF($AC1794="","",IFERROR(_xlfn.SINGLE(INDEX(Exceções!$E$5:$E$202,MATCH($A1794&amp;"|"&amp;$F1794,Exceções!$F$5:$F$202,0))),""))</f>
        <v/>
      </c>
    </row>
    <row r="1795" spans="1:30" ht="15" hidden="1" customHeight="1" x14ac:dyDescent="0.25">
      <c r="A1795" s="43">
        <v>53665</v>
      </c>
      <c r="B1795" s="29" t="s">
        <v>229</v>
      </c>
      <c r="C1795" s="29" t="str">
        <f>IFERROR(INDEX(Cadastro!$C$5:$C$94,$AB1795),"NÃO INFORMADO")</f>
        <v>CAL</v>
      </c>
      <c r="D1795" s="29" t="str">
        <f>IFERROR(INDEX(Cadastro!$D$5:$D$94,$AB1795),"")</f>
        <v>6x1</v>
      </c>
      <c r="E1795" s="29" t="str">
        <f>IFERROR(INDEX(Cadastro!$G$5:$G$94,$AB1795),"")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$94,$AB1795),"")="",IF($L1795&gt;0,1,0),IF(IFERROR(INDEX(Cadastro!$F$5:$F$94,$AB1795),"")&lt;=IFERROR(INDEX(Parâmetros!$B$39:$B$48,MATCH($E1795,Parâmetros!$A$39:$A$48,0)),99),IFERROR(INDEX(Cadastro!$F$5:$F$94,$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$94,$AB1795),"")="",0,IF(IFERROR(INDEX(Cadastro!$F$5:$F$94,$AB1795),"")&gt;IFERROR(INDEX(Parâmetros!$B$39:$B$48,MATCH($E1795,Parâmetros!$A$39:$A$48,0)),99),IFERROR(INDEX(Cadastro!$F$5:$F$94,$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registro"),IF(AND($AB1795&lt;&gt;$AB1794,IFERROR(INDEX(Cadastro!$F$5:$F$94,$AB1795),"")=""),"Indeterminado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IFERROR(MATCH($A1795&amp;"|"&amp;TEXT(_xlfn.MAXIFS(Cadastro!$E$5:$E$94,Cadastro!$A$5:$A$94,$A1795,Cadastro!$E$5:$E$94,"&lt;="&amp;$F1795),"yyyymmdd"),Cadastro!$I$5:$I$94,0),"")</f>
        <v>66</v>
      </c>
      <c r="AC1795" t="str">
        <f>IFERROR(_xlfn.SINGLE(INDEX(Exceções!$D$5:$D$202,MATCH($A1795&amp;"|"&amp;$F1795,Exceções!$F$5:$F$202,0))),"")</f>
        <v/>
      </c>
      <c r="AD1795" t="str">
        <f>IF($AC1795="","",IFERROR(_xlfn.SINGLE(INDEX(Exceções!$E$5:$E$202,MATCH($A1795&amp;"|"&amp;$F1795,Exceções!$F$5:$F$202,0))),""))</f>
        <v/>
      </c>
    </row>
    <row r="1796" spans="1:30" ht="15" hidden="1" customHeight="1" x14ac:dyDescent="0.25">
      <c r="A1796" s="43">
        <v>53665</v>
      </c>
      <c r="B1796" s="29" t="s">
        <v>229</v>
      </c>
      <c r="C1796" s="29" t="str">
        <f>IFERROR(INDEX(Cadastro!$C$5:$C$94,$AB1796),"NÃO INFORMADO")</f>
        <v>CAL</v>
      </c>
      <c r="D1796" s="29" t="str">
        <f>IFERROR(INDEX(Cadastro!$D$5:$D$94,$AB1796),"")</f>
        <v>6x1</v>
      </c>
      <c r="E1796" s="29" t="str">
        <f>IFERROR(INDEX(Cadastro!$G$5:$G$94,$AB1796),"")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$94,$AB1796),"")="",IF($L1796&gt;0,1,0),IF(IFERROR(INDEX(Cadastro!$F$5:$F$94,$AB1796),"")&lt;=IFERROR(INDEX(Parâmetros!$B$39:$B$48,MATCH($E1796,Parâmetros!$A$39:$A$48,0)),99),IFERROR(INDEX(Cadastro!$F$5:$F$94,$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$94,$AB1796),"")="",0,IF(IFERROR(INDEX(Cadastro!$F$5:$F$94,$AB1796),"")&gt;IFERROR(INDEX(Parâmetros!$B$39:$B$48,MATCH($E1796,Parâmetros!$A$39:$A$48,0)),99),IFERROR(INDEX(Cadastro!$F$5:$F$94,$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registro"),IF(AND($AB1796&lt;&gt;$AB1795,IFERROR(INDEX(Cadastro!$F$5:$F$94,$AB1796),"")=""),"Indeterminado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IFERROR(MATCH($A1796&amp;"|"&amp;TEXT(_xlfn.MAXIFS(Cadastro!$E$5:$E$94,Cadastro!$A$5:$A$94,$A1796,Cadastro!$E$5:$E$94,"&lt;="&amp;$F1796),"yyyymmdd"),Cadastro!$I$5:$I$94,0),"")</f>
        <v>66</v>
      </c>
      <c r="AC1796" t="str">
        <f>IFERROR(_xlfn.SINGLE(INDEX(Exceções!$D$5:$D$202,MATCH($A1796&amp;"|"&amp;$F1796,Exceções!$F$5:$F$202,0))),"")</f>
        <v/>
      </c>
      <c r="AD1796" t="str">
        <f>IF($AC1796="","",IFERROR(_xlfn.SINGLE(INDEX(Exceções!$E$5:$E$202,MATCH($A1796&amp;"|"&amp;$F1796,Exceções!$F$5:$F$202,0))),""))</f>
        <v/>
      </c>
    </row>
    <row r="1797" spans="1:30" ht="15" hidden="1" customHeight="1" x14ac:dyDescent="0.25">
      <c r="A1797" s="43">
        <v>53665</v>
      </c>
      <c r="B1797" s="29" t="s">
        <v>229</v>
      </c>
      <c r="C1797" s="29" t="str">
        <f>IFERROR(INDEX(Cadastro!$C$5:$C$94,$AB1797),"NÃO INFORMADO")</f>
        <v>CAL</v>
      </c>
      <c r="D1797" s="29" t="str">
        <f>IFERROR(INDEX(Cadastro!$D$5:$D$94,$AB1797),"")</f>
        <v>6x1</v>
      </c>
      <c r="E1797" s="29" t="str">
        <f>IFERROR(INDEX(Cadastro!$G$5:$G$94,$AB1797),"")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$94,$AB1797),"")="",IF($L1797&gt;0,1,0),IF(IFERROR(INDEX(Cadastro!$F$5:$F$94,$AB1797),"")&lt;=IFERROR(INDEX(Parâmetros!$B$39:$B$48,MATCH($E1797,Parâmetros!$A$39:$A$48,0)),99),IFERROR(INDEX(Cadastro!$F$5:$F$94,$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$94,$AB1797),"")="",0,IF(IFERROR(INDEX(Cadastro!$F$5:$F$94,$AB1797),"")&gt;IFERROR(INDEX(Parâmetros!$B$39:$B$48,MATCH($E1797,Parâmetros!$A$39:$A$48,0)),99),IFERROR(INDEX(Cadastro!$F$5:$F$94,$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registro"),IF(AND($AB1797&lt;&gt;$AB1796,IFERROR(INDEX(Cadastro!$F$5:$F$94,$AB1797),"")=""),"Indeterminado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IFERROR(MATCH($A1797&amp;"|"&amp;TEXT(_xlfn.MAXIFS(Cadastro!$E$5:$E$94,Cadastro!$A$5:$A$94,$A1797,Cadastro!$E$5:$E$94,"&lt;="&amp;$F1797),"yyyymmdd"),Cadastro!$I$5:$I$94,0),"")</f>
        <v>66</v>
      </c>
      <c r="AC1797" t="str">
        <f>IFERROR(_xlfn.SINGLE(INDEX(Exceções!$D$5:$D$202,MATCH($A1797&amp;"|"&amp;$F1797,Exceções!$F$5:$F$202,0))),"")</f>
        <v/>
      </c>
      <c r="AD1797" t="str">
        <f>IF($AC1797="","",IFERROR(_xlfn.SINGLE(INDEX(Exceções!$E$5:$E$202,MATCH($A1797&amp;"|"&amp;$F1797,Exceções!$F$5:$F$202,0))),""))</f>
        <v/>
      </c>
    </row>
    <row r="1798" spans="1:30" ht="15" hidden="1" customHeight="1" x14ac:dyDescent="0.25">
      <c r="A1798" s="43">
        <v>53665</v>
      </c>
      <c r="B1798" s="29" t="s">
        <v>229</v>
      </c>
      <c r="C1798" s="29" t="str">
        <f>IFERROR(INDEX(Cadastro!$C$5:$C$94,$AB1798),"NÃO INFORMADO")</f>
        <v>CAL</v>
      </c>
      <c r="D1798" s="29" t="str">
        <f>IFERROR(INDEX(Cadastro!$D$5:$D$94,$AB1798),"")</f>
        <v>6x1</v>
      </c>
      <c r="E1798" s="29" t="str">
        <f>IFERROR(INDEX(Cadastro!$G$5:$G$94,$AB1798),"")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$94,$AB1798),"")="",IF($L1798&gt;0,1,0),IF(IFERROR(INDEX(Cadastro!$F$5:$F$94,$AB1798),"")&lt;=IFERROR(INDEX(Parâmetros!$B$39:$B$48,MATCH($E1798,Parâmetros!$A$39:$A$48,0)),99),IFERROR(INDEX(Cadastro!$F$5:$F$94,$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$94,$AB1798),"")="",0,IF(IFERROR(INDEX(Cadastro!$F$5:$F$94,$AB1798),"")&gt;IFERROR(INDEX(Parâmetros!$B$39:$B$48,MATCH($E1798,Parâmetros!$A$39:$A$48,0)),99),IFERROR(INDEX(Cadastro!$F$5:$F$94,$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registro"),IF(AND($AB1798&lt;&gt;$AB1797,IFERROR(INDEX(Cadastro!$F$5:$F$94,$AB1798),"")=""),"Indeterminado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IFERROR(MATCH($A1798&amp;"|"&amp;TEXT(_xlfn.MAXIFS(Cadastro!$E$5:$E$94,Cadastro!$A$5:$A$94,$A1798,Cadastro!$E$5:$E$94,"&lt;="&amp;$F1798),"yyyymmdd"),Cadastro!$I$5:$I$94,0),"")</f>
        <v>66</v>
      </c>
      <c r="AC1798" t="str">
        <f>IFERROR(_xlfn.SINGLE(INDEX(Exceções!$D$5:$D$202,MATCH($A1798&amp;"|"&amp;$F1798,Exceções!$F$5:$F$202,0))),"")</f>
        <v/>
      </c>
      <c r="AD1798" t="str">
        <f>IF($AC1798="","",IFERROR(_xlfn.SINGLE(INDEX(Exceções!$E$5:$E$202,MATCH($A1798&amp;"|"&amp;$F1798,Exceções!$F$5:$F$202,0))),""))</f>
        <v/>
      </c>
    </row>
    <row r="1799" spans="1:30" ht="15" hidden="1" customHeight="1" x14ac:dyDescent="0.25">
      <c r="A1799" s="43">
        <v>53665</v>
      </c>
      <c r="B1799" s="29" t="s">
        <v>229</v>
      </c>
      <c r="C1799" s="29" t="str">
        <f>IFERROR(INDEX(Cadastro!$C$5:$C$94,$AB1799),"NÃO INFORMADO")</f>
        <v>CAL</v>
      </c>
      <c r="D1799" s="29" t="str">
        <f>IFERROR(INDEX(Cadastro!$D$5:$D$94,$AB1799),"")</f>
        <v>6x1</v>
      </c>
      <c r="E1799" s="29" t="str">
        <f>IFERROR(INDEX(Cadastro!$G$5:$G$94,$AB1799),"")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$94,$AB1799),"")="",IF($L1799&gt;0,1,0),IF(IFERROR(INDEX(Cadastro!$F$5:$F$94,$AB1799),"")&lt;=IFERROR(INDEX(Parâmetros!$B$39:$B$48,MATCH($E1799,Parâmetros!$A$39:$A$48,0)),99),IFERROR(INDEX(Cadastro!$F$5:$F$94,$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$94,$AB1799),"")="",0,IF(IFERROR(INDEX(Cadastro!$F$5:$F$94,$AB1799),"")&gt;IFERROR(INDEX(Parâmetros!$B$39:$B$48,MATCH($E1799,Parâmetros!$A$39:$A$48,0)),99),IFERROR(INDEX(Cadastro!$F$5:$F$94,$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registro"),IF(AND($AB1799&lt;&gt;$AB1798,IFERROR(INDEX(Cadastro!$F$5:$F$94,$AB1799),"")=""),"Indeterminado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IFERROR(MATCH($A1799&amp;"|"&amp;TEXT(_xlfn.MAXIFS(Cadastro!$E$5:$E$94,Cadastro!$A$5:$A$94,$A1799,Cadastro!$E$5:$E$94,"&lt;="&amp;$F1799),"yyyymmdd"),Cadastro!$I$5:$I$94,0),"")</f>
        <v>66</v>
      </c>
      <c r="AC1799" t="str">
        <f>IFERROR(_xlfn.SINGLE(INDEX(Exceções!$D$5:$D$202,MATCH($A1799&amp;"|"&amp;$F1799,Exceções!$F$5:$F$202,0))),"")</f>
        <v/>
      </c>
      <c r="AD1799" t="str">
        <f>IF($AC1799="","",IFERROR(_xlfn.SINGLE(INDEX(Exceções!$E$5:$E$202,MATCH($A1799&amp;"|"&amp;$F1799,Exceções!$F$5:$F$202,0))),""))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IFERROR(INDEX(Cadastro!$C$5:$C$94,$AB1802),"NÃO INFORMADO")</f>
        <v>AUT</v>
      </c>
      <c r="D1802" s="29" t="str">
        <f>IFERROR(INDEX(Cadastro!$D$5:$D$94,$AB1802),"")</f>
        <v>6x1</v>
      </c>
      <c r="E1802" s="29" t="str">
        <f>IFERROR(INDEX(Cadastro!$G$5:$G$94,$AB1802),"")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$94,$AB1802),"")="",IF($L1802&gt;0,1,0),IF(IFERROR(INDEX(Cadastro!$F$5:$F$94,$AB1802),"")&lt;=IFERROR(INDEX(Parâmetros!$B$39:$B$48,MATCH($E1802,Parâmetros!$A$39:$A$48,0)),99),IFERROR(INDEX(Cadastro!$F$5:$F$94,$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$94,$AB1802),"")="",0,IF(IFERROR(INDEX(Cadastro!$F$5:$F$94,$AB1802),"")&gt;IFERROR(INDEX(Parâmetros!$B$39:$B$48,MATCH($E1802,Parâmetros!$A$39:$A$48,0)),99),IFERROR(INDEX(Cadastro!$F$5:$F$94,$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registro"),IF(AND($AB1802&lt;&gt;$AB1801,IFERROR(INDEX(Cadastro!$F$5:$F$94,$AB1802),"")=""),"Indeterminado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IFERROR(MATCH($A1802&amp;"|"&amp;TEXT(_xlfn.MAXIFS(Cadastro!$E$5:$E$94,Cadastro!$A$5:$A$94,$A1802,Cadastro!$E$5:$E$94,"&lt;="&amp;$F1802),"yyyymmdd"),Cadastro!$I$5:$I$94,0),"")</f>
        <v>67</v>
      </c>
      <c r="AC1802" t="str">
        <f>IFERROR(_xlfn.SINGLE(INDEX(Exceções!$D$5:$D$202,MATCH($A1802&amp;"|"&amp;$F1802,Exceções!$F$5:$F$202,0))),"")</f>
        <v/>
      </c>
      <c r="AD1802" t="str">
        <f>IF($AC1802="","",IFERROR(_xlfn.SINGLE(INDEX(Exceções!$E$5:$E$202,MATCH($A1802&amp;"|"&amp;$F1802,Exceções!$F$5:$F$202,0))),""))</f>
        <v/>
      </c>
    </row>
    <row r="1803" spans="1:30" ht="15" hidden="1" customHeight="1" x14ac:dyDescent="0.25">
      <c r="A1803" s="43">
        <v>56377</v>
      </c>
      <c r="B1803" s="29" t="s">
        <v>230</v>
      </c>
      <c r="C1803" s="29" t="str">
        <f>IFERROR(INDEX(Cadastro!$C$5:$C$94,$AB1803),"NÃO INFORMADO")</f>
        <v>AUT</v>
      </c>
      <c r="D1803" s="29" t="str">
        <f>IFERROR(INDEX(Cadastro!$D$5:$D$94,$AB1803),"")</f>
        <v>6x1</v>
      </c>
      <c r="E1803" s="29" t="str">
        <f>IFERROR(INDEX(Cadastro!$G$5:$G$94,$AB1803),"")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$94,$AB1803),"")="",IF($L1803&gt;0,1,0),IF(IFERROR(INDEX(Cadastro!$F$5:$F$94,$AB1803),"")&lt;=IFERROR(INDEX(Parâmetros!$B$39:$B$48,MATCH($E1803,Parâmetros!$A$39:$A$48,0)),99),IFERROR(INDEX(Cadastro!$F$5:$F$94,$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$94,$AB1803),"")="",0,IF(IFERROR(INDEX(Cadastro!$F$5:$F$94,$AB1803),"")&gt;IFERROR(INDEX(Parâmetros!$B$39:$B$48,MATCH($E1803,Parâmetros!$A$39:$A$48,0)),99),IFERROR(INDEX(Cadastro!$F$5:$F$94,$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registro"),IF(AND($AB1803&lt;&gt;$AB1802,IFERROR(INDEX(Cadastro!$F$5:$F$94,$AB1803),"")=""),"Indeterminado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IFERROR(MATCH($A1803&amp;"|"&amp;TEXT(_xlfn.MAXIFS(Cadastro!$E$5:$E$94,Cadastro!$A$5:$A$94,$A1803,Cadastro!$E$5:$E$94,"&lt;="&amp;$F1803),"yyyymmdd"),Cadastro!$I$5:$I$94,0),"")</f>
        <v>67</v>
      </c>
      <c r="AC1803" t="str">
        <f>IFERROR(_xlfn.SINGLE(INDEX(Exceções!$D$5:$D$202,MATCH($A1803&amp;"|"&amp;$F1803,Exceções!$F$5:$F$202,0))),"")</f>
        <v/>
      </c>
      <c r="AD1803" t="str">
        <f>IF($AC1803="","",IFERROR(_xlfn.SINGLE(INDEX(Exceções!$E$5:$E$202,MATCH($A1803&amp;"|"&amp;$F1803,Exceções!$F$5:$F$202,0))),""))</f>
        <v/>
      </c>
    </row>
    <row r="1804" spans="1:30" ht="15" hidden="1" customHeight="1" x14ac:dyDescent="0.25">
      <c r="A1804" s="43">
        <v>56377</v>
      </c>
      <c r="B1804" s="29" t="s">
        <v>230</v>
      </c>
      <c r="C1804" s="29" t="str">
        <f>IFERROR(INDEX(Cadastro!$C$5:$C$94,$AB1804),"NÃO INFORMADO")</f>
        <v>AUT</v>
      </c>
      <c r="D1804" s="29" t="str">
        <f>IFERROR(INDEX(Cadastro!$D$5:$D$94,$AB1804),"")</f>
        <v>6x1</v>
      </c>
      <c r="E1804" s="29" t="str">
        <f>IFERROR(INDEX(Cadastro!$G$5:$G$94,$AB1804),"")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$94,$AB1804),"")="",IF($L1804&gt;0,1,0),IF(IFERROR(INDEX(Cadastro!$F$5:$F$94,$AB1804),"")&lt;=IFERROR(INDEX(Parâmetros!$B$39:$B$48,MATCH($E1804,Parâmetros!$A$39:$A$48,0)),99),IFERROR(INDEX(Cadastro!$F$5:$F$94,$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$94,$AB1804),"")="",0,IF(IFERROR(INDEX(Cadastro!$F$5:$F$94,$AB1804),"")&gt;IFERROR(INDEX(Parâmetros!$B$39:$B$48,MATCH($E1804,Parâmetros!$A$39:$A$48,0)),99),IFERROR(INDEX(Cadastro!$F$5:$F$94,$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registro"),IF(AND($AB1804&lt;&gt;$AB1803,IFERROR(INDEX(Cadastro!$F$5:$F$94,$AB1804),"")=""),"Indeterminado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IFERROR(MATCH($A1804&amp;"|"&amp;TEXT(_xlfn.MAXIFS(Cadastro!$E$5:$E$94,Cadastro!$A$5:$A$94,$A1804,Cadastro!$E$5:$E$94,"&lt;="&amp;$F1804),"yyyymmdd"),Cadastro!$I$5:$I$94,0),"")</f>
        <v>67</v>
      </c>
      <c r="AC1804" t="str">
        <f>IFERROR(_xlfn.SINGLE(INDEX(Exceções!$D$5:$D$202,MATCH($A1804&amp;"|"&amp;$F1804,Exceções!$F$5:$F$202,0))),"")</f>
        <v/>
      </c>
      <c r="AD1804" t="str">
        <f>IF($AC1804="","",IFERROR(_xlfn.SINGLE(INDEX(Exceções!$E$5:$E$202,MATCH($A1804&amp;"|"&amp;$F1804,Exceções!$F$5:$F$202,0))),""))</f>
        <v/>
      </c>
    </row>
    <row r="1805" spans="1:30" ht="15" hidden="1" customHeight="1" x14ac:dyDescent="0.25">
      <c r="A1805" s="43">
        <v>56377</v>
      </c>
      <c r="B1805" s="29" t="s">
        <v>230</v>
      </c>
      <c r="C1805" s="29" t="str">
        <f>IFERROR(INDEX(Cadastro!$C$5:$C$94,$AB1805),"NÃO INFORMADO")</f>
        <v>AUT</v>
      </c>
      <c r="D1805" s="29" t="str">
        <f>IFERROR(INDEX(Cadastro!$D$5:$D$94,$AB1805),"")</f>
        <v>6x1</v>
      </c>
      <c r="E1805" s="29" t="str">
        <f>IFERROR(INDEX(Cadastro!$G$5:$G$94,$AB1805),"")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$94,$AB1805),"")="",IF($L1805&gt;0,1,0),IF(IFERROR(INDEX(Cadastro!$F$5:$F$94,$AB1805),"")&lt;=IFERROR(INDEX(Parâmetros!$B$39:$B$48,MATCH($E1805,Parâmetros!$A$39:$A$48,0)),99),IFERROR(INDEX(Cadastro!$F$5:$F$94,$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$94,$AB1805),"")="",0,IF(IFERROR(INDEX(Cadastro!$F$5:$F$94,$AB1805),"")&gt;IFERROR(INDEX(Parâmetros!$B$39:$B$48,MATCH($E1805,Parâmetros!$A$39:$A$48,0)),99),IFERROR(INDEX(Cadastro!$F$5:$F$94,$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registro"),IF(AND($AB1805&lt;&gt;$AB1804,IFERROR(INDEX(Cadastro!$F$5:$F$94,$AB1805),"")=""),"Indeterminado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IFERROR(MATCH($A1805&amp;"|"&amp;TEXT(_xlfn.MAXIFS(Cadastro!$E$5:$E$94,Cadastro!$A$5:$A$94,$A1805,Cadastro!$E$5:$E$94,"&lt;="&amp;$F1805),"yyyymmdd"),Cadastro!$I$5:$I$94,0),"")</f>
        <v>67</v>
      </c>
      <c r="AC1805" t="str">
        <f>IFERROR(_xlfn.SINGLE(INDEX(Exceções!$D$5:$D$202,MATCH($A1805&amp;"|"&amp;$F1805,Exceções!$F$5:$F$202,0))),"")</f>
        <v/>
      </c>
      <c r="AD1805" t="str">
        <f>IF($AC1805="","",IFERROR(_xlfn.SINGLE(INDEX(Exceções!$E$5:$E$202,MATCH($A1805&amp;"|"&amp;$F1805,Exceções!$F$5:$F$202,0))),""))</f>
        <v/>
      </c>
    </row>
    <row r="1806" spans="1:30" ht="15" hidden="1" customHeight="1" x14ac:dyDescent="0.25">
      <c r="A1806" s="43">
        <v>56377</v>
      </c>
      <c r="B1806" s="29" t="s">
        <v>230</v>
      </c>
      <c r="C1806" s="29" t="str">
        <f>IFERROR(INDEX(Cadastro!$C$5:$C$94,$AB1806),"NÃO INFORMADO")</f>
        <v>AUT</v>
      </c>
      <c r="D1806" s="29" t="str">
        <f>IFERROR(INDEX(Cadastro!$D$5:$D$94,$AB1806),"")</f>
        <v>6x1</v>
      </c>
      <c r="E1806" s="29" t="str">
        <f>IFERROR(INDEX(Cadastro!$G$5:$G$94,$AB1806),"")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$94,$AB1806),"")="",IF($L1806&gt;0,1,0),IF(IFERROR(INDEX(Cadastro!$F$5:$F$94,$AB1806),"")&lt;=IFERROR(INDEX(Parâmetros!$B$39:$B$48,MATCH($E1806,Parâmetros!$A$39:$A$48,0)),99),IFERROR(INDEX(Cadastro!$F$5:$F$94,$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$94,$AB1806),"")="",0,IF(IFERROR(INDEX(Cadastro!$F$5:$F$94,$AB1806),"")&gt;IFERROR(INDEX(Parâmetros!$B$39:$B$48,MATCH($E1806,Parâmetros!$A$39:$A$48,0)),99),IFERROR(INDEX(Cadastro!$F$5:$F$94,$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registro"),IF(AND($AB1806&lt;&gt;$AB1805,IFERROR(INDEX(Cadastro!$F$5:$F$94,$AB1806),"")=""),"Indeterminado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IFERROR(MATCH($A1806&amp;"|"&amp;TEXT(_xlfn.MAXIFS(Cadastro!$E$5:$E$94,Cadastro!$A$5:$A$94,$A1806,Cadastro!$E$5:$E$94,"&lt;="&amp;$F1806),"yyyymmdd"),Cadastro!$I$5:$I$94,0),"")</f>
        <v>67</v>
      </c>
      <c r="AC1806" t="str">
        <f>IFERROR(_xlfn.SINGLE(INDEX(Exceções!$D$5:$D$202,MATCH($A1806&amp;"|"&amp;$F1806,Exceções!$F$5:$F$202,0))),"")</f>
        <v/>
      </c>
      <c r="AD1806" t="str">
        <f>IF($AC1806="","",IFERROR(_xlfn.SINGLE(INDEX(Exceções!$E$5:$E$202,MATCH($A1806&amp;"|"&amp;$F1806,Exceções!$F$5:$F$202,0))),""))</f>
        <v/>
      </c>
    </row>
    <row r="1807" spans="1:30" ht="15" hidden="1" customHeight="1" x14ac:dyDescent="0.25">
      <c r="A1807" s="43">
        <v>56377</v>
      </c>
      <c r="B1807" s="29" t="s">
        <v>230</v>
      </c>
      <c r="C1807" s="29" t="str">
        <f>IFERROR(INDEX(Cadastro!$C$5:$C$94,$AB1807),"NÃO INFORMADO")</f>
        <v>AUT</v>
      </c>
      <c r="D1807" s="29" t="str">
        <f>IFERROR(INDEX(Cadastro!$D$5:$D$94,$AB1807),"")</f>
        <v>6x1</v>
      </c>
      <c r="E1807" s="29" t="str">
        <f>IFERROR(INDEX(Cadastro!$G$5:$G$94,$AB1807),"")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$94,$AB1807),"")="",IF($L1807&gt;0,1,0),IF(IFERROR(INDEX(Cadastro!$F$5:$F$94,$AB1807),"")&lt;=IFERROR(INDEX(Parâmetros!$B$39:$B$48,MATCH($E1807,Parâmetros!$A$39:$A$48,0)),99),IFERROR(INDEX(Cadastro!$F$5:$F$94,$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$94,$AB1807),"")="",0,IF(IFERROR(INDEX(Cadastro!$F$5:$F$94,$AB1807),"")&gt;IFERROR(INDEX(Parâmetros!$B$39:$B$48,MATCH($E1807,Parâmetros!$A$39:$A$48,0)),99),IFERROR(INDEX(Cadastro!$F$5:$F$94,$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registro"),IF(AND($AB1807&lt;&gt;$AB1806,IFERROR(INDEX(Cadastro!$F$5:$F$94,$AB1807),"")=""),"Indeterminado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IFERROR(MATCH($A1807&amp;"|"&amp;TEXT(_xlfn.MAXIFS(Cadastro!$E$5:$E$94,Cadastro!$A$5:$A$94,$A1807,Cadastro!$E$5:$E$94,"&lt;="&amp;$F1807),"yyyymmdd"),Cadastro!$I$5:$I$94,0),"")</f>
        <v>67</v>
      </c>
      <c r="AC1807" t="str">
        <f>IFERROR(_xlfn.SINGLE(INDEX(Exceções!$D$5:$D$202,MATCH($A1807&amp;"|"&amp;$F1807,Exceções!$F$5:$F$202,0))),"")</f>
        <v/>
      </c>
      <c r="AD1807" t="str">
        <f>IF($AC1807="","",IFERROR(_xlfn.SINGLE(INDEX(Exceções!$E$5:$E$202,MATCH($A1807&amp;"|"&amp;$F1807,Exceções!$F$5:$F$202,0))),""))</f>
        <v/>
      </c>
    </row>
    <row r="1808" spans="1:30" ht="15" hidden="1" customHeight="1" x14ac:dyDescent="0.25">
      <c r="A1808" s="43">
        <v>56377</v>
      </c>
      <c r="B1808" s="29" t="s">
        <v>230</v>
      </c>
      <c r="C1808" s="29" t="str">
        <f>IFERROR(INDEX(Cadastro!$C$5:$C$94,$AB1808),"NÃO INFORMADO")</f>
        <v>AUT</v>
      </c>
      <c r="D1808" s="29" t="str">
        <f>IFERROR(INDEX(Cadastro!$D$5:$D$94,$AB1808),"")</f>
        <v>6x1</v>
      </c>
      <c r="E1808" s="29" t="str">
        <f>IFERROR(INDEX(Cadastro!$G$5:$G$94,$AB1808),"")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$94,$AB1808),"")="",IF($L1808&gt;0,1,0),IF(IFERROR(INDEX(Cadastro!$F$5:$F$94,$AB1808),"")&lt;=IFERROR(INDEX(Parâmetros!$B$39:$B$48,MATCH($E1808,Parâmetros!$A$39:$A$48,0)),99),IFERROR(INDEX(Cadastro!$F$5:$F$94,$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$94,$AB1808),"")="",0,IF(IFERROR(INDEX(Cadastro!$F$5:$F$94,$AB1808),"")&gt;IFERROR(INDEX(Parâmetros!$B$39:$B$48,MATCH($E1808,Parâmetros!$A$39:$A$48,0)),99),IFERROR(INDEX(Cadastro!$F$5:$F$94,$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registro"),IF(AND($AB1808&lt;&gt;$AB1807,IFERROR(INDEX(Cadastro!$F$5:$F$94,$AB1808),"")=""),"Indeterminado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IFERROR(MATCH($A1808&amp;"|"&amp;TEXT(_xlfn.MAXIFS(Cadastro!$E$5:$E$94,Cadastro!$A$5:$A$94,$A1808,Cadastro!$E$5:$E$94,"&lt;="&amp;$F1808),"yyyymmdd"),Cadastro!$I$5:$I$94,0),"")</f>
        <v>67</v>
      </c>
      <c r="AC1808" t="str">
        <f>IFERROR(_xlfn.SINGLE(INDEX(Exceções!$D$5:$D$202,MATCH($A1808&amp;"|"&amp;$F1808,Exceções!$F$5:$F$202,0))),"")</f>
        <v/>
      </c>
      <c r="AD1808" t="str">
        <f>IF($AC1808="","",IFERROR(_xlfn.SINGLE(INDEX(Exceções!$E$5:$E$202,MATCH($A1808&amp;"|"&amp;$F1808,Exceções!$F$5:$F$202,0))),""))</f>
        <v/>
      </c>
    </row>
    <row r="1809" spans="1:30" ht="15" hidden="1" customHeight="1" x14ac:dyDescent="0.25">
      <c r="A1809" s="43">
        <v>56377</v>
      </c>
      <c r="B1809" s="29" t="s">
        <v>230</v>
      </c>
      <c r="C1809" s="29" t="str">
        <f>IFERROR(INDEX(Cadastro!$C$5:$C$94,$AB1809),"NÃO INFORMADO")</f>
        <v>AUT</v>
      </c>
      <c r="D1809" s="29" t="str">
        <f>IFERROR(INDEX(Cadastro!$D$5:$D$94,$AB1809),"")</f>
        <v>6x1</v>
      </c>
      <c r="E1809" s="29" t="str">
        <f>IFERROR(INDEX(Cadastro!$G$5:$G$94,$AB1809),"")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$94,$AB1809),"")="",IF($L1809&gt;0,1,0),IF(IFERROR(INDEX(Cadastro!$F$5:$F$94,$AB1809),"")&lt;=IFERROR(INDEX(Parâmetros!$B$39:$B$48,MATCH($E1809,Parâmetros!$A$39:$A$48,0)),99),IFERROR(INDEX(Cadastro!$F$5:$F$94,$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$94,$AB1809),"")="",0,IF(IFERROR(INDEX(Cadastro!$F$5:$F$94,$AB1809),"")&gt;IFERROR(INDEX(Parâmetros!$B$39:$B$48,MATCH($E1809,Parâmetros!$A$39:$A$48,0)),99),IFERROR(INDEX(Cadastro!$F$5:$F$94,$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registro"),IF(AND($AB1809&lt;&gt;$AB1808,IFERROR(INDEX(Cadastro!$F$5:$F$94,$AB1809),"")=""),"Indeterminado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IFERROR(MATCH($A1809&amp;"|"&amp;TEXT(_xlfn.MAXIFS(Cadastro!$E$5:$E$94,Cadastro!$A$5:$A$94,$A1809,Cadastro!$E$5:$E$94,"&lt;="&amp;$F1809),"yyyymmdd"),Cadastro!$I$5:$I$94,0),"")</f>
        <v>67</v>
      </c>
      <c r="AC1809" t="str">
        <f>IFERROR(_xlfn.SINGLE(INDEX(Exceções!$D$5:$D$202,MATCH($A1809&amp;"|"&amp;$F1809,Exceções!$F$5:$F$202,0))),"")</f>
        <v/>
      </c>
      <c r="AD1809" t="str">
        <f>IF($AC1809="","",IFERROR(_xlfn.SINGLE(INDEX(Exceções!$E$5:$E$202,MATCH($A1809&amp;"|"&amp;$F1809,Exceções!$F$5:$F$202,0))),""))</f>
        <v/>
      </c>
    </row>
    <row r="1810" spans="1:30" ht="15" hidden="1" customHeight="1" x14ac:dyDescent="0.25">
      <c r="A1810" s="43">
        <v>56377</v>
      </c>
      <c r="B1810" s="29" t="s">
        <v>230</v>
      </c>
      <c r="C1810" s="29" t="str">
        <f>IFERROR(INDEX(Cadastro!$C$5:$C$94,$AB1810),"NÃO INFORMADO")</f>
        <v>AUT</v>
      </c>
      <c r="D1810" s="29" t="str">
        <f>IFERROR(INDEX(Cadastro!$D$5:$D$94,$AB1810),"")</f>
        <v>6x1</v>
      </c>
      <c r="E1810" s="29" t="str">
        <f>IFERROR(INDEX(Cadastro!$G$5:$G$94,$AB1810),"")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$94,$AB1810),"")="",IF($L1810&gt;0,1,0),IF(IFERROR(INDEX(Cadastro!$F$5:$F$94,$AB1810),"")&lt;=IFERROR(INDEX(Parâmetros!$B$39:$B$48,MATCH($E1810,Parâmetros!$A$39:$A$48,0)),99),IFERROR(INDEX(Cadastro!$F$5:$F$94,$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$94,$AB1810),"")="",0,IF(IFERROR(INDEX(Cadastro!$F$5:$F$94,$AB1810),"")&gt;IFERROR(INDEX(Parâmetros!$B$39:$B$48,MATCH($E1810,Parâmetros!$A$39:$A$48,0)),99),IFERROR(INDEX(Cadastro!$F$5:$F$94,$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registro"),IF(AND($AB1810&lt;&gt;$AB1809,IFERROR(INDEX(Cadastro!$F$5:$F$94,$AB1810),"")=""),"Indeterminado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IFERROR(MATCH($A1810&amp;"|"&amp;TEXT(_xlfn.MAXIFS(Cadastro!$E$5:$E$94,Cadastro!$A$5:$A$94,$A1810,Cadastro!$E$5:$E$94,"&lt;="&amp;$F1810),"yyyymmdd"),Cadastro!$I$5:$I$94,0),"")</f>
        <v>67</v>
      </c>
      <c r="AC1810" t="str">
        <f>IFERROR(_xlfn.SINGLE(INDEX(Exceções!$D$5:$D$202,MATCH($A1810&amp;"|"&amp;$F1810,Exceções!$F$5:$F$202,0))),"")</f>
        <v/>
      </c>
      <c r="AD1810" t="str">
        <f>IF($AC1810="","",IFERROR(_xlfn.SINGLE(INDEX(Exceções!$E$5:$E$202,MATCH($A1810&amp;"|"&amp;$F1810,Exceções!$F$5:$F$202,0))),""))</f>
        <v/>
      </c>
    </row>
    <row r="1811" spans="1:30" ht="15" hidden="1" customHeight="1" x14ac:dyDescent="0.25">
      <c r="A1811" s="43">
        <v>56377</v>
      </c>
      <c r="B1811" s="29" t="s">
        <v>230</v>
      </c>
      <c r="C1811" s="29" t="str">
        <f>IFERROR(INDEX(Cadastro!$C$5:$C$94,$AB1811),"NÃO INFORMADO")</f>
        <v>AUT</v>
      </c>
      <c r="D1811" s="29" t="str">
        <f>IFERROR(INDEX(Cadastro!$D$5:$D$94,$AB1811),"")</f>
        <v>6x1</v>
      </c>
      <c r="E1811" s="29" t="str">
        <f>IFERROR(INDEX(Cadastro!$G$5:$G$94,$AB1811),"")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$94,$AB1811),"")="",IF($L1811&gt;0,1,0),IF(IFERROR(INDEX(Cadastro!$F$5:$F$94,$AB1811),"")&lt;=IFERROR(INDEX(Parâmetros!$B$39:$B$48,MATCH($E1811,Parâmetros!$A$39:$A$48,0)),99),IFERROR(INDEX(Cadastro!$F$5:$F$94,$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$94,$AB1811),"")="",0,IF(IFERROR(INDEX(Cadastro!$F$5:$F$94,$AB1811),"")&gt;IFERROR(INDEX(Parâmetros!$B$39:$B$48,MATCH($E1811,Parâmetros!$A$39:$A$48,0)),99),IFERROR(INDEX(Cadastro!$F$5:$F$94,$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registro"),IF(AND($AB1811&lt;&gt;$AB1810,IFERROR(INDEX(Cadastro!$F$5:$F$94,$AB1811),"")=""),"Indeterminado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IFERROR(MATCH($A1811&amp;"|"&amp;TEXT(_xlfn.MAXIFS(Cadastro!$E$5:$E$94,Cadastro!$A$5:$A$94,$A1811,Cadastro!$E$5:$E$94,"&lt;="&amp;$F1811),"yyyymmdd"),Cadastro!$I$5:$I$94,0),"")</f>
        <v>67</v>
      </c>
      <c r="AC1811" t="str">
        <f>IFERROR(_xlfn.SINGLE(INDEX(Exceções!$D$5:$D$202,MATCH($A1811&amp;"|"&amp;$F1811,Exceções!$F$5:$F$202,0))),"")</f>
        <v/>
      </c>
      <c r="AD1811" t="str">
        <f>IF($AC1811="","",IFERROR(_xlfn.SINGLE(INDEX(Exceções!$E$5:$E$202,MATCH($A1811&amp;"|"&amp;$F1811,Exceções!$F$5:$F$202,0))),""))</f>
        <v/>
      </c>
    </row>
    <row r="1812" spans="1:30" ht="15" hidden="1" customHeight="1" x14ac:dyDescent="0.25">
      <c r="A1812" s="43">
        <v>56377</v>
      </c>
      <c r="B1812" s="29" t="s">
        <v>230</v>
      </c>
      <c r="C1812" s="29" t="str">
        <f>IFERROR(INDEX(Cadastro!$C$5:$C$94,$AB1812),"NÃO INFORMADO")</f>
        <v>AUT</v>
      </c>
      <c r="D1812" s="29" t="str">
        <f>IFERROR(INDEX(Cadastro!$D$5:$D$94,$AB1812),"")</f>
        <v>6x1</v>
      </c>
      <c r="E1812" s="29" t="str">
        <f>IFERROR(INDEX(Cadastro!$G$5:$G$94,$AB1812),"")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$94,$AB1812),"")="",IF($L1812&gt;0,1,0),IF(IFERROR(INDEX(Cadastro!$F$5:$F$94,$AB1812),"")&lt;=IFERROR(INDEX(Parâmetros!$B$39:$B$48,MATCH($E1812,Parâmetros!$A$39:$A$48,0)),99),IFERROR(INDEX(Cadastro!$F$5:$F$94,$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$94,$AB1812),"")="",0,IF(IFERROR(INDEX(Cadastro!$F$5:$F$94,$AB1812),"")&gt;IFERROR(INDEX(Parâmetros!$B$39:$B$48,MATCH($E1812,Parâmetros!$A$39:$A$48,0)),99),IFERROR(INDEX(Cadastro!$F$5:$F$94,$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registro"),IF(AND($AB1812&lt;&gt;$AB1811,IFERROR(INDEX(Cadastro!$F$5:$F$94,$AB1812),"")=""),"Indeterminado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IFERROR(MATCH($A1812&amp;"|"&amp;TEXT(_xlfn.MAXIFS(Cadastro!$E$5:$E$94,Cadastro!$A$5:$A$94,$A1812,Cadastro!$E$5:$E$94,"&lt;="&amp;$F1812),"yyyymmdd"),Cadastro!$I$5:$I$94,0),"")</f>
        <v>67</v>
      </c>
      <c r="AC1812" t="str">
        <f>IFERROR(_xlfn.SINGLE(INDEX(Exceções!$D$5:$D$202,MATCH($A1812&amp;"|"&amp;$F1812,Exceções!$F$5:$F$202,0))),"")</f>
        <v/>
      </c>
      <c r="AD1812" t="str">
        <f>IF($AC1812="","",IFERROR(_xlfn.SINGLE(INDEX(Exceções!$E$5:$E$202,MATCH($A1812&amp;"|"&amp;$F1812,Exceções!$F$5:$F$202,0))),""))</f>
        <v/>
      </c>
    </row>
    <row r="1813" spans="1:30" ht="15" hidden="1" customHeight="1" x14ac:dyDescent="0.25">
      <c r="A1813" s="43">
        <v>56377</v>
      </c>
      <c r="B1813" s="29" t="s">
        <v>230</v>
      </c>
      <c r="C1813" s="29" t="str">
        <f>IFERROR(INDEX(Cadastro!$C$5:$C$94,$AB1813),"NÃO INFORMADO")</f>
        <v>AUT</v>
      </c>
      <c r="D1813" s="29" t="str">
        <f>IFERROR(INDEX(Cadastro!$D$5:$D$94,$AB1813),"")</f>
        <v>6x1</v>
      </c>
      <c r="E1813" s="29" t="str">
        <f>IFERROR(INDEX(Cadastro!$G$5:$G$94,$AB1813),"")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$94,$AB1813),"")="",IF($L1813&gt;0,1,0),IF(IFERROR(INDEX(Cadastro!$F$5:$F$94,$AB1813),"")&lt;=IFERROR(INDEX(Parâmetros!$B$39:$B$48,MATCH($E1813,Parâmetros!$A$39:$A$48,0)),99),IFERROR(INDEX(Cadastro!$F$5:$F$94,$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$94,$AB1813),"")="",0,IF(IFERROR(INDEX(Cadastro!$F$5:$F$94,$AB1813),"")&gt;IFERROR(INDEX(Parâmetros!$B$39:$B$48,MATCH($E1813,Parâmetros!$A$39:$A$48,0)),99),IFERROR(INDEX(Cadastro!$F$5:$F$94,$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registro"),IF(AND($AB1813&lt;&gt;$AB1812,IFERROR(INDEX(Cadastro!$F$5:$F$94,$AB1813),"")=""),"Indeterminado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IFERROR(MATCH($A1813&amp;"|"&amp;TEXT(_xlfn.MAXIFS(Cadastro!$E$5:$E$94,Cadastro!$A$5:$A$94,$A1813,Cadastro!$E$5:$E$94,"&lt;="&amp;$F1813),"yyyymmdd"),Cadastro!$I$5:$I$94,0),"")</f>
        <v>67</v>
      </c>
      <c r="AC1813" t="str">
        <f>IFERROR(_xlfn.SINGLE(INDEX(Exceções!$D$5:$D$202,MATCH($A1813&amp;"|"&amp;$F1813,Exceções!$F$5:$F$202,0))),"")</f>
        <v/>
      </c>
      <c r="AD1813" t="str">
        <f>IF($AC1813="","",IFERROR(_xlfn.SINGLE(INDEX(Exceções!$E$5:$E$202,MATCH($A1813&amp;"|"&amp;$F1813,Exceções!$F$5:$F$202,0))),""))</f>
        <v/>
      </c>
    </row>
    <row r="1814" spans="1:30" ht="15" hidden="1" customHeight="1" x14ac:dyDescent="0.25">
      <c r="A1814" s="43">
        <v>56377</v>
      </c>
      <c r="B1814" s="29" t="s">
        <v>230</v>
      </c>
      <c r="C1814" s="29" t="str">
        <f>IFERROR(INDEX(Cadastro!$C$5:$C$94,$AB1814),"NÃO INFORMADO")</f>
        <v>AUT</v>
      </c>
      <c r="D1814" s="29" t="str">
        <f>IFERROR(INDEX(Cadastro!$D$5:$D$94,$AB1814),"")</f>
        <v>6x1</v>
      </c>
      <c r="E1814" s="29" t="str">
        <f>IFERROR(INDEX(Cadastro!$G$5:$G$94,$AB1814),"")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$94,$AB1814),"")="",IF($L1814&gt;0,1,0),IF(IFERROR(INDEX(Cadastro!$F$5:$F$94,$AB1814),"")&lt;=IFERROR(INDEX(Parâmetros!$B$39:$B$48,MATCH($E1814,Parâmetros!$A$39:$A$48,0)),99),IFERROR(INDEX(Cadastro!$F$5:$F$94,$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$94,$AB1814),"")="",0,IF(IFERROR(INDEX(Cadastro!$F$5:$F$94,$AB1814),"")&gt;IFERROR(INDEX(Parâmetros!$B$39:$B$48,MATCH($E1814,Parâmetros!$A$39:$A$48,0)),99),IFERROR(INDEX(Cadastro!$F$5:$F$94,$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registro"),IF(AND($AB1814&lt;&gt;$AB1813,IFERROR(INDEX(Cadastro!$F$5:$F$94,$AB1814),"")=""),"Indeterminado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IFERROR(MATCH($A1814&amp;"|"&amp;TEXT(_xlfn.MAXIFS(Cadastro!$E$5:$E$94,Cadastro!$A$5:$A$94,$A1814,Cadastro!$E$5:$E$94,"&lt;="&amp;$F1814),"yyyymmdd"),Cadastro!$I$5:$I$94,0),"")</f>
        <v>67</v>
      </c>
      <c r="AC1814" t="str">
        <f>IFERROR(_xlfn.SINGLE(INDEX(Exceções!$D$5:$D$202,MATCH($A1814&amp;"|"&amp;$F1814,Exceções!$F$5:$F$202,0))),"")</f>
        <v/>
      </c>
      <c r="AD1814" t="str">
        <f>IF($AC1814="","",IFERROR(_xlfn.SINGLE(INDEX(Exceções!$E$5:$E$202,MATCH($A1814&amp;"|"&amp;$F1814,Exceções!$F$5:$F$202,0))),""))</f>
        <v/>
      </c>
    </row>
    <row r="1815" spans="1:30" ht="15" hidden="1" customHeight="1" x14ac:dyDescent="0.25">
      <c r="A1815" s="43">
        <v>56377</v>
      </c>
      <c r="B1815" s="29" t="s">
        <v>230</v>
      </c>
      <c r="C1815" s="29" t="str">
        <f>IFERROR(INDEX(Cadastro!$C$5:$C$94,$AB1815),"NÃO INFORMADO")</f>
        <v>AUT</v>
      </c>
      <c r="D1815" s="29" t="str">
        <f>IFERROR(INDEX(Cadastro!$D$5:$D$94,$AB1815),"")</f>
        <v>6x1</v>
      </c>
      <c r="E1815" s="29" t="str">
        <f>IFERROR(INDEX(Cadastro!$G$5:$G$94,$AB1815),"")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$94,$AB1815),"")="",IF($L1815&gt;0,1,0),IF(IFERROR(INDEX(Cadastro!$F$5:$F$94,$AB1815),"")&lt;=IFERROR(INDEX(Parâmetros!$B$39:$B$48,MATCH($E1815,Parâmetros!$A$39:$A$48,0)),99),IFERROR(INDEX(Cadastro!$F$5:$F$94,$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$94,$AB1815),"")="",0,IF(IFERROR(INDEX(Cadastro!$F$5:$F$94,$AB1815),"")&gt;IFERROR(INDEX(Parâmetros!$B$39:$B$48,MATCH($E1815,Parâmetros!$A$39:$A$48,0)),99),IFERROR(INDEX(Cadastro!$F$5:$F$94,$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registro"),IF(AND($AB1815&lt;&gt;$AB1814,IFERROR(INDEX(Cadastro!$F$5:$F$94,$AB1815),"")=""),"Indeterminado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IFERROR(MATCH($A1815&amp;"|"&amp;TEXT(_xlfn.MAXIFS(Cadastro!$E$5:$E$94,Cadastro!$A$5:$A$94,$A1815,Cadastro!$E$5:$E$94,"&lt;="&amp;$F1815),"yyyymmdd"),Cadastro!$I$5:$I$94,0),"")</f>
        <v>67</v>
      </c>
      <c r="AC1815" t="str">
        <f>IFERROR(_xlfn.SINGLE(INDEX(Exceções!$D$5:$D$202,MATCH($A1815&amp;"|"&amp;$F1815,Exceções!$F$5:$F$202,0))),"")</f>
        <v/>
      </c>
      <c r="AD1815" t="str">
        <f>IF($AC1815="","",IFERROR(_xlfn.SINGLE(INDEX(Exceções!$E$5:$E$202,MATCH($A1815&amp;"|"&amp;$F1815,Exceções!$F$5:$F$202,0))),""))</f>
        <v/>
      </c>
    </row>
    <row r="1816" spans="1:30" ht="15" hidden="1" customHeight="1" x14ac:dyDescent="0.25">
      <c r="A1816" s="43">
        <v>56377</v>
      </c>
      <c r="B1816" s="29" t="s">
        <v>230</v>
      </c>
      <c r="C1816" s="29" t="str">
        <f>IFERROR(INDEX(Cadastro!$C$5:$C$94,$AB1816),"NÃO INFORMADO")</f>
        <v>AUT</v>
      </c>
      <c r="D1816" s="29" t="str">
        <f>IFERROR(INDEX(Cadastro!$D$5:$D$94,$AB1816),"")</f>
        <v>6x1</v>
      </c>
      <c r="E1816" s="29" t="str">
        <f>IFERROR(INDEX(Cadastro!$G$5:$G$94,$AB1816),"")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$94,$AB1816),"")="",IF($L1816&gt;0,1,0),IF(IFERROR(INDEX(Cadastro!$F$5:$F$94,$AB1816),"")&lt;=IFERROR(INDEX(Parâmetros!$B$39:$B$48,MATCH($E1816,Parâmetros!$A$39:$A$48,0)),99),IFERROR(INDEX(Cadastro!$F$5:$F$94,$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$94,$AB1816),"")="",0,IF(IFERROR(INDEX(Cadastro!$F$5:$F$94,$AB1816),"")&gt;IFERROR(INDEX(Parâmetros!$B$39:$B$48,MATCH($E1816,Parâmetros!$A$39:$A$48,0)),99),IFERROR(INDEX(Cadastro!$F$5:$F$94,$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registro"),IF(AND($AB1816&lt;&gt;$AB1815,IFERROR(INDEX(Cadastro!$F$5:$F$94,$AB1816),"")=""),"Indeterminado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IFERROR(MATCH($A1816&amp;"|"&amp;TEXT(_xlfn.MAXIFS(Cadastro!$E$5:$E$94,Cadastro!$A$5:$A$94,$A1816,Cadastro!$E$5:$E$94,"&lt;="&amp;$F1816),"yyyymmdd"),Cadastro!$I$5:$I$94,0),"")</f>
        <v>67</v>
      </c>
      <c r="AC1816" t="str">
        <f>IFERROR(_xlfn.SINGLE(INDEX(Exceções!$D$5:$D$202,MATCH($A1816&amp;"|"&amp;$F1816,Exceções!$F$5:$F$202,0))),"")</f>
        <v/>
      </c>
      <c r="AD1816" t="str">
        <f>IF($AC1816="","",IFERROR(_xlfn.SINGLE(INDEX(Exceções!$E$5:$E$202,MATCH($A1816&amp;"|"&amp;$F1816,Exceções!$F$5:$F$202,0))),""))</f>
        <v/>
      </c>
    </row>
    <row r="1817" spans="1:30" ht="15" hidden="1" customHeight="1" x14ac:dyDescent="0.25">
      <c r="A1817" s="43">
        <v>56377</v>
      </c>
      <c r="B1817" s="29" t="s">
        <v>230</v>
      </c>
      <c r="C1817" s="29" t="str">
        <f>IFERROR(INDEX(Cadastro!$C$5:$C$94,$AB1817),"NÃO INFORMADO")</f>
        <v>AUT</v>
      </c>
      <c r="D1817" s="29" t="str">
        <f>IFERROR(INDEX(Cadastro!$D$5:$D$94,$AB1817),"")</f>
        <v>6x1</v>
      </c>
      <c r="E1817" s="29" t="str">
        <f>IFERROR(INDEX(Cadastro!$G$5:$G$94,$AB1817),"")</f>
        <v>6x1</v>
      </c>
      <c r="F1817" s="41">
        <v>46252</v>
      </c>
      <c r="G1817" s="44" t="str">
        <f t="shared" si="348"/>
        <v>ter</v>
      </c>
      <c r="H1817" s="43" t="str">
        <f>IF(COUNTIFS(Dados!$A:$A,$A1817,Dados!$S:$S,$F1817)=0,"",_xlfn.MINIFS(Dados!$Q:$Q,Dados!$A:$A,$A1817,Dados!$S:$S,$F1817))</f>
        <v/>
      </c>
      <c r="I1817" s="43" t="str">
        <f>IF($H1817="","",_xlfn.MAXIFS(Dados!$R:$R,Dados!$A:$A,$A1817,Dados!$S:$S,$F1817))</f>
        <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0</v>
      </c>
      <c r="M1817" s="42">
        <f>IFERROR(INDEX(Parâmetros!$E$6:$E$11,MATCH($K1817,Parâmetros!$A$6:$A$11,0)),"")</f>
        <v>8.8000000000000007</v>
      </c>
      <c r="N1817" s="45">
        <f t="shared" si="349"/>
        <v>0</v>
      </c>
      <c r="O1817" s="45">
        <f>Parâmetros!$E$13</f>
        <v>0.8</v>
      </c>
      <c r="P1817" s="44" t="str">
        <f>IF(OR($M1817="",$F1817&gt;Parâmetros!$E$14),"Não","Sim")</f>
        <v>Sim</v>
      </c>
      <c r="Q1817" s="44" t="str">
        <f t="shared" si="350"/>
        <v>Não</v>
      </c>
      <c r="R1817" s="44" t="str">
        <f t="shared" si="351"/>
        <v/>
      </c>
      <c r="S1817" s="42" t="str">
        <f t="shared" si="352"/>
        <v/>
      </c>
      <c r="T1817" s="44" t="str">
        <f>IF($Q1817&lt;&gt;"Sim","",IF($N1817&gt;Parâmetros!$E$15,"Sim","Não"))</f>
        <v/>
      </c>
      <c r="U1817" s="29" t="str">
        <f t="shared" si="353"/>
        <v>Falta de registro</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FALTA DE REGISTRO · dia útil da escala 6x1</v>
      </c>
      <c r="W1817" s="46" t="str">
        <f>IF(AND($AC1817&lt;&gt;"",$AB1817=$AB1816,$W1816&lt;&gt;""),$W1816,IF(OR(OR($D1817="6x1",$D1817="FF 6x1"),$D1817="5x2"),"",IF($AB1817&lt;&gt;$AB1816,IF(IFERROR(INDEX(Cadastro!$F$5:$F$94,$AB1817),"")="",IF($L1817&gt;0,1,0),IF(IFERROR(INDEX(Cadastro!$F$5:$F$94,$AB1817),"")&lt;=IFERROR(INDEX(Parâmetros!$B$39:$B$48,MATCH($E1817,Parâmetros!$A$39:$A$48,0)),99),IFERROR(INDEX(Cadastro!$F$5:$F$94,$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$94,$AB1817),"")="",0,IF(IFERROR(INDEX(Cadastro!$F$5:$F$94,$AB1817),"")&gt;IFERROR(INDEX(Parâmetros!$B$39:$B$48,MATCH($E1817,Parâmetros!$A$39:$A$48,0)),99),IFERROR(INDEX(Cadastro!$F$5:$F$94,$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registro"),IF(AND($AB1817&lt;&gt;$AB1816,IFERROR(INDEX(Cadastro!$F$5:$F$94,$AB1817),"")=""),"Indeterminado (início da série)",IF($X1817&gt;0,"Folga","Falta de registro"))))))))</f>
        <v>Falta de registro</v>
      </c>
      <c r="Z1817" s="46">
        <f>IF(OR($L1817&gt;0,$F1817&gt;Parâmetros!$E$14),0,IF($A1817&lt;&gt;$A1816,1,N($Z1816)+1))</f>
        <v>1</v>
      </c>
      <c r="AA1817" s="46">
        <f>IF(OR($L1817&gt;0,$F1817&gt;Parâmetros!$E$14),0,IF(OR($A1817&lt;&gt;$A1818,$F1818&gt;Parâmetros!$E$14),1,N($AA1818)+1))</f>
        <v>1</v>
      </c>
      <c r="AB1817" s="43">
        <f>IFERROR(MATCH($A1817&amp;"|"&amp;TEXT(_xlfn.MAXIFS(Cadastro!$E$5:$E$94,Cadastro!$A$5:$A$94,$A1817,Cadastro!$E$5:$E$94,"&lt;="&amp;$F1817),"yyyymmdd"),Cadastro!$I$5:$I$94,0),"")</f>
        <v>67</v>
      </c>
      <c r="AC1817" t="str">
        <f>IFERROR(_xlfn.SINGLE(INDEX(Exceções!$D$5:$D$202,MATCH($A1817&amp;"|"&amp;$F1817,Exceções!$F$5:$F$202,0))),"")</f>
        <v/>
      </c>
      <c r="AD1817" t="str">
        <f>IF($AC1817="","",IFERROR(_xlfn.SINGLE(INDEX(Exceções!$E$5:$E$202,MATCH($A1817&amp;"|"&amp;$F1817,Exceções!$F$5:$F$202,0))),""))</f>
        <v/>
      </c>
    </row>
    <row r="1818" spans="1:30" ht="15" hidden="1" customHeight="1" x14ac:dyDescent="0.25">
      <c r="A1818" s="43">
        <v>56377</v>
      </c>
      <c r="B1818" s="29" t="s">
        <v>230</v>
      </c>
      <c r="C1818" s="29" t="str">
        <f>IFERROR(INDEX(Cadastro!$C$5:$C$94,$AB1818),"NÃO INFORMADO")</f>
        <v>AUT</v>
      </c>
      <c r="D1818" s="29" t="str">
        <f>IFERROR(INDEX(Cadastro!$D$5:$D$94,$AB1818),"")</f>
        <v>6x1</v>
      </c>
      <c r="E1818" s="29" t="str">
        <f>IFERROR(INDEX(Cadastro!$G$5:$G$94,$AB1818),"")</f>
        <v>6x1</v>
      </c>
      <c r="F1818" s="41">
        <v>46253</v>
      </c>
      <c r="G1818" s="44" t="str">
        <f t="shared" si="348"/>
        <v>qua</v>
      </c>
      <c r="H1818" s="43" t="str">
        <f>IF(COUNTIFS(Dados!$A:$A,$A1818,Dados!$S:$S,$F1818)=0,"",_xlfn.MINIFS(Dados!$Q:$Q,Dados!$A:$A,$A1818,Dados!$S:$S,$F1818))</f>
        <v/>
      </c>
      <c r="I1818" s="43" t="str">
        <f>IF($H1818="","",_xlfn.MAXIFS(Dados!$R:$R,Dados!$A:$A,$A1818,Dados!$S:$S,$F1818))</f>
        <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0</v>
      </c>
      <c r="M1818" s="42">
        <f>IFERROR(INDEX(Parâmetros!$E$6:$E$11,MATCH($K1818,Parâmetros!$A$6:$A$11,0)),"")</f>
        <v>8.8000000000000007</v>
      </c>
      <c r="N1818" s="45">
        <f t="shared" si="349"/>
        <v>0</v>
      </c>
      <c r="O1818" s="45">
        <f>Parâmetros!$E$13</f>
        <v>0.8</v>
      </c>
      <c r="P1818" s="44" t="str">
        <f>IF(OR($M1818="",$F1818&gt;Parâmetros!$E$14),"Não","Sim")</f>
        <v>Não</v>
      </c>
      <c r="Q1818" s="44" t="str">
        <f t="shared" si="350"/>
        <v/>
      </c>
      <c r="R1818" s="44" t="str">
        <f t="shared" si="351"/>
        <v/>
      </c>
      <c r="S1818" s="42" t="str">
        <f t="shared" si="352"/>
        <v/>
      </c>
      <c r="T1818" s="44" t="str">
        <f>IF($Q1818&lt;&gt;"Sim","",IF($N1818&gt;Parâmetros!$E$15,"Sim","Não"))</f>
        <v/>
      </c>
      <c r="U1818" s="29" t="str">
        <f t="shared" si="353"/>
        <v>Fora da apuração</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FALTA DE REGISTRO · dia útil da escala 6x1</v>
      </c>
      <c r="W1818" s="46" t="str">
        <f>IF(AND($AC1818&lt;&gt;"",$AB1818=$AB1817,$W1817&lt;&gt;""),$W1817,IF(OR(OR($D1818="6x1",$D1818="FF 6x1"),$D1818="5x2"),"",IF($AB1818&lt;&gt;$AB1817,IF(IFERROR(INDEX(Cadastro!$F$5:$F$94,$AB1818),"")="",IF($L1818&gt;0,1,0),IF(IFERROR(INDEX(Cadastro!$F$5:$F$94,$AB1818),"")&lt;=IFERROR(INDEX(Parâmetros!$B$39:$B$48,MATCH($E1818,Parâmetros!$A$39:$A$48,0)),99),IFERROR(INDEX(Cadastro!$F$5:$F$94,$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$94,$AB1818),"")="",0,IF(IFERROR(INDEX(Cadastro!$F$5:$F$94,$AB1818),"")&gt;IFERROR(INDEX(Parâmetros!$B$39:$B$48,MATCH($E1818,Parâmetros!$A$39:$A$48,0)),99),IFERROR(INDEX(Cadastro!$F$5:$F$94,$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registro"),IF(AND($AB1818&lt;&gt;$AB1817,IFERROR(INDEX(Cadastro!$F$5:$F$94,$AB1818),"")=""),"Indeterminado (início da série)",IF($X1818&gt;0,"Folga","Falta de registro"))))))))</f>
        <v>Falta de registro</v>
      </c>
      <c r="Z1818" s="46">
        <f>IF(OR($L1818&gt;0,$F1818&gt;Parâmetros!$E$14),0,IF($A1818&lt;&gt;$A1817,1,N($Z1817)+1))</f>
        <v>0</v>
      </c>
      <c r="AA1818" s="46">
        <f>IF(OR($L1818&gt;0,$F1818&gt;Parâmetros!$E$14),0,IF(OR($A1818&lt;&gt;$A1819,$F1819&gt;Parâmetros!$E$14),1,N($AA1819)+1))</f>
        <v>0</v>
      </c>
      <c r="AB1818" s="43">
        <f>IFERROR(MATCH($A1818&amp;"|"&amp;TEXT(_xlfn.MAXIFS(Cadastro!$E$5:$E$94,Cadastro!$A$5:$A$94,$A1818,Cadastro!$E$5:$E$94,"&lt;="&amp;$F1818),"yyyymmdd"),Cadastro!$I$5:$I$94,0),"")</f>
        <v>67</v>
      </c>
      <c r="AC1818" t="str">
        <f>IFERROR(_xlfn.SINGLE(INDEX(Exceções!$D$5:$D$202,MATCH($A1818&amp;"|"&amp;$F1818,Exceções!$F$5:$F$202,0))),"")</f>
        <v/>
      </c>
      <c r="AD1818" t="str">
        <f>IF($AC1818="","",IFERROR(_xlfn.SINGLE(INDEX(Exceções!$E$5:$E$202,MATCH($A1818&amp;"|"&amp;$F1818,Exceções!$F$5:$F$202,0))),""))</f>
        <v/>
      </c>
    </row>
    <row r="1819" spans="1:30" ht="15" hidden="1" customHeight="1" x14ac:dyDescent="0.25">
      <c r="A1819" s="43">
        <v>56377</v>
      </c>
      <c r="B1819" s="29" t="s">
        <v>230</v>
      </c>
      <c r="C1819" s="29" t="str">
        <f>IFERROR(INDEX(Cadastro!$C$5:$C$94,$AB1819),"NÃO INFORMADO")</f>
        <v>AUT</v>
      </c>
      <c r="D1819" s="29" t="str">
        <f>IFERROR(INDEX(Cadastro!$D$5:$D$94,$AB1819),"")</f>
        <v>6x1</v>
      </c>
      <c r="E1819" s="29" t="str">
        <f>IFERROR(INDEX(Cadastro!$G$5:$G$94,$AB1819),"")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$94,$AB1819),"")="",IF($L1819&gt;0,1,0),IF(IFERROR(INDEX(Cadastro!$F$5:$F$94,$AB1819),"")&lt;=IFERROR(INDEX(Parâmetros!$B$39:$B$48,MATCH($E1819,Parâmetros!$A$39:$A$48,0)),99),IFERROR(INDEX(Cadastro!$F$5:$F$94,$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$94,$AB1819),"")="",0,IF(IFERROR(INDEX(Cadastro!$F$5:$F$94,$AB1819),"")&gt;IFERROR(INDEX(Parâmetros!$B$39:$B$48,MATCH($E1819,Parâmetros!$A$39:$A$48,0)),99),IFERROR(INDEX(Cadastro!$F$5:$F$94,$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registro"),IF(AND($AB1819&lt;&gt;$AB1818,IFERROR(INDEX(Cadastro!$F$5:$F$94,$AB1819),"")=""),"Indeterminado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IFERROR(MATCH($A1819&amp;"|"&amp;TEXT(_xlfn.MAXIFS(Cadastro!$E$5:$E$94,Cadastro!$A$5:$A$94,$A1819,Cadastro!$E$5:$E$94,"&lt;="&amp;$F1819),"yyyymmdd"),Cadastro!$I$5:$I$94,0),"")</f>
        <v>67</v>
      </c>
      <c r="AC1819" t="str">
        <f>IFERROR(_xlfn.SINGLE(INDEX(Exceções!$D$5:$D$202,MATCH($A1819&amp;"|"&amp;$F1819,Exceções!$F$5:$F$202,0))),"")</f>
        <v/>
      </c>
      <c r="AD1819" t="str">
        <f>IF($AC1819="","",IFERROR(_xlfn.SINGLE(INDEX(Exceções!$E$5:$E$202,MATCH($A1819&amp;"|"&amp;$F1819,Exceções!$F$5:$F$202,0))),""))</f>
        <v/>
      </c>
    </row>
    <row r="1820" spans="1:30" ht="15" hidden="1" customHeight="1" x14ac:dyDescent="0.25">
      <c r="A1820" s="43">
        <v>56377</v>
      </c>
      <c r="B1820" s="29" t="s">
        <v>230</v>
      </c>
      <c r="C1820" s="29" t="str">
        <f>IFERROR(INDEX(Cadastro!$C$5:$C$94,$AB1820),"NÃO INFORMADO")</f>
        <v>AUT</v>
      </c>
      <c r="D1820" s="29" t="str">
        <f>IFERROR(INDEX(Cadastro!$D$5:$D$94,$AB1820),"")</f>
        <v>6x1</v>
      </c>
      <c r="E1820" s="29" t="str">
        <f>IFERROR(INDEX(Cadastro!$G$5:$G$94,$AB1820),"")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$94,$AB1820),"")="",IF($L1820&gt;0,1,0),IF(IFERROR(INDEX(Cadastro!$F$5:$F$94,$AB1820),"")&lt;=IFERROR(INDEX(Parâmetros!$B$39:$B$48,MATCH($E1820,Parâmetros!$A$39:$A$48,0)),99),IFERROR(INDEX(Cadastro!$F$5:$F$94,$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$94,$AB1820),"")="",0,IF(IFERROR(INDEX(Cadastro!$F$5:$F$94,$AB1820),"")&gt;IFERROR(INDEX(Parâmetros!$B$39:$B$48,MATCH($E1820,Parâmetros!$A$39:$A$48,0)),99),IFERROR(INDEX(Cadastro!$F$5:$F$94,$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registro"),IF(AND($AB1820&lt;&gt;$AB1819,IFERROR(INDEX(Cadastro!$F$5:$F$94,$AB1820),"")=""),"Indeterminado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IFERROR(MATCH($A1820&amp;"|"&amp;TEXT(_xlfn.MAXIFS(Cadastro!$E$5:$E$94,Cadastro!$A$5:$A$94,$A1820,Cadastro!$E$5:$E$94,"&lt;="&amp;$F1820),"yyyymmdd"),Cadastro!$I$5:$I$94,0),"")</f>
        <v>67</v>
      </c>
      <c r="AC1820" t="str">
        <f>IFERROR(_xlfn.SINGLE(INDEX(Exceções!$D$5:$D$202,MATCH($A1820&amp;"|"&amp;$F1820,Exceções!$F$5:$F$202,0))),"")</f>
        <v/>
      </c>
      <c r="AD1820" t="str">
        <f>IF($AC1820="","",IFERROR(_xlfn.SINGLE(INDEX(Exceções!$E$5:$E$202,MATCH($A1820&amp;"|"&amp;$F1820,Exceções!$F$5:$F$202,0))),""))</f>
        <v/>
      </c>
    </row>
    <row r="1821" spans="1:30" ht="15" hidden="1" customHeight="1" x14ac:dyDescent="0.25">
      <c r="A1821" s="43">
        <v>56377</v>
      </c>
      <c r="B1821" s="29" t="s">
        <v>230</v>
      </c>
      <c r="C1821" s="29" t="str">
        <f>IFERROR(INDEX(Cadastro!$C$5:$C$94,$AB1821),"NÃO INFORMADO")</f>
        <v>AUT</v>
      </c>
      <c r="D1821" s="29" t="str">
        <f>IFERROR(INDEX(Cadastro!$D$5:$D$94,$AB1821),"")</f>
        <v>6x1</v>
      </c>
      <c r="E1821" s="29" t="str">
        <f>IFERROR(INDEX(Cadastro!$G$5:$G$94,$AB1821),"")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$94,$AB1821),"")="",IF($L1821&gt;0,1,0),IF(IFERROR(INDEX(Cadastro!$F$5:$F$94,$AB1821),"")&lt;=IFERROR(INDEX(Parâmetros!$B$39:$B$48,MATCH($E1821,Parâmetros!$A$39:$A$48,0)),99),IFERROR(INDEX(Cadastro!$F$5:$F$94,$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$94,$AB1821),"")="",0,IF(IFERROR(INDEX(Cadastro!$F$5:$F$94,$AB1821),"")&gt;IFERROR(INDEX(Parâmetros!$B$39:$B$48,MATCH($E1821,Parâmetros!$A$39:$A$48,0)),99),IFERROR(INDEX(Cadastro!$F$5:$F$94,$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registro"),IF(AND($AB1821&lt;&gt;$AB1820,IFERROR(INDEX(Cadastro!$F$5:$F$94,$AB1821),"")=""),"Indeterminado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IFERROR(MATCH($A1821&amp;"|"&amp;TEXT(_xlfn.MAXIFS(Cadastro!$E$5:$E$94,Cadastro!$A$5:$A$94,$A1821,Cadastro!$E$5:$E$94,"&lt;="&amp;$F1821),"yyyymmdd"),Cadastro!$I$5:$I$94,0),"")</f>
        <v>67</v>
      </c>
      <c r="AC1821" t="str">
        <f>IFERROR(_xlfn.SINGLE(INDEX(Exceções!$D$5:$D$202,MATCH($A1821&amp;"|"&amp;$F1821,Exceções!$F$5:$F$202,0))),"")</f>
        <v/>
      </c>
      <c r="AD1821" t="str">
        <f>IF($AC1821="","",IFERROR(_xlfn.SINGLE(INDEX(Exceções!$E$5:$E$202,MATCH($A1821&amp;"|"&amp;$F1821,Exceções!$F$5:$F$202,0))),""))</f>
        <v/>
      </c>
    </row>
    <row r="1822" spans="1:30" ht="15" hidden="1" customHeight="1" x14ac:dyDescent="0.25">
      <c r="A1822" s="43">
        <v>56377</v>
      </c>
      <c r="B1822" s="29" t="s">
        <v>230</v>
      </c>
      <c r="C1822" s="29" t="str">
        <f>IFERROR(INDEX(Cadastro!$C$5:$C$94,$AB1822),"NÃO INFORMADO")</f>
        <v>AUT</v>
      </c>
      <c r="D1822" s="29" t="str">
        <f>IFERROR(INDEX(Cadastro!$D$5:$D$94,$AB1822),"")</f>
        <v>6x1</v>
      </c>
      <c r="E1822" s="29" t="str">
        <f>IFERROR(INDEX(Cadastro!$G$5:$G$94,$AB1822),"")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$94,$AB1822),"")="",IF($L1822&gt;0,1,0),IF(IFERROR(INDEX(Cadastro!$F$5:$F$94,$AB1822),"")&lt;=IFERROR(INDEX(Parâmetros!$B$39:$B$48,MATCH($E1822,Parâmetros!$A$39:$A$48,0)),99),IFERROR(INDEX(Cadastro!$F$5:$F$94,$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$94,$AB1822),"")="",0,IF(IFERROR(INDEX(Cadastro!$F$5:$F$94,$AB1822),"")&gt;IFERROR(INDEX(Parâmetros!$B$39:$B$48,MATCH($E1822,Parâmetros!$A$39:$A$48,0)),99),IFERROR(INDEX(Cadastro!$F$5:$F$94,$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registro"),IF(AND($AB1822&lt;&gt;$AB1821,IFERROR(INDEX(Cadastro!$F$5:$F$94,$AB1822),"")=""),"Indeterminado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IFERROR(MATCH($A1822&amp;"|"&amp;TEXT(_xlfn.MAXIFS(Cadastro!$E$5:$E$94,Cadastro!$A$5:$A$94,$A1822,Cadastro!$E$5:$E$94,"&lt;="&amp;$F1822),"yyyymmdd"),Cadastro!$I$5:$I$94,0),"")</f>
        <v>67</v>
      </c>
      <c r="AC1822" t="str">
        <f>IFERROR(_xlfn.SINGLE(INDEX(Exceções!$D$5:$D$202,MATCH($A1822&amp;"|"&amp;$F1822,Exceções!$F$5:$F$202,0))),"")</f>
        <v/>
      </c>
      <c r="AD1822" t="str">
        <f>IF($AC1822="","",IFERROR(_xlfn.SINGLE(INDEX(Exceções!$E$5:$E$202,MATCH($A1822&amp;"|"&amp;$F1822,Exceções!$F$5:$F$202,0))),""))</f>
        <v/>
      </c>
    </row>
    <row r="1823" spans="1:30" ht="15" hidden="1" customHeight="1" x14ac:dyDescent="0.25">
      <c r="A1823" s="43">
        <v>56377</v>
      </c>
      <c r="B1823" s="29" t="s">
        <v>230</v>
      </c>
      <c r="C1823" s="29" t="str">
        <f>IFERROR(INDEX(Cadastro!$C$5:$C$94,$AB1823),"NÃO INFORMADO")</f>
        <v>AUT</v>
      </c>
      <c r="D1823" s="29" t="str">
        <f>IFERROR(INDEX(Cadastro!$D$5:$D$94,$AB1823),"")</f>
        <v>6x1</v>
      </c>
      <c r="E1823" s="29" t="str">
        <f>IFERROR(INDEX(Cadastro!$G$5:$G$94,$AB1823),"")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$94,$AB1823),"")="",IF($L1823&gt;0,1,0),IF(IFERROR(INDEX(Cadastro!$F$5:$F$94,$AB1823),"")&lt;=IFERROR(INDEX(Parâmetros!$B$39:$B$48,MATCH($E1823,Parâmetros!$A$39:$A$48,0)),99),IFERROR(INDEX(Cadastro!$F$5:$F$94,$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$94,$AB1823),"")="",0,IF(IFERROR(INDEX(Cadastro!$F$5:$F$94,$AB1823),"")&gt;IFERROR(INDEX(Parâmetros!$B$39:$B$48,MATCH($E1823,Parâmetros!$A$39:$A$48,0)),99),IFERROR(INDEX(Cadastro!$F$5:$F$94,$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registro"),IF(AND($AB1823&lt;&gt;$AB1822,IFERROR(INDEX(Cadastro!$F$5:$F$94,$AB1823),"")=""),"Indeterminado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IFERROR(MATCH($A1823&amp;"|"&amp;TEXT(_xlfn.MAXIFS(Cadastro!$E$5:$E$94,Cadastro!$A$5:$A$94,$A1823,Cadastro!$E$5:$E$94,"&lt;="&amp;$F1823),"yyyymmdd"),Cadastro!$I$5:$I$94,0),"")</f>
        <v>67</v>
      </c>
      <c r="AC1823" t="str">
        <f>IFERROR(_xlfn.SINGLE(INDEX(Exceções!$D$5:$D$202,MATCH($A1823&amp;"|"&amp;$F1823,Exceções!$F$5:$F$202,0))),"")</f>
        <v/>
      </c>
      <c r="AD1823" t="str">
        <f>IF($AC1823="","",IFERROR(_xlfn.SINGLE(INDEX(Exceções!$E$5:$E$202,MATCH($A1823&amp;"|"&amp;$F1823,Exceções!$F$5:$F$202,0))),""))</f>
        <v/>
      </c>
    </row>
    <row r="1824" spans="1:30" ht="15" hidden="1" customHeight="1" x14ac:dyDescent="0.25">
      <c r="A1824" s="43">
        <v>56377</v>
      </c>
      <c r="B1824" s="29" t="s">
        <v>230</v>
      </c>
      <c r="C1824" s="29" t="str">
        <f>IFERROR(INDEX(Cadastro!$C$5:$C$94,$AB1824),"NÃO INFORMADO")</f>
        <v>AUT</v>
      </c>
      <c r="D1824" s="29" t="str">
        <f>IFERROR(INDEX(Cadastro!$D$5:$D$94,$AB1824),"")</f>
        <v>6x1</v>
      </c>
      <c r="E1824" s="29" t="str">
        <f>IFERROR(INDEX(Cadastro!$G$5:$G$94,$AB1824),"")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$94,$AB1824),"")="",IF($L1824&gt;0,1,0),IF(IFERROR(INDEX(Cadastro!$F$5:$F$94,$AB1824),"")&lt;=IFERROR(INDEX(Parâmetros!$B$39:$B$48,MATCH($E1824,Parâmetros!$A$39:$A$48,0)),99),IFERROR(INDEX(Cadastro!$F$5:$F$94,$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$94,$AB1824),"")="",0,IF(IFERROR(INDEX(Cadastro!$F$5:$F$94,$AB1824),"")&gt;IFERROR(INDEX(Parâmetros!$B$39:$B$48,MATCH($E1824,Parâmetros!$A$39:$A$48,0)),99),IFERROR(INDEX(Cadastro!$F$5:$F$94,$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registro"),IF(AND($AB1824&lt;&gt;$AB1823,IFERROR(INDEX(Cadastro!$F$5:$F$94,$AB1824),"")=""),"Indeterminado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IFERROR(MATCH($A1824&amp;"|"&amp;TEXT(_xlfn.MAXIFS(Cadastro!$E$5:$E$94,Cadastro!$A$5:$A$94,$A1824,Cadastro!$E$5:$E$94,"&lt;="&amp;$F1824),"yyyymmdd"),Cadastro!$I$5:$I$94,0),"")</f>
        <v>67</v>
      </c>
      <c r="AC1824" t="str">
        <f>IFERROR(_xlfn.SINGLE(INDEX(Exceções!$D$5:$D$202,MATCH($A1824&amp;"|"&amp;$F1824,Exceções!$F$5:$F$202,0))),"")</f>
        <v/>
      </c>
      <c r="AD1824" t="str">
        <f>IF($AC1824="","",IFERROR(_xlfn.SINGLE(INDEX(Exceções!$E$5:$E$202,MATCH($A1824&amp;"|"&amp;$F1824,Exceções!$F$5:$F$202,0))),""))</f>
        <v/>
      </c>
    </row>
    <row r="1825" spans="1:30" ht="15" hidden="1" customHeight="1" x14ac:dyDescent="0.25">
      <c r="A1825" s="43">
        <v>56377</v>
      </c>
      <c r="B1825" s="29" t="s">
        <v>230</v>
      </c>
      <c r="C1825" s="29" t="str">
        <f>IFERROR(INDEX(Cadastro!$C$5:$C$94,$AB1825),"NÃO INFORMADO")</f>
        <v>AUT</v>
      </c>
      <c r="D1825" s="29" t="str">
        <f>IFERROR(INDEX(Cadastro!$D$5:$D$94,$AB1825),"")</f>
        <v>6x1</v>
      </c>
      <c r="E1825" s="29" t="str">
        <f>IFERROR(INDEX(Cadastro!$G$5:$G$94,$AB1825),"")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$94,$AB1825),"")="",IF($L1825&gt;0,1,0),IF(IFERROR(INDEX(Cadastro!$F$5:$F$94,$AB1825),"")&lt;=IFERROR(INDEX(Parâmetros!$B$39:$B$48,MATCH($E1825,Parâmetros!$A$39:$A$48,0)),99),IFERROR(INDEX(Cadastro!$F$5:$F$94,$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$94,$AB1825),"")="",0,IF(IFERROR(INDEX(Cadastro!$F$5:$F$94,$AB1825),"")&gt;IFERROR(INDEX(Parâmetros!$B$39:$B$48,MATCH($E1825,Parâmetros!$A$39:$A$48,0)),99),IFERROR(INDEX(Cadastro!$F$5:$F$94,$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registro"),IF(AND($AB1825&lt;&gt;$AB1824,IFERROR(INDEX(Cadastro!$F$5:$F$94,$AB1825),"")=""),"Indeterminado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IFERROR(MATCH($A1825&amp;"|"&amp;TEXT(_xlfn.MAXIFS(Cadastro!$E$5:$E$94,Cadastro!$A$5:$A$94,$A1825,Cadastro!$E$5:$E$94,"&lt;="&amp;$F1825),"yyyymmdd"),Cadastro!$I$5:$I$94,0),"")</f>
        <v>67</v>
      </c>
      <c r="AC1825" t="str">
        <f>IFERROR(_xlfn.SINGLE(INDEX(Exceções!$D$5:$D$202,MATCH($A1825&amp;"|"&amp;$F1825,Exceções!$F$5:$F$202,0))),"")</f>
        <v/>
      </c>
      <c r="AD1825" t="str">
        <f>IF($AC1825="","",IFERROR(_xlfn.SINGLE(INDEX(Exceções!$E$5:$E$202,MATCH($A1825&amp;"|"&amp;$F1825,Exceções!$F$5:$F$202,0))),""))</f>
        <v/>
      </c>
    </row>
    <row r="1826" spans="1:30" ht="15" hidden="1" customHeight="1" x14ac:dyDescent="0.25">
      <c r="A1826" s="43">
        <v>56377</v>
      </c>
      <c r="B1826" s="29" t="s">
        <v>230</v>
      </c>
      <c r="C1826" s="29" t="str">
        <f>IFERROR(INDEX(Cadastro!$C$5:$C$94,$AB1826),"NÃO INFORMADO")</f>
        <v>AUT</v>
      </c>
      <c r="D1826" s="29" t="str">
        <f>IFERROR(INDEX(Cadastro!$D$5:$D$94,$AB1826),"")</f>
        <v>6x1</v>
      </c>
      <c r="E1826" s="29" t="str">
        <f>IFERROR(INDEX(Cadastro!$G$5:$G$94,$AB1826),"")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$94,$AB1826),"")="",IF($L1826&gt;0,1,0),IF(IFERROR(INDEX(Cadastro!$F$5:$F$94,$AB1826),"")&lt;=IFERROR(INDEX(Parâmetros!$B$39:$B$48,MATCH($E1826,Parâmetros!$A$39:$A$48,0)),99),IFERROR(INDEX(Cadastro!$F$5:$F$94,$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$94,$AB1826),"")="",0,IF(IFERROR(INDEX(Cadastro!$F$5:$F$94,$AB1826),"")&gt;IFERROR(INDEX(Parâmetros!$B$39:$B$48,MATCH($E1826,Parâmetros!$A$39:$A$48,0)),99),IFERROR(INDEX(Cadastro!$F$5:$F$94,$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registro"),IF(AND($AB1826&lt;&gt;$AB1825,IFERROR(INDEX(Cadastro!$F$5:$F$94,$AB1826),"")=""),"Indeterminado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IFERROR(MATCH($A1826&amp;"|"&amp;TEXT(_xlfn.MAXIFS(Cadastro!$E$5:$E$94,Cadastro!$A$5:$A$94,$A1826,Cadastro!$E$5:$E$94,"&lt;="&amp;$F1826),"yyyymmdd"),Cadastro!$I$5:$I$94,0),"")</f>
        <v>67</v>
      </c>
      <c r="AC1826" t="str">
        <f>IFERROR(_xlfn.SINGLE(INDEX(Exceções!$D$5:$D$202,MATCH($A1826&amp;"|"&amp;$F1826,Exceções!$F$5:$F$202,0))),"")</f>
        <v/>
      </c>
      <c r="AD1826" t="str">
        <f>IF($AC1826="","",IFERROR(_xlfn.SINGLE(INDEX(Exceções!$E$5:$E$202,MATCH($A1826&amp;"|"&amp;$F1826,Exceções!$F$5:$F$202,0))),""))</f>
        <v/>
      </c>
    </row>
    <row r="1827" spans="1:30" ht="15" hidden="1" customHeight="1" x14ac:dyDescent="0.25">
      <c r="A1827" s="43">
        <v>56377</v>
      </c>
      <c r="B1827" s="29" t="s">
        <v>230</v>
      </c>
      <c r="C1827" s="29" t="str">
        <f>IFERROR(INDEX(Cadastro!$C$5:$C$94,$AB1827),"NÃO INFORMADO")</f>
        <v>AUT</v>
      </c>
      <c r="D1827" s="29" t="str">
        <f>IFERROR(INDEX(Cadastro!$D$5:$D$94,$AB1827),"")</f>
        <v>6x1</v>
      </c>
      <c r="E1827" s="29" t="str">
        <f>IFERROR(INDEX(Cadastro!$G$5:$G$94,$AB1827),"")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$94,$AB1827),"")="",IF($L1827&gt;0,1,0),IF(IFERROR(INDEX(Cadastro!$F$5:$F$94,$AB1827),"")&lt;=IFERROR(INDEX(Parâmetros!$B$39:$B$48,MATCH($E1827,Parâmetros!$A$39:$A$48,0)),99),IFERROR(INDEX(Cadastro!$F$5:$F$94,$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$94,$AB1827),"")="",0,IF(IFERROR(INDEX(Cadastro!$F$5:$F$94,$AB1827),"")&gt;IFERROR(INDEX(Parâmetros!$B$39:$B$48,MATCH($E1827,Parâmetros!$A$39:$A$48,0)),99),IFERROR(INDEX(Cadastro!$F$5:$F$94,$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registro"),IF(AND($AB1827&lt;&gt;$AB1826,IFERROR(INDEX(Cadastro!$F$5:$F$94,$AB1827),"")=""),"Indeterminado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IFERROR(MATCH($A1827&amp;"|"&amp;TEXT(_xlfn.MAXIFS(Cadastro!$E$5:$E$94,Cadastro!$A$5:$A$94,$A1827,Cadastro!$E$5:$E$94,"&lt;="&amp;$F1827),"yyyymmdd"),Cadastro!$I$5:$I$94,0),"")</f>
        <v>67</v>
      </c>
      <c r="AC1827" t="str">
        <f>IFERROR(_xlfn.SINGLE(INDEX(Exceções!$D$5:$D$202,MATCH($A1827&amp;"|"&amp;$F1827,Exceções!$F$5:$F$202,0))),"")</f>
        <v/>
      </c>
      <c r="AD1827" t="str">
        <f>IF($AC1827="","",IFERROR(_xlfn.SINGLE(INDEX(Exceções!$E$5:$E$202,MATCH($A1827&amp;"|"&amp;$F1827,Exceções!$F$5:$F$202,0))),""))</f>
        <v/>
      </c>
    </row>
    <row r="1828" spans="1:30" ht="15" hidden="1" customHeight="1" x14ac:dyDescent="0.25">
      <c r="A1828" s="43">
        <v>56377</v>
      </c>
      <c r="B1828" s="29" t="s">
        <v>230</v>
      </c>
      <c r="C1828" s="29" t="str">
        <f>IFERROR(INDEX(Cadastro!$C$5:$C$94,$AB1828),"NÃO INFORMADO")</f>
        <v>AUT</v>
      </c>
      <c r="D1828" s="29" t="str">
        <f>IFERROR(INDEX(Cadastro!$D$5:$D$94,$AB1828),"")</f>
        <v>6x1</v>
      </c>
      <c r="E1828" s="29" t="str">
        <f>IFERROR(INDEX(Cadastro!$G$5:$G$94,$AB1828),"")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$94,$AB1828),"")="",IF($L1828&gt;0,1,0),IF(IFERROR(INDEX(Cadastro!$F$5:$F$94,$AB1828),"")&lt;=IFERROR(INDEX(Parâmetros!$B$39:$B$48,MATCH($E1828,Parâmetros!$A$39:$A$48,0)),99),IFERROR(INDEX(Cadastro!$F$5:$F$94,$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$94,$AB1828),"")="",0,IF(IFERROR(INDEX(Cadastro!$F$5:$F$94,$AB1828),"")&gt;IFERROR(INDEX(Parâmetros!$B$39:$B$48,MATCH($E1828,Parâmetros!$A$39:$A$48,0)),99),IFERROR(INDEX(Cadastro!$F$5:$F$94,$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registro"),IF(AND($AB1828&lt;&gt;$AB1827,IFERROR(INDEX(Cadastro!$F$5:$F$94,$AB1828),"")=""),"Indeterminado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IFERROR(MATCH($A1828&amp;"|"&amp;TEXT(_xlfn.MAXIFS(Cadastro!$E$5:$E$94,Cadastro!$A$5:$A$94,$A1828,Cadastro!$E$5:$E$94,"&lt;="&amp;$F1828),"yyyymmdd"),Cadastro!$I$5:$I$94,0),"")</f>
        <v>67</v>
      </c>
      <c r="AC1828" t="str">
        <f>IFERROR(_xlfn.SINGLE(INDEX(Exceções!$D$5:$D$202,MATCH($A1828&amp;"|"&amp;$F1828,Exceções!$F$5:$F$202,0))),"")</f>
        <v/>
      </c>
      <c r="AD1828" t="str">
        <f>IF($AC1828="","",IFERROR(_xlfn.SINGLE(INDEX(Exceções!$E$5:$E$202,MATCH($A1828&amp;"|"&amp;$F1828,Exceções!$F$5:$F$202,0))),""))</f>
        <v/>
      </c>
    </row>
    <row r="1829" spans="1:30" ht="15" hidden="1" customHeight="1" x14ac:dyDescent="0.25">
      <c r="A1829" s="43">
        <v>56377</v>
      </c>
      <c r="B1829" s="29" t="s">
        <v>230</v>
      </c>
      <c r="C1829" s="29" t="str">
        <f>IFERROR(INDEX(Cadastro!$C$5:$C$94,$AB1829),"NÃO INFORMADO")</f>
        <v>AUT</v>
      </c>
      <c r="D1829" s="29" t="str">
        <f>IFERROR(INDEX(Cadastro!$D$5:$D$94,$AB1829),"")</f>
        <v>6x1</v>
      </c>
      <c r="E1829" s="29" t="str">
        <f>IFERROR(INDEX(Cadastro!$G$5:$G$94,$AB1829),"")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$94,$AB1829),"")="",IF($L1829&gt;0,1,0),IF(IFERROR(INDEX(Cadastro!$F$5:$F$94,$AB1829),"")&lt;=IFERROR(INDEX(Parâmetros!$B$39:$B$48,MATCH($E1829,Parâmetros!$A$39:$A$48,0)),99),IFERROR(INDEX(Cadastro!$F$5:$F$94,$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$94,$AB1829),"")="",0,IF(IFERROR(INDEX(Cadastro!$F$5:$F$94,$AB1829),"")&gt;IFERROR(INDEX(Parâmetros!$B$39:$B$48,MATCH($E1829,Parâmetros!$A$39:$A$48,0)),99),IFERROR(INDEX(Cadastro!$F$5:$F$94,$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registro"),IF(AND($AB1829&lt;&gt;$AB1828,IFERROR(INDEX(Cadastro!$F$5:$F$94,$AB1829),"")=""),"Indeterminado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IFERROR(MATCH($A1829&amp;"|"&amp;TEXT(_xlfn.MAXIFS(Cadastro!$E$5:$E$94,Cadastro!$A$5:$A$94,$A1829,Cadastro!$E$5:$E$94,"&lt;="&amp;$F1829),"yyyymmdd"),Cadastro!$I$5:$I$94,0),"")</f>
        <v>67</v>
      </c>
      <c r="AC1829" t="str">
        <f>IFERROR(_xlfn.SINGLE(INDEX(Exceções!$D$5:$D$202,MATCH($A1829&amp;"|"&amp;$F1829,Exceções!$F$5:$F$202,0))),"")</f>
        <v/>
      </c>
      <c r="AD1829" t="str">
        <f>IF($AC1829="","",IFERROR(_xlfn.SINGLE(INDEX(Exceções!$E$5:$E$202,MATCH($A1829&amp;"|"&amp;$F1829,Exceções!$F$5:$F$202,0))),""))</f>
        <v/>
      </c>
    </row>
    <row r="1830" spans="1:30" ht="15" hidden="1" customHeight="1" x14ac:dyDescent="0.25">
      <c r="A1830" s="43">
        <v>56377</v>
      </c>
      <c r="B1830" s="29" t="s">
        <v>230</v>
      </c>
      <c r="C1830" s="29" t="str">
        <f>IFERROR(INDEX(Cadastro!$C$5:$C$94,$AB1830),"NÃO INFORMADO")</f>
        <v>AUT</v>
      </c>
      <c r="D1830" s="29" t="str">
        <f>IFERROR(INDEX(Cadastro!$D$5:$D$94,$AB1830),"")</f>
        <v>6x1</v>
      </c>
      <c r="E1830" s="29" t="str">
        <f>IFERROR(INDEX(Cadastro!$G$5:$G$94,$AB1830),"")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$94,$AB1830),"")="",IF($L1830&gt;0,1,0),IF(IFERROR(INDEX(Cadastro!$F$5:$F$94,$AB1830),"")&lt;=IFERROR(INDEX(Parâmetros!$B$39:$B$48,MATCH($E1830,Parâmetros!$A$39:$A$48,0)),99),IFERROR(INDEX(Cadastro!$F$5:$F$94,$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$94,$AB1830),"")="",0,IF(IFERROR(INDEX(Cadastro!$F$5:$F$94,$AB1830),"")&gt;IFERROR(INDEX(Parâmetros!$B$39:$B$48,MATCH($E1830,Parâmetros!$A$39:$A$48,0)),99),IFERROR(INDEX(Cadastro!$F$5:$F$94,$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registro"),IF(AND($AB1830&lt;&gt;$AB1829,IFERROR(INDEX(Cadastro!$F$5:$F$94,$AB1830),"")=""),"Indeterminado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IFERROR(MATCH($A1830&amp;"|"&amp;TEXT(_xlfn.MAXIFS(Cadastro!$E$5:$E$94,Cadastro!$A$5:$A$94,$A1830,Cadastro!$E$5:$E$94,"&lt;="&amp;$F1830),"yyyymmdd"),Cadastro!$I$5:$I$94,0),"")</f>
        <v>67</v>
      </c>
      <c r="AC1830" t="str">
        <f>IFERROR(_xlfn.SINGLE(INDEX(Exceções!$D$5:$D$202,MATCH($A1830&amp;"|"&amp;$F1830,Exceções!$F$5:$F$202,0))),"")</f>
        <v/>
      </c>
      <c r="AD1830" t="str">
        <f>IF($AC1830="","",IFERROR(_xlfn.SINGLE(INDEX(Exceções!$E$5:$E$202,MATCH($A1830&amp;"|"&amp;$F1830,Exceções!$F$5:$F$202,0))),""))</f>
        <v/>
      </c>
    </row>
    <row r="1831" spans="1:30" hidden="1" x14ac:dyDescent="0.25">
      <c r="A1831" s="37">
        <v>56784</v>
      </c>
      <c r="B1831" s="22" t="s">
        <v>182</v>
      </c>
      <c r="C1831" s="29" t="str">
        <f>IFERROR(INDEX(Cadastro!$C$5:$C$94,$AB1831),"NÃO INFORMADO")</f>
        <v>USI</v>
      </c>
      <c r="D1831" s="29" t="str">
        <f>IFERROR(INDEX(Cadastro!$D$5:$D$94,AB1831),"")</f>
        <v>C</v>
      </c>
      <c r="E1831" s="29" t="str">
        <f>IFERROR(INDEX(Cadastro!$G$5:$G$94,$AB1831),"")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$94,$AB1831),"")="",IF($L1831&gt;0,1,0),IF(IFERROR(INDEX(Cadastro!$F$5:$F$94,$AB1831),"")&lt;=IFERROR(INDEX(Parâmetros!$B$39:$B$48,MATCH($E1831,Parâmetros!$A$39:$A$48,0)),99),IFERROR(INDEX(Cadastro!$F$5:$F$94,$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$94,$AB1831),"")="",0,IF(IFERROR(INDEX(Cadastro!$F$5:$F$94,$AB1831),"")&gt;IFERROR(INDEX(Parâmetros!$B$39:$B$48,MATCH($E1831,Parâmetros!$A$39:$A$48,0)),99),IFERROR(INDEX(Cadastro!$F$5:$F$94,$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registro"),IF(AND($AB1831&lt;&gt;$AB1830,IFERROR(INDEX(Cadastro!$F$5:$F$94,$AB1831),"")=""),"Indeterminado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IFERROR(MATCH($A1831&amp;"|"&amp;TEXT(_xlfn.MAXIFS(Cadastro!$E$5:$E$94,Cadastro!$A$5:$A$94,$A1831,Cadastro!$E$5:$E$94,"&lt;="&amp;$F1831),"yyyymmdd"),Cadastro!$I$5:$I$94,0),"")</f>
        <v>14</v>
      </c>
      <c r="AC1831" t="str">
        <f>IFERROR(_xlfn.SINGLE(INDEX(Exceções!$D$5:$D$202,MATCH($A1831&amp;"|"&amp;$F1831,Exceções!$F$5:$F$202,0))),"")</f>
        <v/>
      </c>
      <c r="AD1831" t="str">
        <f>IF($AC1831="","",IFERROR(_xlfn.SINGLE(INDEX(Exceções!$E$5:$E$202,MATCH($A1831&amp;"|"&amp;$F1831,Exceções!$F$5:$F$202,0))),""))</f>
        <v/>
      </c>
    </row>
    <row r="1832" spans="1:30" hidden="1" x14ac:dyDescent="0.25">
      <c r="A1832" s="43">
        <v>56784</v>
      </c>
      <c r="B1832" s="22" t="s">
        <v>182</v>
      </c>
      <c r="C1832" s="29" t="str">
        <f>IFERROR(INDEX(Cadastro!$C$5:$C$94,$AB1832),"NÃO INFORMADO")</f>
        <v>USI</v>
      </c>
      <c r="D1832" s="29" t="str">
        <f>IFERROR(INDEX(Cadastro!$D$5:$D$94,AB1832),"")</f>
        <v>C</v>
      </c>
      <c r="E1832" s="29" t="str">
        <f>IFERROR(INDEX(Cadastro!$G$5:$G$94,$AB1832),"")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$94,$AB1832),"")="",IF($L1832&gt;0,1,0),IF(IFERROR(INDEX(Cadastro!$F$5:$F$94,$AB1832),"")&lt;=IFERROR(INDEX(Parâmetros!$B$39:$B$48,MATCH($E1832,Parâmetros!$A$39:$A$48,0)),99),IFERROR(INDEX(Cadastro!$F$5:$F$94,$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$94,$AB1832),"")="",0,IF(IFERROR(INDEX(Cadastro!$F$5:$F$94,$AB1832),"")&gt;IFERROR(INDEX(Parâmetros!$B$39:$B$48,MATCH($E1832,Parâmetros!$A$39:$A$48,0)),99),IFERROR(INDEX(Cadastro!$F$5:$F$94,$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registro"),IF(AND($AB1832&lt;&gt;$AB1831,IFERROR(INDEX(Cadastro!$F$5:$F$94,$AB1832),"")=""),"Indeterminado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IFERROR(MATCH($A1832&amp;"|"&amp;TEXT(_xlfn.MAXIFS(Cadastro!$E$5:$E$94,Cadastro!$A$5:$A$94,$A1832,Cadastro!$E$5:$E$94,"&lt;="&amp;$F1832),"yyyymmdd"),Cadastro!$I$5:$I$94,0),"")</f>
        <v>14</v>
      </c>
      <c r="AC1832" t="str">
        <f>IFERROR(_xlfn.SINGLE(INDEX(Exceções!$D$5:$D$202,MATCH($A1832&amp;"|"&amp;$F1832,Exceções!$F$5:$F$202,0))),"")</f>
        <v/>
      </c>
      <c r="AD1832" t="str">
        <f>IF($AC1832="","",IFERROR(_xlfn.SINGLE(INDEX(Exceções!$E$5:$E$202,MATCH($A1832&amp;"|"&amp;$F1832,Exceções!$F$5:$F$202,0))),""))</f>
        <v/>
      </c>
    </row>
    <row r="1833" spans="1:30" hidden="1" x14ac:dyDescent="0.25">
      <c r="A1833" s="37">
        <v>56784</v>
      </c>
      <c r="B1833" s="22" t="s">
        <v>182</v>
      </c>
      <c r="C1833" s="29" t="str">
        <f>IFERROR(INDEX(Cadastro!$C$5:$C$94,$AB1833),"NÃO INFORMADO")</f>
        <v>USI</v>
      </c>
      <c r="D1833" s="29" t="str">
        <f>IFERROR(INDEX(Cadastro!$D$5:$D$94,AB1833),"")</f>
        <v>C</v>
      </c>
      <c r="E1833" s="29" t="str">
        <f>IFERROR(INDEX(Cadastro!$G$5:$G$94,$AB1833),"")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$94,$AB1833),"")="",IF($L1833&gt;0,1,0),IF(IFERROR(INDEX(Cadastro!$F$5:$F$94,$AB1833),"")&lt;=IFERROR(INDEX(Parâmetros!$B$39:$B$48,MATCH($E1833,Parâmetros!$A$39:$A$48,0)),99),IFERROR(INDEX(Cadastro!$F$5:$F$94,$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$94,$AB1833),"")="",0,IF(IFERROR(INDEX(Cadastro!$F$5:$F$94,$AB1833),"")&gt;IFERROR(INDEX(Parâmetros!$B$39:$B$48,MATCH($E1833,Parâmetros!$A$39:$A$48,0)),99),IFERROR(INDEX(Cadastro!$F$5:$F$94,$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registro"),IF(AND($AB1833&lt;&gt;$AB1832,IFERROR(INDEX(Cadastro!$F$5:$F$94,$AB1833),"")=""),"Indeterminado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IFERROR(MATCH($A1833&amp;"|"&amp;TEXT(_xlfn.MAXIFS(Cadastro!$E$5:$E$94,Cadastro!$A$5:$A$94,$A1833,Cadastro!$E$5:$E$94,"&lt;="&amp;$F1833),"yyyymmdd"),Cadastro!$I$5:$I$94,0),"")</f>
        <v>14</v>
      </c>
      <c r="AC1833" t="str">
        <f>IFERROR(_xlfn.SINGLE(INDEX(Exceções!$D$5:$D$202,MATCH($A1833&amp;"|"&amp;$F1833,Exceções!$F$5:$F$202,0))),"")</f>
        <v/>
      </c>
      <c r="AD1833" t="str">
        <f>IF($AC1833="","",IFERROR(_xlfn.SINGLE(INDEX(Exceções!$E$5:$E$202,MATCH($A1833&amp;"|"&amp;$F1833,Exceções!$F$5:$F$202,0))),""))</f>
        <v/>
      </c>
    </row>
    <row r="1834" spans="1:30" hidden="1" x14ac:dyDescent="0.25">
      <c r="A1834" s="43">
        <v>56784</v>
      </c>
      <c r="B1834" s="22" t="s">
        <v>182</v>
      </c>
      <c r="C1834" s="29" t="str">
        <f>IFERROR(INDEX(Cadastro!$C$5:$C$94,$AB1834),"NÃO INFORMADO")</f>
        <v>USI</v>
      </c>
      <c r="D1834" s="29" t="str">
        <f>IFERROR(INDEX(Cadastro!$D$5:$D$94,AB1834),"")</f>
        <v>C</v>
      </c>
      <c r="E1834" s="29" t="str">
        <f>IFERROR(INDEX(Cadastro!$G$5:$G$94,$AB1834),"")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$94,$AB1834),"")="",IF($L1834&gt;0,1,0),IF(IFERROR(INDEX(Cadastro!$F$5:$F$94,$AB1834),"")&lt;=IFERROR(INDEX(Parâmetros!$B$39:$B$48,MATCH($E1834,Parâmetros!$A$39:$A$48,0)),99),IFERROR(INDEX(Cadastro!$F$5:$F$94,$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$94,$AB1834),"")="",0,IF(IFERROR(INDEX(Cadastro!$F$5:$F$94,$AB1834),"")&gt;IFERROR(INDEX(Parâmetros!$B$39:$B$48,MATCH($E1834,Parâmetros!$A$39:$A$48,0)),99),IFERROR(INDEX(Cadastro!$F$5:$F$94,$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registro"),IF(AND($AB1834&lt;&gt;$AB1833,IFERROR(INDEX(Cadastro!$F$5:$F$94,$AB1834),"")=""),"Indeterminado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IFERROR(MATCH($A1834&amp;"|"&amp;TEXT(_xlfn.MAXIFS(Cadastro!$E$5:$E$94,Cadastro!$A$5:$A$94,$A1834,Cadastro!$E$5:$E$94,"&lt;="&amp;$F1834),"yyyymmdd"),Cadastro!$I$5:$I$94,0),"")</f>
        <v>14</v>
      </c>
      <c r="AC1834" t="str">
        <f>IFERROR(_xlfn.SINGLE(INDEX(Exceções!$D$5:$D$202,MATCH($A1834&amp;"|"&amp;$F1834,Exceções!$F$5:$F$202,0))),"")</f>
        <v/>
      </c>
      <c r="AD1834" t="str">
        <f>IF($AC1834="","",IFERROR(_xlfn.SINGLE(INDEX(Exceções!$E$5:$E$202,MATCH($A1834&amp;"|"&amp;$F1834,Exceções!$F$5:$F$202,0))),""))</f>
        <v/>
      </c>
    </row>
    <row r="1835" spans="1:30" hidden="1" x14ac:dyDescent="0.25">
      <c r="A1835" s="37">
        <v>56784</v>
      </c>
      <c r="B1835" s="22" t="s">
        <v>182</v>
      </c>
      <c r="C1835" s="29" t="str">
        <f>IFERROR(INDEX(Cadastro!$C$5:$C$94,$AB1835),"NÃO INFORMADO")</f>
        <v>USI</v>
      </c>
      <c r="D1835" s="29" t="str">
        <f>IFERROR(INDEX(Cadastro!$D$5:$D$94,AB1835),"")</f>
        <v>C</v>
      </c>
      <c r="E1835" s="29" t="str">
        <f>IFERROR(INDEX(Cadastro!$G$5:$G$94,$AB1835),"")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$94,$AB1835),"")="",IF($L1835&gt;0,1,0),IF(IFERROR(INDEX(Cadastro!$F$5:$F$94,$AB1835),"")&lt;=IFERROR(INDEX(Parâmetros!$B$39:$B$48,MATCH($E1835,Parâmetros!$A$39:$A$48,0)),99),IFERROR(INDEX(Cadastro!$F$5:$F$94,$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$94,$AB1835),"")="",0,IF(IFERROR(INDEX(Cadastro!$F$5:$F$94,$AB1835),"")&gt;IFERROR(INDEX(Parâmetros!$B$39:$B$48,MATCH($E1835,Parâmetros!$A$39:$A$48,0)),99),IFERROR(INDEX(Cadastro!$F$5:$F$94,$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registro"),IF(AND($AB1835&lt;&gt;$AB1834,IFERROR(INDEX(Cadastro!$F$5:$F$94,$AB1835),"")=""),"Indeterminado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IFERROR(MATCH($A1835&amp;"|"&amp;TEXT(_xlfn.MAXIFS(Cadastro!$E$5:$E$94,Cadastro!$A$5:$A$94,$A1835,Cadastro!$E$5:$E$94,"&lt;="&amp;$F1835),"yyyymmdd"),Cadastro!$I$5:$I$94,0),"")</f>
        <v>14</v>
      </c>
      <c r="AC1835" t="str">
        <f>IFERROR(_xlfn.SINGLE(INDEX(Exceções!$D$5:$D$202,MATCH($A1835&amp;"|"&amp;$F1835,Exceções!$F$5:$F$202,0))),"")</f>
        <v/>
      </c>
      <c r="AD1835" t="str">
        <f>IF($AC1835="","",IFERROR(_xlfn.SINGLE(INDEX(Exceções!$E$5:$E$202,MATCH($A1835&amp;"|"&amp;$F1835,Exceções!$F$5:$F$202,0))),""))</f>
        <v/>
      </c>
    </row>
    <row r="1836" spans="1:30" hidden="1" x14ac:dyDescent="0.25">
      <c r="A1836" s="43">
        <v>56784</v>
      </c>
      <c r="B1836" s="22" t="s">
        <v>182</v>
      </c>
      <c r="C1836" s="29" t="str">
        <f>IFERROR(INDEX(Cadastro!$C$5:$C$94,$AB1836),"NÃO INFORMADO")</f>
        <v>USI</v>
      </c>
      <c r="D1836" s="29" t="str">
        <f>IFERROR(INDEX(Cadastro!$D$5:$D$94,AB1836),"")</f>
        <v>C</v>
      </c>
      <c r="E1836" s="29" t="str">
        <f>IFERROR(INDEX(Cadastro!$G$5:$G$94,$AB1836),"")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$94,$AB1836),"")="",IF($L1836&gt;0,1,0),IF(IFERROR(INDEX(Cadastro!$F$5:$F$94,$AB1836),"")&lt;=IFERROR(INDEX(Parâmetros!$B$39:$B$48,MATCH($E1836,Parâmetros!$A$39:$A$48,0)),99),IFERROR(INDEX(Cadastro!$F$5:$F$94,$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$94,$AB1836),"")="",0,IF(IFERROR(INDEX(Cadastro!$F$5:$F$94,$AB1836),"")&gt;IFERROR(INDEX(Parâmetros!$B$39:$B$48,MATCH($E1836,Parâmetros!$A$39:$A$48,0)),99),IFERROR(INDEX(Cadastro!$F$5:$F$94,$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registro"),IF(AND($AB1836&lt;&gt;$AB1835,IFERROR(INDEX(Cadastro!$F$5:$F$94,$AB1836),"")=""),"Indeterminado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IFERROR(MATCH($A1836&amp;"|"&amp;TEXT(_xlfn.MAXIFS(Cadastro!$E$5:$E$94,Cadastro!$A$5:$A$94,$A1836,Cadastro!$E$5:$E$94,"&lt;="&amp;$F1836),"yyyymmdd"),Cadastro!$I$5:$I$94,0),"")</f>
        <v>14</v>
      </c>
      <c r="AC1836" t="str">
        <f>IFERROR(_xlfn.SINGLE(INDEX(Exceções!$D$5:$D$202,MATCH($A1836&amp;"|"&amp;$F1836,Exceções!$F$5:$F$202,0))),"")</f>
        <v/>
      </c>
      <c r="AD1836" t="str">
        <f>IF($AC1836="","",IFERROR(_xlfn.SINGLE(INDEX(Exceções!$E$5:$E$202,MATCH($A1836&amp;"|"&amp;$F1836,Exceções!$F$5:$F$202,0))),""))</f>
        <v/>
      </c>
    </row>
    <row r="1837" spans="1:30" hidden="1" x14ac:dyDescent="0.25">
      <c r="A1837" s="37">
        <v>56784</v>
      </c>
      <c r="B1837" s="22" t="s">
        <v>182</v>
      </c>
      <c r="C1837" s="29" t="str">
        <f>IFERROR(INDEX(Cadastro!$C$5:$C$94,$AB1837),"NÃO INFORMADO")</f>
        <v>USI</v>
      </c>
      <c r="D1837" s="29" t="str">
        <f>IFERROR(INDEX(Cadastro!$D$5:$D$94,AB1837),"")</f>
        <v>C</v>
      </c>
      <c r="E1837" s="29" t="str">
        <f>IFERROR(INDEX(Cadastro!$G$5:$G$94,$AB1837),"")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$94,$AB1837),"")="",IF($L1837&gt;0,1,0),IF(IFERROR(INDEX(Cadastro!$F$5:$F$94,$AB1837),"")&lt;=IFERROR(INDEX(Parâmetros!$B$39:$B$48,MATCH($E1837,Parâmetros!$A$39:$A$48,0)),99),IFERROR(INDEX(Cadastro!$F$5:$F$94,$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$94,$AB1837),"")="",0,IF(IFERROR(INDEX(Cadastro!$F$5:$F$94,$AB1837),"")&gt;IFERROR(INDEX(Parâmetros!$B$39:$B$48,MATCH($E1837,Parâmetros!$A$39:$A$48,0)),99),IFERROR(INDEX(Cadastro!$F$5:$F$94,$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registro"),IF(AND($AB1837&lt;&gt;$AB1836,IFERROR(INDEX(Cadastro!$F$5:$F$94,$AB1837),"")=""),"Indeterminado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IFERROR(MATCH($A1837&amp;"|"&amp;TEXT(_xlfn.MAXIFS(Cadastro!$E$5:$E$94,Cadastro!$A$5:$A$94,$A1837,Cadastro!$E$5:$E$94,"&lt;="&amp;$F1837),"yyyymmdd"),Cadastro!$I$5:$I$94,0),"")</f>
        <v>14</v>
      </c>
      <c r="AC1837" t="str">
        <f>IFERROR(_xlfn.SINGLE(INDEX(Exceções!$D$5:$D$202,MATCH($A1837&amp;"|"&amp;$F1837,Exceções!$F$5:$F$202,0))),"")</f>
        <v>Folga</v>
      </c>
      <c r="AD1837" t="str">
        <f>IF($AC1837="","",IFERROR(_xlfn.SINGLE(INDEX(Exceções!$E$5:$E$202,MATCH($A1837&amp;"|"&amp;$F1837,Exceções!$F$5:$F$202,0))),""))</f>
        <v>Funcionario teve dispensa por problema familiar</v>
      </c>
    </row>
    <row r="1838" spans="1:30" hidden="1" x14ac:dyDescent="0.25">
      <c r="A1838" s="43">
        <v>56784</v>
      </c>
      <c r="B1838" s="22" t="s">
        <v>182</v>
      </c>
      <c r="C1838" s="29" t="str">
        <f>IFERROR(INDEX(Cadastro!$C$5:$C$94,$AB1838),"NÃO INFORMADO")</f>
        <v>USI</v>
      </c>
      <c r="D1838" s="29" t="str">
        <f>IFERROR(INDEX(Cadastro!$D$5:$D$94,AB1838),"")</f>
        <v>C</v>
      </c>
      <c r="E1838" s="29" t="str">
        <f>IFERROR(INDEX(Cadastro!$G$5:$G$94,$AB1838),"")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$94,$AB1838),"")="",IF($L1838&gt;0,1,0),IF(IFERROR(INDEX(Cadastro!$F$5:$F$94,$AB1838),"")&lt;=IFERROR(INDEX(Parâmetros!$B$39:$B$48,MATCH($E1838,Parâmetros!$A$39:$A$48,0)),99),IFERROR(INDEX(Cadastro!$F$5:$F$94,$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$94,$AB1838),"")="",0,IF(IFERROR(INDEX(Cadastro!$F$5:$F$94,$AB1838),"")&gt;IFERROR(INDEX(Parâmetros!$B$39:$B$48,MATCH($E1838,Parâmetros!$A$39:$A$48,0)),99),IFERROR(INDEX(Cadastro!$F$5:$F$94,$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registro"),IF(AND($AB1838&lt;&gt;$AB1837,IFERROR(INDEX(Cadastro!$F$5:$F$94,$AB1838),"")=""),"Indeterminado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IFERROR(MATCH($A1838&amp;"|"&amp;TEXT(_xlfn.MAXIFS(Cadastro!$E$5:$E$94,Cadastro!$A$5:$A$94,$A1838,Cadastro!$E$5:$E$94,"&lt;="&amp;$F1838),"yyyymmdd"),Cadastro!$I$5:$I$94,0),"")</f>
        <v>14</v>
      </c>
      <c r="AC1838" t="str">
        <f>IFERROR(_xlfn.SINGLE(INDEX(Exceções!$D$5:$D$202,MATCH($A1838&amp;"|"&amp;$F1838,Exceções!$F$5:$F$202,0))),"")</f>
        <v/>
      </c>
      <c r="AD1838" t="str">
        <f>IF($AC1838="","",IFERROR(_xlfn.SINGLE(INDEX(Exceções!$E$5:$E$202,MATCH($A1838&amp;"|"&amp;$F1838,Exceções!$F$5:$F$202,0))),""))</f>
        <v/>
      </c>
    </row>
    <row r="1839" spans="1:30" hidden="1" x14ac:dyDescent="0.25">
      <c r="A1839" s="37">
        <v>56784</v>
      </c>
      <c r="B1839" s="22" t="s">
        <v>182</v>
      </c>
      <c r="C1839" s="29" t="str">
        <f>IFERROR(INDEX(Cadastro!$C$5:$C$94,$AB1839),"NÃO INFORMADO")</f>
        <v>USI</v>
      </c>
      <c r="D1839" s="29" t="str">
        <f>IFERROR(INDEX(Cadastro!$D$5:$D$94,AB1839),"")</f>
        <v>C</v>
      </c>
      <c r="E1839" s="29" t="str">
        <f>IFERROR(INDEX(Cadastro!$G$5:$G$94,$AB1839),"")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$94,$AB1839),"")="",IF($L1839&gt;0,1,0),IF(IFERROR(INDEX(Cadastro!$F$5:$F$94,$AB1839),"")&lt;=IFERROR(INDEX(Parâmetros!$B$39:$B$48,MATCH($E1839,Parâmetros!$A$39:$A$48,0)),99),IFERROR(INDEX(Cadastro!$F$5:$F$94,$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$94,$AB1839),"")="",0,IF(IFERROR(INDEX(Cadastro!$F$5:$F$94,$AB1839),"")&gt;IFERROR(INDEX(Parâmetros!$B$39:$B$48,MATCH($E1839,Parâmetros!$A$39:$A$48,0)),99),IFERROR(INDEX(Cadastro!$F$5:$F$94,$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registro"),IF(AND($AB1839&lt;&gt;$AB1838,IFERROR(INDEX(Cadastro!$F$5:$F$94,$AB1839),"")=""),"Indeterminado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IFERROR(MATCH($A1839&amp;"|"&amp;TEXT(_xlfn.MAXIFS(Cadastro!$E$5:$E$94,Cadastro!$A$5:$A$94,$A1839,Cadastro!$E$5:$E$94,"&lt;="&amp;$F1839),"yyyymmdd"),Cadastro!$I$5:$I$94,0),"")</f>
        <v>14</v>
      </c>
      <c r="AC1839" t="str">
        <f>IFERROR(_xlfn.SINGLE(INDEX(Exceções!$D$5:$D$202,MATCH($A1839&amp;"|"&amp;$F1839,Exceções!$F$5:$F$202,0))),"")</f>
        <v/>
      </c>
      <c r="AD1839" t="str">
        <f>IF($AC1839="","",IFERROR(_xlfn.SINGLE(INDEX(Exceções!$E$5:$E$202,MATCH($A1839&amp;"|"&amp;$F1839,Exceções!$F$5:$F$202,0))),""))</f>
        <v/>
      </c>
    </row>
    <row r="1840" spans="1:30" hidden="1" x14ac:dyDescent="0.25">
      <c r="A1840" s="43">
        <v>56784</v>
      </c>
      <c r="B1840" s="22" t="s">
        <v>182</v>
      </c>
      <c r="C1840" s="29" t="str">
        <f>IFERROR(INDEX(Cadastro!$C$5:$C$94,$AB1840),"NÃO INFORMADO")</f>
        <v>USI</v>
      </c>
      <c r="D1840" s="29" t="str">
        <f>IFERROR(INDEX(Cadastro!$D$5:$D$94,AB1840),"")</f>
        <v>C</v>
      </c>
      <c r="E1840" s="29" t="str">
        <f>IFERROR(INDEX(Cadastro!$G$5:$G$94,$AB1840),"")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$94,$AB1840),"")="",IF($L1840&gt;0,1,0),IF(IFERROR(INDEX(Cadastro!$F$5:$F$94,$AB1840),"")&lt;=IFERROR(INDEX(Parâmetros!$B$39:$B$48,MATCH($E1840,Parâmetros!$A$39:$A$48,0)),99),IFERROR(INDEX(Cadastro!$F$5:$F$94,$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$94,$AB1840),"")="",0,IF(IFERROR(INDEX(Cadastro!$F$5:$F$94,$AB1840),"")&gt;IFERROR(INDEX(Parâmetros!$B$39:$B$48,MATCH($E1840,Parâmetros!$A$39:$A$48,0)),99),IFERROR(INDEX(Cadastro!$F$5:$F$94,$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registro"),IF(AND($AB1840&lt;&gt;$AB1839,IFERROR(INDEX(Cadastro!$F$5:$F$94,$AB1840),"")=""),"Indeterminado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IFERROR(MATCH($A1840&amp;"|"&amp;TEXT(_xlfn.MAXIFS(Cadastro!$E$5:$E$94,Cadastro!$A$5:$A$94,$A1840,Cadastro!$E$5:$E$94,"&lt;="&amp;$F1840),"yyyymmdd"),Cadastro!$I$5:$I$94,0),"")</f>
        <v>14</v>
      </c>
      <c r="AC1840" t="str">
        <f>IFERROR(_xlfn.SINGLE(INDEX(Exceções!$D$5:$D$202,MATCH($A1840&amp;"|"&amp;$F1840,Exceções!$F$5:$F$202,0))),"")</f>
        <v/>
      </c>
      <c r="AD1840" t="str">
        <f>IF($AC1840="","",IFERROR(_xlfn.SINGLE(INDEX(Exceções!$E$5:$E$202,MATCH($A1840&amp;"|"&amp;$F1840,Exceções!$F$5:$F$202,0))),""))</f>
        <v/>
      </c>
    </row>
    <row r="1841" spans="1:30" hidden="1" x14ac:dyDescent="0.25">
      <c r="A1841" s="37">
        <v>56784</v>
      </c>
      <c r="B1841" s="22" t="s">
        <v>182</v>
      </c>
      <c r="C1841" s="29" t="str">
        <f>IFERROR(INDEX(Cadastro!$C$5:$C$94,$AB1841),"NÃO INFORMADO")</f>
        <v>USI</v>
      </c>
      <c r="D1841" s="29" t="str">
        <f>IFERROR(INDEX(Cadastro!$D$5:$D$94,AB1841),"")</f>
        <v>C</v>
      </c>
      <c r="E1841" s="29" t="str">
        <f>IFERROR(INDEX(Cadastro!$G$5:$G$94,$AB1841),"")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$94,$AB1841),"")="",IF($L1841&gt;0,1,0),IF(IFERROR(INDEX(Cadastro!$F$5:$F$94,$AB1841),"")&lt;=IFERROR(INDEX(Parâmetros!$B$39:$B$48,MATCH($E1841,Parâmetros!$A$39:$A$48,0)),99),IFERROR(INDEX(Cadastro!$F$5:$F$94,$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$94,$AB1841),"")="",0,IF(IFERROR(INDEX(Cadastro!$F$5:$F$94,$AB1841),"")&gt;IFERROR(INDEX(Parâmetros!$B$39:$B$48,MATCH($E1841,Parâmetros!$A$39:$A$48,0)),99),IFERROR(INDEX(Cadastro!$F$5:$F$94,$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registro"),IF(AND($AB1841&lt;&gt;$AB1840,IFERROR(INDEX(Cadastro!$F$5:$F$94,$AB1841),"")=""),"Indeterminado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IFERROR(MATCH($A1841&amp;"|"&amp;TEXT(_xlfn.MAXIFS(Cadastro!$E$5:$E$94,Cadastro!$A$5:$A$94,$A1841,Cadastro!$E$5:$E$94,"&lt;="&amp;$F1841),"yyyymmdd"),Cadastro!$I$5:$I$94,0),"")</f>
        <v>14</v>
      </c>
      <c r="AC1841" t="str">
        <f>IFERROR(_xlfn.SINGLE(INDEX(Exceções!$D$5:$D$202,MATCH($A1841&amp;"|"&amp;$F1841,Exceções!$F$5:$F$202,0))),"")</f>
        <v/>
      </c>
      <c r="AD1841" t="str">
        <f>IF($AC1841="","",IFERROR(_xlfn.SINGLE(INDEX(Exceções!$E$5:$E$202,MATCH($A1841&amp;"|"&amp;$F1841,Exceções!$F$5:$F$202,0))),""))</f>
        <v/>
      </c>
    </row>
    <row r="1842" spans="1:30" hidden="1" x14ac:dyDescent="0.25">
      <c r="A1842" s="43">
        <v>56784</v>
      </c>
      <c r="B1842" s="22" t="s">
        <v>182</v>
      </c>
      <c r="C1842" s="29" t="str">
        <f>IFERROR(INDEX(Cadastro!$C$5:$C$94,$AB1842),"NÃO INFORMADO")</f>
        <v>USI</v>
      </c>
      <c r="D1842" s="29" t="str">
        <f>IFERROR(INDEX(Cadastro!$D$5:$D$94,AB1842),"")</f>
        <v>C</v>
      </c>
      <c r="E1842" s="29" t="str">
        <f>IFERROR(INDEX(Cadastro!$G$5:$G$94,$AB1842),"")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$94,$AB1842),"")="",IF($L1842&gt;0,1,0),IF(IFERROR(INDEX(Cadastro!$F$5:$F$94,$AB1842),"")&lt;=IFERROR(INDEX(Parâmetros!$B$39:$B$48,MATCH($E1842,Parâmetros!$A$39:$A$48,0)),99),IFERROR(INDEX(Cadastro!$F$5:$F$94,$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$94,$AB1842),"")="",0,IF(IFERROR(INDEX(Cadastro!$F$5:$F$94,$AB1842),"")&gt;IFERROR(INDEX(Parâmetros!$B$39:$B$48,MATCH($E1842,Parâmetros!$A$39:$A$48,0)),99),IFERROR(INDEX(Cadastro!$F$5:$F$94,$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registro"),IF(AND($AB1842&lt;&gt;$AB1841,IFERROR(INDEX(Cadastro!$F$5:$F$94,$AB1842),"")=""),"Indeterminado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IFERROR(MATCH($A1842&amp;"|"&amp;TEXT(_xlfn.MAXIFS(Cadastro!$E$5:$E$94,Cadastro!$A$5:$A$94,$A1842,Cadastro!$E$5:$E$94,"&lt;="&amp;$F1842),"yyyymmdd"),Cadastro!$I$5:$I$94,0),"")</f>
        <v>14</v>
      </c>
      <c r="AC1842" t="str">
        <f>IFERROR(_xlfn.SINGLE(INDEX(Exceções!$D$5:$D$202,MATCH($A1842&amp;"|"&amp;$F1842,Exceções!$F$5:$F$202,0))),"")</f>
        <v/>
      </c>
      <c r="AD1842" t="str">
        <f>IF($AC1842="","",IFERROR(_xlfn.SINGLE(INDEX(Exceções!$E$5:$E$202,MATCH($A1842&amp;"|"&amp;$F1842,Exceções!$F$5:$F$202,0))),""))</f>
        <v/>
      </c>
    </row>
    <row r="1843" spans="1:30" hidden="1" x14ac:dyDescent="0.25">
      <c r="A1843" s="37">
        <v>56784</v>
      </c>
      <c r="B1843" s="22" t="s">
        <v>182</v>
      </c>
      <c r="C1843" s="29" t="str">
        <f>IFERROR(INDEX(Cadastro!$C$5:$C$94,$AB1843),"NÃO INFORMADO")</f>
        <v>USI</v>
      </c>
      <c r="D1843" s="29" t="str">
        <f>IFERROR(INDEX(Cadastro!$D$5:$D$94,AB1843),"")</f>
        <v>C</v>
      </c>
      <c r="E1843" s="29" t="str">
        <f>IFERROR(INDEX(Cadastro!$G$5:$G$94,$AB1843),"")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$94,$AB1843),"")="",IF($L1843&gt;0,1,0),IF(IFERROR(INDEX(Cadastro!$F$5:$F$94,$AB1843),"")&lt;=IFERROR(INDEX(Parâmetros!$B$39:$B$48,MATCH($E1843,Parâmetros!$A$39:$A$48,0)),99),IFERROR(INDEX(Cadastro!$F$5:$F$94,$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$94,$AB1843),"")="",0,IF(IFERROR(INDEX(Cadastro!$F$5:$F$94,$AB1843),"")&gt;IFERROR(INDEX(Parâmetros!$B$39:$B$48,MATCH($E1843,Parâmetros!$A$39:$A$48,0)),99),IFERROR(INDEX(Cadastro!$F$5:$F$94,$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registro"),IF(AND($AB1843&lt;&gt;$AB1842,IFERROR(INDEX(Cadastro!$F$5:$F$94,$AB1843),"")=""),"Indeterminado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IFERROR(MATCH($A1843&amp;"|"&amp;TEXT(_xlfn.MAXIFS(Cadastro!$E$5:$E$94,Cadastro!$A$5:$A$94,$A1843,Cadastro!$E$5:$E$94,"&lt;="&amp;$F1843),"yyyymmdd"),Cadastro!$I$5:$I$94,0),"")</f>
        <v>14</v>
      </c>
      <c r="AC1843" t="str">
        <f>IFERROR(_xlfn.SINGLE(INDEX(Exceções!$D$5:$D$202,MATCH($A1843&amp;"|"&amp;$F1843,Exceções!$F$5:$F$202,0))),"")</f>
        <v>Folga</v>
      </c>
      <c r="AD1843" t="str">
        <f>IF($AC1843="","",IFERROR(_xlfn.SINGLE(INDEX(Exceções!$E$5:$E$202,MATCH($A1843&amp;"|"&amp;$F1843,Exceções!$F$5:$F$202,0))),""))</f>
        <v>Funcionario teve dispensa por problema familiar</v>
      </c>
    </row>
    <row r="1844" spans="1:30" hidden="1" x14ac:dyDescent="0.25">
      <c r="A1844" s="43">
        <v>56784</v>
      </c>
      <c r="B1844" s="22" t="s">
        <v>182</v>
      </c>
      <c r="C1844" s="29" t="str">
        <f>IFERROR(INDEX(Cadastro!$C$5:$C$94,$AB1844),"NÃO INFORMADO")</f>
        <v>USI</v>
      </c>
      <c r="D1844" s="29" t="str">
        <f>IFERROR(INDEX(Cadastro!$D$5:$D$94,AB1844),"")</f>
        <v>C</v>
      </c>
      <c r="E1844" s="29" t="str">
        <f>IFERROR(INDEX(Cadastro!$G$5:$G$94,$AB1844),"")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$94,$AB1844),"")="",IF($L1844&gt;0,1,0),IF(IFERROR(INDEX(Cadastro!$F$5:$F$94,$AB1844),"")&lt;=IFERROR(INDEX(Parâmetros!$B$39:$B$48,MATCH($E1844,Parâmetros!$A$39:$A$48,0)),99),IFERROR(INDEX(Cadastro!$F$5:$F$94,$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$94,$AB1844),"")="",0,IF(IFERROR(INDEX(Cadastro!$F$5:$F$94,$AB1844),"")&gt;IFERROR(INDEX(Parâmetros!$B$39:$B$48,MATCH($E1844,Parâmetros!$A$39:$A$48,0)),99),IFERROR(INDEX(Cadastro!$F$5:$F$94,$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registro"),IF(AND($AB1844&lt;&gt;$AB1843,IFERROR(INDEX(Cadastro!$F$5:$F$94,$AB1844),"")=""),"Indeterminado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IFERROR(MATCH($A1844&amp;"|"&amp;TEXT(_xlfn.MAXIFS(Cadastro!$E$5:$E$94,Cadastro!$A$5:$A$94,$A1844,Cadastro!$E$5:$E$94,"&lt;="&amp;$F1844),"yyyymmdd"),Cadastro!$I$5:$I$94,0),"")</f>
        <v>14</v>
      </c>
      <c r="AC1844" t="str">
        <f>IFERROR(_xlfn.SINGLE(INDEX(Exceções!$D$5:$D$202,MATCH($A1844&amp;"|"&amp;$F1844,Exceções!$F$5:$F$202,0))),"")</f>
        <v/>
      </c>
      <c r="AD1844" t="str">
        <f>IF($AC1844="","",IFERROR(_xlfn.SINGLE(INDEX(Exceções!$E$5:$E$202,MATCH($A1844&amp;"|"&amp;$F1844,Exceções!$F$5:$F$202,0))),""))</f>
        <v/>
      </c>
    </row>
    <row r="1845" spans="1:30" hidden="1" x14ac:dyDescent="0.25">
      <c r="A1845" s="37">
        <v>56784</v>
      </c>
      <c r="B1845" s="22" t="s">
        <v>182</v>
      </c>
      <c r="C1845" s="29" t="str">
        <f>IFERROR(INDEX(Cadastro!$C$5:$C$94,$AB1845),"NÃO INFORMADO")</f>
        <v>USI</v>
      </c>
      <c r="D1845" s="29" t="str">
        <f>IFERROR(INDEX(Cadastro!$D$5:$D$94,AB1845),"")</f>
        <v>C</v>
      </c>
      <c r="E1845" s="29" t="str">
        <f>IFERROR(INDEX(Cadastro!$G$5:$G$94,$AB1845),"")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$94,$AB1845),"")="",IF($L1845&gt;0,1,0),IF(IFERROR(INDEX(Cadastro!$F$5:$F$94,$AB1845),"")&lt;=IFERROR(INDEX(Parâmetros!$B$39:$B$48,MATCH($E1845,Parâmetros!$A$39:$A$48,0)),99),IFERROR(INDEX(Cadastro!$F$5:$F$94,$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$94,$AB1845),"")="",0,IF(IFERROR(INDEX(Cadastro!$F$5:$F$94,$AB1845),"")&gt;IFERROR(INDEX(Parâmetros!$B$39:$B$48,MATCH($E1845,Parâmetros!$A$39:$A$48,0)),99),IFERROR(INDEX(Cadastro!$F$5:$F$94,$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registro"),IF(AND($AB1845&lt;&gt;$AB1844,IFERROR(INDEX(Cadastro!$F$5:$F$94,$AB1845),"")=""),"Indeterminado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IFERROR(MATCH($A1845&amp;"|"&amp;TEXT(_xlfn.MAXIFS(Cadastro!$E$5:$E$94,Cadastro!$A$5:$A$94,$A1845,Cadastro!$E$5:$E$94,"&lt;="&amp;$F1845),"yyyymmdd"),Cadastro!$I$5:$I$94,0),"")</f>
        <v>14</v>
      </c>
      <c r="AC1845" t="str">
        <f>IFERROR(_xlfn.SINGLE(INDEX(Exceções!$D$5:$D$202,MATCH($A1845&amp;"|"&amp;$F1845,Exceções!$F$5:$F$202,0))),"")</f>
        <v/>
      </c>
      <c r="AD1845" t="str">
        <f>IF($AC1845="","",IFERROR(_xlfn.SINGLE(INDEX(Exceções!$E$5:$E$202,MATCH($A1845&amp;"|"&amp;$F1845,Exceções!$F$5:$F$202,0))),""))</f>
        <v/>
      </c>
    </row>
    <row r="1846" spans="1:30" hidden="1" x14ac:dyDescent="0.25">
      <c r="A1846" s="43">
        <v>56784</v>
      </c>
      <c r="B1846" s="22" t="s">
        <v>182</v>
      </c>
      <c r="C1846" s="29" t="str">
        <f>IFERROR(INDEX(Cadastro!$C$5:$C$94,$AB1846),"NÃO INFORMADO")</f>
        <v>USI</v>
      </c>
      <c r="D1846" s="29" t="str">
        <f>IFERROR(INDEX(Cadastro!$D$5:$D$94,AB1846),"")</f>
        <v>C</v>
      </c>
      <c r="E1846" s="29" t="str">
        <f>IFERROR(INDEX(Cadastro!$G$5:$G$94,$AB1846),"")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$94,$AB1846),"")="",IF($L1846&gt;0,1,0),IF(IFERROR(INDEX(Cadastro!$F$5:$F$94,$AB1846),"")&lt;=IFERROR(INDEX(Parâmetros!$B$39:$B$48,MATCH($E1846,Parâmetros!$A$39:$A$48,0)),99),IFERROR(INDEX(Cadastro!$F$5:$F$94,$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$94,$AB1846),"")="",0,IF(IFERROR(INDEX(Cadastro!$F$5:$F$94,$AB1846),"")&gt;IFERROR(INDEX(Parâmetros!$B$39:$B$48,MATCH($E1846,Parâmetros!$A$39:$A$48,0)),99),IFERROR(INDEX(Cadastro!$F$5:$F$94,$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registro"),IF(AND($AB1846&lt;&gt;$AB1845,IFERROR(INDEX(Cadastro!$F$5:$F$94,$AB1846),"")=""),"Indeterminado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IFERROR(MATCH($A1846&amp;"|"&amp;TEXT(_xlfn.MAXIFS(Cadastro!$E$5:$E$94,Cadastro!$A$5:$A$94,$A1846,Cadastro!$E$5:$E$94,"&lt;="&amp;$F1846),"yyyymmdd"),Cadastro!$I$5:$I$94,0),"")</f>
        <v>14</v>
      </c>
      <c r="AC1846" t="str">
        <f>IFERROR(_xlfn.SINGLE(INDEX(Exceções!$D$5:$D$202,MATCH($A1846&amp;"|"&amp;$F1846,Exceções!$F$5:$F$202,0))),"")</f>
        <v/>
      </c>
      <c r="AD1846" t="str">
        <f>IF($AC1846="","",IFERROR(_xlfn.SINGLE(INDEX(Exceções!$E$5:$E$202,MATCH($A1846&amp;"|"&amp;$F1846,Exceções!$F$5:$F$202,0))),""))</f>
        <v/>
      </c>
    </row>
    <row r="1847" spans="1:30" hidden="1" x14ac:dyDescent="0.25">
      <c r="A1847" s="37">
        <v>56784</v>
      </c>
      <c r="B1847" s="22" t="s">
        <v>182</v>
      </c>
      <c r="C1847" s="29" t="str">
        <f>IFERROR(INDEX(Cadastro!$C$5:$C$94,$AB1847),"NÃO INFORMADO")</f>
        <v>USI</v>
      </c>
      <c r="D1847" s="29" t="str">
        <f>IFERROR(INDEX(Cadastro!$D$5:$D$94,AB1847),"")</f>
        <v>C</v>
      </c>
      <c r="E1847" s="29" t="str">
        <f>IFERROR(INDEX(Cadastro!$G$5:$G$94,$AB1847),"")</f>
        <v>C</v>
      </c>
      <c r="F1847" s="77">
        <v>46253</v>
      </c>
      <c r="G1847" s="44" t="str">
        <f t="shared" si="348"/>
        <v>qua</v>
      </c>
      <c r="H1847" s="43" t="str">
        <f>IF(COUNTIFS(Dados!$A:$A,$A1847,Dados!$S:$S,$F1847)=0,"",_xlfn.MINIFS(Dados!$Q:$Q,Dados!$A:$A,$A1847,Dados!$S:$S,$F1847))</f>
        <v/>
      </c>
      <c r="I1847" s="43" t="str">
        <f>IF($H1847="","",_xlfn.MAXIFS(Dados!$R:$R,Dados!$A:$A,$A1847,Dados!$S:$S,$F1847))</f>
        <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
      </c>
      <c r="L1847" s="42">
        <f>SUMIFS(Dados!$E:$E,Dados!$A:$A,$A1847,Dados!$S:$S,$F1847)</f>
        <v>0</v>
      </c>
      <c r="M1847" s="42" t="str">
        <f>IFERROR(INDEX(Parâmetros!$E$6:$E$11,MATCH($K1847,Parâmetros!$A$6:$A$11,0)),"")</f>
        <v/>
      </c>
      <c r="N1847" s="45" t="str">
        <f t="shared" si="349"/>
        <v/>
      </c>
      <c r="O1847" s="45">
        <f>Parâmetros!$E$13</f>
        <v>0.8</v>
      </c>
      <c r="P1847" s="44" t="str">
        <f>IF(OR($M1847="",$F1847&gt;Parâmetros!$E$14),"Não","Sim")</f>
        <v>Não</v>
      </c>
      <c r="Q1847" s="44" t="str">
        <f t="shared" si="350"/>
        <v/>
      </c>
      <c r="R1847" s="44" t="str">
        <f t="shared" si="351"/>
        <v/>
      </c>
      <c r="S1847" s="42" t="str">
        <f t="shared" si="352"/>
        <v/>
      </c>
      <c r="T1847" s="44" t="str">
        <f>IF($Q1847&lt;&gt;"Sim","",IF($N1847&gt;Parâmetros!$E$15,"Sim","Não"))</f>
        <v/>
      </c>
      <c r="U1847" s="29" t="str">
        <f t="shared" si="353"/>
        <v>Folga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Folga prevista pelo ciclo</v>
      </c>
      <c r="W1847" s="46">
        <f>IF(AND($AC1847&lt;&gt;"",$AB1847=$AB1846,$W1846&lt;&gt;""),$W1846,IF(OR(OR($D1847="6x1",$D1847="FF 6x1"),$D1847="5x2"),"",IF($AB1847&lt;&gt;$AB1846,IF(IFERROR(INDEX(Cadastro!$F$5:$F$94,$AB1847),"")="",IF($L1847&gt;0,1,0),IF(IFERROR(INDEX(Cadastro!$F$5:$F$94,$AB1847),"")&lt;=IFERROR(INDEX(Parâmetros!$B$39:$B$48,MATCH($E1847,Parâmetros!$A$39:$A$48,0)),99),IFERROR(INDEX(Cadastro!$F$5:$F$94,$AB1847),""),0)),IF($L1847&gt;0,IF(N($X1846)&gt;0,1,N($W1846)+1),IF(AND($L1847=0,OR(N($W1846)&gt;=IFERROR(INDEX(Parâmetros!$B$39:$B$48,MATCH($E1847,Parâmetros!$A$39:$A$48,0)),99),AND(N($X1846)&gt;0,N($X1846)&lt;IFERROR(INDEX(Parâmetros!$C$39:$C$48,MATCH($E1847,Parâmetros!$A$39:$A$48,0)),0)))),0,N($W1846)+1)))))</f>
        <v>0</v>
      </c>
      <c r="X1847" s="46">
        <f>IF(AND($AC1847&lt;&gt;"",$AB1847=$AB1846,$X1846&lt;&gt;""),$X1846,IF(OR(OR($D1847="6x1",$D1847="FF 6x1"),$D1847="5x2"),"",IF($AB1847&lt;&gt;$AB1846,IF(IFERROR(INDEX(Cadastro!$F$5:$F$94,$AB1847),"")="",0,IF(IFERROR(INDEX(Cadastro!$F$5:$F$94,$AB1847),"")&gt;IFERROR(INDEX(Parâmetros!$B$39:$B$48,MATCH($E1847,Parâmetros!$A$39:$A$48,0)),99),IFERROR(INDEX(Cadastro!$F$5:$F$94,$AB1847),"")-IFERROR(INDEX(Parâmetros!$B$39:$B$48,MATCH($E1847,Parâmetros!$A$39:$A$48,0)),99),0)),IF(AND($L1847=0,OR(N($W1846)&gt;=IFERROR(INDEX(Parâmetros!$B$39:$B$48,MATCH($E1847,Parâmetros!$A$39:$A$48,0)),99),AND(N($X1846)&gt;0,N($X1846)&lt;IFERROR(INDEX(Parâmetros!$C$39:$C$48,MATCH($E1847,Parâmetros!$A$39:$A$48,0)),0)))),N($X1846)+1,0))))</f>
        <v>1</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registro"),IF(AND($AB1847&lt;&gt;$AB1846,IFERROR(INDEX(Cadastro!$F$5:$F$94,$AB1847),"")=""),"Indeterminado (início da série)",IF($X1847&gt;0,"Folga","Falta de registro"))))))))</f>
        <v>Folga</v>
      </c>
      <c r="Z1847" s="46">
        <f>IF(OR($L1847&gt;0,$F1847&gt;Parâmetros!$E$14),0,IF($A1847&lt;&gt;$A1846,1,N($Z1846)+1))</f>
        <v>0</v>
      </c>
      <c r="AA1847" s="46">
        <f>IF(OR($L1847&gt;0,$F1847&gt;Parâmetros!$E$14),0,IF(OR($A1847&lt;&gt;$A1848,$F1848&gt;Parâmetros!$E$14),1,N($AA1848)+1))</f>
        <v>0</v>
      </c>
      <c r="AB1847" s="43">
        <f>IFERROR(MATCH($A1847&amp;"|"&amp;TEXT(_xlfn.MAXIFS(Cadastro!$E$5:$E$94,Cadastro!$A$5:$A$94,$A1847,Cadastro!$E$5:$E$94,"&lt;="&amp;$F1847),"yyyymmdd"),Cadastro!$I$5:$I$94,0),"")</f>
        <v>14</v>
      </c>
      <c r="AC1847" t="str">
        <f>IFERROR(_xlfn.SINGLE(INDEX(Exceções!$D$5:$D$202,MATCH($A1847&amp;"|"&amp;$F1847,Exceções!$F$5:$F$202,0))),"")</f>
        <v/>
      </c>
      <c r="AD1847" t="str">
        <f>IF($AC1847="","",IFERROR(_xlfn.SINGLE(INDEX(Exceções!$E$5:$E$202,MATCH($A1847&amp;"|"&amp;$F1847,Exceções!$F$5:$F$202,0))),""))</f>
        <v/>
      </c>
    </row>
    <row r="1848" spans="1:30" hidden="1" x14ac:dyDescent="0.25">
      <c r="A1848" s="43">
        <v>56784</v>
      </c>
      <c r="B1848" s="22" t="s">
        <v>182</v>
      </c>
      <c r="C1848" s="29" t="str">
        <f>IFERROR(INDEX(Cadastro!$C$5:$C$94,$AB1848),"NÃO INFORMADO")</f>
        <v>USI</v>
      </c>
      <c r="D1848" s="29" t="str">
        <f>IFERROR(INDEX(Cadastro!$D$5:$D$94,AB1848),"")</f>
        <v>C</v>
      </c>
      <c r="E1848" s="29" t="str">
        <f>IFERROR(INDEX(Cadastro!$G$5:$G$94,$AB1848),"")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C</v>
      </c>
      <c r="L1848" s="42">
        <f>SUMIFS(Dados!$E:$E,Dados!$A:$A,$A1848,Dados!$S:$S,$F1848)</f>
        <v>0</v>
      </c>
      <c r="M1848" s="42">
        <f>IFERROR(INDEX(Parâmetros!$E$6:$E$11,MATCH($K1848,Parâmetros!$A$6:$A$11,0)),"")</f>
        <v>6.67</v>
      </c>
      <c r="N1848" s="45">
        <f t="shared" si="349"/>
        <v>0</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Fora da apuração</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FALTA DE REGISTRO · dia 1 de 5 do ciclo</v>
      </c>
      <c r="W1848" s="46">
        <f>IF(AND($AC1848&lt;&gt;"",$AB1848=$AB1847,$W1847&lt;&gt;""),$W1847,IF(OR(OR($D1848="6x1",$D1848="FF 6x1"),$D1848="5x2"),"",IF($AB1848&lt;&gt;$AB1847,IF(IFERROR(INDEX(Cadastro!$F$5:$F$94,$AB1848),"")="",IF($L1848&gt;0,1,0),IF(IFERROR(INDEX(Cadastro!$F$5:$F$94,$AB1848),"")&lt;=IFERROR(INDEX(Parâmetros!$B$39:$B$48,MATCH($E1848,Parâmetros!$A$39:$A$48,0)),99),IFERROR(INDEX(Cadastro!$F$5:$F$94,$AB1848),""),0)),IF($L1848&gt;0,IF(N($X1847)&gt;0,1,N($W1847)+1),IF(AND($L1848=0,OR(N($W1847)&gt;=IFERROR(INDEX(Parâmetros!$B$39:$B$48,MATCH($E1848,Parâmetros!$A$39:$A$48,0)),99),AND(N($X1847)&gt;0,N($X1847)&lt;IFERROR(INDEX(Parâmetros!$C$39:$C$48,MATCH($E1848,Parâmetros!$A$39:$A$48,0)),0)))),0,N($W1847)+1)))))</f>
        <v>1</v>
      </c>
      <c r="X1848" s="46">
        <f>IF(AND($AC1848&lt;&gt;"",$AB1848=$AB1847,$X1847&lt;&gt;""),$X1847,IF(OR(OR($D1848="6x1",$D1848="FF 6x1"),$D1848="5x2"),"",IF($AB1848&lt;&gt;$AB1847,IF(IFERROR(INDEX(Cadastro!$F$5:$F$94,$AB1848),"")="",0,IF(IFERROR(INDEX(Cadastro!$F$5:$F$94,$AB1848),"")&gt;IFERROR(INDEX(Parâmetros!$B$39:$B$48,MATCH($E1848,Parâmetros!$A$39:$A$48,0)),99),IFERROR(INDEX(Cadastro!$F$5:$F$94,$AB1848),"")-IFERROR(INDEX(Parâmetros!$B$39:$B$48,MATCH($E1848,Parâmetros!$A$39:$A$48,0)),99),0)),IF(AND($L1848=0,OR(N($W1847)&gt;=IFERROR(INDEX(Parâmetros!$B$39:$B$48,MATCH($E1848,Parâmetros!$A$39:$A$48,0)),99),AND(N($X1847)&gt;0,N($X1847)&lt;IFERROR(INDEX(Parâmetros!$C$39:$C$48,MATCH($E1848,Parâmetros!$A$39:$A$48,0)),0)))),N($X1847)+1,0))))</f>
        <v>0</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registro"),IF(AND($AB1848&lt;&gt;$AB1847,IFERROR(INDEX(Cadastro!$F$5:$F$94,$AB1848),"")=""),"Indeterminado (início da série)",IF($X1848&gt;0,"Folga","Falta de registro"))))))))</f>
        <v>Falta de registro</v>
      </c>
      <c r="Z1848" s="46">
        <f>IF(OR($L1848&gt;0,$F1848&gt;Parâmetros!$E$14),0,IF($A1848&lt;&gt;$A1847,1,N($Z1847)+1))</f>
        <v>0</v>
      </c>
      <c r="AA1848" s="46">
        <f>IF(OR($L1848&gt;0,$F1848&gt;Parâmetros!$E$14),0,IF(OR($A1848&lt;&gt;$A1849,$F1849&gt;Parâmetros!$E$14),1,N($AA1849)+1))</f>
        <v>0</v>
      </c>
      <c r="AB1848" s="43">
        <f>IFERROR(MATCH($A1848&amp;"|"&amp;TEXT(_xlfn.MAXIFS(Cadastro!$E$5:$E$94,Cadastro!$A$5:$A$94,$A1848,Cadastro!$E$5:$E$94,"&lt;="&amp;$F1848),"yyyymmdd"),Cadastro!$I$5:$I$94,0),"")</f>
        <v>14</v>
      </c>
      <c r="AC1848" t="str">
        <f>IFERROR(_xlfn.SINGLE(INDEX(Exceções!$D$5:$D$202,MATCH($A1848&amp;"|"&amp;$F1848,Exceções!$F$5:$F$202,0))),"")</f>
        <v/>
      </c>
      <c r="AD1848" t="str">
        <f>IF($AC1848="","",IFERROR(_xlfn.SINGLE(INDEX(Exceções!$E$5:$E$202,MATCH($A1848&amp;"|"&amp;$F1848,Exceções!$F$5:$F$202,0))),""))</f>
        <v/>
      </c>
    </row>
    <row r="1849" spans="1:30" hidden="1" x14ac:dyDescent="0.25">
      <c r="A1849" s="37">
        <v>56784</v>
      </c>
      <c r="B1849" s="22" t="s">
        <v>182</v>
      </c>
      <c r="C1849" s="29" t="str">
        <f>IFERROR(INDEX(Cadastro!$C$5:$C$94,$AB1849),"NÃO INFORMADO")</f>
        <v>USI</v>
      </c>
      <c r="D1849" s="29" t="str">
        <f>IFERROR(INDEX(Cadastro!$D$5:$D$94,AB1849),"")</f>
        <v>C</v>
      </c>
      <c r="E1849" s="29" t="str">
        <f>IFERROR(INDEX(Cadastro!$G$5:$G$94,$AB1849),"")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2 de 5 do ciclo</v>
      </c>
      <c r="W1849" s="46">
        <f>IF(AND($AC1849&lt;&gt;"",$AB1849=$AB1848,$W1848&lt;&gt;""),$W1848,IF(OR(OR($D1849="6x1",$D1849="FF 6x1"),$D1849="5x2"),"",IF($AB1849&lt;&gt;$AB1848,IF(IFERROR(INDEX(Cadastro!$F$5:$F$94,$AB1849),"")="",IF($L1849&gt;0,1,0),IF(IFERROR(INDEX(Cadastro!$F$5:$F$94,$AB1849),"")&lt;=IFERROR(INDEX(Parâmetros!$B$39:$B$48,MATCH($E1849,Parâmetros!$A$39:$A$48,0)),99),IFERROR(INDEX(Cadastro!$F$5:$F$94,$AB1849),""),0)),IF($L1849&gt;0,IF(N($X1848)&gt;0,1,N($W1848)+1),IF(AND($L1849=0,OR(N($W1848)&gt;=IFERROR(INDEX(Parâmetros!$B$39:$B$48,MATCH($E1849,Parâmetros!$A$39:$A$48,0)),99),AND(N($X1848)&gt;0,N($X1848)&lt;IFERROR(INDEX(Parâmetros!$C$39:$C$48,MATCH($E1849,Parâmetros!$A$39:$A$48,0)),0)))),0,N($W1848)+1)))))</f>
        <v>2</v>
      </c>
      <c r="X1849" s="46">
        <f>IF(AND($AC1849&lt;&gt;"",$AB1849=$AB1848,$X1848&lt;&gt;""),$X1848,IF(OR(OR($D1849="6x1",$D1849="FF 6x1"),$D1849="5x2"),"",IF($AB1849&lt;&gt;$AB1848,IF(IFERROR(INDEX(Cadastro!$F$5:$F$94,$AB1849),"")="",0,IF(IFERROR(INDEX(Cadastro!$F$5:$F$94,$AB1849),"")&gt;IFERROR(INDEX(Parâmetros!$B$39:$B$48,MATCH($E1849,Parâmetros!$A$39:$A$48,0)),99),IFERROR(INDEX(Cadastro!$F$5:$F$94,$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registro"),IF(AND($AB1849&lt;&gt;$AB1848,IFERROR(INDEX(Cadastro!$F$5:$F$94,$AB1849),"")=""),"Indeterminado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IFERROR(MATCH($A1849&amp;"|"&amp;TEXT(_xlfn.MAXIFS(Cadastro!$E$5:$E$94,Cadastro!$A$5:$A$94,$A1849,Cadastro!$E$5:$E$94,"&lt;="&amp;$F1849),"yyyymmdd"),Cadastro!$I$5:$I$94,0),"")</f>
        <v>14</v>
      </c>
      <c r="AC1849" t="str">
        <f>IFERROR(_xlfn.SINGLE(INDEX(Exceções!$D$5:$D$202,MATCH($A1849&amp;"|"&amp;$F1849,Exceções!$F$5:$F$202,0))),"")</f>
        <v/>
      </c>
      <c r="AD1849" t="str">
        <f>IF($AC1849="","",IFERROR(_xlfn.SINGLE(INDEX(Exceções!$E$5:$E$202,MATCH($A1849&amp;"|"&amp;$F1849,Exceções!$F$5:$F$202,0))),""))</f>
        <v/>
      </c>
    </row>
    <row r="1850" spans="1:30" hidden="1" x14ac:dyDescent="0.25">
      <c r="A1850" s="43">
        <v>56784</v>
      </c>
      <c r="B1850" s="22" t="s">
        <v>182</v>
      </c>
      <c r="C1850" s="29" t="str">
        <f>IFERROR(INDEX(Cadastro!$C$5:$C$94,$AB1850),"NÃO INFORMADO")</f>
        <v>USI</v>
      </c>
      <c r="D1850" s="29" t="str">
        <f>IFERROR(INDEX(Cadastro!$D$5:$D$94,AB1850),"")</f>
        <v>C</v>
      </c>
      <c r="E1850" s="29" t="str">
        <f>IFERROR(INDEX(Cadastro!$G$5:$G$94,$AB1850),"")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3 de 5 do ciclo</v>
      </c>
      <c r="W1850" s="46">
        <f>IF(AND($AC1850&lt;&gt;"",$AB1850=$AB1849,$W1849&lt;&gt;""),$W1849,IF(OR(OR($D1850="6x1",$D1850="FF 6x1"),$D1850="5x2"),"",IF($AB1850&lt;&gt;$AB1849,IF(IFERROR(INDEX(Cadastro!$F$5:$F$94,$AB1850),"")="",IF($L1850&gt;0,1,0),IF(IFERROR(INDEX(Cadastro!$F$5:$F$94,$AB1850),"")&lt;=IFERROR(INDEX(Parâmetros!$B$39:$B$48,MATCH($E1850,Parâmetros!$A$39:$A$48,0)),99),IFERROR(INDEX(Cadastro!$F$5:$F$94,$AB1850),""),0)),IF($L1850&gt;0,IF(N($X1849)&gt;0,1,N($W1849)+1),IF(AND($L1850=0,OR(N($W1849)&gt;=IFERROR(INDEX(Parâmetros!$B$39:$B$48,MATCH($E1850,Parâmetros!$A$39:$A$48,0)),99),AND(N($X1849)&gt;0,N($X1849)&lt;IFERROR(INDEX(Parâmetros!$C$39:$C$48,MATCH($E1850,Parâmetros!$A$39:$A$48,0)),0)))),0,N($W1849)+1)))))</f>
        <v>3</v>
      </c>
      <c r="X1850" s="46">
        <f>IF(AND($AC1850&lt;&gt;"",$AB1850=$AB1849,$X1849&lt;&gt;""),$X1849,IF(OR(OR($D1850="6x1",$D1850="FF 6x1"),$D1850="5x2"),"",IF($AB1850&lt;&gt;$AB1849,IF(IFERROR(INDEX(Cadastro!$F$5:$F$94,$AB1850),"")="",0,IF(IFERROR(INDEX(Cadastro!$F$5:$F$94,$AB1850),"")&gt;IFERROR(INDEX(Parâmetros!$B$39:$B$48,MATCH($E1850,Parâmetros!$A$39:$A$48,0)),99),IFERROR(INDEX(Cadastro!$F$5:$F$94,$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registro"),IF(AND($AB1850&lt;&gt;$AB1849,IFERROR(INDEX(Cadastro!$F$5:$F$94,$AB1850),"")=""),"Indeterminado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IFERROR(MATCH($A1850&amp;"|"&amp;TEXT(_xlfn.MAXIFS(Cadastro!$E$5:$E$94,Cadastro!$A$5:$A$94,$A1850,Cadastro!$E$5:$E$94,"&lt;="&amp;$F1850),"yyyymmdd"),Cadastro!$I$5:$I$94,0),"")</f>
        <v>14</v>
      </c>
      <c r="AC1850" t="str">
        <f>IFERROR(_xlfn.SINGLE(INDEX(Exceções!$D$5:$D$202,MATCH($A1850&amp;"|"&amp;$F1850,Exceções!$F$5:$F$202,0))),"")</f>
        <v/>
      </c>
      <c r="AD1850" t="str">
        <f>IF($AC1850="","",IFERROR(_xlfn.SINGLE(INDEX(Exceções!$E$5:$E$202,MATCH($A1850&amp;"|"&amp;$F1850,Exceções!$F$5:$F$202,0))),""))</f>
        <v/>
      </c>
    </row>
    <row r="1851" spans="1:30" hidden="1" x14ac:dyDescent="0.25">
      <c r="A1851" s="37">
        <v>56784</v>
      </c>
      <c r="B1851" s="22" t="s">
        <v>182</v>
      </c>
      <c r="C1851" s="29" t="str">
        <f>IFERROR(INDEX(Cadastro!$C$5:$C$94,$AB1851),"NÃO INFORMADO")</f>
        <v>USI</v>
      </c>
      <c r="D1851" s="29" t="str">
        <f>IFERROR(INDEX(Cadastro!$D$5:$D$94,AB1851),"")</f>
        <v>C</v>
      </c>
      <c r="E1851" s="29" t="str">
        <f>IFERROR(INDEX(Cadastro!$G$5:$G$94,$AB1851),"")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4 de 5 do ciclo</v>
      </c>
      <c r="W1851" s="46">
        <f>IF(AND($AC1851&lt;&gt;"",$AB1851=$AB1850,$W1850&lt;&gt;""),$W1850,IF(OR(OR($D1851="6x1",$D1851="FF 6x1"),$D1851="5x2"),"",IF($AB1851&lt;&gt;$AB1850,IF(IFERROR(INDEX(Cadastro!$F$5:$F$94,$AB1851),"")="",IF($L1851&gt;0,1,0),IF(IFERROR(INDEX(Cadastro!$F$5:$F$94,$AB1851),"")&lt;=IFERROR(INDEX(Parâmetros!$B$39:$B$48,MATCH($E1851,Parâmetros!$A$39:$A$48,0)),99),IFERROR(INDEX(Cadastro!$F$5:$F$94,$AB1851),""),0)),IF($L1851&gt;0,IF(N($X1850)&gt;0,1,N($W1850)+1),IF(AND($L1851=0,OR(N($W1850)&gt;=IFERROR(INDEX(Parâmetros!$B$39:$B$48,MATCH($E1851,Parâmetros!$A$39:$A$48,0)),99),AND(N($X1850)&gt;0,N($X1850)&lt;IFERROR(INDEX(Parâmetros!$C$39:$C$48,MATCH($E1851,Parâmetros!$A$39:$A$48,0)),0)))),0,N($W1850)+1)))))</f>
        <v>4</v>
      </c>
      <c r="X1851" s="46">
        <f>IF(AND($AC1851&lt;&gt;"",$AB1851=$AB1850,$X1850&lt;&gt;""),$X1850,IF(OR(OR($D1851="6x1",$D1851="FF 6x1"),$D1851="5x2"),"",IF($AB1851&lt;&gt;$AB1850,IF(IFERROR(INDEX(Cadastro!$F$5:$F$94,$AB1851),"")="",0,IF(IFERROR(INDEX(Cadastro!$F$5:$F$94,$AB1851),"")&gt;IFERROR(INDEX(Parâmetros!$B$39:$B$48,MATCH($E1851,Parâmetros!$A$39:$A$48,0)),99),IFERROR(INDEX(Cadastro!$F$5:$F$94,$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registro"),IF(AND($AB1851&lt;&gt;$AB1850,IFERROR(INDEX(Cadastro!$F$5:$F$94,$AB1851),"")=""),"Indeterminado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IFERROR(MATCH($A1851&amp;"|"&amp;TEXT(_xlfn.MAXIFS(Cadastro!$E$5:$E$94,Cadastro!$A$5:$A$94,$A1851,Cadastro!$E$5:$E$94,"&lt;="&amp;$F1851),"yyyymmdd"),Cadastro!$I$5:$I$94,0),"")</f>
        <v>14</v>
      </c>
      <c r="AC1851" t="str">
        <f>IFERROR(_xlfn.SINGLE(INDEX(Exceções!$D$5:$D$202,MATCH($A1851&amp;"|"&amp;$F1851,Exceções!$F$5:$F$202,0))),"")</f>
        <v/>
      </c>
      <c r="AD1851" t="str">
        <f>IF($AC1851="","",IFERROR(_xlfn.SINGLE(INDEX(Exceções!$E$5:$E$202,MATCH($A1851&amp;"|"&amp;$F1851,Exceções!$F$5:$F$202,0))),""))</f>
        <v/>
      </c>
    </row>
    <row r="1852" spans="1:30" hidden="1" x14ac:dyDescent="0.25">
      <c r="A1852" s="43">
        <v>56784</v>
      </c>
      <c r="B1852" s="22" t="s">
        <v>182</v>
      </c>
      <c r="C1852" s="29" t="str">
        <f>IFERROR(INDEX(Cadastro!$C$5:$C$94,$AB1852),"NÃO INFORMADO")</f>
        <v>USI</v>
      </c>
      <c r="D1852" s="29" t="str">
        <f>IFERROR(INDEX(Cadastro!$D$5:$D$94,AB1852),"")</f>
        <v>C</v>
      </c>
      <c r="E1852" s="29" t="str">
        <f>IFERROR(INDEX(Cadastro!$G$5:$G$94,$AB1852),"")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5 de 5 do ciclo</v>
      </c>
      <c r="W1852" s="46">
        <f>IF(AND($AC1852&lt;&gt;"",$AB1852=$AB1851,$W1851&lt;&gt;""),$W1851,IF(OR(OR($D1852="6x1",$D1852="FF 6x1"),$D1852="5x2"),"",IF($AB1852&lt;&gt;$AB1851,IF(IFERROR(INDEX(Cadastro!$F$5:$F$94,$AB1852),"")="",IF($L1852&gt;0,1,0),IF(IFERROR(INDEX(Cadastro!$F$5:$F$94,$AB1852),"")&lt;=IFERROR(INDEX(Parâmetros!$B$39:$B$48,MATCH($E1852,Parâmetros!$A$39:$A$48,0)),99),IFERROR(INDEX(Cadastro!$F$5:$F$94,$AB1852),""),0)),IF($L1852&gt;0,IF(N($X1851)&gt;0,1,N($W1851)+1),IF(AND($L1852=0,OR(N($W1851)&gt;=IFERROR(INDEX(Parâmetros!$B$39:$B$48,MATCH($E1852,Parâmetros!$A$39:$A$48,0)),99),AND(N($X1851)&gt;0,N($X1851)&lt;IFERROR(INDEX(Parâmetros!$C$39:$C$48,MATCH($E1852,Parâmetros!$A$39:$A$48,0)),0)))),0,N($W1851)+1)))))</f>
        <v>5</v>
      </c>
      <c r="X1852" s="46">
        <f>IF(AND($AC1852&lt;&gt;"",$AB1852=$AB1851,$X1851&lt;&gt;""),$X1851,IF(OR(OR($D1852="6x1",$D1852="FF 6x1"),$D1852="5x2"),"",IF($AB1852&lt;&gt;$AB1851,IF(IFERROR(INDEX(Cadastro!$F$5:$F$94,$AB1852),"")="",0,IF(IFERROR(INDEX(Cadastro!$F$5:$F$94,$AB1852),"")&gt;IFERROR(INDEX(Parâmetros!$B$39:$B$48,MATCH($E1852,Parâmetros!$A$39:$A$48,0)),99),IFERROR(INDEX(Cadastro!$F$5:$F$94,$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registro"),IF(AND($AB1852&lt;&gt;$AB1851,IFERROR(INDEX(Cadastro!$F$5:$F$94,$AB1852),"")=""),"Indeterminado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IFERROR(MATCH($A1852&amp;"|"&amp;TEXT(_xlfn.MAXIFS(Cadastro!$E$5:$E$94,Cadastro!$A$5:$A$94,$A1852,Cadastro!$E$5:$E$94,"&lt;="&amp;$F1852),"yyyymmdd"),Cadastro!$I$5:$I$94,0),"")</f>
        <v>14</v>
      </c>
      <c r="AC1852" t="str">
        <f>IFERROR(_xlfn.SINGLE(INDEX(Exceções!$D$5:$D$202,MATCH($A1852&amp;"|"&amp;$F1852,Exceções!$F$5:$F$202,0))),"")</f>
        <v/>
      </c>
      <c r="AD1852" t="str">
        <f>IF($AC1852="","",IFERROR(_xlfn.SINGLE(INDEX(Exceções!$E$5:$E$202,MATCH($A1852&amp;"|"&amp;$F1852,Exceções!$F$5:$F$202,0))),""))</f>
        <v/>
      </c>
    </row>
    <row r="1853" spans="1:30" hidden="1" x14ac:dyDescent="0.25">
      <c r="A1853" s="37">
        <v>56784</v>
      </c>
      <c r="B1853" s="22" t="s">
        <v>182</v>
      </c>
      <c r="C1853" s="29" t="str">
        <f>IFERROR(INDEX(Cadastro!$C$5:$C$94,$AB1853),"NÃO INFORMADO")</f>
        <v>USI</v>
      </c>
      <c r="D1853" s="29" t="str">
        <f>IFERROR(INDEX(Cadastro!$D$5:$D$94,AB1853),"")</f>
        <v>C</v>
      </c>
      <c r="E1853" s="29" t="str">
        <f>IFERROR(INDEX(Cadastro!$G$5:$G$94,$AB1853),"")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
      </c>
      <c r="L1853" s="42">
        <f>SUMIFS(Dados!$E:$E,Dados!$A:$A,$A1853,Dados!$S:$S,$F1853)</f>
        <v>0</v>
      </c>
      <c r="M1853" s="42" t="str">
        <f>IFERROR(INDEX(Parâmetros!$E$6:$E$11,MATCH($K1853,Parâmetros!$A$6:$A$11,0)),"")</f>
        <v/>
      </c>
      <c r="N1853" s="45" t="str">
        <f t="shared" si="349"/>
        <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Folga</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Folga prevista pelo ciclo</v>
      </c>
      <c r="W1853" s="46">
        <f>IF(AND($AC1853&lt;&gt;"",$AB1853=$AB1852,$W1852&lt;&gt;""),$W1852,IF(OR(OR($D1853="6x1",$D1853="FF 6x1"),$D1853="5x2"),"",IF($AB1853&lt;&gt;$AB1852,IF(IFERROR(INDEX(Cadastro!$F$5:$F$94,$AB1853),"")="",IF($L1853&gt;0,1,0),IF(IFERROR(INDEX(Cadastro!$F$5:$F$94,$AB1853),"")&lt;=IFERROR(INDEX(Parâmetros!$B$39:$B$48,MATCH($E1853,Parâmetros!$A$39:$A$48,0)),99),IFERROR(INDEX(Cadastro!$F$5:$F$94,$AB1853),""),0)),IF($L1853&gt;0,IF(N($X1852)&gt;0,1,N($W1852)+1),IF(AND($L1853=0,OR(N($W1852)&gt;=IFERROR(INDEX(Parâmetros!$B$39:$B$48,MATCH($E1853,Parâmetros!$A$39:$A$48,0)),99),AND(N($X1852)&gt;0,N($X1852)&lt;IFERROR(INDEX(Parâmetros!$C$39:$C$48,MATCH($E1853,Parâmetros!$A$39:$A$48,0)),0)))),0,N($W1852)+1)))))</f>
        <v>0</v>
      </c>
      <c r="X1853" s="46">
        <f>IF(AND($AC1853&lt;&gt;"",$AB1853=$AB1852,$X1852&lt;&gt;""),$X1852,IF(OR(OR($D1853="6x1",$D1853="FF 6x1"),$D1853="5x2"),"",IF($AB1853&lt;&gt;$AB1852,IF(IFERROR(INDEX(Cadastro!$F$5:$F$94,$AB1853),"")="",0,IF(IFERROR(INDEX(Cadastro!$F$5:$F$94,$AB1853),"")&gt;IFERROR(INDEX(Parâmetros!$B$39:$B$48,MATCH($E1853,Parâmetros!$A$39:$A$48,0)),99),IFERROR(INDEX(Cadastro!$F$5:$F$94,$AB1853),"")-IFERROR(INDEX(Parâmetros!$B$39:$B$48,MATCH($E1853,Parâmetros!$A$39:$A$48,0)),99),0)),IF(AND($L1853=0,OR(N($W1852)&gt;=IFERROR(INDEX(Parâmetros!$B$39:$B$48,MATCH($E1853,Parâmetros!$A$39:$A$48,0)),99),AND(N($X1852)&gt;0,N($X1852)&lt;IFERROR(INDEX(Parâmetros!$C$39:$C$48,MATCH($E1853,Parâmetros!$A$39:$A$48,0)),0)))),N($X1852)+1,0))))</f>
        <v>1</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registro"),IF(AND($AB1853&lt;&gt;$AB1852,IFERROR(INDEX(Cadastro!$F$5:$F$94,$AB1853),"")=""),"Indeterminado (início da série)",IF($X1853&gt;0,"Folga","Falta de registro"))))))))</f>
        <v>Folga</v>
      </c>
      <c r="Z1853" s="46">
        <f>IF(OR($L1853&gt;0,$F1853&gt;Parâmetros!$E$14),0,IF($A1853&lt;&gt;$A1852,1,N($Z1852)+1))</f>
        <v>0</v>
      </c>
      <c r="AA1853" s="46">
        <f>IF(OR($L1853&gt;0,$F1853&gt;Parâmetros!$E$14),0,IF(OR($A1853&lt;&gt;$A1854,$F1854&gt;Parâmetros!$E$14),1,N($AA1854)+1))</f>
        <v>0</v>
      </c>
      <c r="AB1853" s="43">
        <f>IFERROR(MATCH($A1853&amp;"|"&amp;TEXT(_xlfn.MAXIFS(Cadastro!$E$5:$E$94,Cadastro!$A$5:$A$94,$A1853,Cadastro!$E$5:$E$94,"&lt;="&amp;$F1853),"yyyymmdd"),Cadastro!$I$5:$I$94,0),"")</f>
        <v>14</v>
      </c>
      <c r="AC1853" t="str">
        <f>IFERROR(_xlfn.SINGLE(INDEX(Exceções!$D$5:$D$202,MATCH($A1853&amp;"|"&amp;$F1853,Exceções!$F$5:$F$202,0))),"")</f>
        <v/>
      </c>
      <c r="AD1853" t="str">
        <f>IF($AC1853="","",IFERROR(_xlfn.SINGLE(INDEX(Exceções!$E$5:$E$202,MATCH($A1853&amp;"|"&amp;$F1853,Exceções!$F$5:$F$202,0))),""))</f>
        <v/>
      </c>
    </row>
    <row r="1854" spans="1:30" hidden="1" x14ac:dyDescent="0.25">
      <c r="A1854" s="43">
        <v>56784</v>
      </c>
      <c r="B1854" s="22" t="s">
        <v>182</v>
      </c>
      <c r="C1854" s="29" t="str">
        <f>IFERROR(INDEX(Cadastro!$C$5:$C$94,$AB1854),"NÃO INFORMADO")</f>
        <v>USI</v>
      </c>
      <c r="D1854" s="29" t="str">
        <f>IFERROR(INDEX(Cadastro!$D$5:$D$94,AB1854),"")</f>
        <v>C</v>
      </c>
      <c r="E1854" s="29" t="str">
        <f>IFERROR(INDEX(Cadastro!$G$5:$G$94,$AB1854),"")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C</v>
      </c>
      <c r="L1854" s="42">
        <f>SUMIFS(Dados!$E:$E,Dados!$A:$A,$A1854,Dados!$S:$S,$F1854)</f>
        <v>0</v>
      </c>
      <c r="M1854" s="42">
        <f>IFERROR(INDEX(Parâmetros!$E$6:$E$11,MATCH($K1854,Parâmetros!$A$6:$A$11,0)),"")</f>
        <v>6.67</v>
      </c>
      <c r="N1854" s="45">
        <f t="shared" si="349"/>
        <v>0</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Fora da apuração</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FALTA DE REGISTRO · dia 1 de 5 do ciclo</v>
      </c>
      <c r="W1854" s="46">
        <f>IF(AND($AC1854&lt;&gt;"",$AB1854=$AB1853,$W1853&lt;&gt;""),$W1853,IF(OR(OR($D1854="6x1",$D1854="FF 6x1"),$D1854="5x2"),"",IF($AB1854&lt;&gt;$AB1853,IF(IFERROR(INDEX(Cadastro!$F$5:$F$94,$AB1854),"")="",IF($L1854&gt;0,1,0),IF(IFERROR(INDEX(Cadastro!$F$5:$F$94,$AB1854),"")&lt;=IFERROR(INDEX(Parâmetros!$B$39:$B$48,MATCH($E1854,Parâmetros!$A$39:$A$48,0)),99),IFERROR(INDEX(Cadastro!$F$5:$F$94,$AB1854),""),0)),IF($L1854&gt;0,IF(N($X1853)&gt;0,1,N($W1853)+1),IF(AND($L1854=0,OR(N($W1853)&gt;=IFERROR(INDEX(Parâmetros!$B$39:$B$48,MATCH($E1854,Parâmetros!$A$39:$A$48,0)),99),AND(N($X1853)&gt;0,N($X1853)&lt;IFERROR(INDEX(Parâmetros!$C$39:$C$48,MATCH($E1854,Parâmetros!$A$39:$A$48,0)),0)))),0,N($W1853)+1)))))</f>
        <v>1</v>
      </c>
      <c r="X1854" s="46">
        <f>IF(AND($AC1854&lt;&gt;"",$AB1854=$AB1853,$X1853&lt;&gt;""),$X1853,IF(OR(OR($D1854="6x1",$D1854="FF 6x1"),$D1854="5x2"),"",IF($AB1854&lt;&gt;$AB1853,IF(IFERROR(INDEX(Cadastro!$F$5:$F$94,$AB1854),"")="",0,IF(IFERROR(INDEX(Cadastro!$F$5:$F$94,$AB1854),"")&gt;IFERROR(INDEX(Parâmetros!$B$39:$B$48,MATCH($E1854,Parâmetros!$A$39:$A$48,0)),99),IFERROR(INDEX(Cadastro!$F$5:$F$94,$AB1854),"")-IFERROR(INDEX(Parâmetros!$B$39:$B$48,MATCH($E1854,Parâmetros!$A$39:$A$48,0)),99),0)),IF(AND($L1854=0,OR(N($W1853)&gt;=IFERROR(INDEX(Parâmetros!$B$39:$B$48,MATCH($E1854,Parâmetros!$A$39:$A$48,0)),99),AND(N($X1853)&gt;0,N($X1853)&lt;IFERROR(INDEX(Parâmetros!$C$39:$C$48,MATCH($E1854,Parâmetros!$A$39:$A$48,0)),0)))),N($X1853)+1,0))))</f>
        <v>0</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registro"),IF(AND($AB1854&lt;&gt;$AB1853,IFERROR(INDEX(Cadastro!$F$5:$F$94,$AB1854),"")=""),"Indeterminado (início da série)",IF($X1854&gt;0,"Folga","Falta de registro"))))))))</f>
        <v>Falta de registro</v>
      </c>
      <c r="Z1854" s="46">
        <f>IF(OR($L1854&gt;0,$F1854&gt;Parâmetros!$E$14),0,IF($A1854&lt;&gt;$A1853,1,N($Z1853)+1))</f>
        <v>0</v>
      </c>
      <c r="AA1854" s="46">
        <f>IF(OR($L1854&gt;0,$F1854&gt;Parâmetros!$E$14),0,IF(OR($A1854&lt;&gt;$A1855,$F1855&gt;Parâmetros!$E$14),1,N($AA1855)+1))</f>
        <v>0</v>
      </c>
      <c r="AB1854" s="43">
        <f>IFERROR(MATCH($A1854&amp;"|"&amp;TEXT(_xlfn.MAXIFS(Cadastro!$E$5:$E$94,Cadastro!$A$5:$A$94,$A1854,Cadastro!$E$5:$E$94,"&lt;="&amp;$F1854),"yyyymmdd"),Cadastro!$I$5:$I$94,0),"")</f>
        <v>14</v>
      </c>
      <c r="AC1854" t="str">
        <f>IFERROR(_xlfn.SINGLE(INDEX(Exceções!$D$5:$D$202,MATCH($A1854&amp;"|"&amp;$F1854,Exceções!$F$5:$F$202,0))),"")</f>
        <v/>
      </c>
      <c r="AD1854" t="str">
        <f>IF($AC1854="","",IFERROR(_xlfn.SINGLE(INDEX(Exceções!$E$5:$E$202,MATCH($A1854&amp;"|"&amp;$F1854,Exceções!$F$5:$F$202,0))),""))</f>
        <v/>
      </c>
    </row>
    <row r="1855" spans="1:30" hidden="1" x14ac:dyDescent="0.25">
      <c r="A1855" s="37">
        <v>56784</v>
      </c>
      <c r="B1855" s="22" t="s">
        <v>182</v>
      </c>
      <c r="C1855" s="29" t="str">
        <f>IFERROR(INDEX(Cadastro!$C$5:$C$94,$AB1855),"NÃO INFORMADO")</f>
        <v>USI</v>
      </c>
      <c r="D1855" s="29" t="str">
        <f>IFERROR(INDEX(Cadastro!$D$5:$D$94,AB1855),"")</f>
        <v>C</v>
      </c>
      <c r="E1855" s="29" t="str">
        <f>IFERROR(INDEX(Cadastro!$G$5:$G$94,$AB1855),"")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2 de 5 do ciclo</v>
      </c>
      <c r="W1855" s="46">
        <f>IF(AND($AC1855&lt;&gt;"",$AB1855=$AB1854,$W1854&lt;&gt;""),$W1854,IF(OR(OR($D1855="6x1",$D1855="FF 6x1"),$D1855="5x2"),"",IF($AB1855&lt;&gt;$AB1854,IF(IFERROR(INDEX(Cadastro!$F$5:$F$94,$AB1855),"")="",IF($L1855&gt;0,1,0),IF(IFERROR(INDEX(Cadastro!$F$5:$F$94,$AB1855),"")&lt;=IFERROR(INDEX(Parâmetros!$B$39:$B$48,MATCH($E1855,Parâmetros!$A$39:$A$48,0)),99),IFERROR(INDEX(Cadastro!$F$5:$F$94,$AB1855),""),0)),IF($L1855&gt;0,IF(N($X1854)&gt;0,1,N($W1854)+1),IF(AND($L1855=0,OR(N($W1854)&gt;=IFERROR(INDEX(Parâmetros!$B$39:$B$48,MATCH($E1855,Parâmetros!$A$39:$A$48,0)),99),AND(N($X1854)&gt;0,N($X1854)&lt;IFERROR(INDEX(Parâmetros!$C$39:$C$48,MATCH($E1855,Parâmetros!$A$39:$A$48,0)),0)))),0,N($W1854)+1)))))</f>
        <v>2</v>
      </c>
      <c r="X1855" s="46">
        <f>IF(AND($AC1855&lt;&gt;"",$AB1855=$AB1854,$X1854&lt;&gt;""),$X1854,IF(OR(OR($D1855="6x1",$D1855="FF 6x1"),$D1855="5x2"),"",IF($AB1855&lt;&gt;$AB1854,IF(IFERROR(INDEX(Cadastro!$F$5:$F$94,$AB1855),"")="",0,IF(IFERROR(INDEX(Cadastro!$F$5:$F$94,$AB1855),"")&gt;IFERROR(INDEX(Parâmetros!$B$39:$B$48,MATCH($E1855,Parâmetros!$A$39:$A$48,0)),99),IFERROR(INDEX(Cadastro!$F$5:$F$94,$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registro"),IF(AND($AB1855&lt;&gt;$AB1854,IFERROR(INDEX(Cadastro!$F$5:$F$94,$AB1855),"")=""),"Indeterminado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IFERROR(MATCH($A1855&amp;"|"&amp;TEXT(_xlfn.MAXIFS(Cadastro!$E$5:$E$94,Cadastro!$A$5:$A$94,$A1855,Cadastro!$E$5:$E$94,"&lt;="&amp;$F1855),"yyyymmdd"),Cadastro!$I$5:$I$94,0),"")</f>
        <v>14</v>
      </c>
      <c r="AC1855" t="str">
        <f>IFERROR(_xlfn.SINGLE(INDEX(Exceções!$D$5:$D$202,MATCH($A1855&amp;"|"&amp;$F1855,Exceções!$F$5:$F$202,0))),"")</f>
        <v/>
      </c>
      <c r="AD1855" t="str">
        <f>IF($AC1855="","",IFERROR(_xlfn.SINGLE(INDEX(Exceções!$E$5:$E$202,MATCH($A1855&amp;"|"&amp;$F1855,Exceções!$F$5:$F$202,0))),""))</f>
        <v/>
      </c>
    </row>
    <row r="1856" spans="1:30" hidden="1" x14ac:dyDescent="0.25">
      <c r="A1856" s="43">
        <v>56784</v>
      </c>
      <c r="B1856" s="22" t="s">
        <v>182</v>
      </c>
      <c r="C1856" s="29" t="str">
        <f>IFERROR(INDEX(Cadastro!$C$5:$C$94,$AB1856),"NÃO INFORMADO")</f>
        <v>USI</v>
      </c>
      <c r="D1856" s="29" t="str">
        <f>IFERROR(INDEX(Cadastro!$D$5:$D$94,AB1856),"")</f>
        <v>C</v>
      </c>
      <c r="E1856" s="29" t="str">
        <f>IFERROR(INDEX(Cadastro!$G$5:$G$94,$AB1856),"")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3 de 5 do ciclo</v>
      </c>
      <c r="W1856" s="46">
        <f>IF(AND($AC1856&lt;&gt;"",$AB1856=$AB1855,$W1855&lt;&gt;""),$W1855,IF(OR(OR($D1856="6x1",$D1856="FF 6x1"),$D1856="5x2"),"",IF($AB1856&lt;&gt;$AB1855,IF(IFERROR(INDEX(Cadastro!$F$5:$F$94,$AB1856),"")="",IF($L1856&gt;0,1,0),IF(IFERROR(INDEX(Cadastro!$F$5:$F$94,$AB1856),"")&lt;=IFERROR(INDEX(Parâmetros!$B$39:$B$48,MATCH($E1856,Parâmetros!$A$39:$A$48,0)),99),IFERROR(INDEX(Cadastro!$F$5:$F$94,$AB1856),""),0)),IF($L1856&gt;0,IF(N($X1855)&gt;0,1,N($W1855)+1),IF(AND($L1856=0,OR(N($W1855)&gt;=IFERROR(INDEX(Parâmetros!$B$39:$B$48,MATCH($E1856,Parâmetros!$A$39:$A$48,0)),99),AND(N($X1855)&gt;0,N($X1855)&lt;IFERROR(INDEX(Parâmetros!$C$39:$C$48,MATCH($E1856,Parâmetros!$A$39:$A$48,0)),0)))),0,N($W1855)+1)))))</f>
        <v>3</v>
      </c>
      <c r="X1856" s="46">
        <f>IF(AND($AC1856&lt;&gt;"",$AB1856=$AB1855,$X1855&lt;&gt;""),$X1855,IF(OR(OR($D1856="6x1",$D1856="FF 6x1"),$D1856="5x2"),"",IF($AB1856&lt;&gt;$AB1855,IF(IFERROR(INDEX(Cadastro!$F$5:$F$94,$AB1856),"")="",0,IF(IFERROR(INDEX(Cadastro!$F$5:$F$94,$AB1856),"")&gt;IFERROR(INDEX(Parâmetros!$B$39:$B$48,MATCH($E1856,Parâmetros!$A$39:$A$48,0)),99),IFERROR(INDEX(Cadastro!$F$5:$F$94,$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registro"),IF(AND($AB1856&lt;&gt;$AB1855,IFERROR(INDEX(Cadastro!$F$5:$F$94,$AB1856),"")=""),"Indeterminado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IFERROR(MATCH($A1856&amp;"|"&amp;TEXT(_xlfn.MAXIFS(Cadastro!$E$5:$E$94,Cadastro!$A$5:$A$94,$A1856,Cadastro!$E$5:$E$94,"&lt;="&amp;$F1856),"yyyymmdd"),Cadastro!$I$5:$I$94,0),"")</f>
        <v>14</v>
      </c>
      <c r="AC1856" t="str">
        <f>IFERROR(_xlfn.SINGLE(INDEX(Exceções!$D$5:$D$202,MATCH($A1856&amp;"|"&amp;$F1856,Exceções!$F$5:$F$202,0))),"")</f>
        <v/>
      </c>
      <c r="AD1856" t="str">
        <f>IF($AC1856="","",IFERROR(_xlfn.SINGLE(INDEX(Exceções!$E$5:$E$202,MATCH($A1856&amp;"|"&amp;$F1856,Exceções!$F$5:$F$202,0))),""))</f>
        <v/>
      </c>
    </row>
    <row r="1857" spans="1:30" hidden="1" x14ac:dyDescent="0.25">
      <c r="A1857" s="37">
        <v>56784</v>
      </c>
      <c r="B1857" s="22" t="s">
        <v>182</v>
      </c>
      <c r="C1857" s="29" t="str">
        <f>IFERROR(INDEX(Cadastro!$C$5:$C$94,$AB1857),"NÃO INFORMADO")</f>
        <v>USI</v>
      </c>
      <c r="D1857" s="29" t="str">
        <f>IFERROR(INDEX(Cadastro!$D$5:$D$94,AB1857),"")</f>
        <v>C</v>
      </c>
      <c r="E1857" s="29" t="str">
        <f>IFERROR(INDEX(Cadastro!$G$5:$G$94,$AB1857),"")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4 de 5 do ciclo</v>
      </c>
      <c r="W1857" s="46">
        <f>IF(AND($AC1857&lt;&gt;"",$AB1857=$AB1856,$W1856&lt;&gt;""),$W1856,IF(OR(OR($D1857="6x1",$D1857="FF 6x1"),$D1857="5x2"),"",IF($AB1857&lt;&gt;$AB1856,IF(IFERROR(INDEX(Cadastro!$F$5:$F$94,$AB1857),"")="",IF($L1857&gt;0,1,0),IF(IFERROR(INDEX(Cadastro!$F$5:$F$94,$AB1857),"")&lt;=IFERROR(INDEX(Parâmetros!$B$39:$B$48,MATCH($E1857,Parâmetros!$A$39:$A$48,0)),99),IFERROR(INDEX(Cadastro!$F$5:$F$94,$AB1857),""),0)),IF($L1857&gt;0,IF(N($X1856)&gt;0,1,N($W1856)+1),IF(AND($L1857=0,OR(N($W1856)&gt;=IFERROR(INDEX(Parâmetros!$B$39:$B$48,MATCH($E1857,Parâmetros!$A$39:$A$48,0)),99),AND(N($X1856)&gt;0,N($X1856)&lt;IFERROR(INDEX(Parâmetros!$C$39:$C$48,MATCH($E1857,Parâmetros!$A$39:$A$48,0)),0)))),0,N($W1856)+1)))))</f>
        <v>4</v>
      </c>
      <c r="X1857" s="46">
        <f>IF(AND($AC1857&lt;&gt;"",$AB1857=$AB1856,$X1856&lt;&gt;""),$X1856,IF(OR(OR($D1857="6x1",$D1857="FF 6x1"),$D1857="5x2"),"",IF($AB1857&lt;&gt;$AB1856,IF(IFERROR(INDEX(Cadastro!$F$5:$F$94,$AB1857),"")="",0,IF(IFERROR(INDEX(Cadastro!$F$5:$F$94,$AB1857),"")&gt;IFERROR(INDEX(Parâmetros!$B$39:$B$48,MATCH($E1857,Parâmetros!$A$39:$A$48,0)),99),IFERROR(INDEX(Cadastro!$F$5:$F$94,$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registro"),IF(AND($AB1857&lt;&gt;$AB1856,IFERROR(INDEX(Cadastro!$F$5:$F$94,$AB1857),"")=""),"Indeterminado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IFERROR(MATCH($A1857&amp;"|"&amp;TEXT(_xlfn.MAXIFS(Cadastro!$E$5:$E$94,Cadastro!$A$5:$A$94,$A1857,Cadastro!$E$5:$E$94,"&lt;="&amp;$F1857),"yyyymmdd"),Cadastro!$I$5:$I$94,0),"")</f>
        <v>14</v>
      </c>
      <c r="AC1857" t="str">
        <f>IFERROR(_xlfn.SINGLE(INDEX(Exceções!$D$5:$D$202,MATCH($A1857&amp;"|"&amp;$F1857,Exceções!$F$5:$F$202,0))),"")</f>
        <v/>
      </c>
      <c r="AD1857" t="str">
        <f>IF($AC1857="","",IFERROR(_xlfn.SINGLE(INDEX(Exceções!$E$5:$E$202,MATCH($A1857&amp;"|"&amp;$F1857,Exceções!$F$5:$F$202,0))),""))</f>
        <v/>
      </c>
    </row>
    <row r="1858" spans="1:30" hidden="1" x14ac:dyDescent="0.25">
      <c r="A1858" s="43">
        <v>56784</v>
      </c>
      <c r="B1858" s="22" t="s">
        <v>182</v>
      </c>
      <c r="C1858" s="29" t="str">
        <f>IFERROR(INDEX(Cadastro!$C$5:$C$94,$AB1858),"NÃO INFORMADO")</f>
        <v>USI</v>
      </c>
      <c r="D1858" s="29" t="str">
        <f>IFERROR(INDEX(Cadastro!$D$5:$D$94,AB1858),"")</f>
        <v>C</v>
      </c>
      <c r="E1858" s="29" t="str">
        <f>IFERROR(INDEX(Cadastro!$G$5:$G$94,$AB1858),"")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5 de 5 do ciclo</v>
      </c>
      <c r="W1858" s="46">
        <f>IF(AND($AC1858&lt;&gt;"",$AB1858=$AB1857,$W1857&lt;&gt;""),$W1857,IF(OR(OR($D1858="6x1",$D1858="FF 6x1"),$D1858="5x2"),"",IF($AB1858&lt;&gt;$AB1857,IF(IFERROR(INDEX(Cadastro!$F$5:$F$94,$AB1858),"")="",IF($L1858&gt;0,1,0),IF(IFERROR(INDEX(Cadastro!$F$5:$F$94,$AB1858),"")&lt;=IFERROR(INDEX(Parâmetros!$B$39:$B$48,MATCH($E1858,Parâmetros!$A$39:$A$48,0)),99),IFERROR(INDEX(Cadastro!$F$5:$F$94,$AB1858),""),0)),IF($L1858&gt;0,IF(N($X1857)&gt;0,1,N($W1857)+1),IF(AND($L1858=0,OR(N($W1857)&gt;=IFERROR(INDEX(Parâmetros!$B$39:$B$48,MATCH($E1858,Parâmetros!$A$39:$A$48,0)),99),AND(N($X1857)&gt;0,N($X1857)&lt;IFERROR(INDEX(Parâmetros!$C$39:$C$48,MATCH($E1858,Parâmetros!$A$39:$A$48,0)),0)))),0,N($W1857)+1)))))</f>
        <v>5</v>
      </c>
      <c r="X1858" s="46">
        <f>IF(AND($AC1858&lt;&gt;"",$AB1858=$AB1857,$X1857&lt;&gt;""),$X1857,IF(OR(OR($D1858="6x1",$D1858="FF 6x1"),$D1858="5x2"),"",IF($AB1858&lt;&gt;$AB1857,IF(IFERROR(INDEX(Cadastro!$F$5:$F$94,$AB1858),"")="",0,IF(IFERROR(INDEX(Cadastro!$F$5:$F$94,$AB1858),"")&gt;IFERROR(INDEX(Parâmetros!$B$39:$B$48,MATCH($E1858,Parâmetros!$A$39:$A$48,0)),99),IFERROR(INDEX(Cadastro!$F$5:$F$94,$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registro"),IF(AND($AB1858&lt;&gt;$AB1857,IFERROR(INDEX(Cadastro!$F$5:$F$94,$AB1858),"")=""),"Indeterminado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IFERROR(MATCH($A1858&amp;"|"&amp;TEXT(_xlfn.MAXIFS(Cadastro!$E$5:$E$94,Cadastro!$A$5:$A$94,$A1858,Cadastro!$E$5:$E$94,"&lt;="&amp;$F1858),"yyyymmdd"),Cadastro!$I$5:$I$94,0),"")</f>
        <v>14</v>
      </c>
      <c r="AC1858" t="str">
        <f>IFERROR(_xlfn.SINGLE(INDEX(Exceções!$D$5:$D$202,MATCH($A1858&amp;"|"&amp;$F1858,Exceções!$F$5:$F$202,0))),"")</f>
        <v/>
      </c>
      <c r="AD1858" t="str">
        <f>IF($AC1858="","",IFERROR(_xlfn.SINGLE(INDEX(Exceções!$E$5:$E$202,MATCH($A1858&amp;"|"&amp;$F1858,Exceções!$F$5:$F$202,0))),""))</f>
        <v/>
      </c>
    </row>
    <row r="1859" spans="1:30" hidden="1" x14ac:dyDescent="0.25">
      <c r="A1859" s="37">
        <v>56784</v>
      </c>
      <c r="B1859" s="22" t="s">
        <v>182</v>
      </c>
      <c r="C1859" s="29" t="str">
        <f>IFERROR(INDEX(Cadastro!$C$5:$C$94,$AB1859),"NÃO INFORMADO")</f>
        <v>USI</v>
      </c>
      <c r="D1859" s="29" t="str">
        <f>IFERROR(INDEX(Cadastro!$D$5:$D$94,AB1859),"")</f>
        <v>C</v>
      </c>
      <c r="E1859" s="29" t="str">
        <f>IFERROR(INDEX(Cadastro!$G$5:$G$94,$AB1859),"")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
      </c>
      <c r="L1859" s="42">
        <f>SUMIFS(Dados!$E:$E,Dados!$A:$A,$A1859,Dados!$S:$S,$F1859)</f>
        <v>0</v>
      </c>
      <c r="M1859" s="42" t="str">
        <f>IFERROR(INDEX(Parâmetros!$E$6:$E$11,MATCH($K1859,Parâmetros!$A$6:$A$11,0)),"")</f>
        <v/>
      </c>
      <c r="N1859" s="45" t="str">
        <f t="shared" si="349"/>
        <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Folga</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Folga prevista pelo ciclo</v>
      </c>
      <c r="W1859" s="46">
        <f>IF(AND($AC1859&lt;&gt;"",$AB1859=$AB1858,$W1858&lt;&gt;""),$W1858,IF(OR(OR($D1859="6x1",$D1859="FF 6x1"),$D1859="5x2"),"",IF($AB1859&lt;&gt;$AB1858,IF(IFERROR(INDEX(Cadastro!$F$5:$F$94,$AB1859),"")="",IF($L1859&gt;0,1,0),IF(IFERROR(INDEX(Cadastro!$F$5:$F$94,$AB1859),"")&lt;=IFERROR(INDEX(Parâmetros!$B$39:$B$48,MATCH($E1859,Parâmetros!$A$39:$A$48,0)),99),IFERROR(INDEX(Cadastro!$F$5:$F$94,$AB1859),""),0)),IF($L1859&gt;0,IF(N($X1858)&gt;0,1,N($W1858)+1),IF(AND($L1859=0,OR(N($W1858)&gt;=IFERROR(INDEX(Parâmetros!$B$39:$B$48,MATCH($E1859,Parâmetros!$A$39:$A$48,0)),99),AND(N($X1858)&gt;0,N($X1858)&lt;IFERROR(INDEX(Parâmetros!$C$39:$C$48,MATCH($E1859,Parâmetros!$A$39:$A$48,0)),0)))),0,N($W1858)+1)))))</f>
        <v>0</v>
      </c>
      <c r="X1859" s="46">
        <f>IF(AND($AC1859&lt;&gt;"",$AB1859=$AB1858,$X1858&lt;&gt;""),$X1858,IF(OR(OR($D1859="6x1",$D1859="FF 6x1"),$D1859="5x2"),"",IF($AB1859&lt;&gt;$AB1858,IF(IFERROR(INDEX(Cadastro!$F$5:$F$94,$AB1859),"")="",0,IF(IFERROR(INDEX(Cadastro!$F$5:$F$94,$AB1859),"")&gt;IFERROR(INDEX(Parâmetros!$B$39:$B$48,MATCH($E1859,Parâmetros!$A$39:$A$48,0)),99),IFERROR(INDEX(Cadastro!$F$5:$F$94,$AB1859),"")-IFERROR(INDEX(Parâmetros!$B$39:$B$48,MATCH($E1859,Parâmetros!$A$39:$A$48,0)),99),0)),IF(AND($L1859=0,OR(N($W1858)&gt;=IFERROR(INDEX(Parâmetros!$B$39:$B$48,MATCH($E1859,Parâmetros!$A$39:$A$48,0)),99),AND(N($X1858)&gt;0,N($X1858)&lt;IFERROR(INDEX(Parâmetros!$C$39:$C$48,MATCH($E1859,Parâmetros!$A$39:$A$48,0)),0)))),N($X1858)+1,0))))</f>
        <v>1</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registro"),IF(AND($AB1859&lt;&gt;$AB1858,IFERROR(INDEX(Cadastro!$F$5:$F$94,$AB1859),"")=""),"Indeterminado (início da série)",IF($X1859&gt;0,"Folga","Falta de registro"))))))))</f>
        <v>Folga</v>
      </c>
      <c r="Z1859" s="46">
        <f>IF(OR($L1859&gt;0,$F1859&gt;Parâmetros!$E$14),0,IF($A1859&lt;&gt;$A1858,1,N($Z1858)+1))</f>
        <v>0</v>
      </c>
      <c r="AA1859" s="46">
        <f>IF(OR($L1859&gt;0,$F1859&gt;Parâmetros!$E$14),0,IF(OR($A1859&lt;&gt;$A1860,$F1860&gt;Parâmetros!$E$14),1,N($AA1860)+1))</f>
        <v>0</v>
      </c>
      <c r="AB1859" s="43">
        <f>IFERROR(MATCH($A1859&amp;"|"&amp;TEXT(_xlfn.MAXIFS(Cadastro!$E$5:$E$94,Cadastro!$A$5:$A$94,$A1859,Cadastro!$E$5:$E$94,"&lt;="&amp;$F1859),"yyyymmdd"),Cadastro!$I$5:$I$94,0),"")</f>
        <v>14</v>
      </c>
      <c r="AC1859" t="str">
        <f>IFERROR(_xlfn.SINGLE(INDEX(Exceções!$D$5:$D$202,MATCH($A1859&amp;"|"&amp;$F1859,Exceções!$F$5:$F$202,0))),"")</f>
        <v/>
      </c>
      <c r="AD1859" t="str">
        <f>IF($AC1859="","",IFERROR(_xlfn.SINGLE(INDEX(Exceções!$E$5:$E$202,MATCH($A1859&amp;"|"&amp;$F1859,Exceções!$F$5:$F$202,0))),""))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4229</v>
      </c>
    </row>
    <row r="2" spans="1:15" ht="15" customHeight="1" x14ac:dyDescent="0.25">
      <c r="A2" s="15" t="s">
        <v>4230</v>
      </c>
    </row>
    <row r="4" spans="1:15" ht="31.5" customHeight="1" x14ac:dyDescent="0.25">
      <c r="A4" s="17" t="s">
        <v>164</v>
      </c>
      <c r="B4" s="17" t="s">
        <v>4231</v>
      </c>
      <c r="C4" s="17" t="s">
        <v>4232</v>
      </c>
      <c r="D4" s="17" t="s">
        <v>4233</v>
      </c>
      <c r="E4" s="17" t="s">
        <v>34</v>
      </c>
      <c r="F4" s="17" t="s">
        <v>4211</v>
      </c>
      <c r="G4" s="17" t="s">
        <v>4212</v>
      </c>
      <c r="H4" s="17" t="s">
        <v>4234</v>
      </c>
      <c r="I4" s="17" t="s">
        <v>5</v>
      </c>
      <c r="J4" s="17" t="s">
        <v>4235</v>
      </c>
      <c r="K4" s="17" t="s">
        <v>4236</v>
      </c>
      <c r="L4" s="17" t="s">
        <v>22</v>
      </c>
      <c r="M4" s="17" t="s">
        <v>4237</v>
      </c>
      <c r="N4" s="17" t="s">
        <v>4238</v>
      </c>
      <c r="O4" s="17" t="s">
        <v>4239</v>
      </c>
    </row>
    <row r="5" spans="1:15" ht="15" customHeight="1" x14ac:dyDescent="0.25">
      <c r="A5" s="22" t="s">
        <v>265</v>
      </c>
      <c r="B5" s="37">
        <f>COUNTIF('Painel Empregado'!$C$5:$C$63,$A5)</f>
        <v>7</v>
      </c>
      <c r="C5" s="37">
        <f>COUNTIFS('Base Diária'!$C:$C,$A5,'Base Diária'!$P:$P,"Sim")</f>
        <v>91</v>
      </c>
      <c r="D5" s="37">
        <f>COUNTIFS('Base Diária'!$C:$C,$A5,'Base Diária'!$Q:$Q,"Sim")</f>
        <v>90</v>
      </c>
      <c r="E5" s="37">
        <f>COUNTIFS('Base Diária'!$C:$C,$A5,'Base Diária'!$P:$P,"Sim",'Base Diária'!$Y:$Y,"Falta de registro")</f>
        <v>1</v>
      </c>
      <c r="F5" s="48">
        <f>SUMIFS('Base Diária'!$L:$L,'Base Diária'!$C:$C,$A5,'Base Diária'!$Q:$Q,"Sim")</f>
        <v>646.8599999999999</v>
      </c>
      <c r="G5" s="48">
        <f>SUMIFS('Base Diária'!$M:$M,'Base Diária'!$C:$C,$A5,'Base Diária'!$Q:$Q,"Sim")</f>
        <v>706.76000000000056</v>
      </c>
      <c r="H5" s="49">
        <f t="shared" ref="H5:H15" si="0">IFERROR($F5/$G5,"")</f>
        <v>0.9152470428433972</v>
      </c>
      <c r="I5" s="49">
        <f>Parâmetros!$E$13</f>
        <v>0.8</v>
      </c>
      <c r="J5" s="50">
        <f t="shared" ref="J5:J15" si="1">IFERROR($H5-$I5,"")</f>
        <v>0.11524704284339715</v>
      </c>
      <c r="K5" s="49">
        <f>IFERROR(COUNTIFS('Base Diária'!$C:$C,$A5,'Base Diária'!$R:$R,"Sim")/$D5,"")</f>
        <v>0.93333333333333335</v>
      </c>
      <c r="L5" s="48">
        <f>SUMIFS('Base Diária'!$S:$S,'Base Diária'!$C:$C,$A5,'Base Diária'!$Q:$Q,"Sim")</f>
        <v>3.5120000000000022</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399</v>
      </c>
      <c r="B6" s="37">
        <f>COUNTIF('Painel Empregado'!$C$5:$C$63,$A6)</f>
        <v>11</v>
      </c>
      <c r="C6" s="37">
        <f>COUNTIFS('Base Diária'!$C:$C,$A6,'Base Diária'!$P:$P,"Sim")</f>
        <v>141</v>
      </c>
      <c r="D6" s="37">
        <f>COUNTIFS('Base Diária'!$C:$C,$A6,'Base Diária'!$Q:$Q,"Sim")</f>
        <v>135</v>
      </c>
      <c r="E6" s="37">
        <f>COUNTIFS('Base Diária'!$C:$C,$A6,'Base Diária'!$P:$P,"Sim",'Base Diária'!$Y:$Y,"Falta de registro")</f>
        <v>6</v>
      </c>
      <c r="F6" s="48">
        <f>SUMIFS('Base Diária'!$L:$L,'Base Diária'!$C:$C,$A6,'Base Diária'!$Q:$Q,"Sim")</f>
        <v>1016.4400000000006</v>
      </c>
      <c r="G6" s="48">
        <f>SUMIFS('Base Diária'!$M:$M,'Base Diária'!$C:$C,$A6,'Base Diária'!$Q:$Q,"Sim")</f>
        <v>1142.5599999999974</v>
      </c>
      <c r="H6" s="49">
        <f t="shared" si="0"/>
        <v>0.88961630023806448</v>
      </c>
      <c r="I6" s="49">
        <f>Parâmetros!$E$13</f>
        <v>0.8</v>
      </c>
      <c r="J6" s="50">
        <f t="shared" si="1"/>
        <v>8.9616300238064439E-2</v>
      </c>
      <c r="K6" s="49">
        <f>IFERROR(COUNTIFS('Base Diária'!$C:$C,$A6,'Base Diária'!$R:$R,"Sim")/$D6,"")</f>
        <v>0.93333333333333335</v>
      </c>
      <c r="L6" s="48">
        <f>SUMIFS('Base Diária'!$S:$S,'Base Diária'!$C:$C,$A6,'Base Diária'!$Q:$Q,"Sim")</f>
        <v>22.380000000000006</v>
      </c>
      <c r="M6" s="38" t="str">
        <f>COUNTIFS('Painel Empregado'!$C$5:$C$63,$A6,'Painel Empregado'!$Q$5:$Q$63,"Na meta")&amp;" de "&amp;$B6</f>
        <v>10 de 11</v>
      </c>
      <c r="N6" s="37">
        <f>COUNTIFS('Base Diária'!$C:$C,$A6,'Base Diária'!$P:$P,"Sim",'Base Diária'!$V:$V,"DIVERGE*")</f>
        <v>0</v>
      </c>
      <c r="O6" s="38" t="str">
        <f t="shared" si="2"/>
        <v>Na meta</v>
      </c>
    </row>
    <row r="7" spans="1:15" ht="15" customHeight="1" x14ac:dyDescent="0.25">
      <c r="A7" s="22" t="s">
        <v>443</v>
      </c>
      <c r="B7" s="37">
        <f>COUNTIF('Painel Empregado'!$C$5:$C$63,$A7)</f>
        <v>10</v>
      </c>
      <c r="C7" s="37">
        <f>COUNTIFS('Base Diária'!$C:$C,$A7,'Base Diária'!$P:$P,"Sim")</f>
        <v>120</v>
      </c>
      <c r="D7" s="37">
        <f>COUNTIFS('Base Diária'!$C:$C,$A7,'Base Diária'!$Q:$Q,"Sim")</f>
        <v>112</v>
      </c>
      <c r="E7" s="37">
        <f>COUNTIFS('Base Diária'!$C:$C,$A7,'Base Diária'!$P:$P,"Sim",'Base Diária'!$Y:$Y,"Falta de registro")</f>
        <v>8</v>
      </c>
      <c r="F7" s="48">
        <f>SUMIFS('Base Diária'!$L:$L,'Base Diária'!$C:$C,$A7,'Base Diária'!$Q:$Q,"Sim")</f>
        <v>718.9699999999998</v>
      </c>
      <c r="G7" s="48">
        <f>SUMIFS('Base Diária'!$M:$M,'Base Diária'!$C:$C,$A7,'Base Diária'!$Q:$Q,"Sim")</f>
        <v>825.08999999999958</v>
      </c>
      <c r="H7" s="49">
        <f t="shared" si="0"/>
        <v>0.87138372783575146</v>
      </c>
      <c r="I7" s="49">
        <f>Parâmetros!$E$13</f>
        <v>0.8</v>
      </c>
      <c r="J7" s="50">
        <f t="shared" si="1"/>
        <v>7.138372783575142E-2</v>
      </c>
      <c r="K7" s="49">
        <f>IFERROR(COUNTIFS('Base Diária'!$C:$C,$A7,'Base Diária'!$R:$R,"Sim")/$D7,"")</f>
        <v>0.8214285714285714</v>
      </c>
      <c r="L7" s="48">
        <f>SUMIFS('Base Diária'!$S:$S,'Base Diária'!$C:$C,$A7,'Base Diária'!$Q:$Q,"Sim")</f>
        <v>13.527999999999999</v>
      </c>
      <c r="M7" s="38" t="str">
        <f>COUNTIFS('Painel Empregado'!$C$5:$C$63,$A7,'Painel Empregado'!$Q$5:$Q$63,"Na meta")&amp;" de "&amp;$B7</f>
        <v>6 de 10</v>
      </c>
      <c r="N7" s="37">
        <f>COUNTIFS('Base Diária'!$C:$C,$A7,'Base Diária'!$P:$P,"Sim",'Base Diária'!$V:$V,"DIVERGE*")</f>
        <v>0</v>
      </c>
      <c r="O7" s="38" t="str">
        <f t="shared" si="2"/>
        <v>Na meta</v>
      </c>
    </row>
    <row r="8" spans="1:15" ht="15" customHeight="1" x14ac:dyDescent="0.25">
      <c r="A8" s="22" t="s">
        <v>335</v>
      </c>
      <c r="B8" s="37">
        <f>COUNTIF('Painel Empregado'!$C$5:$C$63,$A8)</f>
        <v>3</v>
      </c>
      <c r="C8" s="37">
        <f>COUNTIFS('Base Diária'!$C:$C,$A8,'Base Diária'!$P:$P,"Sim")</f>
        <v>35</v>
      </c>
      <c r="D8" s="37">
        <f>COUNTIFS('Base Diária'!$C:$C,$A8,'Base Diária'!$Q:$Q,"Sim")</f>
        <v>31</v>
      </c>
      <c r="E8" s="37">
        <f>COUNTIFS('Base Diária'!$C:$C,$A8,'Base Diária'!$P:$P,"Sim",'Base Diária'!$Y:$Y,"Falta de registro")</f>
        <v>4</v>
      </c>
      <c r="F8" s="48">
        <f>SUMIFS('Base Diária'!$L:$L,'Base Diária'!$C:$C,$A8,'Base Diária'!$Q:$Q,"Sim")</f>
        <v>250.92999999999995</v>
      </c>
      <c r="G8" s="48">
        <f>SUMIFS('Base Diária'!$M:$M,'Base Diária'!$C:$C,$A8,'Base Diária'!$Q:$Q,"Sim")</f>
        <v>266.92000000000013</v>
      </c>
      <c r="H8" s="49">
        <f t="shared" si="0"/>
        <v>0.94009441031020469</v>
      </c>
      <c r="I8" s="49">
        <f>Parâmetros!$E$13</f>
        <v>0.8</v>
      </c>
      <c r="J8" s="50">
        <f t="shared" si="1"/>
        <v>0.14009441031020464</v>
      </c>
      <c r="K8" s="49">
        <f>IFERROR(COUNTIFS('Base Diária'!$C:$C,$A8,'Base Diária'!$R:$R,"Sim")/$D8,"")</f>
        <v>0.90322580645161288</v>
      </c>
      <c r="L8" s="48">
        <f>SUMIFS('Base Diária'!$S:$S,'Base Diária'!$C:$C,$A8,'Base Diária'!$Q:$Q,"Sim")</f>
        <v>4.0680000000000023</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110</v>
      </c>
      <c r="D9" s="37">
        <f>COUNTIFS('Base Diária'!$C:$C,$A9,'Base Diária'!$Q:$Q,"Sim")</f>
        <v>107</v>
      </c>
      <c r="E9" s="37">
        <f>COUNTIFS('Base Diária'!$C:$C,$A9,'Base Diária'!$P:$P,"Sim",'Base Diária'!$Y:$Y,"Falta de registro")</f>
        <v>3</v>
      </c>
      <c r="F9" s="48">
        <f>SUMIFS('Base Diária'!$L:$L,'Base Diária'!$C:$C,$A9,'Base Diária'!$Q:$Q,"Sim")</f>
        <v>704.25999999999976</v>
      </c>
      <c r="G9" s="48">
        <f>SUMIFS('Base Diária'!$M:$M,'Base Diária'!$C:$C,$A9,'Base Diária'!$Q:$Q,"Sim")</f>
        <v>789.91000000000042</v>
      </c>
      <c r="H9" s="49">
        <f t="shared" si="0"/>
        <v>0.89156992568773585</v>
      </c>
      <c r="I9" s="49">
        <f>Parâmetros!$E$13</f>
        <v>0.8</v>
      </c>
      <c r="J9" s="50">
        <f t="shared" si="1"/>
        <v>9.1569925687735809E-2</v>
      </c>
      <c r="K9" s="49">
        <f>IFERROR(COUNTIFS('Base Diária'!$C:$C,$A9,'Base Diária'!$R:$R,"Sim")/$D9,"")</f>
        <v>0.89719626168224298</v>
      </c>
      <c r="L9" s="48">
        <f>SUMIFS('Base Diária'!$S:$S,'Base Diária'!$C:$C,$A9,'Base Diária'!$Q:$Q,"Sim")</f>
        <v>9.5200000000000031</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712</v>
      </c>
      <c r="B10" s="37">
        <f>COUNTIF('Painel Empregado'!$C$5:$C$63,$A10)</f>
        <v>4</v>
      </c>
      <c r="C10" s="37">
        <f>COUNTIFS('Base Diária'!$C:$C,$A10,'Base Diária'!$P:$P,"Sim")</f>
        <v>44</v>
      </c>
      <c r="D10" s="37">
        <f>COUNTIFS('Base Diária'!$C:$C,$A10,'Base Diária'!$Q:$Q,"Sim")</f>
        <v>38</v>
      </c>
      <c r="E10" s="37">
        <f>COUNTIFS('Base Diária'!$C:$C,$A10,'Base Diária'!$P:$P,"Sim",'Base Diária'!$Y:$Y,"Falta de registro")</f>
        <v>6</v>
      </c>
      <c r="F10" s="48">
        <f>SUMIFS('Base Diária'!$L:$L,'Base Diária'!$C:$C,$A10,'Base Diária'!$Q:$Q,"Sim")</f>
        <v>278.27000000000004</v>
      </c>
      <c r="G10" s="48">
        <f>SUMIFS('Base Diária'!$M:$M,'Base Diária'!$C:$C,$A10,'Base Diária'!$Q:$Q,"Sim")</f>
        <v>325.58000000000015</v>
      </c>
      <c r="H10" s="49">
        <f t="shared" si="0"/>
        <v>0.85469009152896336</v>
      </c>
      <c r="I10" s="49">
        <f>Parâmetros!$E$13</f>
        <v>0.8</v>
      </c>
      <c r="J10" s="50">
        <f t="shared" si="1"/>
        <v>5.4690091528963314E-2</v>
      </c>
      <c r="K10" s="49">
        <f>IFERROR(COUNTIFS('Base Diária'!$C:$C,$A10,'Base Diária'!$R:$R,"Sim")/$D10,"")</f>
        <v>0.89473684210526316</v>
      </c>
      <c r="L10" s="48">
        <f>SUMIFS('Base Diária'!$S:$S,'Base Diária'!$C:$C,$A10,'Base Diária'!$Q:$Q,"Sim")</f>
        <v>3.3640000000000048</v>
      </c>
      <c r="M10" s="38" t="str">
        <f>COUNTIFS('Painel Empregado'!$C$5:$C$63,$A10,'Painel Empregado'!$Q$5:$Q$63,"Na meta")&amp;" de "&amp;$B10</f>
        <v>3 de 4</v>
      </c>
      <c r="N10" s="37">
        <f>COUNTIFS('Base Diária'!$C:$C,$A10,'Base Diária'!$P:$P,"Sim",'Base Diária'!$V:$V,"DIVERGE*")</f>
        <v>0</v>
      </c>
      <c r="O10" s="38" t="str">
        <f t="shared" si="2"/>
        <v>Na meta</v>
      </c>
    </row>
    <row r="11" spans="1:15" ht="15" customHeight="1" x14ac:dyDescent="0.25">
      <c r="A11" s="22" t="s">
        <v>772</v>
      </c>
      <c r="B11" s="37">
        <f>COUNTIF('Painel Empregado'!$C$5:$C$63,$A11)</f>
        <v>3</v>
      </c>
      <c r="C11" s="37">
        <f>COUNTIFS('Base Diária'!$C:$C,$A11,'Base Diária'!$P:$P,"Sim")</f>
        <v>41</v>
      </c>
      <c r="D11" s="37">
        <f>COUNTIFS('Base Diária'!$C:$C,$A11,'Base Diária'!$Q:$Q,"Sim")</f>
        <v>40</v>
      </c>
      <c r="E11" s="37">
        <f>COUNTIFS('Base Diária'!$C:$C,$A11,'Base Diária'!$P:$P,"Sim",'Base Diária'!$Y:$Y,"Falta de registro")</f>
        <v>1</v>
      </c>
      <c r="F11" s="48">
        <f>SUMIFS('Base Diária'!$L:$L,'Base Diária'!$C:$C,$A11,'Base Diária'!$Q:$Q,"Sim")</f>
        <v>298.05</v>
      </c>
      <c r="G11" s="48">
        <f>SUMIFS('Base Diária'!$M:$M,'Base Diária'!$C:$C,$A11,'Base Diária'!$Q:$Q,"Sim")</f>
        <v>344.6500000000002</v>
      </c>
      <c r="H11" s="49">
        <f t="shared" si="0"/>
        <v>0.86479036703902457</v>
      </c>
      <c r="I11" s="49">
        <f>Parâmetros!$E$13</f>
        <v>0.8</v>
      </c>
      <c r="J11" s="50">
        <f t="shared" si="1"/>
        <v>6.4790367039024521E-2</v>
      </c>
      <c r="K11" s="49">
        <f>IFERROR(COUNTIFS('Base Diária'!$C:$C,$A11,'Base Diária'!$R:$R,"Sim")/$D11,"")</f>
        <v>0.85</v>
      </c>
      <c r="L11" s="48">
        <f>SUMIFS('Base Diária'!$S:$S,'Base Diária'!$C:$C,$A11,'Base Diária'!$Q:$Q,"Sim")</f>
        <v>7.6200000000000054</v>
      </c>
      <c r="M11" s="38" t="str">
        <f>COUNTIFS('Painel Empregado'!$C$5:$C$63,$A11,'Painel Empregado'!$Q$5:$Q$63,"Na meta")&amp;" de "&amp;$B11</f>
        <v>3 de 3</v>
      </c>
      <c r="N11" s="37">
        <f>COUNTIFS('Base Diária'!$C:$C,$A11,'Base Diária'!$P:$P,"Sim",'Base Diária'!$V:$V,"DIVERGE*")</f>
        <v>0</v>
      </c>
      <c r="O11" s="38" t="str">
        <f t="shared" si="2"/>
        <v>Na meta</v>
      </c>
    </row>
    <row r="12" spans="1:15" ht="15" customHeight="1" x14ac:dyDescent="0.25">
      <c r="A12" s="22" t="s">
        <v>2932</v>
      </c>
      <c r="B12" s="37">
        <f>COUNTIF('Painel Empregado'!$C$5:$C$63,$A12)</f>
        <v>2</v>
      </c>
      <c r="C12" s="37">
        <f>COUNTIFS('Base Diária'!$C:$C,$A12,'Base Diária'!$P:$P,"Sim")</f>
        <v>26</v>
      </c>
      <c r="D12" s="37">
        <f>COUNTIFS('Base Diária'!$C:$C,$A12,'Base Diária'!$Q:$Q,"Sim")</f>
        <v>24</v>
      </c>
      <c r="E12" s="37">
        <f>COUNTIFS('Base Diária'!$C:$C,$A12,'Base Diária'!$P:$P,"Sim",'Base Diária'!$Y:$Y,"Falta de registro")</f>
        <v>2</v>
      </c>
      <c r="F12" s="48">
        <f>SUMIFS('Base Diária'!$L:$L,'Base Diária'!$C:$C,$A12,'Base Diária'!$Q:$Q,"Sim")</f>
        <v>182.27000000000004</v>
      </c>
      <c r="G12" s="48">
        <f>SUMIFS('Base Diária'!$M:$M,'Base Diária'!$C:$C,$A12,'Base Diária'!$Q:$Q,"Sim")</f>
        <v>205.32000000000008</v>
      </c>
      <c r="H12" s="49">
        <f t="shared" si="0"/>
        <v>0.88773621663744384</v>
      </c>
      <c r="I12" s="49">
        <f>Parâmetros!$E$13</f>
        <v>0.8</v>
      </c>
      <c r="J12" s="50">
        <f t="shared" si="1"/>
        <v>8.7736216637443798E-2</v>
      </c>
      <c r="K12" s="49">
        <f>IFERROR(COUNTIFS('Base Diária'!$C:$C,$A12,'Base Diária'!$R:$R,"Sim")/$D12,"")</f>
        <v>1</v>
      </c>
      <c r="L12" s="48">
        <f>SUMIFS('Base Diária'!$S:$S,'Base Diária'!$C:$C,$A12,'Base Diária'!$Q:$Q,"Sim")</f>
        <v>0</v>
      </c>
      <c r="M12" s="38" t="str">
        <f>COUNTIFS('Painel Empregado'!$C$5:$C$63,$A12,'Painel Empregado'!$Q$5:$Q$63,"Na meta")&amp;" de "&amp;$B12</f>
        <v>2 de 2</v>
      </c>
      <c r="N12" s="37">
        <f>COUNTIFS('Base Diária'!$C:$C,$A12,'Base Diária'!$P:$P,"Sim",'Base Diária'!$V:$V,"DIVERGE*")</f>
        <v>0</v>
      </c>
      <c r="O12" s="38" t="str">
        <f t="shared" si="2"/>
        <v>Na meta</v>
      </c>
    </row>
    <row r="13" spans="1:15" ht="15" customHeight="1" x14ac:dyDescent="0.25">
      <c r="A13" s="22" t="s">
        <v>1995</v>
      </c>
      <c r="B13" s="37">
        <f>COUNTIF('Painel Empregado'!$C$5:$C$63,$A13)</f>
        <v>2</v>
      </c>
      <c r="C13" s="37">
        <f>COUNTIFS('Base Diária'!$C:$C,$A13,'Base Diária'!$P:$P,"Sim")</f>
        <v>28</v>
      </c>
      <c r="D13" s="37">
        <f>COUNTIFS('Base Diária'!$C:$C,$A13,'Base Diária'!$Q:$Q,"Sim")</f>
        <v>24</v>
      </c>
      <c r="E13" s="37">
        <f>COUNTIFS('Base Diária'!$C:$C,$A13,'Base Diária'!$P:$P,"Sim",'Base Diária'!$Y:$Y,"Falta de registro")</f>
        <v>4</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857</v>
      </c>
      <c r="B14" s="37">
        <f>COUNTIF('Painel Empregado'!$C$5:$C$63,$A14)</f>
        <v>2</v>
      </c>
      <c r="C14" s="37">
        <f>COUNTIFS('Base Diária'!$C:$C,$A14,'Base Diária'!$P:$P,"Sim")</f>
        <v>39</v>
      </c>
      <c r="D14" s="37">
        <f>COUNTIFS('Base Diária'!$C:$C,$A14,'Base Diária'!$Q:$Q,"Sim")</f>
        <v>37</v>
      </c>
      <c r="E14" s="37">
        <f>COUNTIFS('Base Diária'!$C:$C,$A14,'Base Diária'!$P:$P,"Sim",'Base Diária'!$Y:$Y,"Falta de registro")</f>
        <v>2</v>
      </c>
      <c r="F14" s="48">
        <f>SUMIFS('Base Diária'!$L:$L,'Base Diária'!$C:$C,$A14,'Base Diária'!$Q:$Q,"Sim")</f>
        <v>238.47999999999996</v>
      </c>
      <c r="G14" s="48">
        <f>SUMIFS('Base Diária'!$M:$M,'Base Diária'!$C:$C,$A14,'Base Diária'!$Q:$Q,"Sim")</f>
        <v>271.62000000000006</v>
      </c>
      <c r="H14" s="49">
        <f t="shared" si="0"/>
        <v>0.87799131139091346</v>
      </c>
      <c r="I14" s="49">
        <f>Parâmetros!$E$13</f>
        <v>0.8</v>
      </c>
      <c r="J14" s="50">
        <f t="shared" si="1"/>
        <v>7.799131139091342E-2</v>
      </c>
      <c r="K14" s="49">
        <f>IFERROR(COUNTIFS('Base Diária'!$C:$C,$A14,'Base Diária'!$R:$R,"Sim")/$D14,"")</f>
        <v>0.94594594594594594</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4240</v>
      </c>
      <c r="B15" s="52">
        <f t="shared" ref="B15:G15" si="3">SUM(B5:B14)</f>
        <v>53</v>
      </c>
      <c r="C15" s="52">
        <f t="shared" si="3"/>
        <v>675</v>
      </c>
      <c r="D15" s="52">
        <f t="shared" si="3"/>
        <v>638</v>
      </c>
      <c r="E15" s="52">
        <f t="shared" si="3"/>
        <v>37</v>
      </c>
      <c r="F15" s="53">
        <f t="shared" si="3"/>
        <v>4513.74</v>
      </c>
      <c r="G15" s="53">
        <f t="shared" si="3"/>
        <v>5083.7299999999977</v>
      </c>
      <c r="H15" s="54">
        <f t="shared" si="0"/>
        <v>0.88787956874184937</v>
      </c>
      <c r="I15" s="54">
        <f>Parâmetros!$E$13</f>
        <v>0.8</v>
      </c>
      <c r="J15" s="55">
        <f t="shared" si="1"/>
        <v>8.7879568741849323E-2</v>
      </c>
      <c r="K15" s="54">
        <f>IFERROR(COUNTIF('Base Diária'!$R:$R,"Sim")/$D15,"")</f>
        <v>0.91536050156739812</v>
      </c>
      <c r="L15" s="53">
        <f>SUM(L5:L14)</f>
        <v>65.684000000000026</v>
      </c>
      <c r="M15" s="51" t="str">
        <f>COUNTIF('Painel Empregado'!$Q$5:$Q$63,"Na meta")&amp;" de "&amp;$B15</f>
        <v>47 de 53</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4241</v>
      </c>
    </row>
    <row r="2" spans="1:17" ht="15" customHeight="1" x14ac:dyDescent="0.25">
      <c r="A2" s="15" t="s">
        <v>4242</v>
      </c>
    </row>
    <row r="4" spans="1:17" ht="31.5" customHeight="1" x14ac:dyDescent="0.25">
      <c r="A4" s="17" t="s">
        <v>162</v>
      </c>
      <c r="B4" s="17" t="s">
        <v>163</v>
      </c>
      <c r="C4" s="17" t="s">
        <v>164</v>
      </c>
      <c r="D4" s="17" t="s">
        <v>4243</v>
      </c>
      <c r="E4" s="17" t="s">
        <v>4232</v>
      </c>
      <c r="F4" s="17" t="s">
        <v>4233</v>
      </c>
      <c r="G4" s="17" t="s">
        <v>34</v>
      </c>
      <c r="H4" s="17" t="s">
        <v>4211</v>
      </c>
      <c r="I4" s="17" t="s">
        <v>4212</v>
      </c>
      <c r="J4" s="17" t="s">
        <v>4234</v>
      </c>
      <c r="K4" s="17" t="s">
        <v>5</v>
      </c>
      <c r="L4" s="17" t="s">
        <v>4235</v>
      </c>
      <c r="M4" s="17" t="s">
        <v>4236</v>
      </c>
      <c r="N4" s="17" t="s">
        <v>22</v>
      </c>
      <c r="O4" s="17" t="s">
        <v>4244</v>
      </c>
      <c r="P4" s="17" t="s">
        <v>4238</v>
      </c>
      <c r="Q4" s="17" t="s">
        <v>4239</v>
      </c>
    </row>
    <row r="5" spans="1:17" ht="15" customHeight="1" x14ac:dyDescent="0.25">
      <c r="A5" s="37">
        <v>53512</v>
      </c>
      <c r="B5" s="22" t="s">
        <v>181</v>
      </c>
      <c r="C5" s="38" t="str" cm="1">
        <f t="array" ref="C5">IFERROR(_xlfn.LET(_xlpm.corte,IF(ISNUMBER(Parâmetros!$E$14),Parâmetros!$E$14,DATEVALUE(RIGHT(Parâmetros!$E$14,10))),_xlpm.dt,_xlfn.MAXIFS(Cadastro!$E$5:$E$94,Cadastro!$A$5:$A$94,$A5,Cadastro!$E$5:$E$94,"&lt;="&amp;_xlpm.corte),_xlfn.XLOOKUP(1,(Cadastro!$A$5:$A$94=$A5)*(Cadastro!$E$5:$E$94=_xlpm.dt),Cadastro!$C$5:$C$94)),"NÃO INFORMADO")</f>
        <v>AUT</v>
      </c>
      <c r="D5" s="40" t="str" cm="1">
        <f t="array" ref="D5">IFERROR(_xlfn.LET(_xlpm.corte,IF(ISNUMBER(Parâmetros!$E$14),Parâmetros!$E$14,DATEVALUE(RIGHT(Parâmetros!$E$14,10))),_xlpm.dt,_xlfn.MAXIFS(Cadastro!$E$5:$E$94,Cadastro!$A$5:$A$94,$A5,Cadastro!$E$5:$E$94,"&lt;="&amp;_xlpm.corte),_xlfn.XLOOKUP(1,(Cadastro!$A$5:$A$94=$A5)*(Cadastro!$E$5:$E$94=_xlpm.dt),Cadastro!$D$5:$D$94)),"")</f>
        <v>6x1</v>
      </c>
      <c r="E5" s="88">
        <f>COUNTIFS('Base Diária'!$A:$A,$A5,'Base Diária'!$P:$P,"Sim")</f>
        <v>14</v>
      </c>
      <c r="F5" s="88">
        <f>COUNTIFS('Base Diária'!$A:$A,$A5,'Base Diária'!$Q:$Q,"Sim")</f>
        <v>13</v>
      </c>
      <c r="G5" s="88">
        <f>COUNTIFS('Base Diária'!$A:$A,$A5,'Base Diária'!$P:$P,"Sim",'Base Diária'!$Y:$Y,"Falta de registro")</f>
        <v>1</v>
      </c>
      <c r="H5" s="89">
        <f>SUMIFS('Base Diária'!$L:$L,'Base Diária'!$A:$A,$A5,'Base Diária'!$Q:$Q,"Sim")</f>
        <v>101.91000000000001</v>
      </c>
      <c r="I5" s="89">
        <f>SUMIFS('Base Diária'!$M:$M,'Base Diária'!$A:$A,$A5,'Base Diária'!$Q:$Q,"Sim")</f>
        <v>111.45999999999998</v>
      </c>
      <c r="J5" s="90">
        <f t="shared" ref="J5:J36" si="0">IFERROR($H5/$I5,"")</f>
        <v>0.9143190382199895</v>
      </c>
      <c r="K5" s="90">
        <f>Parâmetros!$E$13</f>
        <v>0.8</v>
      </c>
      <c r="L5" s="91">
        <f t="shared" ref="L5:L36" si="1">IFERROR($J5-$K5,"")</f>
        <v>0.11431903821998946</v>
      </c>
      <c r="M5" s="90">
        <f>IFERROR(COUNTIFS('Base Diária'!$A:$A,$A5,'Base Diária'!$R:$R,"Sim")/$F5,"")</f>
        <v>0.92307692307692313</v>
      </c>
      <c r="N5" s="89">
        <f>SUMIFS('Base Diária'!$S:$S,'Base Diária'!$A:$A,$A5,'Base Diária'!$Q:$Q,"Sim")</f>
        <v>1.644000000000001</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$94,Cadastro!$A$5:$A$94,$A6,Cadastro!$E$5:$E$94,"&lt;="&amp;_xlpm.corte),_xlfn.XLOOKUP(1,(Cadastro!$A$5:$A$94=$A6)*(Cadastro!$E$5:$E$94=_xlpm.dt),Cadastro!$C$5:$C$94)),"NÃO INFORMADO")</f>
        <v>AUT</v>
      </c>
      <c r="D6" s="40" t="str" cm="1">
        <f t="array" ref="D6">IFERROR(_xlfn.LET(_xlpm.corte,IF(ISNUMBER(Parâmetros!$E$14),Parâmetros!$E$14,DATEVALUE(RIGHT(Parâmetros!$E$14,10))),_xlpm.dt,_xlfn.MAXIFS(Cadastro!$E$5:$E$94,Cadastro!$A$5:$A$94,$A6,Cadastro!$E$5:$E$94,"&lt;="&amp;_xlpm.corte),_xlfn.XLOOKUP(1,(Cadastro!$A$5:$A$94=$A6)*(Cadastro!$E$5:$E$94=_xlpm.dt),Cadastro!$D$5:$D$94)),"")</f>
        <v>6x1</v>
      </c>
      <c r="E6" s="88">
        <f>COUNTIFS('Base Diária'!$A:$A,$A6,'Base Diária'!$P:$P,"Sim")</f>
        <v>14</v>
      </c>
      <c r="F6" s="88">
        <f>COUNTIFS('Base Diária'!$A:$A,$A6,'Base Diária'!$Q:$Q,"Sim")</f>
        <v>13</v>
      </c>
      <c r="G6" s="88">
        <f>COUNTIFS('Base Diária'!$A:$A,$A6,'Base Diária'!$P:$P,"Sim",'Base Diária'!$Y:$Y,"Falta de registro")</f>
        <v>1</v>
      </c>
      <c r="H6" s="89">
        <f>SUMIFS('Base Diária'!$L:$L,'Base Diária'!$A:$A,$A6,'Base Diária'!$Q:$Q,"Sim")</f>
        <v>109.21</v>
      </c>
      <c r="I6" s="89">
        <f>SUMIFS('Base Diária'!$M:$M,'Base Diária'!$A:$A,$A6,'Base Diária'!$Q:$Q,"Sim")</f>
        <v>111.45999999999998</v>
      </c>
      <c r="J6" s="90">
        <f t="shared" si="0"/>
        <v>0.97981338596806045</v>
      </c>
      <c r="K6" s="90">
        <f>Parâmetros!$E$13</f>
        <v>0.8</v>
      </c>
      <c r="L6" s="91">
        <f t="shared" si="1"/>
        <v>0.1798133859680604</v>
      </c>
      <c r="M6" s="90">
        <f>IFERROR(COUNTIFS('Base Diária'!$A:$A,$A6,'Base Diária'!$R:$R,"Sim")/$F6,"")</f>
        <v>0.92307692307692313</v>
      </c>
      <c r="N6" s="89">
        <f>SUMIFS('Base Diária'!$S:$S,'Base Diária'!$A:$A,$A6,'Base Diária'!$Q:$Q,"Sim")</f>
        <v>2.1940000000000008</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$94,Cadastro!$A$5:$A$94,$A7,Cadastro!$E$5:$E$94,"&lt;="&amp;_xlpm.corte),_xlfn.XLOOKUP(1,(Cadastro!$A$5:$A$94=$A7)*(Cadastro!$E$5:$E$94=_xlpm.dt),Cadastro!$C$5:$C$94)),"NÃO INFORMADO")</f>
        <v>CAL</v>
      </c>
      <c r="D7" s="40" t="str" cm="1">
        <f t="array" ref="D7">IFERROR(_xlfn.LET(_xlpm.corte,IF(ISNUMBER(Parâmetros!$E$14),Parâmetros!$E$14,DATEVALUE(RIGHT(Parâmetros!$E$14,10))),_xlpm.dt,_xlfn.MAXIFS(Cadastro!$E$5:$E$94,Cadastro!$A$5:$A$94,$A7,Cadastro!$E$5:$E$94,"&lt;="&amp;_xlpm.corte),_xlfn.XLOOKUP(1,(Cadastro!$A$5:$A$94=$A7)*(Cadastro!$E$5:$E$94=_xlpm.dt),Cadastro!$D$5:$D$94)),"")</f>
        <v>6x1</v>
      </c>
      <c r="E7" s="88">
        <f>COUNTIFS('Base Diária'!$A:$A,$A7,'Base Diária'!$P:$P,"Sim")</f>
        <v>14</v>
      </c>
      <c r="F7" s="88">
        <f>COUNTIFS('Base Diária'!$A:$A,$A7,'Base Diária'!$Q:$Q,"Sim")</f>
        <v>14</v>
      </c>
      <c r="G7" s="88">
        <f>COUNTIFS('Base Diária'!$A:$A,$A7,'Base Diária'!$P:$P,"Sim",'Base Diária'!$Y:$Y,"Falta de registro")</f>
        <v>0</v>
      </c>
      <c r="H7" s="89">
        <f>SUMIFS('Base Diária'!$L:$L,'Base Diária'!$A:$A,$A7,'Base Diária'!$Q:$Q,"Sim")</f>
        <v>92.370000000000019</v>
      </c>
      <c r="I7" s="89">
        <f>SUMIFS('Base Diária'!$M:$M,'Base Diária'!$A:$A,$A7,'Base Diária'!$Q:$Q,"Sim")</f>
        <v>120.25999999999998</v>
      </c>
      <c r="J7" s="90">
        <f t="shared" si="0"/>
        <v>0.76808581406951637</v>
      </c>
      <c r="K7" s="90">
        <f>Parâmetros!$E$13</f>
        <v>0.8</v>
      </c>
      <c r="L7" s="91">
        <f t="shared" si="1"/>
        <v>-3.1914185930483674E-2</v>
      </c>
      <c r="M7" s="90">
        <f>IFERROR(COUNTIFS('Base Diária'!$A:$A,$A7,'Base Diária'!$R:$R,"Sim")/$F7,"")</f>
        <v>0.7142857142857143</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$94,Cadastro!$A$5:$A$94,$A8,Cadastro!$E$5:$E$94,"&lt;="&amp;_xlpm.corte),_xlfn.XLOOKUP(1,(Cadastro!$A$5:$A$94=$A8)*(Cadastro!$E$5:$E$94=_xlpm.dt),Cadastro!$C$5:$C$94)),"NÃO INFORMADO")</f>
        <v>CAL</v>
      </c>
      <c r="D8" s="40" t="str" cm="1">
        <f t="array" ref="D8">IFERROR(_xlfn.LET(_xlpm.corte,IF(ISNUMBER(Parâmetros!$E$14),Parâmetros!$E$14,DATEVALUE(RIGHT(Parâmetros!$E$14,10))),_xlpm.dt,_xlfn.MAXIFS(Cadastro!$E$5:$E$94,Cadastro!$A$5:$A$94,$A8,Cadastro!$E$5:$E$94,"&lt;="&amp;_xlpm.corte),_xlfn.XLOOKUP(1,(Cadastro!$A$5:$A$94=$A8)*(Cadastro!$E$5:$E$94=_xlpm.dt),Cadastro!$D$5:$D$94)),"")</f>
        <v>B</v>
      </c>
      <c r="E8" s="88">
        <f>COUNTIFS('Base Diária'!$A:$A,$A8,'Base Diária'!$P:$P,"Sim")</f>
        <v>13</v>
      </c>
      <c r="F8" s="88">
        <f>COUNTIFS('Base Diária'!$A:$A,$A8,'Base Diária'!$Q:$Q,"Sim")</f>
        <v>12</v>
      </c>
      <c r="G8" s="88">
        <f>COUNTIFS('Base Diária'!$A:$A,$A8,'Base Diária'!$P:$P,"Sim",'Base Diária'!$Y:$Y,"Falta de registro")</f>
        <v>1</v>
      </c>
      <c r="H8" s="89">
        <f>SUMIFS('Base Diária'!$L:$L,'Base Diária'!$A:$A,$A8,'Base Diária'!$Q:$Q,"Sim")</f>
        <v>75.38</v>
      </c>
      <c r="I8" s="89">
        <f>SUMIFS('Base Diária'!$M:$M,'Base Diária'!$A:$A,$A8,'Base Diária'!$Q:$Q,"Sim")</f>
        <v>92.04</v>
      </c>
      <c r="J8" s="90">
        <f t="shared" si="0"/>
        <v>0.81899174272055619</v>
      </c>
      <c r="K8" s="90">
        <f>Parâmetros!$E$13</f>
        <v>0.8</v>
      </c>
      <c r="L8" s="91">
        <f t="shared" si="1"/>
        <v>1.8991742720556148E-2</v>
      </c>
      <c r="M8" s="90">
        <f>IFERROR(COUNTIFS('Base Diária'!$A:$A,$A8,'Base Diária'!$R:$R,"Sim")/$F8,"")</f>
        <v>0.91666666666666663</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$94,Cadastro!$A$5:$A$94,$A9,Cadastro!$E$5:$E$94,"&lt;="&amp;_xlpm.corte),_xlfn.XLOOKUP(1,(Cadastro!$A$5:$A$94=$A9)*(Cadastro!$E$5:$E$94=_xlpm.dt),Cadastro!$C$5:$C$94)),"NÃO INFORMADO")</f>
        <v>CAL</v>
      </c>
      <c r="D9" s="40" t="str" cm="1">
        <f t="array" ref="D9">IFERROR(_xlfn.LET(_xlpm.corte,IF(ISNUMBER(Parâmetros!$E$14),Parâmetros!$E$14,DATEVALUE(RIGHT(Parâmetros!$E$14,10))),_xlpm.dt,_xlfn.MAXIFS(Cadastro!$E$5:$E$94,Cadastro!$A$5:$A$94,$A9,Cadastro!$E$5:$E$94,"&lt;="&amp;_xlpm.corte),_xlfn.XLOOKUP(1,(Cadastro!$A$5:$A$94=$A9)*(Cadastro!$E$5:$E$94=_xlpm.dt),Cadastro!$D$5:$D$94)),"")</f>
        <v>6x1</v>
      </c>
      <c r="E9" s="88">
        <f>COUNTIFS('Base Diária'!$A:$A,$A9,'Base Diária'!$P:$P,"Sim")</f>
        <v>14</v>
      </c>
      <c r="F9" s="88">
        <f>COUNTIFS('Base Diária'!$A:$A,$A9,'Base Diária'!$Q:$Q,"Sim")</f>
        <v>14</v>
      </c>
      <c r="G9" s="88">
        <f>COUNTIFS('Base Diária'!$A:$A,$A9,'Base Diária'!$P:$P,"Sim",'Base Diária'!$Y:$Y,"Falta de registro")</f>
        <v>0</v>
      </c>
      <c r="H9" s="89">
        <f>SUMIFS('Base Diária'!$L:$L,'Base Diária'!$A:$A,$A9,'Base Diária'!$Q:$Q,"Sim")</f>
        <v>106.32000000000002</v>
      </c>
      <c r="I9" s="89">
        <f>SUMIFS('Base Diária'!$M:$M,'Base Diária'!$A:$A,$A9,'Base Diária'!$Q:$Q,"Sim")</f>
        <v>120.25999999999998</v>
      </c>
      <c r="J9" s="90">
        <f t="shared" si="0"/>
        <v>0.88408448361882619</v>
      </c>
      <c r="K9" s="90">
        <f>Parâmetros!$E$13</f>
        <v>0.8</v>
      </c>
      <c r="L9" s="91">
        <f t="shared" si="1"/>
        <v>8.4084483618826145E-2</v>
      </c>
      <c r="M9" s="90">
        <f>IFERROR(COUNTIFS('Base Diária'!$A:$A,$A9,'Base Diária'!$R:$R,"Sim")/$F9,"")</f>
        <v>0.9285714285714286</v>
      </c>
      <c r="N9" s="89">
        <f>SUMIFS('Base Diária'!$S:$S,'Base Diária'!$A:$A,$A9,'Base Diária'!$Q:$Q,"Sim")</f>
        <v>2.9500000000000011</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$94,Cadastro!$A$5:$A$94,$A10,Cadastro!$E$5:$E$94,"&lt;="&amp;_xlpm.corte),_xlfn.XLOOKUP(1,(Cadastro!$A$5:$A$94=$A10)*(Cadastro!$E$5:$E$94=_xlpm.dt),Cadastro!$C$5:$C$94)),"NÃO INFORMADO")</f>
        <v>CAL</v>
      </c>
      <c r="D10" s="40" t="str" cm="1">
        <f t="array" ref="D10">IFERROR(_xlfn.LET(_xlpm.corte,IF(ISNUMBER(Parâmetros!$E$14),Parâmetros!$E$14,DATEVALUE(RIGHT(Parâmetros!$E$14,10))),_xlpm.dt,_xlfn.MAXIFS(Cadastro!$E$5:$E$94,Cadastro!$A$5:$A$94,$A10,Cadastro!$E$5:$E$94,"&lt;="&amp;_xlpm.corte),_xlfn.XLOOKUP(1,(Cadastro!$A$5:$A$94=$A10)*(Cadastro!$E$5:$E$94=_xlpm.dt),Cadastro!$D$5:$D$94)),"")</f>
        <v>B</v>
      </c>
      <c r="E10" s="88">
        <f>COUNTIFS('Base Diária'!$A:$A,$A10,'Base Diária'!$P:$P,"Sim")</f>
        <v>11</v>
      </c>
      <c r="F10" s="88">
        <f>COUNTIFS('Base Diária'!$A:$A,$A10,'Base Diária'!$Q:$Q,"Sim")</f>
        <v>10</v>
      </c>
      <c r="G10" s="88">
        <f>COUNTIFS('Base Diária'!$A:$A,$A10,'Base Diária'!$P:$P,"Sim",'Base Diária'!$Y:$Y,"Falta de registro")</f>
        <v>1</v>
      </c>
      <c r="H10" s="89">
        <f>SUMIFS('Base Diária'!$L:$L,'Base Diária'!$A:$A,$A10,'Base Diária'!$Q:$Q,"Sim")</f>
        <v>67.13000000000001</v>
      </c>
      <c r="I10" s="89">
        <f>SUMIFS('Base Diária'!$M:$M,'Base Diária'!$A:$A,$A10,'Base Diária'!$Q:$Q,"Sim")</f>
        <v>76.7</v>
      </c>
      <c r="J10" s="90">
        <f t="shared" si="0"/>
        <v>0.87522816166883977</v>
      </c>
      <c r="K10" s="90">
        <f>Parâmetros!$E$13</f>
        <v>0.8</v>
      </c>
      <c r="L10" s="91">
        <f t="shared" si="1"/>
        <v>7.5228161668839721E-2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$94,Cadastro!$A$5:$A$94,$A11,Cadastro!$E$5:$E$94,"&lt;="&amp;_xlpm.corte),_xlfn.XLOOKUP(1,(Cadastro!$A$5:$A$94=$A11)*(Cadastro!$E$5:$E$94=_xlpm.dt),Cadastro!$C$5:$C$94)),"NÃO INFORMADO")</f>
        <v>CAL</v>
      </c>
      <c r="D11" s="40" t="str" cm="1">
        <f t="array" ref="D11">IFERROR(_xlfn.LET(_xlpm.corte,IF(ISNUMBER(Parâmetros!$E$14),Parâmetros!$E$14,DATEVALUE(RIGHT(Parâmetros!$E$14,10))),_xlpm.dt,_xlfn.MAXIFS(Cadastro!$E$5:$E$94,Cadastro!$A$5:$A$94,$A11,Cadastro!$E$5:$E$94,"&lt;="&amp;_xlpm.corte),_xlfn.XLOOKUP(1,(Cadastro!$A$5:$A$94=$A11)*(Cadastro!$E$5:$E$94=_xlpm.dt),Cadastro!$D$5:$D$94)),"")</f>
        <v>6x1</v>
      </c>
      <c r="E11" s="88">
        <f>COUNTIFS('Base Diária'!$A:$A,$A11,'Base Diária'!$P:$P,"Sim")</f>
        <v>13</v>
      </c>
      <c r="F11" s="88">
        <f>COUNTIFS('Base Diária'!$A:$A,$A11,'Base Diária'!$Q:$Q,"Sim")</f>
        <v>13</v>
      </c>
      <c r="G11" s="88">
        <f>COUNTIFS('Base Diária'!$A:$A,$A11,'Base Diária'!$P:$P,"Sim",'Base Diária'!$Y:$Y,"Falta de registro")</f>
        <v>0</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$94,Cadastro!$A$5:$A$94,$A12,Cadastro!$E$5:$E$94,"&lt;="&amp;_xlpm.corte),_xlfn.XLOOKUP(1,(Cadastro!$A$5:$A$94=$A12)*(Cadastro!$E$5:$E$94=_xlpm.dt),Cadastro!$C$5:$C$94)),"NÃO INFORMADO")</f>
        <v>CAL</v>
      </c>
      <c r="D12" s="40" t="str" cm="1">
        <f t="array" ref="D12">IFERROR(_xlfn.LET(_xlpm.corte,IF(ISNUMBER(Parâmetros!$E$14),Parâmetros!$E$14,DATEVALUE(RIGHT(Parâmetros!$E$14,10))),_xlpm.dt,_xlfn.MAXIFS(Cadastro!$E$5:$E$94,Cadastro!$A$5:$A$94,$A12,Cadastro!$E$5:$E$94,"&lt;="&amp;_xlpm.corte),_xlfn.XLOOKUP(1,(Cadastro!$A$5:$A$94=$A12)*(Cadastro!$E$5:$E$94=_xlpm.dt),Cadastro!$D$5:$D$94)),"")</f>
        <v>6x1</v>
      </c>
      <c r="E12" s="88">
        <f>COUNTIFS('Base Diária'!$A:$A,$A12,'Base Diária'!$P:$P,"Sim")</f>
        <v>13</v>
      </c>
      <c r="F12" s="88">
        <f>COUNTIFS('Base Diária'!$A:$A,$A12,'Base Diária'!$Q:$Q,"Sim")</f>
        <v>13</v>
      </c>
      <c r="G12" s="88">
        <f>COUNTIFS('Base Diária'!$A:$A,$A12,'Base Diária'!$P:$P,"Sim",'Base Diária'!$Y:$Y,"Falta de registro")</f>
        <v>0</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$94,Cadastro!$A$5:$A$94,$A13,Cadastro!$E$5:$E$94,"&lt;="&amp;_xlpm.corte),_xlfn.XLOOKUP(1,(Cadastro!$A$5:$A$94=$A13)*(Cadastro!$E$5:$E$94=_xlpm.dt),Cadastro!$C$5:$C$94)),"NÃO INFORMADO")</f>
        <v>CAL</v>
      </c>
      <c r="D13" s="40" t="str" cm="1">
        <f t="array" ref="D13">IFERROR(_xlfn.LET(_xlpm.corte,IF(ISNUMBER(Parâmetros!$E$14),Parâmetros!$E$14,DATEVALUE(RIGHT(Parâmetros!$E$14,10))),_xlpm.dt,_xlfn.MAXIFS(Cadastro!$E$5:$E$94,Cadastro!$A$5:$A$94,$A13,Cadastro!$E$5:$E$94,"&lt;="&amp;_xlpm.corte),_xlfn.XLOOKUP(1,(Cadastro!$A$5:$A$94=$A13)*(Cadastro!$E$5:$E$94=_xlpm.dt),Cadastro!$D$5:$D$94)),"")</f>
        <v>6x1</v>
      </c>
      <c r="E13" s="88">
        <f>COUNTIFS('Base Diária'!$A:$A,$A13,'Base Diária'!$P:$P,"Sim")</f>
        <v>13</v>
      </c>
      <c r="F13" s="88">
        <f>COUNTIFS('Base Diária'!$A:$A,$A13,'Base Diária'!$Q:$Q,"Sim")</f>
        <v>13</v>
      </c>
      <c r="G13" s="88">
        <f>COUNTIFS('Base Diária'!$A:$A,$A13,'Base Diária'!$P:$P,"Sim",'Base Diária'!$Y:$Y,"Falta de registro")</f>
        <v>0</v>
      </c>
      <c r="H13" s="89">
        <f>SUMIFS('Base Diária'!$L:$L,'Base Diária'!$A:$A,$A13,'Base Diária'!$Q:$Q,"Sim")</f>
        <v>100.88999999999999</v>
      </c>
      <c r="I13" s="89">
        <f>SUMIFS('Base Diária'!$M:$M,'Base Diária'!$A:$A,$A13,'Base Diária'!$Q:$Q,"Sim")</f>
        <v>111.45999999999998</v>
      </c>
      <c r="J13" s="90">
        <f t="shared" si="0"/>
        <v>0.90516777319217656</v>
      </c>
      <c r="K13" s="90">
        <f>Parâmetros!$E$13</f>
        <v>0.8</v>
      </c>
      <c r="L13" s="91">
        <f t="shared" si="1"/>
        <v>0.10516777319217652</v>
      </c>
      <c r="M13" s="90">
        <f>IFERROR(COUNTIFS('Base Diária'!$A:$A,$A13,'Base Diária'!$R:$R,"Sim")/$F13,"")</f>
        <v>0.92307692307692313</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$94,Cadastro!$A$5:$A$94,$A14,Cadastro!$E$5:$E$94,"&lt;="&amp;_xlpm.corte),_xlfn.XLOOKUP(1,(Cadastro!$A$5:$A$94=$A14)*(Cadastro!$E$5:$E$94=_xlpm.dt),Cadastro!$C$5:$C$94)),"NÃO INFORMADO")</f>
        <v>CAL</v>
      </c>
      <c r="D14" s="40" t="str" cm="1">
        <f t="array" ref="D14">IFERROR(_xlfn.LET(_xlpm.corte,IF(ISNUMBER(Parâmetros!$E$14),Parâmetros!$E$14,DATEVALUE(RIGHT(Parâmetros!$E$14,10))),_xlpm.dt,_xlfn.MAXIFS(Cadastro!$E$5:$E$94,Cadastro!$A$5:$A$94,$A14,Cadastro!$E$5:$E$94,"&lt;="&amp;_xlpm.corte),_xlfn.XLOOKUP(1,(Cadastro!$A$5:$A$94=$A14)*(Cadastro!$E$5:$E$94=_xlpm.dt),Cadastro!$D$5:$D$94)),"")</f>
        <v>6x1</v>
      </c>
      <c r="E14" s="88">
        <f>COUNTIFS('Base Diária'!$A:$A,$A14,'Base Diária'!$P:$P,"Sim")</f>
        <v>13</v>
      </c>
      <c r="F14" s="88">
        <f>COUNTIFS('Base Diária'!$A:$A,$A14,'Base Diária'!$Q:$Q,"Sim")</f>
        <v>11</v>
      </c>
      <c r="G14" s="88">
        <f>COUNTIFS('Base Diária'!$A:$A,$A14,'Base Diária'!$P:$P,"Sim",'Base Diária'!$Y:$Y,"Falta de registro")</f>
        <v>2</v>
      </c>
      <c r="H14" s="89">
        <f>SUMIFS('Base Diária'!$L:$L,'Base Diária'!$A:$A,$A14,'Base Diária'!$Q:$Q,"Sim")</f>
        <v>84.09</v>
      </c>
      <c r="I14" s="89">
        <f>SUMIFS('Base Diária'!$M:$M,'Base Diária'!$A:$A,$A14,'Base Diária'!$Q:$Q,"Sim")</f>
        <v>93.859999999999985</v>
      </c>
      <c r="J14" s="90">
        <f t="shared" si="0"/>
        <v>0.89590880034093345</v>
      </c>
      <c r="K14" s="90">
        <f>Parâmetros!$E$13</f>
        <v>0.8</v>
      </c>
      <c r="L14" s="91">
        <f t="shared" si="1"/>
        <v>9.5908800340933409E-2</v>
      </c>
      <c r="M14" s="90">
        <f>IFERROR(COUNTIFS('Base Diária'!$A:$A,$A14,'Base Diária'!$R:$R,"Sim")/$F14,"")</f>
        <v>0.90909090909090906</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$94,Cadastro!$A$5:$A$94,$A15,Cadastro!$E$5:$E$94,"&lt;="&amp;_xlpm.corte),_xlfn.XLOOKUP(1,(Cadastro!$A$5:$A$94=$A15)*(Cadastro!$E$5:$E$94=_xlpm.dt),Cadastro!$C$5:$C$94)),"NÃO INFORMADO")</f>
        <v>CAL</v>
      </c>
      <c r="D15" s="40" t="str" cm="1">
        <f t="array" ref="D15">IFERROR(_xlfn.LET(_xlpm.corte,IF(ISNUMBER(Parâmetros!$E$14),Parâmetros!$E$14,DATEVALUE(RIGHT(Parâmetros!$E$14,10))),_xlpm.dt,_xlfn.MAXIFS(Cadastro!$E$5:$E$94,Cadastro!$A$5:$A$94,$A15,Cadastro!$E$5:$E$94,"&lt;="&amp;_xlpm.corte),_xlfn.XLOOKUP(1,(Cadastro!$A$5:$A$94=$A15)*(Cadastro!$E$5:$E$94=_xlpm.dt),Cadastro!$D$5:$D$94)),"")</f>
        <v>6x1</v>
      </c>
      <c r="E15" s="88">
        <f>COUNTIFS('Base Diária'!$A:$A,$A15,'Base Diária'!$P:$P,"Sim")</f>
        <v>12</v>
      </c>
      <c r="F15" s="88">
        <f>COUNTIFS('Base Diária'!$A:$A,$A15,'Base Diária'!$Q:$Q,"Sim")</f>
        <v>12</v>
      </c>
      <c r="G15" s="88">
        <f>COUNTIFS('Base Diária'!$A:$A,$A15,'Base Diária'!$P:$P,"Sim",'Base Diária'!$Y:$Y,"Falta de registro")</f>
        <v>0</v>
      </c>
      <c r="H15" s="89">
        <f>SUMIFS('Base Diária'!$L:$L,'Base Diária'!$A:$A,$A15,'Base Diária'!$Q:$Q,"Sim")</f>
        <v>91.81</v>
      </c>
      <c r="I15" s="89">
        <f>SUMIFS('Base Diária'!$M:$M,'Base Diária'!$A:$A,$A15,'Base Diária'!$Q:$Q,"Sim")</f>
        <v>104.12999999999998</v>
      </c>
      <c r="J15" s="90">
        <f t="shared" si="0"/>
        <v>0.88168635359646619</v>
      </c>
      <c r="K15" s="90">
        <f>Parâmetros!$E$13</f>
        <v>0.8</v>
      </c>
      <c r="L15" s="91">
        <f t="shared" si="1"/>
        <v>8.1686353596466144E-2</v>
      </c>
      <c r="M15" s="90">
        <f>IFERROR(COUNTIFS('Base Diária'!$A:$A,$A15,'Base Diária'!$R:$R,"Sim")/$F15,"")</f>
        <v>0.91666666666666663</v>
      </c>
      <c r="N15" s="89">
        <f>SUMIFS('Base Diária'!$S:$S,'Base Diária'!$A:$A,$A15,'Base Diária'!$Q:$Q,"Sim")</f>
        <v>0.12000000000000099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$94,Cadastro!$A$5:$A$94,$A16,Cadastro!$E$5:$E$94,"&lt;="&amp;_xlpm.corte),_xlfn.XLOOKUP(1,(Cadastro!$A$5:$A$94=$A16)*(Cadastro!$E$5:$E$94=_xlpm.dt),Cadastro!$C$5:$C$94)),"NÃO INFORMADO")</f>
        <v>CAL</v>
      </c>
      <c r="D16" s="40" t="str" cm="1">
        <f t="array" ref="D16">IFERROR(_xlfn.LET(_xlpm.corte,IF(ISNUMBER(Parâmetros!$E$14),Parâmetros!$E$14,DATEVALUE(RIGHT(Parâmetros!$E$14,10))),_xlpm.dt,_xlfn.MAXIFS(Cadastro!$E$5:$E$94,Cadastro!$A$5:$A$94,$A16,Cadastro!$E$5:$E$94,"&lt;="&amp;_xlpm.corte),_xlfn.XLOOKUP(1,(Cadastro!$A$5:$A$94=$A16)*(Cadastro!$E$5:$E$94=_xlpm.dt),Cadastro!$D$5:$D$94)),"")</f>
        <v>6x1</v>
      </c>
      <c r="E16" s="88">
        <f>COUNTIFS('Base Diária'!$A:$A,$A16,'Base Diária'!$P:$P,"Sim")</f>
        <v>12</v>
      </c>
      <c r="F16" s="88">
        <f>COUNTIFS('Base Diária'!$A:$A,$A16,'Base Diária'!$Q:$Q,"Sim")</f>
        <v>10</v>
      </c>
      <c r="G16" s="88">
        <f>COUNTIFS('Base Diária'!$A:$A,$A16,'Base Diária'!$P:$P,"Sim",'Base Diária'!$Y:$Y,"Falta de registro")</f>
        <v>2</v>
      </c>
      <c r="H16" s="89">
        <f>SUMIFS('Base Diária'!$L:$L,'Base Diária'!$A:$A,$A16,'Base Diária'!$Q:$Q,"Sim")</f>
        <v>77.83</v>
      </c>
      <c r="I16" s="89">
        <f>SUMIFS('Base Diária'!$M:$M,'Base Diária'!$A:$A,$A16,'Base Diária'!$Q:$Q,"Sim")</f>
        <v>85.059999999999988</v>
      </c>
      <c r="J16" s="90">
        <f t="shared" si="0"/>
        <v>0.91500117564072425</v>
      </c>
      <c r="K16" s="90">
        <f>Parâmetros!$E$13</f>
        <v>0.8</v>
      </c>
      <c r="L16" s="91">
        <f t="shared" si="1"/>
        <v>0.11500117564072421</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$94,Cadastro!$A$5:$A$94,$A17,Cadastro!$E$5:$E$94,"&lt;="&amp;_xlpm.corte),_xlfn.XLOOKUP(1,(Cadastro!$A$5:$A$94=$A17)*(Cadastro!$E$5:$E$94=_xlpm.dt),Cadastro!$C$5:$C$94)),"NÃO INFORMADO")</f>
        <v>CAL</v>
      </c>
      <c r="D17" s="40" t="str" cm="1">
        <f t="array" ref="D17">IFERROR(_xlfn.LET(_xlpm.corte,IF(ISNUMBER(Parâmetros!$E$14),Parâmetros!$E$14,DATEVALUE(RIGHT(Parâmetros!$E$14,10))),_xlpm.dt,_xlfn.MAXIFS(Cadastro!$E$5:$E$94,Cadastro!$A$5:$A$94,$A17,Cadastro!$E$5:$E$94,"&lt;="&amp;_xlpm.corte),_xlfn.XLOOKUP(1,(Cadastro!$A$5:$A$94=$A17)*(Cadastro!$E$5:$E$94=_xlpm.dt),Cadastro!$D$5:$D$94)),"")</f>
        <v>6x1</v>
      </c>
      <c r="E17" s="88">
        <f>COUNTIFS('Base Diária'!$A:$A,$A17,'Base Diária'!$P:$P,"Sim")</f>
        <v>13</v>
      </c>
      <c r="F17" s="88">
        <f>COUNTIFS('Base Diária'!$A:$A,$A17,'Base Diária'!$Q:$Q,"Sim")</f>
        <v>13</v>
      </c>
      <c r="G17" s="88">
        <f>COUNTIFS('Base Diária'!$A:$A,$A17,'Base Diária'!$P:$P,"Sim",'Base Diária'!$Y:$Y,"Falta de registro")</f>
        <v>0</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$94,Cadastro!$A$5:$A$94,$A18,Cadastro!$E$5:$E$94,"&lt;="&amp;_xlpm.corte),_xlfn.XLOOKUP(1,(Cadastro!$A$5:$A$94=$A18)*(Cadastro!$E$5:$E$94=_xlpm.dt),Cadastro!$C$5:$C$94)),"NÃO INFORMADO")</f>
        <v>ELE</v>
      </c>
      <c r="D18" s="40" t="str" cm="1">
        <f t="array" ref="D18">IFERROR(_xlfn.LET(_xlpm.corte,IF(ISNUMBER(Parâmetros!$E$14),Parâmetros!$E$14,DATEVALUE(RIGHT(Parâmetros!$E$14,10))),_xlpm.dt,_xlfn.MAXIFS(Cadastro!$E$5:$E$94,Cadastro!$A$5:$A$94,$A18,Cadastro!$E$5:$E$94,"&lt;="&amp;_xlpm.corte),_xlfn.XLOOKUP(1,(Cadastro!$A$5:$A$94=$A18)*(Cadastro!$E$5:$E$94=_xlpm.dt),Cadastro!$D$5:$D$94)),"")</f>
        <v>B</v>
      </c>
      <c r="E18" s="88">
        <f>COUNTIFS('Base Diária'!$A:$A,$A18,'Base Diária'!$P:$P,"Sim")</f>
        <v>13</v>
      </c>
      <c r="F18" s="88">
        <f>COUNTIFS('Base Diária'!$A:$A,$A18,'Base Diária'!$Q:$Q,"Sim")</f>
        <v>12</v>
      </c>
      <c r="G18" s="88">
        <f>COUNTIFS('Base Diária'!$A:$A,$A18,'Base Diária'!$P:$P,"Sim",'Base Diária'!$Y:$Y,"Falta de registro")</f>
        <v>1</v>
      </c>
      <c r="H18" s="89">
        <f>SUMIFS('Base Diária'!$L:$L,'Base Diária'!$A:$A,$A18,'Base Diária'!$Q:$Q,"Sim")</f>
        <v>81.970000000000013</v>
      </c>
      <c r="I18" s="89">
        <f>SUMIFS('Base Diária'!$M:$M,'Base Diária'!$A:$A,$A18,'Base Diária'!$Q:$Q,"Sim")</f>
        <v>92.04</v>
      </c>
      <c r="J18" s="90">
        <f t="shared" si="0"/>
        <v>0.89059104737070849</v>
      </c>
      <c r="K18" s="90">
        <f>Parâmetros!$E$13</f>
        <v>0.8</v>
      </c>
      <c r="L18" s="91">
        <f t="shared" si="1"/>
        <v>9.0591047370708444E-2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$94,Cadastro!$A$5:$A$94,$A19,Cadastro!$E$5:$E$94,"&lt;="&amp;_xlpm.corte),_xlfn.XLOOKUP(1,(Cadastro!$A$5:$A$94=$A19)*(Cadastro!$E$5:$E$94=_xlpm.dt),Cadastro!$C$5:$C$94)),"NÃO INFORMADO")</f>
        <v>ELE</v>
      </c>
      <c r="D19" s="40" t="str" cm="1">
        <f t="array" ref="D19">IFERROR(_xlfn.LET(_xlpm.corte,IF(ISNUMBER(Parâmetros!$E$14),Parâmetros!$E$14,DATEVALUE(RIGHT(Parâmetros!$E$14,10))),_xlpm.dt,_xlfn.MAXIFS(Cadastro!$E$5:$E$94,Cadastro!$A$5:$A$94,$A19,Cadastro!$E$5:$E$94,"&lt;="&amp;_xlpm.corte),_xlfn.XLOOKUP(1,(Cadastro!$A$5:$A$94=$A19)*(Cadastro!$E$5:$E$94=_xlpm.dt),Cadastro!$D$5:$D$94)),"")</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$94,Cadastro!$A$5:$A$94,$A20,Cadastro!$E$5:$E$94,"&lt;="&amp;_xlpm.corte),_xlfn.XLOOKUP(1,(Cadastro!$A$5:$A$94=$A20)*(Cadastro!$E$5:$E$94=_xlpm.dt),Cadastro!$C$5:$C$94)),"NÃO INFORMADO")</f>
        <v>ELE</v>
      </c>
      <c r="D20" s="40" t="str" cm="1">
        <f t="array" ref="D20">IFERROR(_xlfn.LET(_xlpm.corte,IF(ISNUMBER(Parâmetros!$E$14),Parâmetros!$E$14,DATEVALUE(RIGHT(Parâmetros!$E$14,10))),_xlpm.dt,_xlfn.MAXIFS(Cadastro!$E$5:$E$94,Cadastro!$A$5:$A$94,$A20,Cadastro!$E$5:$E$94,"&lt;="&amp;_xlpm.corte),_xlfn.XLOOKUP(1,(Cadastro!$A$5:$A$94=$A20)*(Cadastro!$E$5:$E$94=_xlpm.dt),Cadastro!$D$5:$D$94)),"")</f>
        <v>C</v>
      </c>
      <c r="E20" s="88">
        <f>COUNTIFS('Base Diária'!$A:$A,$A20,'Base Diária'!$P:$P,"Sim")</f>
        <v>13</v>
      </c>
      <c r="F20" s="88">
        <f>COUNTIFS('Base Diária'!$A:$A,$A20,'Base Diária'!$Q:$Q,"Sim")</f>
        <v>12</v>
      </c>
      <c r="G20" s="88">
        <f>COUNTIFS('Base Diária'!$A:$A,$A20,'Base Diária'!$P:$P,"Sim",'Base Diária'!$Y:$Y,"Falta de registro")</f>
        <v>1</v>
      </c>
      <c r="H20" s="89">
        <f>SUMIFS('Base Diária'!$L:$L,'Base Diária'!$A:$A,$A20,'Base Diária'!$Q:$Q,"Sim")</f>
        <v>73.37</v>
      </c>
      <c r="I20" s="89">
        <f>SUMIFS('Base Diária'!$M:$M,'Base Diária'!$A:$A,$A20,'Base Diária'!$Q:$Q,"Sim")</f>
        <v>80.040000000000006</v>
      </c>
      <c r="J20" s="90">
        <f t="shared" si="0"/>
        <v>0.91666666666666663</v>
      </c>
      <c r="K20" s="90">
        <f>Parâmetros!$E$13</f>
        <v>0.8</v>
      </c>
      <c r="L20" s="91">
        <f t="shared" si="1"/>
        <v>0.11666666666666659</v>
      </c>
      <c r="M20" s="90">
        <f>IFERROR(COUNTIFS('Base Diária'!$A:$A,$A20,'Base Diária'!$R:$R,"Sim")/$F20,"")</f>
        <v>0.91666666666666663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$94,Cadastro!$A$5:$A$94,$A21,Cadastro!$E$5:$E$94,"&lt;="&amp;_xlpm.corte),_xlfn.XLOOKUP(1,(Cadastro!$A$5:$A$94=$A21)*(Cadastro!$E$5:$E$94=_xlpm.dt),Cadastro!$C$5:$C$94)),"NÃO INFORMADO")</f>
        <v>ELE</v>
      </c>
      <c r="D21" s="40" t="str" cm="1">
        <f t="array" ref="D21">IFERROR(_xlfn.LET(_xlpm.corte,IF(ISNUMBER(Parâmetros!$E$14),Parâmetros!$E$14,DATEVALUE(RIGHT(Parâmetros!$E$14,10))),_xlpm.dt,_xlfn.MAXIFS(Cadastro!$E$5:$E$94,Cadastro!$A$5:$A$94,$A21,Cadastro!$E$5:$E$94,"&lt;="&amp;_xlpm.corte),_xlfn.XLOOKUP(1,(Cadastro!$A$5:$A$94=$A21)*(Cadastro!$E$5:$E$94=_xlpm.dt),Cadastro!$D$5:$D$94)),"")</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$94,Cadastro!$A$5:$A$94,$A22,Cadastro!$E$5:$E$94,"&lt;="&amp;_xlpm.corte),_xlfn.XLOOKUP(1,(Cadastro!$A$5:$A$94=$A22)*(Cadastro!$E$5:$E$94=_xlpm.dt),Cadastro!$C$5:$C$94)),"NÃO INFORMADO")</f>
        <v>ELE</v>
      </c>
      <c r="D22" s="40" t="str" cm="1">
        <f t="array" ref="D22">IFERROR(_xlfn.LET(_xlpm.corte,IF(ISNUMBER(Parâmetros!$E$14),Parâmetros!$E$14,DATEVALUE(RIGHT(Parâmetros!$E$14,10))),_xlpm.dt,_xlfn.MAXIFS(Cadastro!$E$5:$E$94,Cadastro!$A$5:$A$94,$A22,Cadastro!$E$5:$E$94,"&lt;="&amp;_xlpm.corte),_xlfn.XLOOKUP(1,(Cadastro!$A$5:$A$94=$A22)*(Cadastro!$E$5:$E$94=_xlpm.dt),Cadastro!$D$5:$D$94)),"")</f>
        <v>B</v>
      </c>
      <c r="E22" s="88">
        <f>COUNTIFS('Base Diária'!$A:$A,$A22,'Base Diária'!$P:$P,"Sim")</f>
        <v>14</v>
      </c>
      <c r="F22" s="88">
        <f>COUNTIFS('Base Diária'!$A:$A,$A22,'Base Diária'!$Q:$Q,"Sim")</f>
        <v>14</v>
      </c>
      <c r="G22" s="88">
        <f>COUNTIFS('Base Diária'!$A:$A,$A22,'Base Diária'!$P:$P,"Sim",'Base Diária'!$Y:$Y,"Falta de registro")</f>
        <v>0</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$94,Cadastro!$A$5:$A$94,$A23,Cadastro!$E$5:$E$94,"&lt;="&amp;_xlpm.corte),_xlfn.XLOOKUP(1,(Cadastro!$A$5:$A$94=$A23)*(Cadastro!$E$5:$E$94=_xlpm.dt),Cadastro!$C$5:$C$94)),"NÃO INFORMADO")</f>
        <v>ELE</v>
      </c>
      <c r="D23" s="40" t="str" cm="1">
        <f t="array" ref="D23">IFERROR(_xlfn.LET(_xlpm.corte,IF(ISNUMBER(Parâmetros!$E$14),Parâmetros!$E$14,DATEVALUE(RIGHT(Parâmetros!$E$14,10))),_xlpm.dt,_xlfn.MAXIFS(Cadastro!$E$5:$E$94,Cadastro!$A$5:$A$94,$A23,Cadastro!$E$5:$E$94,"&lt;="&amp;_xlpm.corte),_xlfn.XLOOKUP(1,(Cadastro!$A$5:$A$94=$A23)*(Cadastro!$E$5:$E$94=_xlpm.dt),Cadastro!$D$5:$D$94)),"")</f>
        <v>A</v>
      </c>
      <c r="E23" s="88">
        <f>COUNTIFS('Base Diária'!$A:$A,$A23,'Base Diária'!$P:$P,"Sim")</f>
        <v>13</v>
      </c>
      <c r="F23" s="88">
        <f>COUNTIFS('Base Diária'!$A:$A,$A23,'Base Diária'!$Q:$Q,"Sim")</f>
        <v>13</v>
      </c>
      <c r="G23" s="88">
        <f>COUNTIFS('Base Diária'!$A:$A,$A23,'Base Diária'!$P:$P,"Sim",'Base Diária'!$Y:$Y,"Falta de registro")</f>
        <v>0</v>
      </c>
      <c r="H23" s="89">
        <f>SUMIFS('Base Diária'!$L:$L,'Base Diária'!$A:$A,$A23,'Base Diária'!$Q:$Q,"Sim")</f>
        <v>91.469999999999985</v>
      </c>
      <c r="I23" s="89">
        <f>SUMIFS('Base Diária'!$M:$M,'Base Diária'!$A:$A,$A23,'Base Diária'!$Q:$Q,"Sim")</f>
        <v>98.539999999999992</v>
      </c>
      <c r="J23" s="90">
        <f t="shared" si="0"/>
        <v>0.92825248629997958</v>
      </c>
      <c r="K23" s="90">
        <f>Parâmetros!$E$13</f>
        <v>0.8</v>
      </c>
      <c r="L23" s="91">
        <f t="shared" si="1"/>
        <v>0.12825248629997954</v>
      </c>
      <c r="M23" s="90">
        <f>IFERROR(COUNTIFS('Base Diária'!$A:$A,$A23,'Base Diária'!$R:$R,"Sim")/$F23,"")</f>
        <v>0.84615384615384615</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$94,Cadastro!$A$5:$A$94,$A24,Cadastro!$E$5:$E$94,"&lt;="&amp;_xlpm.corte),_xlfn.XLOOKUP(1,(Cadastro!$A$5:$A$94=$A24)*(Cadastro!$E$5:$E$94=_xlpm.dt),Cadastro!$C$5:$C$94)),"NÃO INFORMADO")</f>
        <v>ELE</v>
      </c>
      <c r="D24" s="40" t="str" cm="1">
        <f t="array" ref="D24">IFERROR(_xlfn.LET(_xlpm.corte,IF(ISNUMBER(Parâmetros!$E$14),Parâmetros!$E$14,DATEVALUE(RIGHT(Parâmetros!$E$14,10))),_xlpm.dt,_xlfn.MAXIFS(Cadastro!$E$5:$E$94,Cadastro!$A$5:$A$94,$A24,Cadastro!$E$5:$E$94,"&lt;="&amp;_xlpm.corte),_xlfn.XLOOKUP(1,(Cadastro!$A$5:$A$94=$A24)*(Cadastro!$E$5:$E$94=_xlpm.dt),Cadastro!$D$5:$D$94)),"")</f>
        <v>A</v>
      </c>
      <c r="E24" s="88">
        <f>COUNTIFS('Base Diária'!$A:$A,$A24,'Base Diária'!$P:$P,"Sim")</f>
        <v>13</v>
      </c>
      <c r="F24" s="88">
        <f>COUNTIFS('Base Diária'!$A:$A,$A24,'Base Diária'!$Q:$Q,"Sim")</f>
        <v>13</v>
      </c>
      <c r="G24" s="88">
        <f>COUNTIFS('Base Diária'!$A:$A,$A24,'Base Diária'!$P:$P,"Sim",'Base Diária'!$Y:$Y,"Falta de registro")</f>
        <v>0</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$94,Cadastro!$A$5:$A$94,$A25,Cadastro!$E$5:$E$94,"&lt;="&amp;_xlpm.corte),_xlfn.XLOOKUP(1,(Cadastro!$A$5:$A$94=$A25)*(Cadastro!$E$5:$E$94=_xlpm.dt),Cadastro!$C$5:$C$94)),"NÃO INFORMADO")</f>
        <v>ELE</v>
      </c>
      <c r="D25" s="40" t="str" cm="1">
        <f t="array" ref="D25">IFERROR(_xlfn.LET(_xlpm.corte,IF(ISNUMBER(Parâmetros!$E$14),Parâmetros!$E$14,DATEVALUE(RIGHT(Parâmetros!$E$14,10))),_xlpm.dt,_xlfn.MAXIFS(Cadastro!$E$5:$E$94,Cadastro!$A$5:$A$94,$A25,Cadastro!$E$5:$E$94,"&lt;="&amp;_xlpm.corte),_xlfn.XLOOKUP(1,(Cadastro!$A$5:$A$94=$A25)*(Cadastro!$E$5:$E$94=_xlpm.dt),Cadastro!$D$5:$D$94)),"")</f>
        <v>A</v>
      </c>
      <c r="E25" s="88">
        <f>COUNTIFS('Base Diária'!$A:$A,$A25,'Base Diária'!$P:$P,"Sim")</f>
        <v>11</v>
      </c>
      <c r="F25" s="88">
        <f>COUNTIFS('Base Diária'!$A:$A,$A25,'Base Diária'!$Q:$Q,"Sim")</f>
        <v>11</v>
      </c>
      <c r="G25" s="88">
        <f>COUNTIFS('Base Diária'!$A:$A,$A25,'Base Diária'!$P:$P,"Sim",'Base Diária'!$Y:$Y,"Falta de registro")</f>
        <v>0</v>
      </c>
      <c r="H25" s="89">
        <f>SUMIFS('Base Diária'!$L:$L,'Base Diária'!$A:$A,$A25,'Base Diária'!$Q:$Q,"Sim")</f>
        <v>79.150000000000006</v>
      </c>
      <c r="I25" s="89">
        <f>SUMIFS('Base Diária'!$M:$M,'Base Diária'!$A:$A,$A25,'Base Diária'!$Q:$Q,"Sim")</f>
        <v>83.38</v>
      </c>
      <c r="J25" s="90">
        <f t="shared" si="0"/>
        <v>0.94926840969057336</v>
      </c>
      <c r="K25" s="90">
        <f>Parâmetros!$E$13</f>
        <v>0.8</v>
      </c>
      <c r="L25" s="91">
        <f t="shared" si="1"/>
        <v>0.14926840969057331</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$94,Cadastro!$A$5:$A$94,$A26,Cadastro!$E$5:$E$94,"&lt;="&amp;_xlpm.corte),_xlfn.XLOOKUP(1,(Cadastro!$A$5:$A$94=$A26)*(Cadastro!$E$5:$E$94=_xlpm.dt),Cadastro!$C$5:$C$94)),"NÃO INFORMADO")</f>
        <v>ELE</v>
      </c>
      <c r="D26" s="40" t="str" cm="1">
        <f t="array" ref="D26">IFERROR(_xlfn.LET(_xlpm.corte,IF(ISNUMBER(Parâmetros!$E$14),Parâmetros!$E$14,DATEVALUE(RIGHT(Parâmetros!$E$14,10))),_xlpm.dt,_xlfn.MAXIFS(Cadastro!$E$5:$E$94,Cadastro!$A$5:$A$94,$A26,Cadastro!$E$5:$E$94,"&lt;="&amp;_xlpm.corte),_xlfn.XLOOKUP(1,(Cadastro!$A$5:$A$94=$A26)*(Cadastro!$E$5:$E$94=_xlpm.dt),Cadastro!$D$5:$D$94)),"")</f>
        <v>B</v>
      </c>
      <c r="E26" s="88">
        <f>COUNTIFS('Base Diária'!$A:$A,$A26,'Base Diária'!$P:$P,"Sim")</f>
        <v>13</v>
      </c>
      <c r="F26" s="88">
        <f>COUNTIFS('Base Diária'!$A:$A,$A26,'Base Diária'!$Q:$Q,"Sim")</f>
        <v>12</v>
      </c>
      <c r="G26" s="88">
        <f>COUNTIFS('Base Diária'!$A:$A,$A26,'Base Diária'!$P:$P,"Sim",'Base Diária'!$Y:$Y,"Falta de registro")</f>
        <v>1</v>
      </c>
      <c r="H26" s="89">
        <f>SUMIFS('Base Diária'!$L:$L,'Base Diária'!$A:$A,$A26,'Base Diária'!$Q:$Q,"Sim")</f>
        <v>83.109999999999985</v>
      </c>
      <c r="I26" s="89">
        <f>SUMIFS('Base Diária'!$M:$M,'Base Diária'!$A:$A,$A26,'Base Diária'!$Q:$Q,"Sim")</f>
        <v>92.04</v>
      </c>
      <c r="J26" s="90">
        <f t="shared" si="0"/>
        <v>0.90297696653628834</v>
      </c>
      <c r="K26" s="90">
        <f>Parâmetros!$E$13</f>
        <v>0.8</v>
      </c>
      <c r="L26" s="91">
        <f t="shared" si="1"/>
        <v>0.10297696653628829</v>
      </c>
      <c r="M26" s="90">
        <f>IFERROR(COUNTIFS('Base Diária'!$A:$A,$A26,'Base Diária'!$R:$R,"Sim")/$F26,"")</f>
        <v>0.66666666666666663</v>
      </c>
      <c r="N26" s="89">
        <f>SUMIFS('Base Diária'!$S:$S,'Base Diária'!$A:$A,$A26,'Base Diária'!$Q:$Q,"Sim")</f>
        <v>1.5640000000000009</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$94,Cadastro!$A$5:$A$94,$A27,Cadastro!$E$5:$E$94,"&lt;="&amp;_xlpm.corte),_xlfn.XLOOKUP(1,(Cadastro!$A$5:$A$94=$A27)*(Cadastro!$E$5:$E$94=_xlpm.dt),Cadastro!$C$5:$C$94)),"NÃO INFORMADO")</f>
        <v>ENGMAN</v>
      </c>
      <c r="D27" s="40" t="str" cm="1">
        <f t="array" ref="D27">IFERROR(_xlfn.LET(_xlpm.corte,IF(ISNUMBER(Parâmetros!$E$14),Parâmetros!$E$14,DATEVALUE(RIGHT(Parâmetros!$E$14,10))),_xlpm.dt,_xlfn.MAXIFS(Cadastro!$E$5:$E$94,Cadastro!$A$5:$A$94,$A27,Cadastro!$E$5:$E$94,"&lt;="&amp;_xlpm.corte),_xlfn.XLOOKUP(1,(Cadastro!$A$5:$A$94=$A27)*(Cadastro!$E$5:$E$94=_xlpm.dt),Cadastro!$D$5:$D$94)),"")</f>
        <v>6x1</v>
      </c>
      <c r="E27" s="88">
        <f>COUNTIFS('Base Diária'!$A:$A,$A27,'Base Diária'!$P:$P,"Sim")</f>
        <v>13</v>
      </c>
      <c r="F27" s="88">
        <f>COUNTIFS('Base Diária'!$A:$A,$A27,'Base Diária'!$Q:$Q,"Sim")</f>
        <v>13</v>
      </c>
      <c r="G27" s="88">
        <f>COUNTIFS('Base Diária'!$A:$A,$A27,'Base Diária'!$P:$P,"Sim",'Base Diária'!$Y:$Y,"Falta de registro")</f>
        <v>0</v>
      </c>
      <c r="H27" s="89">
        <f>SUMIFS('Base Diária'!$L:$L,'Base Diária'!$A:$A,$A27,'Base Diária'!$Q:$Q,"Sim")</f>
        <v>97.79000000000002</v>
      </c>
      <c r="I27" s="89">
        <f>SUMIFS('Base Diária'!$M:$M,'Base Diária'!$A:$A,$A27,'Base Diária'!$Q:$Q,"Sim")</f>
        <v>111.45999999999998</v>
      </c>
      <c r="J27" s="90">
        <f t="shared" si="0"/>
        <v>0.87735510497039326</v>
      </c>
      <c r="K27" s="90">
        <f>Parâmetros!$E$13</f>
        <v>0.8</v>
      </c>
      <c r="L27" s="91">
        <f t="shared" si="1"/>
        <v>7.7355104970393218E-2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$94,Cadastro!$A$5:$A$94,$A28,Cadastro!$E$5:$E$94,"&lt;="&amp;_xlpm.corte),_xlfn.XLOOKUP(1,(Cadastro!$A$5:$A$94=$A28)*(Cadastro!$E$5:$E$94=_xlpm.dt),Cadastro!$C$5:$C$94)),"NÃO INFORMADO")</f>
        <v>ENGMAN</v>
      </c>
      <c r="D28" s="40" t="str" cm="1">
        <f t="array" ref="D28">IFERROR(_xlfn.LET(_xlpm.corte,IF(ISNUMBER(Parâmetros!$E$14),Parâmetros!$E$14,DATEVALUE(RIGHT(Parâmetros!$E$14,10))),_xlpm.dt,_xlfn.MAXIFS(Cadastro!$E$5:$E$94,Cadastro!$A$5:$A$94,$A28,Cadastro!$E$5:$E$94,"&lt;="&amp;_xlpm.corte),_xlfn.XLOOKUP(1,(Cadastro!$A$5:$A$94=$A28)*(Cadastro!$E$5:$E$94=_xlpm.dt),Cadastro!$D$5:$D$94)),"")</f>
        <v>6x1</v>
      </c>
      <c r="E28" s="88">
        <f>COUNTIFS('Base Diária'!$A:$A,$A28,'Base Diária'!$P:$P,"Sim")</f>
        <v>13</v>
      </c>
      <c r="F28" s="88">
        <f>COUNTIFS('Base Diária'!$A:$A,$A28,'Base Diária'!$Q:$Q,"Sim")</f>
        <v>11</v>
      </c>
      <c r="G28" s="88">
        <f>COUNTIFS('Base Diária'!$A:$A,$A28,'Base Diária'!$P:$P,"Sim",'Base Diária'!$Y:$Y,"Falta de registro")</f>
        <v>2</v>
      </c>
      <c r="H28" s="89">
        <f>SUMIFS('Base Diária'!$L:$L,'Base Diária'!$A:$A,$A28,'Base Diária'!$Q:$Q,"Sim")</f>
        <v>84.48</v>
      </c>
      <c r="I28" s="89">
        <f>SUMIFS('Base Diária'!$M:$M,'Base Diária'!$A:$A,$A28,'Base Diária'!$Q:$Q,"Sim")</f>
        <v>93.859999999999985</v>
      </c>
      <c r="J28" s="90">
        <f t="shared" si="0"/>
        <v>0.90006392499467314</v>
      </c>
      <c r="K28" s="90">
        <f>Parâmetros!$E$13</f>
        <v>0.8</v>
      </c>
      <c r="L28" s="91">
        <f t="shared" si="1"/>
        <v>0.10006392499467309</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$94,Cadastro!$A$5:$A$94,$A29,Cadastro!$E$5:$E$94,"&lt;="&amp;_xlpm.corte),_xlfn.XLOOKUP(1,(Cadastro!$A$5:$A$94=$A29)*(Cadastro!$E$5:$E$94=_xlpm.dt),Cadastro!$C$5:$C$94)),"NÃO INFORMADO")</f>
        <v>ESP</v>
      </c>
      <c r="D29" s="40" t="str" cm="1">
        <f t="array" ref="D29">IFERROR(_xlfn.LET(_xlpm.corte,IF(ISNUMBER(Parâmetros!$E$14),Parâmetros!$E$14,DATEVALUE(RIGHT(Parâmetros!$E$14,10))),_xlpm.dt,_xlfn.MAXIFS(Cadastro!$E$5:$E$94,Cadastro!$A$5:$A$94,$A29,Cadastro!$E$5:$E$94,"&lt;="&amp;_xlpm.corte),_xlfn.XLOOKUP(1,(Cadastro!$A$5:$A$94=$A29)*(Cadastro!$E$5:$E$94=_xlpm.dt),Cadastro!$D$5:$D$94)),"")</f>
        <v>6x1</v>
      </c>
      <c r="E29" s="88">
        <f>COUNTIFS('Base Diária'!$A:$A,$A29,'Base Diária'!$P:$P,"Sim")</f>
        <v>14</v>
      </c>
      <c r="F29" s="88">
        <f>COUNTIFS('Base Diária'!$A:$A,$A29,'Base Diária'!$Q:$Q,"Sim")</f>
        <v>12</v>
      </c>
      <c r="G29" s="88">
        <f>COUNTIFS('Base Diária'!$A:$A,$A29,'Base Diária'!$P:$P,"Sim",'Base Diária'!$Y:$Y,"Falta de registro")</f>
        <v>2</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$94,Cadastro!$A$5:$A$94,$A30,Cadastro!$E$5:$E$94,"&lt;="&amp;_xlpm.corte),_xlfn.XLOOKUP(1,(Cadastro!$A$5:$A$94=$A30)*(Cadastro!$E$5:$E$94=_xlpm.dt),Cadastro!$C$5:$C$94)),"NÃO INFORMADO")</f>
        <v>ESP</v>
      </c>
      <c r="D30" s="40" t="str" cm="1">
        <f t="array" ref="D30">IFERROR(_xlfn.LET(_xlpm.corte,IF(ISNUMBER(Parâmetros!$E$14),Parâmetros!$E$14,DATEVALUE(RIGHT(Parâmetros!$E$14,10))),_xlpm.dt,_xlfn.MAXIFS(Cadastro!$E$5:$E$94,Cadastro!$A$5:$A$94,$A30,Cadastro!$E$5:$E$94,"&lt;="&amp;_xlpm.corte),_xlfn.XLOOKUP(1,(Cadastro!$A$5:$A$94=$A30)*(Cadastro!$E$5:$E$94=_xlpm.dt),Cadastro!$D$5:$D$94)),"")</f>
        <v>6x1</v>
      </c>
      <c r="E30" s="88">
        <f>COUNTIFS('Base Diária'!$A:$A,$A30,'Base Diária'!$P:$P,"Sim")</f>
        <v>14</v>
      </c>
      <c r="F30" s="88">
        <f>COUNTIFS('Base Diária'!$A:$A,$A30,'Base Diária'!$Q:$Q,"Sim")</f>
        <v>12</v>
      </c>
      <c r="G30" s="88">
        <f>COUNTIFS('Base Diária'!$A:$A,$A30,'Base Diária'!$P:$P,"Sim",'Base Diária'!$Y:$Y,"Falta de registro")</f>
        <v>2</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$94,Cadastro!$A$5:$A$94,$A31,Cadastro!$E$5:$E$94,"&lt;="&amp;_xlpm.corte),_xlfn.XLOOKUP(1,(Cadastro!$A$5:$A$94=$A31)*(Cadastro!$E$5:$E$94=_xlpm.dt),Cadastro!$C$5:$C$94)),"NÃO INFORMADO")</f>
        <v>INS</v>
      </c>
      <c r="D31" s="40" t="str" cm="1">
        <f t="array" ref="D31">IFERROR(_xlfn.LET(_xlpm.corte,IF(ISNUMBER(Parâmetros!$E$14),Parâmetros!$E$14,DATEVALUE(RIGHT(Parâmetros!$E$14,10))),_xlpm.dt,_xlfn.MAXIFS(Cadastro!$E$5:$E$94,Cadastro!$A$5:$A$94,$A31,Cadastro!$E$5:$E$94,"&lt;="&amp;_xlpm.corte),_xlfn.XLOOKUP(1,(Cadastro!$A$5:$A$94=$A31)*(Cadastro!$E$5:$E$94=_xlpm.dt),Cadastro!$D$5:$D$94)),"")</f>
        <v>6x1</v>
      </c>
      <c r="E31" s="88">
        <f>COUNTIFS('Base Diária'!$A:$A,$A31,'Base Diária'!$P:$P,"Sim")</f>
        <v>14</v>
      </c>
      <c r="F31" s="88">
        <f>COUNTIFS('Base Diária'!$A:$A,$A31,'Base Diária'!$Q:$Q,"Sim")</f>
        <v>14</v>
      </c>
      <c r="G31" s="88">
        <f>COUNTIFS('Base Diária'!$A:$A,$A31,'Base Diária'!$P:$P,"Sim",'Base Diária'!$Y:$Y,"Falta de registro")</f>
        <v>0</v>
      </c>
      <c r="H31" s="89">
        <f>SUMIFS('Base Diária'!$L:$L,'Base Diária'!$A:$A,$A31,'Base Diária'!$Q:$Q,"Sim")</f>
        <v>111.50000000000001</v>
      </c>
      <c r="I31" s="89">
        <f>SUMIFS('Base Diária'!$M:$M,'Base Diária'!$A:$A,$A31,'Base Diária'!$Q:$Q,"Sim")</f>
        <v>120.25999999999998</v>
      </c>
      <c r="J31" s="90">
        <f t="shared" si="0"/>
        <v>0.92715782471312191</v>
      </c>
      <c r="K31" s="90">
        <f>Parâmetros!$E$13</f>
        <v>0.8</v>
      </c>
      <c r="L31" s="91">
        <f t="shared" si="1"/>
        <v>0.12715782471312187</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$94,Cadastro!$A$5:$A$94,$A32,Cadastro!$E$5:$E$94,"&lt;="&amp;_xlpm.corte),_xlfn.XLOOKUP(1,(Cadastro!$A$5:$A$94=$A32)*(Cadastro!$E$5:$E$94=_xlpm.dt),Cadastro!$C$5:$C$94)),"NÃO INFORMADO")</f>
        <v>INS</v>
      </c>
      <c r="D32" s="40" t="str" cm="1">
        <f t="array" ref="D32">IFERROR(_xlfn.LET(_xlpm.corte,IF(ISNUMBER(Parâmetros!$E$14),Parâmetros!$E$14,DATEVALUE(RIGHT(Parâmetros!$E$14,10))),_xlpm.dt,_xlfn.MAXIFS(Cadastro!$E$5:$E$94,Cadastro!$A$5:$A$94,$A32,Cadastro!$E$5:$E$94,"&lt;="&amp;_xlpm.corte),_xlfn.XLOOKUP(1,(Cadastro!$A$5:$A$94=$A32)*(Cadastro!$E$5:$E$94=_xlpm.dt),Cadastro!$D$5:$D$94)),"")</f>
        <v>A</v>
      </c>
      <c r="E32" s="88">
        <f>COUNTIFS('Base Diária'!$A:$A,$A32,'Base Diária'!$P:$P,"Sim")</f>
        <v>13</v>
      </c>
      <c r="F32" s="88">
        <f>COUNTIFS('Base Diária'!$A:$A,$A32,'Base Diária'!$Q:$Q,"Sim")</f>
        <v>13</v>
      </c>
      <c r="G32" s="88">
        <f>COUNTIFS('Base Diária'!$A:$A,$A32,'Base Diária'!$P:$P,"Sim",'Base Diária'!$Y:$Y,"Falta de registro")</f>
        <v>0</v>
      </c>
      <c r="H32" s="89">
        <f>SUMIFS('Base Diária'!$L:$L,'Base Diária'!$A:$A,$A32,'Base Diária'!$Q:$Q,"Sim")</f>
        <v>103.76000000000002</v>
      </c>
      <c r="I32" s="89">
        <f>SUMIFS('Base Diária'!$M:$M,'Base Diária'!$A:$A,$A32,'Base Diária'!$Q:$Q,"Sim")</f>
        <v>111.70999999999998</v>
      </c>
      <c r="J32" s="90">
        <f t="shared" si="0"/>
        <v>0.92883358696625229</v>
      </c>
      <c r="K32" s="90">
        <f>Parâmetros!$E$13</f>
        <v>0.8</v>
      </c>
      <c r="L32" s="91">
        <f t="shared" si="1"/>
        <v>0.12883358696625224</v>
      </c>
      <c r="M32" s="90">
        <f>IFERROR(COUNTIFS('Base Diária'!$A:$A,$A32,'Base Diária'!$R:$R,"Sim")/$F32,"")</f>
        <v>0.92307692307692313</v>
      </c>
      <c r="N32" s="89">
        <f>SUMIFS('Base Diária'!$S:$S,'Base Diária'!$A:$A,$A32,'Base Diária'!$Q:$Q,"Sim")</f>
        <v>0.61400000000000077</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$94,Cadastro!$A$5:$A$94,$A33,Cadastro!$E$5:$E$94,"&lt;="&amp;_xlpm.corte),_xlfn.XLOOKUP(1,(Cadastro!$A$5:$A$94=$A33)*(Cadastro!$E$5:$E$94=_xlpm.dt),Cadastro!$C$5:$C$94)),"NÃO INFORMADO")</f>
        <v>INS</v>
      </c>
      <c r="D33" s="40" t="str" cm="1">
        <f t="array" ref="D33">IFERROR(_xlfn.LET(_xlpm.corte,IF(ISNUMBER(Parâmetros!$E$14),Parâmetros!$E$14,DATEVALUE(RIGHT(Parâmetros!$E$14,10))),_xlpm.dt,_xlfn.MAXIFS(Cadastro!$E$5:$E$94,Cadastro!$A$5:$A$94,$A33,Cadastro!$E$5:$E$94,"&lt;="&amp;_xlpm.corte),_xlfn.XLOOKUP(1,(Cadastro!$A$5:$A$94=$A33)*(Cadastro!$E$5:$E$94=_xlpm.dt),Cadastro!$D$5:$D$94)),"")</f>
        <v>6x1</v>
      </c>
      <c r="E33" s="88">
        <f>COUNTIFS('Base Diária'!$A:$A,$A33,'Base Diária'!$P:$P,"Sim")</f>
        <v>13</v>
      </c>
      <c r="F33" s="88">
        <f>COUNTIFS('Base Diária'!$A:$A,$A33,'Base Diária'!$Q:$Q,"Sim")</f>
        <v>13</v>
      </c>
      <c r="G33" s="88">
        <f>COUNTIFS('Base Diária'!$A:$A,$A33,'Base Diária'!$P:$P,"Sim",'Base Diária'!$Y:$Y,"Falta de registro")</f>
        <v>0</v>
      </c>
      <c r="H33" s="89">
        <f>SUMIFS('Base Diária'!$L:$L,'Base Diária'!$A:$A,$A33,'Base Diária'!$Q:$Q,"Sim")</f>
        <v>100.10000000000001</v>
      </c>
      <c r="I33" s="89">
        <f>SUMIFS('Base Diária'!$M:$M,'Base Diária'!$A:$A,$A33,'Base Diária'!$Q:$Q,"Sim")</f>
        <v>111.45999999999998</v>
      </c>
      <c r="J33" s="90">
        <f t="shared" si="0"/>
        <v>0.89808002870985126</v>
      </c>
      <c r="K33" s="90">
        <f>Parâmetros!$E$13</f>
        <v>0.8</v>
      </c>
      <c r="L33" s="91">
        <f t="shared" si="1"/>
        <v>9.8080028709851219E-2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$94,Cadastro!$A$5:$A$94,$A34,Cadastro!$E$5:$E$94,"&lt;="&amp;_xlpm.corte),_xlfn.XLOOKUP(1,(Cadastro!$A$5:$A$94=$A34)*(Cadastro!$E$5:$E$94=_xlpm.dt),Cadastro!$C$5:$C$94)),"NÃO INFORMADO")</f>
        <v>INS</v>
      </c>
      <c r="D34" s="40" t="str" cm="1">
        <f t="array" ref="D34">IFERROR(_xlfn.LET(_xlpm.corte,IF(ISNUMBER(Parâmetros!$E$14),Parâmetros!$E$14,DATEVALUE(RIGHT(Parâmetros!$E$14,10))),_xlpm.dt,_xlfn.MAXIFS(Cadastro!$E$5:$E$94,Cadastro!$A$5:$A$94,$A34,Cadastro!$E$5:$E$94,"&lt;="&amp;_xlpm.corte),_xlfn.XLOOKUP(1,(Cadastro!$A$5:$A$94=$A34)*(Cadastro!$E$5:$E$94=_xlpm.dt),Cadastro!$D$5:$D$94)),"")</f>
        <v>C</v>
      </c>
      <c r="E34" s="88">
        <f>COUNTIFS('Base Diária'!$A:$A,$A34,'Base Diária'!$P:$P,"Sim")</f>
        <v>13</v>
      </c>
      <c r="F34" s="88">
        <f>COUNTIFS('Base Diária'!$A:$A,$A34,'Base Diária'!$Q:$Q,"Sim")</f>
        <v>13</v>
      </c>
      <c r="G34" s="88">
        <f>COUNTIFS('Base Diária'!$A:$A,$A34,'Base Diária'!$P:$P,"Sim",'Base Diária'!$Y:$Y,"Falta de registro")</f>
        <v>0</v>
      </c>
      <c r="H34" s="89">
        <f>SUMIFS('Base Diária'!$L:$L,'Base Diária'!$A:$A,$A34,'Base Diária'!$Q:$Q,"Sim")</f>
        <v>78.25</v>
      </c>
      <c r="I34" s="89">
        <f>SUMIFS('Base Diária'!$M:$M,'Base Diária'!$A:$A,$A34,'Base Diária'!$Q:$Q,"Sim")</f>
        <v>86.710000000000008</v>
      </c>
      <c r="J34" s="90">
        <f t="shared" si="0"/>
        <v>0.90243339868527261</v>
      </c>
      <c r="K34" s="90">
        <f>Parâmetros!$E$13</f>
        <v>0.8</v>
      </c>
      <c r="L34" s="91">
        <f t="shared" si="1"/>
        <v>0.10243339868527257</v>
      </c>
      <c r="M34" s="90">
        <f>IFERROR(COUNTIFS('Base Diária'!$A:$A,$A34,'Base Diária'!$R:$R,"Sim")/$F34,"")</f>
        <v>0.84615384615384615</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$94,Cadastro!$A$5:$A$94,$A35,Cadastro!$E$5:$E$94,"&lt;="&amp;_xlpm.corte),_xlfn.XLOOKUP(1,(Cadastro!$A$5:$A$94=$A35)*(Cadastro!$E$5:$E$94=_xlpm.dt),Cadastro!$C$5:$C$94)),"NÃO INFORMADO")</f>
        <v>INS</v>
      </c>
      <c r="D35" s="40" t="str" cm="1">
        <f t="array" ref="D35">IFERROR(_xlfn.LET(_xlpm.corte,IF(ISNUMBER(Parâmetros!$E$14),Parâmetros!$E$14,DATEVALUE(RIGHT(Parâmetros!$E$14,10))),_xlpm.dt,_xlfn.MAXIFS(Cadastro!$E$5:$E$94,Cadastro!$A$5:$A$94,$A35,Cadastro!$E$5:$E$94,"&lt;="&amp;_xlpm.corte),_xlfn.XLOOKUP(1,(Cadastro!$A$5:$A$94=$A35)*(Cadastro!$E$5:$E$94=_xlpm.dt),Cadastro!$D$5:$D$94)),"")</f>
        <v>B</v>
      </c>
      <c r="E35" s="88">
        <f>COUNTIFS('Base Diária'!$A:$A,$A35,'Base Diária'!$P:$P,"Sim")</f>
        <v>13</v>
      </c>
      <c r="F35" s="88">
        <f>COUNTIFS('Base Diária'!$A:$A,$A35,'Base Diária'!$Q:$Q,"Sim")</f>
        <v>12</v>
      </c>
      <c r="G35" s="88">
        <f>COUNTIFS('Base Diária'!$A:$A,$A35,'Base Diária'!$P:$P,"Sim",'Base Diária'!$Y:$Y,"Falta de registro")</f>
        <v>1</v>
      </c>
      <c r="H35" s="89">
        <f>SUMIFS('Base Diária'!$L:$L,'Base Diária'!$A:$A,$A35,'Base Diária'!$Q:$Q,"Sim")</f>
        <v>81.44</v>
      </c>
      <c r="I35" s="89">
        <f>SUMIFS('Base Diária'!$M:$M,'Base Diária'!$A:$A,$A35,'Base Diária'!$Q:$Q,"Sim")</f>
        <v>92.04</v>
      </c>
      <c r="J35" s="90">
        <f t="shared" si="0"/>
        <v>0.88483268144285088</v>
      </c>
      <c r="K35" s="90">
        <f>Parâmetros!$E$13</f>
        <v>0.8</v>
      </c>
      <c r="L35" s="91">
        <f t="shared" si="1"/>
        <v>8.4832681442850832E-2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$94,Cadastro!$A$5:$A$94,$A36,Cadastro!$E$5:$E$94,"&lt;="&amp;_xlpm.corte),_xlfn.XLOOKUP(1,(Cadastro!$A$5:$A$94=$A36)*(Cadastro!$E$5:$E$94=_xlpm.dt),Cadastro!$C$5:$C$94)),"NÃO INFORMADO")</f>
        <v>INS</v>
      </c>
      <c r="D36" s="40" t="str" cm="1">
        <f t="array" ref="D36">IFERROR(_xlfn.LET(_xlpm.corte,IF(ISNUMBER(Parâmetros!$E$14),Parâmetros!$E$14,DATEVALUE(RIGHT(Parâmetros!$E$14,10))),_xlpm.dt,_xlfn.MAXIFS(Cadastro!$E$5:$E$94,Cadastro!$A$5:$A$94,$A36,Cadastro!$E$5:$E$94,"&lt;="&amp;_xlpm.corte),_xlfn.XLOOKUP(1,(Cadastro!$A$5:$A$94=$A36)*(Cadastro!$E$5:$E$94=_xlpm.dt),Cadastro!$D$5:$D$94)),"")</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$94,Cadastro!$A$5:$A$94,$A37,Cadastro!$E$5:$E$94,"&lt;="&amp;_xlpm.corte),_xlfn.XLOOKUP(1,(Cadastro!$A$5:$A$94=$A37)*(Cadastro!$E$5:$E$94=_xlpm.dt),Cadastro!$C$5:$C$94)),"NÃO INFORMADO")</f>
        <v>INS</v>
      </c>
      <c r="D37" s="40" t="str" cm="1">
        <f t="array" ref="D37">IFERROR(_xlfn.LET(_xlpm.corte,IF(ISNUMBER(Parâmetros!$E$14),Parâmetros!$E$14,DATEVALUE(RIGHT(Parâmetros!$E$14,10))),_xlpm.dt,_xlfn.MAXIFS(Cadastro!$E$5:$E$94,Cadastro!$A$5:$A$94,$A37,Cadastro!$E$5:$E$94,"&lt;="&amp;_xlpm.corte),_xlfn.XLOOKUP(1,(Cadastro!$A$5:$A$94=$A37)*(Cadastro!$E$5:$E$94=_xlpm.dt),Cadastro!$D$5:$D$94)),"")</f>
        <v>A</v>
      </c>
      <c r="E37" s="88">
        <f>COUNTIFS('Base Diária'!$A:$A,$A37,'Base Diária'!$P:$P,"Sim")</f>
        <v>13</v>
      </c>
      <c r="F37" s="88">
        <f>COUNTIFS('Base Diária'!$A:$A,$A37,'Base Diária'!$Q:$Q,"Sim")</f>
        <v>13</v>
      </c>
      <c r="G37" s="88">
        <f>COUNTIFS('Base Diária'!$A:$A,$A37,'Base Diária'!$P:$P,"Sim",'Base Diária'!$Y:$Y,"Falta de registro")</f>
        <v>0</v>
      </c>
      <c r="H37" s="89">
        <f>SUMIFS('Base Diária'!$L:$L,'Base Diária'!$A:$A,$A37,'Base Diária'!$Q:$Q,"Sim")</f>
        <v>94.510000000000019</v>
      </c>
      <c r="I37" s="89">
        <f>SUMIFS('Base Diária'!$M:$M,'Base Diária'!$A:$A,$A37,'Base Diária'!$Q:$Q,"Sim")</f>
        <v>98.539999999999992</v>
      </c>
      <c r="J37" s="90">
        <f t="shared" ref="J37:J65" si="3">IFERROR($H37/$I37,"")</f>
        <v>0.95910290237467044</v>
      </c>
      <c r="K37" s="90">
        <f>Parâmetros!$E$13</f>
        <v>0.8</v>
      </c>
      <c r="L37" s="91">
        <f t="shared" ref="L37:L65" si="4">IFERROR($J37-$K37,"")</f>
        <v>0.1591029023746704</v>
      </c>
      <c r="M37" s="90">
        <f>IFERROR(COUNTIFS('Base Diária'!$A:$A,$A37,'Base Diária'!$R:$R,"Sim")/$F37,"")</f>
        <v>0.92307692307692313</v>
      </c>
      <c r="N37" s="89">
        <f>SUMIFS('Base Diária'!$S:$S,'Base Diária'!$A:$A,$A37,'Base Diária'!$Q:$Q,"Sim")</f>
        <v>8.3999999999999631E-2</v>
      </c>
      <c r="O37" s="88">
        <f>COUNTIFS('Base Diária'!$A:$A,$A37,'Base Diária'!$T:$T,"Sim")</f>
        <v>5</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$94,Cadastro!$A$5:$A$94,$A38,Cadastro!$E$5:$E$94,"&lt;="&amp;_xlpm.corte),_xlfn.XLOOKUP(1,(Cadastro!$A$5:$A$94=$A38)*(Cadastro!$E$5:$E$94=_xlpm.dt),Cadastro!$C$5:$C$94)),"NÃO INFORMADO")</f>
        <v>LUB</v>
      </c>
      <c r="D38" s="40" t="str" cm="1">
        <f t="array" ref="D38">IFERROR(_xlfn.LET(_xlpm.corte,IF(ISNUMBER(Parâmetros!$E$14),Parâmetros!$E$14,DATEVALUE(RIGHT(Parâmetros!$E$14,10))),_xlpm.dt,_xlfn.MAXIFS(Cadastro!$E$5:$E$94,Cadastro!$A$5:$A$94,$A38,Cadastro!$E$5:$E$94,"&lt;="&amp;_xlpm.corte),_xlfn.XLOOKUP(1,(Cadastro!$A$5:$A$94=$A38)*(Cadastro!$E$5:$E$94=_xlpm.dt),Cadastro!$D$5:$D$94)),"")</f>
        <v>6x1</v>
      </c>
      <c r="E38" s="88">
        <f>COUNTIFS('Base Diária'!$A:$A,$A38,'Base Diária'!$P:$P,"Sim")</f>
        <v>13</v>
      </c>
      <c r="F38" s="88">
        <f>COUNTIFS('Base Diária'!$A:$A,$A38,'Base Diária'!$Q:$Q,"Sim")</f>
        <v>11</v>
      </c>
      <c r="G38" s="88">
        <f>COUNTIFS('Base Diária'!$A:$A,$A38,'Base Diária'!$P:$P,"Sim",'Base Diária'!$Y:$Y,"Falta de registro")</f>
        <v>2</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$94,Cadastro!$A$5:$A$94,$A39,Cadastro!$E$5:$E$94,"&lt;="&amp;_xlpm.corte),_xlfn.XLOOKUP(1,(Cadastro!$A$5:$A$94=$A39)*(Cadastro!$E$5:$E$94=_xlpm.dt),Cadastro!$C$5:$C$94)),"NÃO INFORMADO")</f>
        <v>LUB</v>
      </c>
      <c r="D39" s="40" t="str" cm="1">
        <f t="array" ref="D39">IFERROR(_xlfn.LET(_xlpm.corte,IF(ISNUMBER(Parâmetros!$E$14),Parâmetros!$E$14,DATEVALUE(RIGHT(Parâmetros!$E$14,10))),_xlpm.dt,_xlfn.MAXIFS(Cadastro!$E$5:$E$94,Cadastro!$A$5:$A$94,$A39,Cadastro!$E$5:$E$94,"&lt;="&amp;_xlpm.corte),_xlfn.XLOOKUP(1,(Cadastro!$A$5:$A$94=$A39)*(Cadastro!$E$5:$E$94=_xlpm.dt),Cadastro!$D$5:$D$94)),"")</f>
        <v>6x1</v>
      </c>
      <c r="E39" s="88">
        <f>COUNTIFS('Base Diária'!$A:$A,$A39,'Base Diária'!$P:$P,"Sim")</f>
        <v>12</v>
      </c>
      <c r="F39" s="88">
        <f>COUNTIFS('Base Diária'!$A:$A,$A39,'Base Diária'!$Q:$Q,"Sim")</f>
        <v>11</v>
      </c>
      <c r="G39" s="88">
        <f>COUNTIFS('Base Diária'!$A:$A,$A39,'Base Diária'!$P:$P,"Sim",'Base Diária'!$Y:$Y,"Falta de registro")</f>
        <v>1</v>
      </c>
      <c r="H39" s="89">
        <f>SUMIFS('Base Diária'!$L:$L,'Base Diária'!$A:$A,$A39,'Base Diária'!$Q:$Q,"Sim")</f>
        <v>73.969999999999985</v>
      </c>
      <c r="I39" s="89">
        <f>SUMIFS('Base Diária'!$M:$M,'Base Diária'!$A:$A,$A39,'Base Diária'!$Q:$Q,"Sim")</f>
        <v>93.859999999999985</v>
      </c>
      <c r="J39" s="90">
        <f t="shared" si="3"/>
        <v>0.78808864265927969</v>
      </c>
      <c r="K39" s="90">
        <f>Parâmetros!$E$13</f>
        <v>0.8</v>
      </c>
      <c r="L39" s="91">
        <f t="shared" si="4"/>
        <v>-1.1911357340720352E-2</v>
      </c>
      <c r="M39" s="90">
        <f>IFERROR(COUNTIFS('Base Diária'!$A:$A,$A39,'Base Diária'!$R:$R,"Sim")/$F39,"")</f>
        <v>0.72727272727272729</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$94,Cadastro!$A$5:$A$94,$A40,Cadastro!$E$5:$E$94,"&lt;="&amp;_xlpm.corte),_xlfn.XLOOKUP(1,(Cadastro!$A$5:$A$94=$A40)*(Cadastro!$E$5:$E$94=_xlpm.dt),Cadastro!$C$5:$C$94)),"NÃO INFORMADO")</f>
        <v>LUB</v>
      </c>
      <c r="D40" s="40" t="str" cm="1">
        <f t="array" ref="D40">IFERROR(_xlfn.LET(_xlpm.corte,IF(ISNUMBER(Parâmetros!$E$14),Parâmetros!$E$14,DATEVALUE(RIGHT(Parâmetros!$E$14,10))),_xlpm.dt,_xlfn.MAXIFS(Cadastro!$E$5:$E$94,Cadastro!$A$5:$A$94,$A40,Cadastro!$E$5:$E$94,"&lt;="&amp;_xlpm.corte),_xlfn.XLOOKUP(1,(Cadastro!$A$5:$A$94=$A40)*(Cadastro!$E$5:$E$94=_xlpm.dt),Cadastro!$D$5:$D$94)),"")</f>
        <v>6x1</v>
      </c>
      <c r="E40" s="88">
        <f>COUNTIFS('Base Diária'!$A:$A,$A40,'Base Diária'!$P:$P,"Sim")</f>
        <v>13</v>
      </c>
      <c r="F40" s="88">
        <f>COUNTIFS('Base Diária'!$A:$A,$A40,'Base Diária'!$Q:$Q,"Sim")</f>
        <v>12</v>
      </c>
      <c r="G40" s="88">
        <f>COUNTIFS('Base Diária'!$A:$A,$A40,'Base Diária'!$P:$P,"Sim",'Base Diária'!$Y:$Y,"Falta de registro")</f>
        <v>1</v>
      </c>
      <c r="H40" s="89">
        <f>SUMIFS('Base Diária'!$L:$L,'Base Diária'!$A:$A,$A40,'Base Diária'!$Q:$Q,"Sim")</f>
        <v>93.230000000000018</v>
      </c>
      <c r="I40" s="89">
        <f>SUMIFS('Base Diária'!$M:$M,'Base Diária'!$A:$A,$A40,'Base Diária'!$Q:$Q,"Sim")</f>
        <v>102.65999999999998</v>
      </c>
      <c r="J40" s="90">
        <f t="shared" si="3"/>
        <v>0.90814338593415189</v>
      </c>
      <c r="K40" s="90">
        <f>Parâmetros!$E$13</f>
        <v>0.8</v>
      </c>
      <c r="L40" s="91">
        <f t="shared" si="4"/>
        <v>0.10814338593415185</v>
      </c>
      <c r="M40" s="90">
        <f>IFERROR(COUNTIFS('Base Diária'!$A:$A,$A40,'Base Diária'!$R:$R,"Sim")/$F40,"")</f>
        <v>1</v>
      </c>
      <c r="N40" s="89">
        <f>SUMIFS('Base Diária'!$S:$S,'Base Diária'!$A:$A,$A40,'Base Diária'!$Q:$Q,"Sim")</f>
        <v>0</v>
      </c>
      <c r="O40" s="88">
        <f>COUNTIFS('Base Diária'!$A:$A,$A40,'Base Diária'!$T:$T,"Sim")</f>
        <v>0</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$94,Cadastro!$A$5:$A$94,$A41,Cadastro!$E$5:$E$94,"&lt;="&amp;_xlpm.corte),_xlfn.XLOOKUP(1,(Cadastro!$A$5:$A$94=$A41)*(Cadastro!$E$5:$E$94=_xlpm.dt),Cadastro!$C$5:$C$94)),"NÃO INFORMADO")</f>
        <v>MEC</v>
      </c>
      <c r="D41" s="40" t="str" cm="1">
        <f t="array" ref="D41">IFERROR(_xlfn.LET(_xlpm.corte,IF(ISNUMBER(Parâmetros!$E$14),Parâmetros!$E$14,DATEVALUE(RIGHT(Parâmetros!$E$14,10))),_xlpm.dt,_xlfn.MAXIFS(Cadastro!$E$5:$E$94,Cadastro!$A$5:$A$94,$A41,Cadastro!$E$5:$E$94,"&lt;="&amp;_xlpm.corte),_xlfn.XLOOKUP(1,(Cadastro!$A$5:$A$94=$A41)*(Cadastro!$E$5:$E$94=_xlpm.dt),Cadastro!$D$5:$D$94)),"")</f>
        <v>A</v>
      </c>
      <c r="E41" s="88">
        <f>COUNTIFS('Base Diária'!$A:$A,$A41,'Base Diária'!$P:$P,"Sim")</f>
        <v>14</v>
      </c>
      <c r="F41" s="88">
        <f>COUNTIFS('Base Diária'!$A:$A,$A41,'Base Diária'!$Q:$Q,"Sim")</f>
        <v>13</v>
      </c>
      <c r="G41" s="88">
        <f>COUNTIFS('Base Diária'!$A:$A,$A41,'Base Diária'!$P:$P,"Sim",'Base Diária'!$Y:$Y,"Falta de registro")</f>
        <v>1</v>
      </c>
      <c r="H41" s="89">
        <f>SUMIFS('Base Diária'!$L:$L,'Base Diária'!$A:$A,$A41,'Base Diária'!$Q:$Q,"Sim")</f>
        <v>85.490000000000009</v>
      </c>
      <c r="I41" s="89">
        <f>SUMIFS('Base Diária'!$M:$M,'Base Diária'!$A:$A,$A41,'Base Diária'!$Q:$Q,"Sim")</f>
        <v>98.539999999999992</v>
      </c>
      <c r="J41" s="90">
        <f t="shared" si="3"/>
        <v>0.86756647046884527</v>
      </c>
      <c r="K41" s="90">
        <f>Parâmetros!$E$13</f>
        <v>0.8</v>
      </c>
      <c r="L41" s="91">
        <f t="shared" si="4"/>
        <v>6.756647046884523E-2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$94,Cadastro!$A$5:$A$94,$A42,Cadastro!$E$5:$E$94,"&lt;="&amp;_xlpm.corte),_xlfn.XLOOKUP(1,(Cadastro!$A$5:$A$94=$A42)*(Cadastro!$E$5:$E$94=_xlpm.dt),Cadastro!$C$5:$C$94)),"NÃO INFORMADO")</f>
        <v>MEC</v>
      </c>
      <c r="D42" s="40" t="str" cm="1">
        <f t="array" ref="D42">IFERROR(_xlfn.LET(_xlpm.corte,IF(ISNUMBER(Parâmetros!$E$14),Parâmetros!$E$14,DATEVALUE(RIGHT(Parâmetros!$E$14,10))),_xlpm.dt,_xlfn.MAXIFS(Cadastro!$E$5:$E$94,Cadastro!$A$5:$A$94,$A42,Cadastro!$E$5:$E$94,"&lt;="&amp;_xlpm.corte),_xlfn.XLOOKUP(1,(Cadastro!$A$5:$A$94=$A42)*(Cadastro!$E$5:$E$94=_xlpm.dt),Cadastro!$D$5:$D$94)),"")</f>
        <v>C</v>
      </c>
      <c r="E42" s="88">
        <f>COUNTIFS('Base Diária'!$A:$A,$A42,'Base Diária'!$P:$P,"Sim")</f>
        <v>13</v>
      </c>
      <c r="F42" s="88">
        <f>COUNTIFS('Base Diária'!$A:$A,$A42,'Base Diária'!$Q:$Q,"Sim")</f>
        <v>10</v>
      </c>
      <c r="G42" s="88">
        <f>COUNTIFS('Base Diária'!$A:$A,$A42,'Base Diária'!$P:$P,"Sim",'Base Diária'!$Y:$Y,"Falta de registro")</f>
        <v>3</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$94,Cadastro!$A$5:$A$94,$A43,Cadastro!$E$5:$E$94,"&lt;="&amp;_xlpm.corte),_xlfn.XLOOKUP(1,(Cadastro!$A$5:$A$94=$A43)*(Cadastro!$E$5:$E$94=_xlpm.dt),Cadastro!$C$5:$C$94)),"NÃO INFORMADO")</f>
        <v>MEC</v>
      </c>
      <c r="D43" s="40" t="str" cm="1">
        <f t="array" ref="D43">IFERROR(_xlfn.LET(_xlpm.corte,IF(ISNUMBER(Parâmetros!$E$14),Parâmetros!$E$14,DATEVALUE(RIGHT(Parâmetros!$E$14,10))),_xlpm.dt,_xlfn.MAXIFS(Cadastro!$E$5:$E$94,Cadastro!$A$5:$A$94,$A43,Cadastro!$E$5:$E$94,"&lt;="&amp;_xlpm.corte),_xlfn.XLOOKUP(1,(Cadastro!$A$5:$A$94=$A43)*(Cadastro!$E$5:$E$94=_xlpm.dt),Cadastro!$D$5:$D$94)),"")</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$94,Cadastro!$A$5:$A$94,$A44,Cadastro!$E$5:$E$94,"&lt;="&amp;_xlpm.corte),_xlfn.XLOOKUP(1,(Cadastro!$A$5:$A$94=$A44)*(Cadastro!$E$5:$E$94=_xlpm.dt),Cadastro!$C$5:$C$94)),"NÃO INFORMADO")</f>
        <v>MEC</v>
      </c>
      <c r="D44" s="40" t="str" cm="1">
        <f t="array" ref="D44">IFERROR(_xlfn.LET(_xlpm.corte,IF(ISNUMBER(Parâmetros!$E$14),Parâmetros!$E$14,DATEVALUE(RIGHT(Parâmetros!$E$14,10))),_xlpm.dt,_xlfn.MAXIFS(Cadastro!$E$5:$E$94,Cadastro!$A$5:$A$94,$A44,Cadastro!$E$5:$E$94,"&lt;="&amp;_xlpm.corte),_xlfn.XLOOKUP(1,(Cadastro!$A$5:$A$94=$A44)*(Cadastro!$E$5:$E$94=_xlpm.dt),Cadastro!$D$5:$D$94)),"")</f>
        <v>A</v>
      </c>
      <c r="E44" s="88">
        <f>COUNTIFS('Base Diária'!$A:$A,$A44,'Base Diária'!$P:$P,"Sim")</f>
        <v>12</v>
      </c>
      <c r="F44" s="88">
        <f>COUNTIFS('Base Diária'!$A:$A,$A44,'Base Diária'!$Q:$Q,"Sim")</f>
        <v>12</v>
      </c>
      <c r="G44" s="88">
        <f>COUNTIFS('Base Diária'!$A:$A,$A44,'Base Diária'!$P:$P,"Sim",'Base Diária'!$Y:$Y,"Falta de registro")</f>
        <v>0</v>
      </c>
      <c r="H44" s="89">
        <f>SUMIFS('Base Diária'!$L:$L,'Base Diária'!$A:$A,$A44,'Base Diária'!$Q:$Q,"Sim")</f>
        <v>88.530000000000015</v>
      </c>
      <c r="I44" s="89">
        <f>SUMIFS('Base Diária'!$M:$M,'Base Diária'!$A:$A,$A44,'Base Diária'!$Q:$Q,"Sim")</f>
        <v>91.59</v>
      </c>
      <c r="J44" s="90">
        <f t="shared" si="3"/>
        <v>0.96659023910907316</v>
      </c>
      <c r="K44" s="90">
        <f>Parâmetros!$E$13</f>
        <v>0.8</v>
      </c>
      <c r="L44" s="91">
        <f t="shared" si="4"/>
        <v>0.16659023910907311</v>
      </c>
      <c r="M44" s="90">
        <f>IFERROR(COUNTIFS('Base Diária'!$A:$A,$A44,'Base Diária'!$R:$R,"Sim")/$F44,"")</f>
        <v>1</v>
      </c>
      <c r="N44" s="89">
        <f>SUMIFS('Base Diária'!$S:$S,'Base Diária'!$A:$A,$A44,'Base Diária'!$Q:$Q,"Sim")</f>
        <v>0</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$94,Cadastro!$A$5:$A$94,$A45,Cadastro!$E$5:$E$94,"&lt;="&amp;_xlpm.corte),_xlfn.XLOOKUP(1,(Cadastro!$A$5:$A$94=$A45)*(Cadastro!$E$5:$E$94=_xlpm.dt),Cadastro!$C$5:$C$94)),"NÃO INFORMADO")</f>
        <v>MEC</v>
      </c>
      <c r="D45" s="40" t="str" cm="1">
        <f t="array" ref="D45">IFERROR(_xlfn.LET(_xlpm.corte,IF(ISNUMBER(Parâmetros!$E$14),Parâmetros!$E$14,DATEVALUE(RIGHT(Parâmetros!$E$14,10))),_xlpm.dt,_xlfn.MAXIFS(Cadastro!$E$5:$E$94,Cadastro!$A$5:$A$94,$A45,Cadastro!$E$5:$E$94,"&lt;="&amp;_xlpm.corte),_xlfn.XLOOKUP(1,(Cadastro!$A$5:$A$94=$A45)*(Cadastro!$E$5:$E$94=_xlpm.dt),Cadastro!$D$5:$D$94)),"")</f>
        <v>Folguista</v>
      </c>
      <c r="E45" s="88">
        <f>COUNTIFS('Base Diária'!$A:$A,$A45,'Base Diária'!$P:$P,"Sim")</f>
        <v>11</v>
      </c>
      <c r="F45" s="88">
        <f>COUNTIFS('Base Diária'!$A:$A,$A45,'Base Diária'!$Q:$Q,"Sim")</f>
        <v>11</v>
      </c>
      <c r="G45" s="88">
        <f>COUNTIFS('Base Diária'!$A:$A,$A45,'Base Diária'!$P:$P,"Sim",'Base Diária'!$Y:$Y,"Falta de registro")</f>
        <v>0</v>
      </c>
      <c r="H45" s="89">
        <f>SUMIFS('Base Diária'!$L:$L,'Base Diária'!$A:$A,$A45,'Base Diária'!$Q:$Q,"Sim")</f>
        <v>65.27</v>
      </c>
      <c r="I45" s="89">
        <f>SUMIFS('Base Diária'!$M:$M,'Base Diária'!$A:$A,$A45,'Base Diária'!$Q:$Q,"Sim")</f>
        <v>79.37</v>
      </c>
      <c r="J45" s="90">
        <f t="shared" si="3"/>
        <v>0.82235101423711721</v>
      </c>
      <c r="K45" s="90">
        <f>Parâmetros!$E$13</f>
        <v>0.8</v>
      </c>
      <c r="L45" s="91">
        <f t="shared" si="4"/>
        <v>2.2351014237117162E-2</v>
      </c>
      <c r="M45" s="90">
        <f>IFERROR(COUNTIFS('Base Diária'!$A:$A,$A45,'Base Diária'!$R:$R,"Sim")/$F45,"")</f>
        <v>0.63636363636363635</v>
      </c>
      <c r="N45" s="89">
        <f>SUMIFS('Base Diária'!$S:$S,'Base Diária'!$A:$A,$A45,'Base Diária'!$Q:$Q,"Sim")</f>
        <v>3.9139999999999997</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$94,Cadastro!$A$5:$A$94,$A46,Cadastro!$E$5:$E$94,"&lt;="&amp;_xlpm.corte),_xlfn.XLOOKUP(1,(Cadastro!$A$5:$A$94=$A46)*(Cadastro!$E$5:$E$94=_xlpm.dt),Cadastro!$C$5:$C$94)),"NÃO INFORMADO")</f>
        <v>MEC</v>
      </c>
      <c r="D46" s="40" t="str" cm="1">
        <f t="array" ref="D46">IFERROR(_xlfn.LET(_xlpm.corte,IF(ISNUMBER(Parâmetros!$E$14),Parâmetros!$E$14,DATEVALUE(RIGHT(Parâmetros!$E$14,10))),_xlpm.dt,_xlfn.MAXIFS(Cadastro!$E$5:$E$94,Cadastro!$A$5:$A$94,$A46,Cadastro!$E$5:$E$94,"&lt;="&amp;_xlpm.corte),_xlfn.XLOOKUP(1,(Cadastro!$A$5:$A$94=$A46)*(Cadastro!$E$5:$E$94=_xlpm.dt),Cadastro!$D$5:$D$94)),"")</f>
        <v>A</v>
      </c>
      <c r="E46" s="88">
        <f>COUNTIFS('Base Diária'!$A:$A,$A46,'Base Diária'!$P:$P,"Sim")</f>
        <v>13</v>
      </c>
      <c r="F46" s="88">
        <f>COUNTIFS('Base Diária'!$A:$A,$A46,'Base Diária'!$Q:$Q,"Sim")</f>
        <v>13</v>
      </c>
      <c r="G46" s="88">
        <f>COUNTIFS('Base Diária'!$A:$A,$A46,'Base Diária'!$P:$P,"Sim",'Base Diária'!$Y:$Y,"Falta de registro")</f>
        <v>0</v>
      </c>
      <c r="H46" s="89">
        <f>SUMIFS('Base Diária'!$L:$L,'Base Diária'!$A:$A,$A46,'Base Diária'!$Q:$Q,"Sim")</f>
        <v>86.560000000000016</v>
      </c>
      <c r="I46" s="89">
        <f>SUMIFS('Base Diária'!$M:$M,'Base Diária'!$A:$A,$A46,'Base Diária'!$Q:$Q,"Sim")</f>
        <v>98.539999999999992</v>
      </c>
      <c r="J46" s="90">
        <f t="shared" si="3"/>
        <v>0.87842500507408183</v>
      </c>
      <c r="K46" s="90">
        <f>Parâmetros!$E$13</f>
        <v>0.8</v>
      </c>
      <c r="L46" s="91">
        <f t="shared" si="4"/>
        <v>7.8425005074081788E-2</v>
      </c>
      <c r="M46" s="90">
        <f>IFERROR(COUNTIFS('Base Diária'!$A:$A,$A46,'Base Diária'!$R:$R,"Sim")/$F46,"")</f>
        <v>0.84615384615384615</v>
      </c>
      <c r="N46" s="89">
        <f>SUMIFS('Base Diária'!$S:$S,'Base Diária'!$A:$A,$A46,'Base Diária'!$Q:$Q,"Sim")</f>
        <v>0.61800000000000033</v>
      </c>
      <c r="O46" s="88">
        <f>COUNTIFS('Base Diária'!$A:$A,$A46,'Base Diária'!$T:$T,"Sim")</f>
        <v>2</v>
      </c>
      <c r="P46" s="88">
        <f>COUNTIFS('Base Diária'!$A:$A,$A46,'Base Diária'!$P:$P,"Sim",'Base Diária'!$V:$V,"DIVERGE*")</f>
        <v>0</v>
      </c>
      <c r="Q46" s="40" t="str">
        <f t="shared" si="5"/>
        <v>Na meta</v>
      </c>
    </row>
    <row r="47" spans="1:17" ht="15" customHeight="1" x14ac:dyDescent="0.25">
      <c r="A47" s="37">
        <v>52498</v>
      </c>
      <c r="B47" s="22" t="s">
        <v>216</v>
      </c>
      <c r="C47" s="38" t="str" cm="1">
        <f t="array" ref="C47">IFERROR(_xlfn.LET(_xlpm.corte,IF(ISNUMBER(Parâmetros!$E$14),Parâmetros!$E$14,DATEVALUE(RIGHT(Parâmetros!$E$14,10))),_xlpm.dt,_xlfn.MAXIFS(Cadastro!$E$5:$E$94,Cadastro!$A$5:$A$94,$A47,Cadastro!$E$5:$E$94,"&lt;="&amp;_xlpm.corte),_xlfn.XLOOKUP(1,(Cadastro!$A$5:$A$94=$A47)*(Cadastro!$E$5:$E$94=_xlpm.dt),Cadastro!$C$5:$C$94)),"NÃO INFORMADO")</f>
        <v>MEC</v>
      </c>
      <c r="D47" s="40" t="str" cm="1">
        <f t="array" ref="D47">IFERROR(_xlfn.LET(_xlpm.corte,IF(ISNUMBER(Parâmetros!$E$14),Parâmetros!$E$14,DATEVALUE(RIGHT(Parâmetros!$E$14,10))),_xlpm.dt,_xlfn.MAXIFS(Cadastro!$E$5:$E$94,Cadastro!$A$5:$A$94,$A47,Cadastro!$E$5:$E$94,"&lt;="&amp;_xlpm.corte),_xlfn.XLOOKUP(1,(Cadastro!$A$5:$A$94=$A47)*(Cadastro!$E$5:$E$94=_xlpm.dt),Cadastro!$D$5:$D$94)),"")</f>
        <v>B</v>
      </c>
      <c r="E47" s="88">
        <f>COUNTIFS('Base Diária'!$A:$A,$A47,'Base Diária'!$P:$P,"Sim")</f>
        <v>12</v>
      </c>
      <c r="F47" s="88">
        <f>COUNTIFS('Base Diária'!$A:$A,$A47,'Base Diária'!$Q:$Q,"Sim")</f>
        <v>12</v>
      </c>
      <c r="G47" s="88">
        <f>COUNTIFS('Base Diária'!$A:$A,$A47,'Base Diária'!$P:$P,"Sim",'Base Diária'!$Y:$Y,"Falta de registro")</f>
        <v>0</v>
      </c>
      <c r="H47" s="89">
        <f>SUMIFS('Base Diária'!$L:$L,'Base Diária'!$A:$A,$A47,'Base Diária'!$Q:$Q,"Sim")</f>
        <v>79.080000000000013</v>
      </c>
      <c r="I47" s="89">
        <f>SUMIFS('Base Diária'!$M:$M,'Base Diária'!$A:$A,$A47,'Base Diária'!$Q:$Q,"Sim")</f>
        <v>92.04</v>
      </c>
      <c r="J47" s="90">
        <f t="shared" si="3"/>
        <v>0.85919165580182533</v>
      </c>
      <c r="K47" s="90">
        <f>Parâmetros!$E$13</f>
        <v>0.8</v>
      </c>
      <c r="L47" s="91">
        <f t="shared" si="4"/>
        <v>5.9191655801825283E-2</v>
      </c>
      <c r="M47" s="90">
        <f>IFERROR(COUNTIFS('Base Diária'!$A:$A,$A47,'Base Diária'!$R:$R,"Sim")/$F47,"")</f>
        <v>0.66666666666666663</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$94,Cadastro!$A$5:$A$94,$A48,Cadastro!$E$5:$E$94,"&lt;="&amp;_xlpm.corte),_xlfn.XLOOKUP(1,(Cadastro!$A$5:$A$94=$A48)*(Cadastro!$E$5:$E$94=_xlpm.dt),Cadastro!$C$5:$C$94)),"NÃO INFORMADO")</f>
        <v>MEC</v>
      </c>
      <c r="D48" s="40" t="str" cm="1">
        <f t="array" ref="D48">IFERROR(_xlfn.LET(_xlpm.corte,IF(ISNUMBER(Parâmetros!$E$14),Parâmetros!$E$14,DATEVALUE(RIGHT(Parâmetros!$E$14,10))),_xlpm.dt,_xlfn.MAXIFS(Cadastro!$E$5:$E$94,Cadastro!$A$5:$A$94,$A48,Cadastro!$E$5:$E$94,"&lt;="&amp;_xlpm.corte),_xlfn.XLOOKUP(1,(Cadastro!$A$5:$A$94=$A48)*(Cadastro!$E$5:$E$94=_xlpm.dt),Cadastro!$D$5:$D$94)),"")</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$94,Cadastro!$A$5:$A$94,$A49,Cadastro!$E$5:$E$94,"&lt;="&amp;_xlpm.corte),_xlfn.XLOOKUP(1,(Cadastro!$A$5:$A$94=$A49)*(Cadastro!$E$5:$E$94=_xlpm.dt),Cadastro!$C$5:$C$94)),"NÃO INFORMADO")</f>
        <v>MEC</v>
      </c>
      <c r="D49" s="40" t="str" cm="1">
        <f t="array" ref="D49">IFERROR(_xlfn.LET(_xlpm.corte,IF(ISNUMBER(Parâmetros!$E$14),Parâmetros!$E$14,DATEVALUE(RIGHT(Parâmetros!$E$14,10))),_xlpm.dt,_xlfn.MAXIFS(Cadastro!$E$5:$E$94,Cadastro!$A$5:$A$94,$A49,Cadastro!$E$5:$E$94,"&lt;="&amp;_xlpm.corte),_xlfn.XLOOKUP(1,(Cadastro!$A$5:$A$94=$A49)*(Cadastro!$E$5:$E$94=_xlpm.dt),Cadastro!$D$5:$D$94)),"")</f>
        <v>A</v>
      </c>
      <c r="E49" s="88">
        <f>COUNTIFS('Base Diária'!$A:$A,$A49,'Base Diária'!$P:$P,"Sim")</f>
        <v>13</v>
      </c>
      <c r="F49" s="88">
        <f>COUNTIFS('Base Diária'!$A:$A,$A49,'Base Diária'!$Q:$Q,"Sim")</f>
        <v>12</v>
      </c>
      <c r="G49" s="88">
        <f>COUNTIFS('Base Diária'!$A:$A,$A49,'Base Diária'!$P:$P,"Sim",'Base Diária'!$Y:$Y,"Falta de registro")</f>
        <v>1</v>
      </c>
      <c r="H49" s="89">
        <f>SUMIFS('Base Diária'!$L:$L,'Base Diária'!$A:$A,$A49,'Base Diária'!$Q:$Q,"Sim")</f>
        <v>75.439999999999984</v>
      </c>
      <c r="I49" s="89">
        <f>SUMIFS('Base Diária'!$M:$M,'Base Diária'!$A:$A,$A49,'Base Diária'!$Q:$Q,"Sim")</f>
        <v>90.96</v>
      </c>
      <c r="J49" s="90">
        <f t="shared" si="3"/>
        <v>0.82937554969217231</v>
      </c>
      <c r="K49" s="90">
        <f>Parâmetros!$E$13</f>
        <v>0.8</v>
      </c>
      <c r="L49" s="91">
        <f t="shared" si="4"/>
        <v>2.9375549692172265E-2</v>
      </c>
      <c r="M49" s="90">
        <f>IFERROR(COUNTIFS('Base Diária'!$A:$A,$A49,'Base Diária'!$R:$R,"Sim")/$F49,"")</f>
        <v>0.75</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$94,Cadastro!$A$5:$A$94,$A50,Cadastro!$E$5:$E$94,"&lt;="&amp;_xlpm.corte),_xlfn.XLOOKUP(1,(Cadastro!$A$5:$A$94=$A50)*(Cadastro!$E$5:$E$94=_xlpm.dt),Cadastro!$C$5:$C$94)),"NÃO INFORMADO")</f>
        <v>AUT</v>
      </c>
      <c r="D50" s="40" t="str" cm="1">
        <f t="array" ref="D50">IFERROR(_xlfn.LET(_xlpm.corte,IF(ISNUMBER(Parâmetros!$E$14),Parâmetros!$E$14,DATEVALUE(RIGHT(Parâmetros!$E$14,10))),_xlpm.dt,_xlfn.MAXIFS(Cadastro!$E$5:$E$94,Cadastro!$A$5:$A$94,$A50,Cadastro!$E$5:$E$94,"&lt;="&amp;_xlpm.corte),_xlfn.XLOOKUP(1,(Cadastro!$A$5:$A$94=$A50)*(Cadastro!$E$5:$E$94=_xlpm.dt),Cadastro!$D$5:$D$94)),"")</f>
        <v>6x1</v>
      </c>
      <c r="E50" s="88">
        <f>COUNTIFS('Base Diária'!$A:$A,$A50,'Base Diária'!$P:$P,"Sim")</f>
        <v>7</v>
      </c>
      <c r="F50" s="88">
        <f>COUNTIFS('Base Diária'!$A:$A,$A50,'Base Diária'!$Q:$Q,"Sim")</f>
        <v>5</v>
      </c>
      <c r="G50" s="88">
        <f>COUNTIFS('Base Diária'!$A:$A,$A50,'Base Diária'!$P:$P,"Sim",'Base Diária'!$Y:$Y,"Falta de registro")</f>
        <v>2</v>
      </c>
      <c r="H50" s="89">
        <f>SUMIFS('Base Diária'!$L:$L,'Base Diária'!$A:$A,$A50,'Base Diária'!$Q:$Q,"Sim")</f>
        <v>39.81</v>
      </c>
      <c r="I50" s="89">
        <f>SUMIFS('Base Diária'!$M:$M,'Base Diária'!$A:$A,$A50,'Base Diária'!$Q:$Q,"Sim")</f>
        <v>44</v>
      </c>
      <c r="J50" s="90">
        <f t="shared" si="3"/>
        <v>0.90477272727272728</v>
      </c>
      <c r="K50" s="90">
        <f>Parâmetros!$E$13</f>
        <v>0.8</v>
      </c>
      <c r="L50" s="91">
        <f t="shared" si="4"/>
        <v>0.10477272727272724</v>
      </c>
      <c r="M50" s="90">
        <f>IFERROR(COUNTIFS('Base Diária'!$A:$A,$A50,'Base Diária'!$R:$R,"Sim")/$F50,"")</f>
        <v>0.8</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$94,Cadastro!$A$5:$A$94,$A51,Cadastro!$E$5:$E$94,"&lt;="&amp;_xlpm.corte),_xlfn.XLOOKUP(1,(Cadastro!$A$5:$A$94=$A51)*(Cadastro!$E$5:$E$94=_xlpm.dt),Cadastro!$C$5:$C$94)),"NÃO INFORMADO")</f>
        <v>1001ADM</v>
      </c>
      <c r="D51" s="40" t="str" cm="1">
        <f t="array" ref="D51">IFERROR(_xlfn.LET(_xlpm.corte,IF(ISNUMBER(Parâmetros!$E$14),Parâmetros!$E$14,DATEVALUE(RIGHT(Parâmetros!$E$14,10))),_xlpm.dt,_xlfn.MAXIFS(Cadastro!$E$5:$E$94,Cadastro!$A$5:$A$94,$A51,Cadastro!$E$5:$E$94,"&lt;="&amp;_xlpm.corte),_xlfn.XLOOKUP(1,(Cadastro!$A$5:$A$94=$A51)*(Cadastro!$E$5:$E$94=_xlpm.dt),Cadastro!$D$5:$D$94)),"")</f>
        <v>6x1</v>
      </c>
      <c r="E51" s="88">
        <f>COUNTIFS('Base Diária'!$A:$A,$A51,'Base Diária'!$P:$P,"Sim")</f>
        <v>8</v>
      </c>
      <c r="F51" s="88">
        <f>COUNTIFS('Base Diária'!$A:$A,$A51,'Base Diária'!$Q:$Q,"Sim")</f>
        <v>8</v>
      </c>
      <c r="G51" s="88">
        <f>COUNTIFS('Base Diária'!$A:$A,$A51,'Base Diária'!$P:$P,"Sim",'Base Diária'!$Y:$Y,"Falta de registro")</f>
        <v>0</v>
      </c>
      <c r="H51" s="89">
        <f>SUMIFS('Base Diária'!$L:$L,'Base Diária'!$A:$A,$A51,'Base Diária'!$Q:$Q,"Sim")</f>
        <v>62.05</v>
      </c>
      <c r="I51" s="89">
        <f>SUMIFS('Base Diária'!$M:$M,'Base Diária'!$A:$A,$A51,'Base Diária'!$Q:$Q,"Sim")</f>
        <v>68.929999999999993</v>
      </c>
      <c r="J51" s="90">
        <f t="shared" si="3"/>
        <v>0.90018859712752075</v>
      </c>
      <c r="K51" s="90">
        <f>Parâmetros!$E$13</f>
        <v>0.8</v>
      </c>
      <c r="L51" s="91">
        <f t="shared" si="4"/>
        <v>0.10018859712752071</v>
      </c>
      <c r="M51" s="90">
        <f>IFERROR(COUNTIFS('Base Diária'!$A:$A,$A51,'Base Diária'!$R:$R,"Sim")/$F51,"")</f>
        <v>1</v>
      </c>
      <c r="N51" s="89">
        <f>SUMIFS('Base Diária'!$S:$S,'Base Diária'!$A:$A,$A51,'Base Diária'!$Q:$Q,"Sim")</f>
        <v>0</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$94,Cadastro!$A$5:$A$94,$A52,Cadastro!$E$5:$E$94,"&lt;="&amp;_xlpm.corte),_xlfn.XLOOKUP(1,(Cadastro!$A$5:$A$94=$A52)*(Cadastro!$E$5:$E$94=_xlpm.dt),Cadastro!$C$5:$C$94)),"NÃO INFORMADO")</f>
        <v>MEC</v>
      </c>
      <c r="D52" s="40" t="str" cm="1">
        <f t="array" ref="D52">IFERROR(_xlfn.LET(_xlpm.corte,IF(ISNUMBER(Parâmetros!$E$14),Parâmetros!$E$14,DATEVALUE(RIGHT(Parâmetros!$E$14,10))),_xlpm.dt,_xlfn.MAXIFS(Cadastro!$E$5:$E$94,Cadastro!$A$5:$A$94,$A52,Cadastro!$E$5:$E$94,"&lt;="&amp;_xlpm.corte),_xlfn.XLOOKUP(1,(Cadastro!$A$5:$A$94=$A52)*(Cadastro!$E$5:$E$94=_xlpm.dt),Cadastro!$D$5:$D$94)),"")</f>
        <v>B</v>
      </c>
      <c r="E52" s="88">
        <f>COUNTIFS('Base Diária'!$A:$A,$A52,'Base Diária'!$P:$P,"Sim")</f>
        <v>5</v>
      </c>
      <c r="F52" s="88">
        <f>COUNTIFS('Base Diária'!$A:$A,$A52,'Base Diária'!$Q:$Q,"Sim")</f>
        <v>3</v>
      </c>
      <c r="G52" s="88">
        <f>COUNTIFS('Base Diária'!$A:$A,$A52,'Base Diária'!$P:$P,"Sim",'Base Diária'!$Y:$Y,"Falta de registro")</f>
        <v>2</v>
      </c>
      <c r="H52" s="89">
        <f>SUMIFS('Base Diária'!$L:$L,'Base Diária'!$A:$A,$A52,'Base Diária'!$Q:$Q,"Sim")</f>
        <v>17.62</v>
      </c>
      <c r="I52" s="89">
        <f>SUMIFS('Base Diária'!$M:$M,'Base Diária'!$A:$A,$A52,'Base Diária'!$Q:$Q,"Sim")</f>
        <v>23.009999999999998</v>
      </c>
      <c r="J52" s="90">
        <f t="shared" si="3"/>
        <v>0.76575401999130821</v>
      </c>
      <c r="K52" s="90">
        <f>Parâmetros!$E$13</f>
        <v>0.8</v>
      </c>
      <c r="L52" s="91">
        <f t="shared" si="4"/>
        <v>-3.4245980008691834E-2</v>
      </c>
      <c r="M52" s="90">
        <f>IFERROR(COUNTIFS('Base Diária'!$A:$A,$A52,'Base Diária'!$R:$R,"Sim")/$F52,"")</f>
        <v>0.33333333333333331</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$94,Cadastro!$A$5:$A$94,$A53,Cadastro!$E$5:$E$94,"&lt;="&amp;_xlpm.corte),_xlfn.XLOOKUP(1,(Cadastro!$A$5:$A$94=$A53)*(Cadastro!$E$5:$E$94=_xlpm.dt),Cadastro!$C$5:$C$94)),"NÃO INFORMADO")</f>
        <v>NÃO INFORMADO</v>
      </c>
      <c r="D53" s="40" t="str" cm="1">
        <f t="array" ref="D53">IFERROR(_xlfn.LET(_xlpm.corte,IF(ISNUMBER(Parâmetros!$E$14),Parâmetros!$E$14,DATEVALUE(RIGHT(Parâmetros!$E$14,10))),_xlpm.dt,_xlfn.MAXIFS(Cadastro!$E$5:$E$94,Cadastro!$A$5:$A$94,$A53,Cadastro!$E$5:$E$94,"&lt;="&amp;_xlpm.corte),_xlfn.XLOOKUP(1,(Cadastro!$A$5:$A$94=$A53)*(Cadastro!$E$5:$E$94=_xlpm.dt),Cadastro!$D$5:$D$94)),"")</f>
        <v>Férias</v>
      </c>
      <c r="E53" s="88">
        <f>COUNTIFS('Base Diária'!$A:$A,$A53,'Base Diária'!$P:$P,"Sim")</f>
        <v>0</v>
      </c>
      <c r="F53" s="88">
        <f>COUNTIFS('Base Diária'!$A:$A,$A53,'Base Diária'!$Q:$Q,"Sim")</f>
        <v>0</v>
      </c>
      <c r="G53" s="88">
        <f>COUNTIFS('Base Diária'!$A:$A,$A53,'Base Diária'!$P:$P,"Sim",'Base Diária'!$Y:$Y,"Falta de registro")</f>
        <v>0</v>
      </c>
      <c r="H53" s="89">
        <f>SUMIFS('Base Diária'!$L:$L,'Base Diária'!$A:$A,$A53,'Base Diária'!$Q:$Q,"Sim")</f>
        <v>0</v>
      </c>
      <c r="I53" s="89">
        <f>SUMIFS('Base Diária'!$M:$M,'Base Diária'!$A:$A,$A53,'Base Diária'!$Q:$Q,"Sim")</f>
        <v>0</v>
      </c>
      <c r="J53" s="90" t="str">
        <f t="shared" si="3"/>
        <v/>
      </c>
      <c r="K53" s="90">
        <f>Parâmetros!$E$13</f>
        <v>0.8</v>
      </c>
      <c r="L53" s="91" t="str">
        <f t="shared" si="4"/>
        <v/>
      </c>
      <c r="M53" s="90" t="str">
        <f>IFERROR(COUNTIFS('Base Diária'!$A:$A,$A53,'Base Diária'!$R:$R,"Sim")/$F53,"")</f>
        <v/>
      </c>
      <c r="N53" s="89">
        <f>SUMIFS('Base Diária'!$S:$S,'Base Diária'!$A:$A,$A53,'Base Diária'!$Q:$Q,"Sim")</f>
        <v>0</v>
      </c>
      <c r="O53" s="88">
        <f>COUNTIFS('Base Diária'!$A:$A,$A53,'Base Diária'!$T:$T,"Sim")</f>
        <v>0</v>
      </c>
      <c r="P53" s="88">
        <f>COUNTIFS('Base Diária'!$A:$A,$A53,'Base Diária'!$P:$P,"Sim",'Base Diária'!$V:$V,"DIVERGE*")</f>
        <v>0</v>
      </c>
      <c r="Q53" s="40" t="str">
        <f t="shared" si="5"/>
        <v>Não mensurável</v>
      </c>
    </row>
    <row r="54" spans="1:17" ht="15" customHeight="1" x14ac:dyDescent="0.25">
      <c r="A54" s="37">
        <v>11415</v>
      </c>
      <c r="B54" s="22" t="s">
        <v>197</v>
      </c>
      <c r="C54" s="38" t="str" cm="1">
        <f t="array" ref="C54">IFERROR(_xlfn.LET(_xlpm.corte,IF(ISNUMBER(Parâmetros!$E$14),Parâmetros!$E$14,DATEVALUE(RIGHT(Parâmetros!$E$14,10))),_xlpm.dt,_xlfn.MAXIFS(Cadastro!$E$5:$E$94,Cadastro!$A$5:$A$94,$A54,Cadastro!$E$5:$E$94,"&lt;="&amp;_xlpm.corte),_xlfn.XLOOKUP(1,(Cadastro!$A$5:$A$94=$A54)*(Cadastro!$E$5:$E$94=_xlpm.dt),Cadastro!$C$5:$C$94)),"NÃO INFORMADO")</f>
        <v>LUB</v>
      </c>
      <c r="D54" s="40" t="str" cm="1">
        <f t="array" ref="D54">IFERROR(_xlfn.LET(_xlpm.corte,IF(ISNUMBER(Parâmetros!$E$14),Parâmetros!$E$14,DATEVALUE(RIGHT(Parâmetros!$E$14,10))),_xlpm.dt,_xlfn.MAXIFS(Cadastro!$E$5:$E$94,Cadastro!$A$5:$A$94,$A54,Cadastro!$E$5:$E$94,"&lt;="&amp;_xlpm.corte),_xlfn.XLOOKUP(1,(Cadastro!$A$5:$A$94=$A54)*(Cadastro!$E$5:$E$94=_xlpm.dt),Cadastro!$D$5:$D$94)),"")</f>
        <v>6x1</v>
      </c>
      <c r="E54" s="88">
        <f>COUNTIFS('Base Diária'!$A:$A,$A54,'Base Diária'!$P:$P,"Sim")</f>
        <v>6</v>
      </c>
      <c r="F54" s="88">
        <f>COUNTIFS('Base Diária'!$A:$A,$A54,'Base Diária'!$Q:$Q,"Sim")</f>
        <v>4</v>
      </c>
      <c r="G54" s="88">
        <f>COUNTIFS('Base Diária'!$A:$A,$A54,'Base Diária'!$P:$P,"Sim",'Base Diária'!$Y:$Y,"Falta de registro")</f>
        <v>2</v>
      </c>
      <c r="H54" s="89">
        <f>SUMIFS('Base Diária'!$L:$L,'Base Diária'!$A:$A,$A54,'Base Diária'!$Q:$Q,"Sim")</f>
        <v>27.889999999999997</v>
      </c>
      <c r="I54" s="89">
        <f>SUMIFS('Base Diária'!$M:$M,'Base Diária'!$A:$A,$A54,'Base Diária'!$Q:$Q,"Sim")</f>
        <v>33.730000000000004</v>
      </c>
      <c r="J54" s="90">
        <f t="shared" si="3"/>
        <v>0.82686036169581956</v>
      </c>
      <c r="K54" s="90">
        <f>Parâmetros!$E$13</f>
        <v>0.8</v>
      </c>
      <c r="L54" s="91">
        <f t="shared" si="4"/>
        <v>2.6860361695819512E-2</v>
      </c>
      <c r="M54" s="90">
        <f>IFERROR(COUNTIFS('Base Diária'!$A:$A,$A54,'Base Diária'!$R:$R,"Sim")/$F54,"")</f>
        <v>1</v>
      </c>
      <c r="N54" s="89">
        <f>SUMIFS('Base Diária'!$S:$S,'Base Diária'!$A:$A,$A54,'Base Diária'!$Q:$Q,"Sim")</f>
        <v>0</v>
      </c>
      <c r="O54" s="88">
        <f>COUNTIFS('Base Diária'!$A:$A,$A54,'Base Diária'!$T:$T,"Sim")</f>
        <v>0</v>
      </c>
      <c r="P54" s="88">
        <f>COUNTIFS('Base Diária'!$A:$A,$A54,'Base Diária'!$P:$P,"Sim",'Base Diária'!$V:$V,"DIVERGE*")</f>
        <v>0</v>
      </c>
      <c r="Q54" s="40" t="str">
        <f t="shared" si="5"/>
        <v>Na meta</v>
      </c>
    </row>
    <row r="55" spans="1:17" ht="15" customHeight="1" x14ac:dyDescent="0.25">
      <c r="A55" s="37">
        <v>12418</v>
      </c>
      <c r="B55" s="22" t="s">
        <v>198</v>
      </c>
      <c r="C55" s="38" t="str" cm="1">
        <f t="array" ref="C55">IFERROR(_xlfn.LET(_xlpm.corte,IF(ISNUMBER(Parâmetros!$E$14),Parâmetros!$E$14,DATEVALUE(RIGHT(Parâmetros!$E$14,10))),_xlpm.dt,_xlfn.MAXIFS(Cadastro!$E$5:$E$94,Cadastro!$A$5:$A$94,$A55,Cadastro!$E$5:$E$94,"&lt;="&amp;_xlpm.corte),_xlfn.XLOOKUP(1,(Cadastro!$A$5:$A$94=$A55)*(Cadastro!$E$5:$E$94=_xlpm.dt),Cadastro!$C$5:$C$94)),"NÃO INFORMADO")</f>
        <v>NÃO INFORMADO</v>
      </c>
      <c r="D55" s="40" t="str" cm="1">
        <f t="array" ref="D55">IFERROR(_xlfn.LET(_xlpm.corte,IF(ISNUMBER(Parâmetros!$E$14),Parâmetros!$E$14,DATEVALUE(RIGHT(Parâmetros!$E$14,10))),_xlpm.dt,_xlfn.MAXIFS(Cadastro!$E$5:$E$94,Cadastro!$A$5:$A$94,$A55,Cadastro!$E$5:$E$94,"&lt;="&amp;_xlpm.corte),_xlfn.XLOOKUP(1,(Cadastro!$A$5:$A$94=$A55)*(Cadastro!$E$5:$E$94=_xlpm.dt),Cadastro!$D$5:$D$94)),"")</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$94,Cadastro!$A$5:$A$94,$A56,Cadastro!$E$5:$E$94,"&lt;="&amp;_xlpm.corte),_xlfn.XLOOKUP(1,(Cadastro!$A$5:$A$94=$A56)*(Cadastro!$E$5:$E$94=_xlpm.dt),Cadastro!$C$5:$C$94)),"NÃO INFORMADO")</f>
        <v>NÃO INFORMADO</v>
      </c>
      <c r="D56" s="40" t="str" cm="1">
        <f t="array" ref="D56">IFERROR(_xlfn.LET(_xlpm.corte,IF(ISNUMBER(Parâmetros!$E$14),Parâmetros!$E$14,DATEVALUE(RIGHT(Parâmetros!$E$14,10))),_xlpm.dt,_xlfn.MAXIFS(Cadastro!$E$5:$E$94,Cadastro!$A$5:$A$94,$A56,Cadastro!$E$5:$E$94,"&lt;="&amp;_xlpm.corte),_xlfn.XLOOKUP(1,(Cadastro!$A$5:$A$94=$A56)*(Cadastro!$E$5:$E$94=_xlpm.dt),Cadastro!$D$5:$D$94)),"")</f>
        <v>Férias</v>
      </c>
      <c r="E56" s="88">
        <f>COUNTIFS('Base Diária'!$A:$A,$A56,'Base Diária'!$P:$P,"Sim")</f>
        <v>0</v>
      </c>
      <c r="F56" s="88">
        <f>COUNTIFS('Base Diária'!$A:$A,$A56,'Base Diária'!$Q:$Q,"Sim")</f>
        <v>0</v>
      </c>
      <c r="G56" s="88">
        <f>COUNTIFS('Base Diária'!$A:$A,$A56,'Base Diária'!$P:$P,"Sim",'Base Diária'!$Y:$Y,"Falta de registro")</f>
        <v>0</v>
      </c>
      <c r="H56" s="89">
        <f>SUMIFS('Base Diária'!$L:$L,'Base Diária'!$A:$A,$A56,'Base Diária'!$Q:$Q,"Sim")</f>
        <v>0</v>
      </c>
      <c r="I56" s="89">
        <f>SUMIFS('Base Diária'!$M:$M,'Base Diária'!$A:$A,$A56,'Base Diária'!$Q:$Q,"Sim")</f>
        <v>0</v>
      </c>
      <c r="J56" s="90" t="str">
        <f t="shared" si="3"/>
        <v/>
      </c>
      <c r="K56" s="90">
        <f>Parâmetros!$E$13</f>
        <v>0.8</v>
      </c>
      <c r="L56" s="91" t="str">
        <f t="shared" si="4"/>
        <v/>
      </c>
      <c r="M56" s="90" t="str">
        <f>IFERROR(COUNTIFS('Base Diária'!$A:$A,$A56,'Base Diária'!$R:$R,"Sim")/$F56,"")</f>
        <v/>
      </c>
      <c r="N56" s="89">
        <f>SUMIFS('Base Diária'!$S:$S,'Base Diária'!$A:$A,$A56,'Base Diária'!$Q:$Q,"Sim")</f>
        <v>0</v>
      </c>
      <c r="O56" s="88">
        <f>COUNTIFS('Base Diária'!$A:$A,$A56,'Base Diária'!$T:$T,"Sim")</f>
        <v>0</v>
      </c>
      <c r="P56" s="88">
        <f>COUNTIFS('Base Diária'!$A:$A,$A56,'Base Diária'!$P:$P,"Sim",'Base Diária'!$V:$V,"DIVERGE*")</f>
        <v>0</v>
      </c>
      <c r="Q56" s="40" t="str">
        <f t="shared" si="5"/>
        <v>Não mensurável</v>
      </c>
    </row>
    <row r="57" spans="1:17" ht="15" customHeight="1" x14ac:dyDescent="0.25">
      <c r="A57" s="37">
        <v>53291</v>
      </c>
      <c r="B57" s="22" t="s">
        <v>211</v>
      </c>
      <c r="C57" s="38" t="str" cm="1">
        <f t="array" ref="C57">IFERROR(_xlfn.LET(_xlpm.corte,IF(ISNUMBER(Parâmetros!$E$14),Parâmetros!$E$14,DATEVALUE(RIGHT(Parâmetros!$E$14,10))),_xlpm.dt,_xlfn.MAXIFS(Cadastro!$E$5:$E$94,Cadastro!$A$5:$A$94,$A57,Cadastro!$E$5:$E$94,"&lt;="&amp;_xlpm.corte),_xlfn.XLOOKUP(1,(Cadastro!$A$5:$A$94=$A57)*(Cadastro!$E$5:$E$94=_xlpm.dt),Cadastro!$C$5:$C$94)),"NÃO INFORMADO")</f>
        <v>NÃO INFORMADO</v>
      </c>
      <c r="D57" s="40" t="str" cm="1">
        <f t="array" ref="D57">IFERROR(_xlfn.LET(_xlpm.corte,IF(ISNUMBER(Parâmetros!$E$14),Parâmetros!$E$14,DATEVALUE(RIGHT(Parâmetros!$E$14,10))),_xlpm.dt,_xlfn.MAXIFS(Cadastro!$E$5:$E$94,Cadastro!$A$5:$A$94,$A57,Cadastro!$E$5:$E$94,"&lt;="&amp;_xlpm.corte),_xlfn.XLOOKUP(1,(Cadastro!$A$5:$A$94=$A57)*(Cadastro!$E$5:$E$94=_xlpm.dt),Cadastro!$D$5:$D$94)),"")</f>
        <v>Férias</v>
      </c>
      <c r="E57" s="88">
        <f>COUNTIFS('Base Diária'!$A:$A,$A57,'Base Diária'!$P:$P,"Sim")</f>
        <v>0</v>
      </c>
      <c r="F57" s="88">
        <f>COUNTIFS('Base Diária'!$A:$A,$A57,'Base Diária'!$Q:$Q,"Sim")</f>
        <v>0</v>
      </c>
      <c r="G57" s="88">
        <f>COUNTIFS('Base Diária'!$A:$A,$A57,'Base Diária'!$P:$P,"Sim",'Base Diária'!$Y:$Y,"Falta de registro")</f>
        <v>0</v>
      </c>
      <c r="H57" s="89">
        <f>SUMIFS('Base Diária'!$L:$L,'Base Diária'!$A:$A,$A57,'Base Diária'!$Q:$Q,"Sim")</f>
        <v>0</v>
      </c>
      <c r="I57" s="89">
        <f>SUMIFS('Base Diária'!$M:$M,'Base Diária'!$A:$A,$A57,'Base Diária'!$Q:$Q,"Sim")</f>
        <v>0</v>
      </c>
      <c r="J57" s="90" t="str">
        <f t="shared" si="3"/>
        <v/>
      </c>
      <c r="K57" s="90">
        <f>Parâmetros!$E$13</f>
        <v>0.8</v>
      </c>
      <c r="L57" s="91" t="str">
        <f t="shared" si="4"/>
        <v/>
      </c>
      <c r="M57" s="90" t="str">
        <f>IFERROR(COUNTIFS('Base Diária'!$A:$A,$A57,'Base Diária'!$R:$R,"Sim")/$F57,"")</f>
        <v/>
      </c>
      <c r="N57" s="89">
        <f>SUMIFS('Base Diária'!$S:$S,'Base Diária'!$A:$A,$A57,'Base Diária'!$Q:$Q,"Sim")</f>
        <v>0</v>
      </c>
      <c r="O57" s="88">
        <f>COUNTIFS('Base Diária'!$A:$A,$A57,'Base Diária'!$T:$T,"Sim")</f>
        <v>0</v>
      </c>
      <c r="P57" s="88">
        <f>COUNTIFS('Base Diária'!$A:$A,$A57,'Base Diária'!$P:$P,"Sim",'Base Diária'!$V:$V,"DIVERGE*")</f>
        <v>0</v>
      </c>
      <c r="Q57" s="40" t="str">
        <f t="shared" si="5"/>
        <v>Não mensurável</v>
      </c>
    </row>
    <row r="58" spans="1:17" ht="15" customHeight="1" x14ac:dyDescent="0.25">
      <c r="A58" s="37">
        <v>54179</v>
      </c>
      <c r="B58" s="22" t="s">
        <v>223</v>
      </c>
      <c r="C58" s="38" t="str" cm="1">
        <f t="array" ref="C58">IFERROR(_xlfn.LET(_xlpm.corte,IF(ISNUMBER(Parâmetros!$E$14),Parâmetros!$E$14,DATEVALUE(RIGHT(Parâmetros!$E$14,10))),_xlpm.dt,_xlfn.MAXIFS(Cadastro!$E$5:$E$94,Cadastro!$A$5:$A$94,$A58,Cadastro!$E$5:$E$94,"&lt;="&amp;_xlpm.corte),_xlfn.XLOOKUP(1,(Cadastro!$A$5:$A$94=$A58)*(Cadastro!$E$5:$E$94=_xlpm.dt),Cadastro!$C$5:$C$94)),"NÃO INFORMADO")</f>
        <v>NÃO INFORMADO</v>
      </c>
      <c r="D58" s="40" t="str" cm="1">
        <f t="array" ref="D58">IFERROR(_xlfn.LET(_xlpm.corte,IF(ISNUMBER(Parâmetros!$E$14),Parâmetros!$E$14,DATEVALUE(RIGHT(Parâmetros!$E$14,10))),_xlpm.dt,_xlfn.MAXIFS(Cadastro!$E$5:$E$94,Cadastro!$A$5:$A$94,$A58,Cadastro!$E$5:$E$94,"&lt;="&amp;_xlpm.corte),_xlfn.XLOOKUP(1,(Cadastro!$A$5:$A$94=$A58)*(Cadastro!$E$5:$E$94=_xlpm.dt),Cadastro!$D$5:$D$94)),"")</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$94,Cadastro!$A$5:$A$94,$A59,Cadastro!$E$5:$E$94,"&lt;="&amp;_xlpm.corte),_xlfn.XLOOKUP(1,(Cadastro!$A$5:$A$94=$A59)*(Cadastro!$E$5:$E$94=_xlpm.dt),Cadastro!$C$5:$C$94)),"NÃO INFORMADO")</f>
        <v>PED</v>
      </c>
      <c r="D59" s="40" t="str" cm="1">
        <f t="array" ref="D59">IFERROR(_xlfn.LET(_xlpm.corte,IF(ISNUMBER(Parâmetros!$E$14),Parâmetros!$E$14,DATEVALUE(RIGHT(Parâmetros!$E$14,10))),_xlpm.dt,_xlfn.MAXIFS(Cadastro!$E$5:$E$94,Cadastro!$A$5:$A$94,$A59,Cadastro!$E$5:$E$94,"&lt;="&amp;_xlpm.corte),_xlfn.XLOOKUP(1,(Cadastro!$A$5:$A$94=$A59)*(Cadastro!$E$5:$E$94=_xlpm.dt),Cadastro!$D$5:$D$94)),"")</f>
        <v>6x1</v>
      </c>
      <c r="E59" s="88">
        <f>COUNTIFS('Base Diária'!$A:$A,$A59,'Base Diária'!$P:$P,"Sim")</f>
        <v>14</v>
      </c>
      <c r="F59" s="88">
        <f>COUNTIFS('Base Diária'!$A:$A,$A59,'Base Diária'!$Q:$Q,"Sim")</f>
        <v>14</v>
      </c>
      <c r="G59" s="88">
        <f>COUNTIFS('Base Diária'!$A:$A,$A59,'Base Diária'!$P:$P,"Sim",'Base Diária'!$Y:$Y,"Falta de registro")</f>
        <v>0</v>
      </c>
      <c r="H59" s="89">
        <f>SUMIFS('Base Diária'!$L:$L,'Base Diária'!$A:$A,$A59,'Base Diária'!$Q:$Q,"Sim")</f>
        <v>105.58</v>
      </c>
      <c r="I59" s="89">
        <f>SUMIFS('Base Diária'!$M:$M,'Base Diária'!$A:$A,$A59,'Base Diária'!$Q:$Q,"Sim")</f>
        <v>120.25999999999998</v>
      </c>
      <c r="J59" s="90">
        <f t="shared" si="3"/>
        <v>0.87793114917678383</v>
      </c>
      <c r="K59" s="90">
        <f>Parâmetros!$E$13</f>
        <v>0.8</v>
      </c>
      <c r="L59" s="91">
        <f t="shared" si="4"/>
        <v>7.7931149176783787E-2</v>
      </c>
      <c r="M59" s="90">
        <f>IFERROR(COUNTIFS('Base Diária'!$A:$A,$A59,'Base Diária'!$R:$R,"Sim")/$F59,"")</f>
        <v>0.8571428571428571</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$94,Cadastro!$A$5:$A$94,$A60,Cadastro!$E$5:$E$94,"&lt;="&amp;_xlpm.corte),_xlfn.XLOOKUP(1,(Cadastro!$A$5:$A$94=$A60)*(Cadastro!$E$5:$E$94=_xlpm.dt),Cadastro!$C$5:$C$94)),"NÃO INFORMADO")</f>
        <v>PED</v>
      </c>
      <c r="D60" s="40" t="str" cm="1">
        <f t="array" ref="D60">IFERROR(_xlfn.LET(_xlpm.corte,IF(ISNUMBER(Parâmetros!$E$14),Parâmetros!$E$14,DATEVALUE(RIGHT(Parâmetros!$E$14,10))),_xlpm.dt,_xlfn.MAXIFS(Cadastro!$E$5:$E$94,Cadastro!$A$5:$A$94,$A60,Cadastro!$E$5:$E$94,"&lt;="&amp;_xlpm.corte),_xlfn.XLOOKUP(1,(Cadastro!$A$5:$A$94=$A60)*(Cadastro!$E$5:$E$94=_xlpm.dt),Cadastro!$D$5:$D$94)),"")</f>
        <v>6x1</v>
      </c>
      <c r="E60" s="88">
        <f>COUNTIFS('Base Diária'!$A:$A,$A60,'Base Diária'!$P:$P,"Sim")</f>
        <v>14</v>
      </c>
      <c r="F60" s="88">
        <f>COUNTIFS('Base Diária'!$A:$A,$A60,'Base Diária'!$Q:$Q,"Sim")</f>
        <v>13</v>
      </c>
      <c r="G60" s="88">
        <f>COUNTIFS('Base Diária'!$A:$A,$A60,'Base Diária'!$P:$P,"Sim",'Base Diária'!$Y:$Y,"Falta de registro")</f>
        <v>1</v>
      </c>
      <c r="H60" s="89">
        <f>SUMIFS('Base Diária'!$L:$L,'Base Diária'!$A:$A,$A60,'Base Diária'!$Q:$Q,"Sim")</f>
        <v>96.93</v>
      </c>
      <c r="I60" s="89">
        <f>SUMIFS('Base Diária'!$M:$M,'Base Diária'!$A:$A,$A60,'Base Diária'!$Q:$Q,"Sim")</f>
        <v>111.45999999999998</v>
      </c>
      <c r="J60" s="90">
        <f t="shared" si="3"/>
        <v>0.86963933249596292</v>
      </c>
      <c r="K60" s="90">
        <f>Parâmetros!$E$13</f>
        <v>0.8</v>
      </c>
      <c r="L60" s="91">
        <f t="shared" si="4"/>
        <v>6.963933249596288E-2</v>
      </c>
      <c r="M60" s="90">
        <f>IFERROR(COUNTIFS('Base Diária'!$A:$A,$A60,'Base Diária'!$R:$R,"Sim")/$F60,"")</f>
        <v>0.84615384615384615</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$94,Cadastro!$A$5:$A$94,$A61,Cadastro!$E$5:$E$94,"&lt;="&amp;_xlpm.corte),_xlfn.XLOOKUP(1,(Cadastro!$A$5:$A$94=$A61)*(Cadastro!$E$5:$E$94=_xlpm.dt),Cadastro!$C$5:$C$94)),"NÃO INFORMADO")</f>
        <v>PED</v>
      </c>
      <c r="D61" s="40" t="str" cm="1">
        <f t="array" ref="D61">IFERROR(_xlfn.LET(_xlpm.corte,IF(ISNUMBER(Parâmetros!$E$14),Parâmetros!$E$14,DATEVALUE(RIGHT(Parâmetros!$E$14,10))),_xlpm.dt,_xlfn.MAXIFS(Cadastro!$E$5:$E$94,Cadastro!$A$5:$A$94,$A61,Cadastro!$E$5:$E$94,"&lt;="&amp;_xlpm.corte),_xlfn.XLOOKUP(1,(Cadastro!$A$5:$A$94=$A61)*(Cadastro!$E$5:$E$94=_xlpm.dt),Cadastro!$D$5:$D$94)),"")</f>
        <v>6x1</v>
      </c>
      <c r="E61" s="88">
        <f>COUNTIFS('Base Diária'!$A:$A,$A61,'Base Diária'!$P:$P,"Sim")</f>
        <v>13</v>
      </c>
      <c r="F61" s="88">
        <f>COUNTIFS('Base Diária'!$A:$A,$A61,'Base Diária'!$Q:$Q,"Sim")</f>
        <v>13</v>
      </c>
      <c r="G61" s="88">
        <f>COUNTIFS('Base Diária'!$A:$A,$A61,'Base Diária'!$P:$P,"Sim",'Base Diária'!$Y:$Y,"Falta de registro")</f>
        <v>0</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$94,Cadastro!$A$5:$A$94,$A62,Cadastro!$E$5:$E$94,"&lt;="&amp;_xlpm.corte),_xlfn.XLOOKUP(1,(Cadastro!$A$5:$A$94=$A62)*(Cadastro!$E$5:$E$94=_xlpm.dt),Cadastro!$C$5:$C$94)),"NÃO INFORMADO")</f>
        <v>USI</v>
      </c>
      <c r="D62" s="40" t="str" cm="1">
        <f t="array" ref="D62">IFERROR(_xlfn.LET(_xlpm.corte,IF(ISNUMBER(Parâmetros!$E$14),Parâmetros!$E$14,DATEVALUE(RIGHT(Parâmetros!$E$14,10))),_xlpm.dt,_xlfn.MAXIFS(Cadastro!$E$5:$E$94,Cadastro!$A$5:$A$94,$A62,Cadastro!$E$5:$E$94,"&lt;="&amp;_xlpm.corte),_xlfn.XLOOKUP(1,(Cadastro!$A$5:$A$94=$A62)*(Cadastro!$E$5:$E$94=_xlpm.dt),Cadastro!$D$5:$D$94)),"")</f>
        <v>B</v>
      </c>
      <c r="E62" s="88">
        <f>COUNTIFS('Base Diária'!$A:$A,$A62,'Base Diária'!$P:$P,"Sim")</f>
        <v>13</v>
      </c>
      <c r="F62" s="88">
        <f>COUNTIFS('Base Diária'!$A:$A,$A62,'Base Diária'!$Q:$Q,"Sim")</f>
        <v>13</v>
      </c>
      <c r="G62" s="88">
        <f>COUNTIFS('Base Diária'!$A:$A,$A62,'Base Diária'!$P:$P,"Sim",'Base Diária'!$Y:$Y,"Falta de registro")</f>
        <v>0</v>
      </c>
      <c r="H62" s="89">
        <f>SUMIFS('Base Diária'!$L:$L,'Base Diária'!$A:$A,$A62,'Base Diária'!$Q:$Q,"Sim")</f>
        <v>83.25</v>
      </c>
      <c r="I62" s="89">
        <f>SUMIFS('Base Diária'!$M:$M,'Base Diária'!$A:$A,$A62,'Base Diária'!$Q:$Q,"Sim")</f>
        <v>99.710000000000008</v>
      </c>
      <c r="J62" s="90">
        <f t="shared" si="3"/>
        <v>0.83492127168789487</v>
      </c>
      <c r="K62" s="90">
        <f>Parâmetros!$E$13</f>
        <v>0.8</v>
      </c>
      <c r="L62" s="91">
        <f t="shared" si="4"/>
        <v>3.4921271687894828E-2</v>
      </c>
      <c r="M62" s="90">
        <f>IFERROR(COUNTIFS('Base Diária'!$A:$A,$A62,'Base Diária'!$R:$R,"Sim")/$F62,"")</f>
        <v>0.84615384615384615</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$94,Cadastro!$A$5:$A$94,$A63,Cadastro!$E$5:$E$94,"&lt;="&amp;_xlpm.corte),_xlfn.XLOOKUP(1,(Cadastro!$A$5:$A$94=$A63)*(Cadastro!$E$5:$E$94=_xlpm.dt),Cadastro!$C$5:$C$94)),"NÃO INFORMADO")</f>
        <v>USI</v>
      </c>
      <c r="D63" s="40" t="str" cm="1">
        <f t="array" ref="D63">IFERROR(_xlfn.LET(_xlpm.corte,IF(ISNUMBER(Parâmetros!$E$14),Parâmetros!$E$14,DATEVALUE(RIGHT(Parâmetros!$E$14,10))),_xlpm.dt,_xlfn.MAXIFS(Cadastro!$E$5:$E$94,Cadastro!$A$5:$A$94,$A63,Cadastro!$E$5:$E$94,"&lt;="&amp;_xlpm.corte),_xlfn.XLOOKUP(1,(Cadastro!$A$5:$A$94=$A63)*(Cadastro!$E$5:$E$94=_xlpm.dt),Cadastro!$D$5:$D$94)),"")</f>
        <v>A</v>
      </c>
      <c r="E63" s="88">
        <f>COUNTIFS('Base Diária'!$A:$A,$A63,'Base Diária'!$P:$P,"Sim")</f>
        <v>13</v>
      </c>
      <c r="F63" s="88">
        <f>COUNTIFS('Base Diária'!$A:$A,$A63,'Base Diária'!$Q:$Q,"Sim")</f>
        <v>13</v>
      </c>
      <c r="G63" s="88">
        <f>COUNTIFS('Base Diária'!$A:$A,$A63,'Base Diária'!$P:$P,"Sim",'Base Diária'!$Y:$Y,"Falta de registro")</f>
        <v>0</v>
      </c>
      <c r="H63" s="89">
        <f>SUMIFS('Base Diária'!$L:$L,'Base Diária'!$A:$A,$A63,'Base Diária'!$Q:$Q,"Sim")</f>
        <v>88.070000000000022</v>
      </c>
      <c r="I63" s="89">
        <f>SUMIFS('Base Diária'!$M:$M,'Base Diária'!$A:$A,$A63,'Base Diária'!$Q:$Q,"Sim")</f>
        <v>98.539999999999992</v>
      </c>
      <c r="J63" s="90">
        <f t="shared" si="3"/>
        <v>0.89374873147960243</v>
      </c>
      <c r="K63" s="90">
        <f>Parâmetros!$E$13</f>
        <v>0.8</v>
      </c>
      <c r="L63" s="91">
        <f t="shared" si="4"/>
        <v>9.3748731479602387E-2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$94,Cadastro!$A$5:$A$94,$A64,Cadastro!$E$5:$E$94,"&lt;="&amp;_xlpm.corte),_xlfn.XLOOKUP(1,(Cadastro!$A$5:$A$94=$A64)*(Cadastro!$E$5:$E$94=_xlpm.dt),Cadastro!$C$5:$C$94)),"NÃO INFORMADO")</f>
        <v>USI</v>
      </c>
      <c r="D64" s="40" t="str" cm="1">
        <f t="array" ref="D64">IFERROR(_xlfn.LET(_xlpm.corte,IF(ISNUMBER(Parâmetros!$E$14),Parâmetros!$E$14,DATEVALUE(RIGHT(Parâmetros!$E$14,10))),_xlpm.dt,_xlfn.MAXIFS(Cadastro!$E$5:$E$94,Cadastro!$A$5:$A$94,$A64,Cadastro!$E$5:$E$94,"&lt;="&amp;_xlpm.corte),_xlfn.XLOOKUP(1,(Cadastro!$A$5:$A$94=$A64)*(Cadastro!$E$5:$E$94=_xlpm.dt),Cadastro!$D$5:$D$94)),"")</f>
        <v>C</v>
      </c>
      <c r="E64" s="88">
        <f>COUNTIFS('Base Diária'!$A:$A,$A64,'Base Diária'!$P:$P,"Sim")</f>
        <v>13</v>
      </c>
      <c r="F64" s="88">
        <f>COUNTIFS('Base Diária'!$A:$A,$A64,'Base Diária'!$Q:$Q,"Sim")</f>
        <v>11</v>
      </c>
      <c r="G64" s="88">
        <f>COUNTIFS('Base Diária'!$A:$A,$A64,'Base Diária'!$P:$P,"Sim",'Base Diária'!$Y:$Y,"Falta de registro")</f>
        <v>2</v>
      </c>
      <c r="H64" s="89">
        <f>SUMIFS('Base Diária'!$L:$L,'Base Diária'!$A:$A,$A64,'Base Diária'!$Q:$Q,"Sim")</f>
        <v>67.16</v>
      </c>
      <c r="I64" s="89">
        <f>SUMIFS('Base Diária'!$M:$M,'Base Diária'!$A:$A,$A64,'Base Diária'!$Q:$Q,"Sim")</f>
        <v>73.37</v>
      </c>
      <c r="J64" s="90">
        <f t="shared" si="3"/>
        <v>0.91536050156739801</v>
      </c>
      <c r="K64" s="90">
        <f>Parâmetros!$E$13</f>
        <v>0.8</v>
      </c>
      <c r="L64" s="91">
        <f t="shared" si="4"/>
        <v>0.11536050156739797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4245</v>
      </c>
      <c r="C65" s="51"/>
      <c r="D65" s="92"/>
      <c r="E65" s="93">
        <f>SUM(E5:E63)</f>
        <v>670</v>
      </c>
      <c r="F65" s="93">
        <f>SUM(F5:F63)</f>
        <v>635</v>
      </c>
      <c r="G65" s="93">
        <f>SUM(G5:G63)</f>
        <v>35</v>
      </c>
      <c r="H65" s="94">
        <f>SUM(H5:H63)</f>
        <v>4508.63</v>
      </c>
      <c r="I65" s="94">
        <f>SUM(I5:I63)</f>
        <v>5079.29</v>
      </c>
      <c r="J65" s="95">
        <f t="shared" si="3"/>
        <v>0.88764965182141597</v>
      </c>
      <c r="K65" s="95">
        <f>Parâmetros!$E$13</f>
        <v>0.8</v>
      </c>
      <c r="L65" s="96">
        <f t="shared" si="4"/>
        <v>8.764965182141593E-2</v>
      </c>
      <c r="M65" s="95">
        <f>IFERROR(COUNTIF('Base Diária'!$R:$R,"Sim")/$F65,"")</f>
        <v>0.91968503937007873</v>
      </c>
      <c r="N65" s="94">
        <f>SUM(N5:N63)</f>
        <v>65.683999999999997</v>
      </c>
      <c r="O65" s="93">
        <f>SUM(O5:O63)</f>
        <v>33</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zoomScaleNormal="100" workbookViewId="0">
      <pane xSplit="5" ySplit="4" topLeftCell="F14" activePane="bottomRight" state="frozen"/>
      <selection pane="topRight" activeCell="I22" sqref="I22"/>
      <selection pane="bottomLeft" activeCell="I22" sqref="I22"/>
      <selection pane="bottomRight" activeCell="I28" sqref="I28"/>
    </sheetView>
  </sheetViews>
  <sheetFormatPr defaultColWidth="8.7109375" defaultRowHeight="15" x14ac:dyDescent="0.25"/>
  <cols>
    <col min="1" max="1" width="17.28515625" style="59" customWidth="1"/>
    <col min="2" max="2" width="37.28515625" bestFit="1" customWidth="1"/>
    <col min="3" max="3" width="15.42578125" hidden="1"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4246</v>
      </c>
    </row>
    <row r="2" spans="1:39" ht="15" customHeight="1" x14ac:dyDescent="0.25">
      <c r="A2" s="104" t="s">
        <v>4247</v>
      </c>
    </row>
    <row r="4" spans="1:39" s="59" customFormat="1" ht="30" customHeight="1" x14ac:dyDescent="0.25">
      <c r="A4" s="57" t="s">
        <v>162</v>
      </c>
      <c r="B4" s="57" t="s">
        <v>163</v>
      </c>
      <c r="C4" s="57" t="s">
        <v>164</v>
      </c>
      <c r="D4" s="57" t="s">
        <v>164</v>
      </c>
      <c r="E4" s="57" t="s">
        <v>4248</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4249</v>
      </c>
      <c r="AJ4" s="58" t="s">
        <v>4250</v>
      </c>
      <c r="AK4" s="58" t="s">
        <v>16</v>
      </c>
      <c r="AL4" s="58" t="s">
        <v>5</v>
      </c>
      <c r="AM4" s="58" t="s">
        <v>4239</v>
      </c>
    </row>
    <row r="5" spans="1:39" ht="15" customHeight="1" x14ac:dyDescent="0.25">
      <c r="A5" s="110">
        <v>56222</v>
      </c>
      <c r="B5" s="18" t="s">
        <v>173</v>
      </c>
      <c r="C5" s="29" t="str">
        <f>IFERROR(INDEX(Cadastro!$C$5:$C$73,MATCH($A5,Cadastro!$A$5:$A$73,0)),"NÃO INFORMADO")</f>
        <v>AUT</v>
      </c>
      <c r="D5" s="29" t="str">
        <f>VLOOKUP($A5,CC!$A:$C,3,FALSE())</f>
        <v>AUT</v>
      </c>
      <c r="E5" s="29" t="str">
        <f>IFERROR(INDEX(Cadastro!$D$5:$D$73,MATCH($A5,Cadastro!$A$5:$A$73,0)),"")</f>
        <v>Férias</v>
      </c>
      <c r="F5" s="97" t="str">
        <f>IF(COUNTIFS('Base Diária'!$A$2:$A$2000,$A5,'Base Diária'!$F$2:$F$2000,F$4,'Base Diária'!$P$2:$P$2000,"Sim")=0,"",SUMIFS('Base Diária'!$N$2:$N$2000,'Base Diária'!$A$2:$A$2000,$A5,'Base Diária'!$F$2:$F$2000,F$4))</f>
        <v/>
      </c>
      <c r="G5" s="97" t="str">
        <f>IF(COUNTIFS('Base Diária'!$A$2:$A$2000,$A5,'Base Diária'!$F$2:$F$2000,G$4,'Base Diária'!$P$2:$P$2000,"Sim")=0,"",SUMIFS('Base Diária'!$N$2:$N$2000,'Base Diária'!$A$2:$A$2000,$A5,'Base Diária'!$F$2:$F$2000,G$4))</f>
        <v/>
      </c>
      <c r="H5" s="97" t="str">
        <f>IF(COUNTIFS('Base Diária'!$A$2:$A$2000,$A5,'Base Diária'!$F$2:$F$2000,H$4,'Base Diária'!$P$2:$P$2000,"Sim")=0,"",SUMIFS('Base Diária'!$N$2:$N$2000,'Base Diária'!$A$2:$A$2000,$A5,'Base Diária'!$F$2:$F$2000,H$4))</f>
        <v/>
      </c>
      <c r="I5" s="97" t="str">
        <f>IF(COUNTIFS('Base Diária'!$A$2:$A$2000,$A5,'Base Diária'!$F$2:$F$2000,I$4,'Base Diária'!$P$2:$P$2000,"Sim")=0,"",SUMIFS('Base Diária'!$N$2:$N$2000,'Base Diária'!$A$2:$A$2000,$A5,'Base Diária'!$F$2:$F$2000,I$4))</f>
        <v/>
      </c>
      <c r="J5" s="97" t="str">
        <f>IF(COUNTIFS('Base Diária'!$A$2:$A$2000,$A5,'Base Diária'!$F$2:$F$2000,J$4,'Base Diária'!$P$2:$P$2000,"Sim")=0,"",SUMIFS('Base Diária'!$N$2:$N$2000,'Base Diária'!$A$2:$A$2000,$A5,'Base Diária'!$F$2:$F$2000,J$4))</f>
        <v/>
      </c>
      <c r="K5" s="97" t="str">
        <f>IF(COUNTIFS('Base Diária'!$A$2:$A$2000,$A5,'Base Diária'!$F$2:$F$2000,K$4,'Base Diária'!$P$2:$P$2000,"Sim")=0,"",SUMIFS('Base Diária'!$N$2:$N$2000,'Base Diária'!$A$2:$A$2000,$A5,'Base Diária'!$F$2:$F$2000,K$4))</f>
        <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0.94659090909090904</v>
      </c>
      <c r="N5" s="97">
        <f>IF(COUNTIFS('Base Diária'!$A$2:$A$2000,$A5,'Base Diária'!$F$2:$F$2000,N$4,'Base Diária'!$P$2:$P$2000,"Sim")=0,"",SUMIFS('Base Diária'!$N$2:$N$2000,'Base Diária'!$A$2:$A$2000,$A5,'Base Diária'!$F$2:$F$2000,N$4))</f>
        <v>0.93749999999999989</v>
      </c>
      <c r="O5" s="97">
        <f>IF(COUNTIFS('Base Diária'!$A$2:$A$2000,$A5,'Base Diária'!$F$2:$F$2000,O$4,'Base Diária'!$P$2:$P$2000,"Sim")=0,"",SUMIFS('Base Diária'!$N$2:$N$2000,'Base Diária'!$A$2:$A$2000,$A5,'Base Diária'!$F$2:$F$2000,O$4))</f>
        <v>0.93295454545454548</v>
      </c>
      <c r="P5" s="97">
        <f>IF(COUNTIFS('Base Diária'!$A$2:$A$2000,$A5,'Base Diária'!$F$2:$F$2000,P$4,'Base Diária'!$P$2:$P$2000,"Sim")=0,"",SUMIFS('Base Diária'!$N$2:$N$2000,'Base Diária'!$A$2:$A$2000,$A5,'Base Diária'!$F$2:$F$2000,P$4))</f>
        <v>0.93295454545454548</v>
      </c>
      <c r="Q5" s="97">
        <f>IF(COUNTIFS('Base Diária'!$A$2:$A$2000,$A5,'Base Diária'!$F$2:$F$2000,Q$4,'Base Diária'!$P$2:$P$2000,"Sim")=0,"",SUMIFS('Base Diária'!$N$2:$N$2000,'Base Diária'!$A$2:$A$2000,$A5,'Base Diária'!$F$2:$F$2000,Q$4))</f>
        <v>0.77386363636363631</v>
      </c>
      <c r="R5" s="97" t="str">
        <f>IF(COUNTIFS('Base Diária'!$A$2:$A$2000,$A5,'Base Diária'!$F$2:$F$2000,R$4,'Base Diária'!$P$2:$P$2000,"Sim")=0,"",SUMIFS('Base Diária'!$N$2:$N$2000,'Base Diária'!$A$2:$A$2000,$A5,'Base Diária'!$F$2:$F$2000,R$4))</f>
        <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v>
      </c>
      <c r="U5" s="97">
        <f>IF(COUNTIFS('Base Diária'!$A$2:$A$2000,$A5,'Base Diária'!$F$2:$F$2000,U$4,'Base Diária'!$P$2:$P$2000,"Sim")=0,"",SUMIFS('Base Diária'!$N$2:$N$2000,'Base Diária'!$A$2:$A$2000,$A5,'Base Diária'!$F$2:$F$2000,U$4))</f>
        <v>0</v>
      </c>
      <c r="V5" s="97" t="str">
        <f>IF(COUNTIFS('Base Diária'!$A$2:$A$2000,$A5,'Base Diária'!$F$2:$F$2000,V$4,'Base Diária'!$P$2:$P$2000,"Sim")=0,"",SUMIFS('Base Diária'!$N$2:$N$2000,'Base Diária'!$A$2:$A$2000,$A5,'Base Diária'!$F$2:$F$2000,V$4))</f>
        <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5</v>
      </c>
      <c r="AJ5" s="98">
        <f>IFERROR(INDEX('Painel Empregado'!$J$5:$J$63,MATCH($A5,'Painel Empregado'!$A$5:$A$63,0)),"")</f>
        <v>0.90477272727272728</v>
      </c>
      <c r="AK5" s="98">
        <f>IFERROR(INDEX('Painel Empregado'!$M$5:$M$63,MATCH($A5,'Painel Empregado'!$A$5:$A$63,0)),"")</f>
        <v>0.8</v>
      </c>
      <c r="AL5" s="98">
        <f>IFERROR(INDEX('Painel Empregado'!$K$5:$K$63,MATCH($A5,'Painel Empregado'!$A$5:$A$63,0)),"")</f>
        <v>0.8</v>
      </c>
      <c r="AM5" s="101" t="str">
        <f>IFERROR(INDEX('Painel Empregado'!$Q$5:$Q$63,MATCH($A5,'Painel Empregado'!$A$5:$A$63,0)),"")</f>
        <v>Na meta</v>
      </c>
    </row>
    <row r="6" spans="1:39" ht="15" customHeight="1" x14ac:dyDescent="0.25">
      <c r="A6" s="110">
        <v>53512</v>
      </c>
      <c r="B6" s="18" t="s">
        <v>181</v>
      </c>
      <c r="C6" s="29" t="str">
        <f>IFERROR(INDEX(Cadastro!$C$5:$C$73,MATCH($A6,Cadastro!$A$5:$A$73,0)),"NÃO INFORMADO")</f>
        <v>AUT</v>
      </c>
      <c r="D6" s="29" t="str">
        <f>VLOOKUP($A6,CC!$A:$C,3,FALSE())</f>
        <v>AUT</v>
      </c>
      <c r="E6" s="29" t="str">
        <f>IFERROR(INDEX(Cadastro!$D$5:$D$73,MATCH($A6,Cadastro!$A$5:$A$73,0)),"")</f>
        <v>6x1</v>
      </c>
      <c r="F6" s="97">
        <f>IF(COUNTIFS('Base Diária'!$A$2:$A$2000,$A6,'Base Diária'!$F$2:$F$2000,F$4,'Base Diária'!$P$2:$P$2000,"Sim")=0,"",SUMIFS('Base Diária'!$N$2:$N$2000,'Base Diária'!$A$2:$A$2000,$A6,'Base Diária'!$F$2:$F$2000,F$4))</f>
        <v>0.9613636363636362</v>
      </c>
      <c r="G6" s="97">
        <f>IF(COUNTIFS('Base Diária'!$A$2:$A$2000,$A6,'Base Diária'!$F$2:$F$2000,G$4,'Base Diária'!$P$2:$P$2000,"Sim")=0,"",SUMIFS('Base Diária'!$N$2:$N$2000,'Base Diária'!$A$2:$A$2000,$A6,'Base Diária'!$F$2:$F$2000,G$4))</f>
        <v>0.96704545454545443</v>
      </c>
      <c r="H6" s="97">
        <f>IF(COUNTIFS('Base Diária'!$A$2:$A$2000,$A6,'Base Diária'!$F$2:$F$2000,H$4,'Base Diária'!$P$2:$P$2000,"Sim")=0,"",SUMIFS('Base Diária'!$N$2:$N$2000,'Base Diária'!$A$2:$A$2000,$A6,'Base Diária'!$F$2:$F$2000,H$4))</f>
        <v>0.97613636363636358</v>
      </c>
      <c r="I6" s="97">
        <f>IF(COUNTIFS('Base Diária'!$A$2:$A$2000,$A6,'Base Diária'!$F$2:$F$2000,I$4,'Base Diária'!$P$2:$P$2000,"Sim")=0,"",SUMIFS('Base Diária'!$N$2:$N$2000,'Base Diária'!$A$2:$A$2000,$A6,'Base Diária'!$F$2:$F$2000,I$4))</f>
        <v>0.95113636363636367</v>
      </c>
      <c r="J6" s="97">
        <f>IF(COUNTIFS('Base Diária'!$A$2:$A$2000,$A6,'Base Diária'!$F$2:$F$2000,J$4,'Base Diária'!$P$2:$P$2000,"Sim")=0,"",SUMIFS('Base Diária'!$N$2:$N$2000,'Base Diária'!$A$2:$A$2000,$A6,'Base Diária'!$F$2:$F$2000,J$4))</f>
        <v>0.99659090909090897</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0.57571623465211452</v>
      </c>
      <c r="M6" s="97">
        <f>IF(COUNTIFS('Base Diária'!$A$2:$A$2000,$A6,'Base Diária'!$F$2:$F$2000,M$4,'Base Diária'!$P$2:$P$2000,"Sim")=0,"",SUMIFS('Base Diária'!$N$2:$N$2000,'Base Diária'!$A$2:$A$2000,$A6,'Base Diária'!$F$2:$F$2000,M$4))</f>
        <v>0.8147727272727272</v>
      </c>
      <c r="N6" s="97">
        <f>IF(COUNTIFS('Base Diária'!$A$2:$A$2000,$A6,'Base Diária'!$F$2:$F$2000,N$4,'Base Diária'!$P$2:$P$2000,"Sim")=0,"",SUMIFS('Base Diária'!$N$2:$N$2000,'Base Diária'!$A$2:$A$2000,$A6,'Base Diária'!$F$2:$F$2000,N$4))</f>
        <v>0.93522727272727268</v>
      </c>
      <c r="O6" s="97">
        <f>IF(COUNTIFS('Base Diária'!$A$2:$A$2000,$A6,'Base Diária'!$F$2:$F$2000,O$4,'Base Diária'!$P$2:$P$2000,"Sim")=0,"",SUMIFS('Base Diária'!$N$2:$N$2000,'Base Diária'!$A$2:$A$2000,$A6,'Base Diária'!$F$2:$F$2000,O$4))</f>
        <v>0.96931818181818163</v>
      </c>
      <c r="P6" s="97">
        <f>IF(COUNTIFS('Base Diária'!$A$2:$A$2000,$A6,'Base Diária'!$F$2:$F$2000,P$4,'Base Diária'!$P$2:$P$2000,"Sim")=0,"",SUMIFS('Base Diária'!$N$2:$N$2000,'Base Diária'!$A$2:$A$2000,$A6,'Base Diária'!$F$2:$F$2000,P$4))</f>
        <v>0.95681818181818168</v>
      </c>
      <c r="Q6" s="97">
        <f>IF(COUNTIFS('Base Diária'!$A$2:$A$2000,$A6,'Base Diária'!$F$2:$F$2000,Q$4,'Base Diária'!$P$2:$P$2000,"Sim")=0,"",SUMIFS('Base Diária'!$N$2:$N$2000,'Base Diária'!$A$2:$A$2000,$A6,'Base Diária'!$F$2:$F$2000,Q$4))</f>
        <v>0.92386363636363622</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0.84993178717598916</v>
      </c>
      <c r="T6" s="97">
        <f>IF(COUNTIFS('Base Diária'!$A$2:$A$2000,$A6,'Base Diária'!$F$2:$F$2000,T$4,'Base Diária'!$P$2:$P$2000,"Sim")=0,"",SUMIFS('Base Diária'!$N$2:$N$2000,'Base Diária'!$A$2:$A$2000,$A6,'Base Diária'!$F$2:$F$2000,T$4))</f>
        <v>0.94090909090909081</v>
      </c>
      <c r="U6" s="97">
        <f>IF(COUNTIFS('Base Diária'!$A$2:$A$2000,$A6,'Base Diária'!$F$2:$F$2000,U$4,'Base Diária'!$P$2:$P$2000,"Sim")=0,"",SUMIFS('Base Diária'!$N$2:$N$2000,'Base Diária'!$A$2:$A$2000,$A6,'Base Diária'!$F$2:$F$2000,U$4))</f>
        <v>0</v>
      </c>
      <c r="V6" s="97" t="str">
        <f>IF(COUNTIFS('Base Diária'!$A$2:$A$2000,$A6,'Base Diária'!$F$2:$F$2000,V$4,'Base Diária'!$P$2:$P$2000,"Sim")=0,"",SUMIFS('Base Diária'!$N$2:$N$2000,'Base Diária'!$A$2:$A$2000,$A6,'Base Diária'!$F$2:$F$2000,V$4))</f>
        <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13</v>
      </c>
      <c r="AJ6" s="98">
        <f>IFERROR(INDEX('Painel Empregado'!$J$5:$J$63,MATCH($A6,'Painel Empregado'!$A$5:$A$63,0)),"")</f>
        <v>0.9143190382199895</v>
      </c>
      <c r="AK6" s="98">
        <f>IFERROR(INDEX('Painel Empregado'!$M$5:$M$63,MATCH($A6,'Painel Empregado'!$A$5:$A$63,0)),"")</f>
        <v>0.92307692307692313</v>
      </c>
      <c r="AL6" s="98">
        <f>IFERROR(INDEX('Painel Empregado'!$K$5:$K$63,MATCH($A6,'Painel Empregado'!$A$5:$A$63,0)),"")</f>
        <v>0.8</v>
      </c>
      <c r="AM6" s="101" t="str">
        <f>IFERROR(INDEX('Painel Empregado'!$Q$5:$Q$63,MATCH($A6,'Painel Empregado'!$A$5:$A$63,0)),"")</f>
        <v>Na meta</v>
      </c>
    </row>
    <row r="7" spans="1:39" ht="15" customHeight="1" x14ac:dyDescent="0.25">
      <c r="A7" s="110">
        <v>56377</v>
      </c>
      <c r="B7" s="18" t="s">
        <v>230</v>
      </c>
      <c r="C7" s="29" t="str">
        <f>IFERROR(INDEX(Cadastro!$C$5:$C$73,MATCH($A7,Cadastro!$A$5:$A$73,0)),"NÃO INFORMADO")</f>
        <v>AUT</v>
      </c>
      <c r="D7" s="29" t="str">
        <f>VLOOKUP($A7,CC!$A:$C,3,FALSE())</f>
        <v>AUT</v>
      </c>
      <c r="E7" s="29" t="str">
        <f>IFERROR(INDEX(Cadastro!$D$5:$D$73,MATCH($A7,Cadastro!$A$5:$A$73,0)),"")</f>
        <v>6x1</v>
      </c>
      <c r="F7" s="97">
        <f>IF(COUNTIFS('Base Diária'!$A$2:$A$2000,$A7,'Base Diária'!$F$2:$F$2000,F$4,'Base Diária'!$P$2:$P$2000,"Sim")=0,"",SUMIFS('Base Diária'!$N$2:$N$2000,'Base Diária'!$A$2:$A$2000,$A7,'Base Diária'!$F$2:$F$2000,F$4))</f>
        <v>0.99659090909090897</v>
      </c>
      <c r="G7" s="97">
        <f>IF(COUNTIFS('Base Diária'!$A$2:$A$2000,$A7,'Base Diária'!$F$2:$F$2000,G$4,'Base Diária'!$P$2:$P$2000,"Sim")=0,"",SUMIFS('Base Diária'!$N$2:$N$2000,'Base Diária'!$A$2:$A$2000,$A7,'Base Diária'!$F$2:$F$2000,G$4))</f>
        <v>0.99886363636363618</v>
      </c>
      <c r="H7" s="97">
        <f>IF(COUNTIFS('Base Diária'!$A$2:$A$2000,$A7,'Base Diária'!$F$2:$F$2000,H$4,'Base Diária'!$P$2:$P$2000,"Sim")=0,"",SUMIFS('Base Diária'!$N$2:$N$2000,'Base Diária'!$A$2:$A$2000,$A7,'Base Diária'!$F$2:$F$2000,H$4))</f>
        <v>0.99886363636363618</v>
      </c>
      <c r="I7" s="97">
        <f>IF(COUNTIFS('Base Diária'!$A$2:$A$2000,$A7,'Base Diária'!$F$2:$F$2000,I$4,'Base Diária'!$P$2:$P$2000,"Sim")=0,"",SUMIFS('Base Diária'!$N$2:$N$2000,'Base Diária'!$A$2:$A$2000,$A7,'Base Diária'!$F$2:$F$2000,I$4))</f>
        <v>0.99431818181818177</v>
      </c>
      <c r="J7" s="97">
        <f>IF(COUNTIFS('Base Diária'!$A$2:$A$2000,$A7,'Base Diária'!$F$2:$F$2000,J$4,'Base Diária'!$P$2:$P$2000,"Sim")=0,"",SUMIFS('Base Diária'!$N$2:$N$2000,'Base Diária'!$A$2:$A$2000,$A7,'Base Diária'!$F$2:$F$2000,J$4))</f>
        <v>0.99431818181818177</v>
      </c>
      <c r="K7" s="97">
        <f>IF(COUNTIFS('Base Diária'!$A$2:$A$2000,$A7,'Base Diária'!$F$2:$F$2000,K$4,'Base Diária'!$P$2:$P$2000,"Sim")=0,"",SUMIFS('Base Diária'!$N$2:$N$2000,'Base Diária'!$A$2:$A$2000,$A7,'Base Diária'!$F$2:$F$2000,K$4))</f>
        <v>0.50068212824010916</v>
      </c>
      <c r="L7" s="97" t="str">
        <f>IF(COUNTIFS('Base Diária'!$A$2:$A$2000,$A7,'Base Diária'!$F$2:$F$2000,L$4,'Base Diária'!$P$2:$P$2000,"Sim")=0,"",SUMIFS('Base Diária'!$N$2:$N$2000,'Base Diária'!$A$2:$A$2000,$A7,'Base Diária'!$F$2:$F$2000,L$4))</f>
        <v/>
      </c>
      <c r="M7" s="97">
        <f>IF(COUNTIFS('Base Diária'!$A$2:$A$2000,$A7,'Base Diária'!$F$2:$F$2000,M$4,'Base Diária'!$P$2:$P$2000,"Sim")=0,"",SUMIFS('Base Diária'!$N$2:$N$2000,'Base Diária'!$A$2:$A$2000,$A7,'Base Diária'!$F$2:$F$2000,M$4))</f>
        <v>1.0022727272727272</v>
      </c>
      <c r="N7" s="97">
        <f>IF(COUNTIFS('Base Diária'!$A$2:$A$2000,$A7,'Base Diária'!$F$2:$F$2000,N$4,'Base Diária'!$P$2:$P$2000,"Sim")=0,"",SUMIFS('Base Diária'!$N$2:$N$2000,'Base Diária'!$A$2:$A$2000,$A7,'Base Diária'!$F$2:$F$2000,N$4))</f>
        <v>0.99886363636363618</v>
      </c>
      <c r="O7" s="97">
        <f>IF(COUNTIFS('Base Diária'!$A$2:$A$2000,$A7,'Base Diária'!$F$2:$F$2000,O$4,'Base Diária'!$P$2:$P$2000,"Sim")=0,"",SUMIFS('Base Diária'!$N$2:$N$2000,'Base Diária'!$A$2:$A$2000,$A7,'Base Diária'!$F$2:$F$2000,O$4))</f>
        <v>1</v>
      </c>
      <c r="P7" s="97">
        <f>IF(COUNTIFS('Base Diária'!$A$2:$A$2000,$A7,'Base Diária'!$F$2:$F$2000,P$4,'Base Diária'!$P$2:$P$2000,"Sim")=0,"",SUMIFS('Base Diária'!$N$2:$N$2000,'Base Diária'!$A$2:$A$2000,$A7,'Base Diária'!$F$2:$F$2000,P$4))</f>
        <v>1.0022727272727272</v>
      </c>
      <c r="Q7" s="97">
        <f>IF(COUNTIFS('Base Diária'!$A$2:$A$2000,$A7,'Base Diária'!$F$2:$F$2000,Q$4,'Base Diária'!$P$2:$P$2000,"Sim")=0,"",SUMIFS('Base Diária'!$N$2:$N$2000,'Base Diária'!$A$2:$A$2000,$A7,'Base Diária'!$F$2:$F$2000,Q$4))</f>
        <v>1.0011363636363637</v>
      </c>
      <c r="R7" s="97">
        <f>IF(COUNTIFS('Base Diária'!$A$2:$A$2000,$A7,'Base Diária'!$F$2:$F$2000,R$4,'Base Diária'!$P$2:$P$2000,"Sim")=0,"",SUMIFS('Base Diária'!$N$2:$N$2000,'Base Diária'!$A$2:$A$2000,$A7,'Base Diária'!$F$2:$F$2000,R$4))</f>
        <v>1.1991814461118688</v>
      </c>
      <c r="S7" s="97" t="str">
        <f>IF(COUNTIFS('Base Diária'!$A$2:$A$2000,$A7,'Base Diária'!$F$2:$F$2000,S$4,'Base Diária'!$P$2:$P$2000,"Sim")=0,"",SUMIFS('Base Diária'!$N$2:$N$2000,'Base Diária'!$A$2:$A$2000,$A7,'Base Diária'!$F$2:$F$2000,S$4))</f>
        <v/>
      </c>
      <c r="T7" s="97">
        <f>IF(COUNTIFS('Base Diária'!$A$2:$A$2000,$A7,'Base Diária'!$F$2:$F$2000,T$4,'Base Diária'!$P$2:$P$2000,"Sim")=0,"",SUMIFS('Base Diária'!$N$2:$N$2000,'Base Diária'!$A$2:$A$2000,$A7,'Base Diária'!$F$2:$F$2000,T$4))</f>
        <v>1.0068181818181816</v>
      </c>
      <c r="U7" s="97">
        <f>IF(COUNTIFS('Base Diária'!$A$2:$A$2000,$A7,'Base Diária'!$F$2:$F$2000,U$4,'Base Diária'!$P$2:$P$2000,"Sim")=0,"",SUMIFS('Base Diária'!$N$2:$N$2000,'Base Diária'!$A$2:$A$2000,$A7,'Base Diária'!$F$2:$F$2000,U$4))</f>
        <v>0</v>
      </c>
      <c r="V7" s="97" t="str">
        <f>IF(COUNTIFS('Base Diária'!$A$2:$A$2000,$A7,'Base Diária'!$F$2:$F$2000,V$4,'Base Diária'!$P$2:$P$2000,"Sim")=0,"",SUMIFS('Base Diária'!$N$2:$N$2000,'Base Diária'!$A$2:$A$2000,$A7,'Base Diária'!$F$2:$F$2000,V$4))</f>
        <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13</v>
      </c>
      <c r="AJ7" s="98">
        <f>IFERROR(INDEX('Painel Empregado'!$J$5:$J$63,MATCH($A7,'Painel Empregado'!$A$5:$A$63,0)),"")</f>
        <v>0.97981338596806045</v>
      </c>
      <c r="AK7" s="98">
        <f>IFERROR(INDEX('Painel Empregado'!$M$5:$M$63,MATCH($A7,'Painel Empregado'!$A$5:$A$63,0)),"")</f>
        <v>0.92307692307692313</v>
      </c>
      <c r="AL7" s="98">
        <f>IFERROR(INDEX('Painel Empregado'!$K$5:$K$63,MATCH($A7,'Painel Empregado'!$A$5:$A$63,0)),"")</f>
        <v>0.8</v>
      </c>
      <c r="AM7" s="101" t="str">
        <f>IFERROR(INDEX('Painel Empregado'!$Q$5:$Q$63,MATCH($A7,'Painel Empregado'!$A$5:$A$63,0)),"")</f>
        <v>Na meta</v>
      </c>
    </row>
    <row r="8" spans="1:39" ht="15" customHeight="1" x14ac:dyDescent="0.25">
      <c r="A8" s="110">
        <v>12292</v>
      </c>
      <c r="B8" s="18" t="s">
        <v>171</v>
      </c>
      <c r="C8" s="29" t="str">
        <f>IFERROR(INDEX(Cadastro!$C$5:$C$73,MATCH($A8,Cadastro!$A$5:$A$73,0)),"NÃO INFORMADO")</f>
        <v>CAL</v>
      </c>
      <c r="D8" s="29" t="str">
        <f>VLOOKUP($A8,CC!$A:$C,3,FALSE())</f>
        <v>CAL</v>
      </c>
      <c r="E8" s="29" t="str">
        <f>IFERROR(INDEX(Cadastro!$D$5:$D$73,MATCH($A8,Cadastro!$A$5:$A$73,0)),"")</f>
        <v>6x1</v>
      </c>
      <c r="F8" s="97">
        <f>IF(COUNTIFS('Base Diária'!$A$2:$A$2000,$A8,'Base Diária'!$F$2:$F$2000,F$4,'Base Diária'!$P$2:$P$2000,"Sim")=0,"",SUMIFS('Base Diária'!$N$2:$N$2000,'Base Diária'!$A$2:$A$2000,$A8,'Base Diária'!$F$2:$F$2000,F$4))</f>
        <v>1.1363636363636363E-3</v>
      </c>
      <c r="G8" s="97">
        <f>IF(COUNTIFS('Base Diária'!$A$2:$A$2000,$A8,'Base Diária'!$F$2:$F$2000,G$4,'Base Diária'!$P$2:$P$2000,"Sim")=0,"",SUMIFS('Base Diária'!$N$2:$N$2000,'Base Diária'!$A$2:$A$2000,$A8,'Base Diária'!$F$2:$F$2000,G$4))</f>
        <v>0.91477272727272729</v>
      </c>
      <c r="H8" s="97">
        <f>IF(COUNTIFS('Base Diária'!$A$2:$A$2000,$A8,'Base Diária'!$F$2:$F$2000,H$4,'Base Diária'!$P$2:$P$2000,"Sim")=0,"",SUMIFS('Base Diária'!$N$2:$N$2000,'Base Diária'!$A$2:$A$2000,$A8,'Base Diária'!$F$2:$F$2000,H$4))</f>
        <v>0.46250000000000002</v>
      </c>
      <c r="I8" s="97">
        <f>IF(COUNTIFS('Base Diária'!$A$2:$A$2000,$A8,'Base Diária'!$F$2:$F$2000,I$4,'Base Diária'!$P$2:$P$2000,"Sim")=0,"",SUMIFS('Base Diária'!$N$2:$N$2000,'Base Diária'!$A$2:$A$2000,$A8,'Base Diária'!$F$2:$F$2000,I$4))</f>
        <v>0.90909090909090906</v>
      </c>
      <c r="J8" s="97">
        <f>IF(COUNTIFS('Base Diária'!$A$2:$A$2000,$A8,'Base Diária'!$F$2:$F$2000,J$4,'Base Diária'!$P$2:$P$2000,"Sim")=0,"",SUMIFS('Base Diária'!$N$2:$N$2000,'Base Diária'!$A$2:$A$2000,$A8,'Base Diária'!$F$2:$F$2000,J$4))</f>
        <v>0.8147727272727272</v>
      </c>
      <c r="K8" s="97" t="str">
        <f>IF(COUNTIFS('Base Diária'!$A$2:$A$2000,$A8,'Base Diária'!$F$2:$F$2000,K$4,'Base Diária'!$P$2:$P$2000,"Sim")=0,"",SUMIFS('Base Diária'!$N$2:$N$2000,'Base Diária'!$A$2:$A$2000,$A8,'Base Diária'!$F$2:$F$2000,K$4))</f>
        <v/>
      </c>
      <c r="L8" s="97">
        <f>IF(COUNTIFS('Base Diária'!$A$2:$A$2000,$A8,'Base Diária'!$F$2:$F$2000,L$4,'Base Diária'!$P$2:$P$2000,"Sim")=0,"",SUMIFS('Base Diária'!$N$2:$N$2000,'Base Diária'!$A$2:$A$2000,$A8,'Base Diária'!$F$2:$F$2000,L$4))</f>
        <v>0.96862210095497947</v>
      </c>
      <c r="M8" s="97">
        <f>IF(COUNTIFS('Base Diária'!$A$2:$A$2000,$A8,'Base Diária'!$F$2:$F$2000,M$4,'Base Diária'!$P$2:$P$2000,"Sim")=0,"",SUMIFS('Base Diária'!$N$2:$N$2000,'Base Diária'!$A$2:$A$2000,$A8,'Base Diária'!$F$2:$F$2000,M$4))</f>
        <v>0.95340909090909087</v>
      </c>
      <c r="N8" s="97">
        <f>IF(COUNTIFS('Base Diária'!$A$2:$A$2000,$A8,'Base Diária'!$F$2:$F$2000,N$4,'Base Diária'!$P$2:$P$2000,"Sim")=0,"",SUMIFS('Base Diária'!$N$2:$N$2000,'Base Diária'!$A$2:$A$2000,$A8,'Base Diária'!$F$2:$F$2000,N$4))</f>
        <v>0.92613636363636365</v>
      </c>
      <c r="O8" s="97">
        <f>IF(COUNTIFS('Base Diária'!$A$2:$A$2000,$A8,'Base Diária'!$F$2:$F$2000,O$4,'Base Diária'!$P$2:$P$2000,"Sim")=0,"",SUMIFS('Base Diária'!$N$2:$N$2000,'Base Diária'!$A$2:$A$2000,$A8,'Base Diária'!$F$2:$F$2000,O$4))</f>
        <v>0.94545454545454544</v>
      </c>
      <c r="P8" s="97">
        <f>IF(COUNTIFS('Base Diária'!$A$2:$A$2000,$A8,'Base Diária'!$F$2:$F$2000,P$4,'Base Diária'!$P$2:$P$2000,"Sim")=0,"",SUMIFS('Base Diária'!$N$2:$N$2000,'Base Diária'!$A$2:$A$2000,$A8,'Base Diária'!$F$2:$F$2000,P$4))</f>
        <v>0.46477272727272723</v>
      </c>
      <c r="Q8" s="97">
        <f>IF(COUNTIFS('Base Diária'!$A$2:$A$2000,$A8,'Base Diária'!$F$2:$F$2000,Q$4,'Base Diária'!$P$2:$P$2000,"Sim")=0,"",SUMIFS('Base Diária'!$N$2:$N$2000,'Base Diária'!$A$2:$A$2000,$A8,'Base Diária'!$F$2:$F$2000,Q$4))</f>
        <v>0.93749999999999989</v>
      </c>
      <c r="R8" s="97" t="str">
        <f>IF(COUNTIFS('Base Diária'!$A$2:$A$2000,$A8,'Base Diária'!$F$2:$F$2000,R$4,'Base Diária'!$P$2:$P$2000,"Sim")=0,"",SUMIFS('Base Diária'!$N$2:$N$2000,'Base Diária'!$A$2:$A$2000,$A8,'Base Diária'!$F$2:$F$2000,R$4))</f>
        <v/>
      </c>
      <c r="S8" s="97">
        <f>IF(COUNTIFS('Base Diária'!$A$2:$A$2000,$A8,'Base Diária'!$F$2:$F$2000,S$4,'Base Diária'!$P$2:$P$2000,"Sim")=0,"",SUMIFS('Base Diária'!$N$2:$N$2000,'Base Diária'!$A$2:$A$2000,$A8,'Base Diária'!$F$2:$F$2000,S$4))</f>
        <v>0.59618008185538884</v>
      </c>
      <c r="T8" s="97">
        <f>IF(COUNTIFS('Base Diária'!$A$2:$A$2000,$A8,'Base Diária'!$F$2:$F$2000,T$4,'Base Diária'!$P$2:$P$2000,"Sim")=0,"",SUMIFS('Base Diária'!$N$2:$N$2000,'Base Diária'!$A$2:$A$2000,$A8,'Base Diária'!$F$2:$F$2000,T$4))</f>
        <v>0.93181818181818166</v>
      </c>
      <c r="U8" s="97">
        <f>IF(COUNTIFS('Base Diária'!$A$2:$A$2000,$A8,'Base Diária'!$F$2:$F$2000,U$4,'Base Diária'!$P$2:$P$2000,"Sim")=0,"",SUMIFS('Base Diária'!$N$2:$N$2000,'Base Diária'!$A$2:$A$2000,$A8,'Base Diária'!$F$2:$F$2000,U$4))</f>
        <v>0.93181818181818166</v>
      </c>
      <c r="V8" s="97" t="str">
        <f>IF(COUNTIFS('Base Diária'!$A$2:$A$2000,$A8,'Base Diária'!$F$2:$F$2000,V$4,'Base Diária'!$P$2:$P$2000,"Sim")=0,"",SUMIFS('Base Diária'!$N$2:$N$2000,'Base Diária'!$A$2:$A$2000,$A8,'Base Diária'!$F$2:$F$2000,V$4))</f>
        <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14</v>
      </c>
      <c r="AJ8" s="98">
        <f>IFERROR(INDEX('Painel Empregado'!$J$5:$J$63,MATCH($A8,'Painel Empregado'!$A$5:$A$63,0)),"")</f>
        <v>0.76808581406951637</v>
      </c>
      <c r="AK8" s="98">
        <f>IFERROR(INDEX('Painel Empregado'!$M$5:$M$63,MATCH($A8,'Painel Empregado'!$A$5:$A$63,0)),"")</f>
        <v>0.7142857142857143</v>
      </c>
      <c r="AL8" s="98">
        <f>IFERROR(INDEX('Painel Empregado'!$K$5:$K$63,MATCH($A8,'Painel Empregado'!$A$5:$A$63,0)),"")</f>
        <v>0.8</v>
      </c>
      <c r="AM8" s="101" t="str">
        <f>IFERROR(INDEX('Painel Empregado'!$Q$5:$Q$63,MATCH($A8,'Painel Empregado'!$A$5:$A$63,0)),"")</f>
        <v>Crítico</v>
      </c>
    </row>
    <row r="9" spans="1:39" ht="15" customHeight="1" x14ac:dyDescent="0.25">
      <c r="A9" s="110">
        <v>11950</v>
      </c>
      <c r="B9" s="18" t="s">
        <v>175</v>
      </c>
      <c r="C9" s="29" t="str">
        <f>IFERROR(INDEX(Cadastro!$C$5:$C$73,MATCH($A9,Cadastro!$A$5:$A$73,0)),"NÃO INFORMADO")</f>
        <v>CAL</v>
      </c>
      <c r="D9" s="29" t="str">
        <f>VLOOKUP($A9,CC!$A:$C,3,FALSE())</f>
        <v>CAL</v>
      </c>
      <c r="E9" s="29" t="str">
        <f>IFERROR(INDEX(Cadastro!$D$5:$D$73,MATCH($A9,Cadastro!$A$5:$A$73,0)),"")</f>
        <v>B</v>
      </c>
      <c r="F9" s="97">
        <f>IF(COUNTIFS('Base Diária'!$A$2:$A$2000,$A9,'Base Diária'!$F$2:$F$2000,F$4,'Base Diária'!$P$2:$P$2000,"Sim")=0,"",SUMIFS('Base Diária'!$N$2:$N$2000,'Base Diária'!$A$2:$A$2000,$A9,'Base Diária'!$F$2:$F$2000,F$4))</f>
        <v>0.88657105606258146</v>
      </c>
      <c r="G9" s="97">
        <f>IF(COUNTIFS('Base Diária'!$A$2:$A$2000,$A9,'Base Diária'!$F$2:$F$2000,G$4,'Base Diária'!$P$2:$P$2000,"Sim")=0,"",SUMIFS('Base Diária'!$N$2:$N$2000,'Base Diária'!$A$2:$A$2000,$A9,'Base Diária'!$F$2:$F$2000,G$4))</f>
        <v>0.8631029986962192</v>
      </c>
      <c r="H9" s="97" t="str">
        <f>IF(COUNTIFS('Base Diária'!$A$2:$A$2000,$A9,'Base Diária'!$F$2:$F$2000,H$4,'Base Diária'!$P$2:$P$2000,"Sim")=0,"",SUMIFS('Base Diária'!$N$2:$N$2000,'Base Diária'!$A$2:$A$2000,$A9,'Base Diária'!$F$2:$F$2000,H$4))</f>
        <v/>
      </c>
      <c r="I9" s="97">
        <f>IF(COUNTIFS('Base Diária'!$A$2:$A$2000,$A9,'Base Diária'!$F$2:$F$2000,I$4,'Base Diária'!$P$2:$P$2000,"Sim")=0,"",SUMIFS('Base Diária'!$N$2:$N$2000,'Base Diária'!$A$2:$A$2000,$A9,'Base Diária'!$F$2:$F$2000,I$4))</f>
        <v>0.88657105606258146</v>
      </c>
      <c r="J9" s="97">
        <f>IF(COUNTIFS('Base Diária'!$A$2:$A$2000,$A9,'Base Diária'!$F$2:$F$2000,J$4,'Base Diária'!$P$2:$P$2000,"Sim")=0,"",SUMIFS('Base Diária'!$N$2:$N$2000,'Base Diária'!$A$2:$A$2000,$A9,'Base Diária'!$F$2:$F$2000,J$4))</f>
        <v>0.86571056062581497</v>
      </c>
      <c r="K9" s="97">
        <f>IF(COUNTIFS('Base Diária'!$A$2:$A$2000,$A9,'Base Diária'!$F$2:$F$2000,K$4,'Base Diária'!$P$2:$P$2000,"Sim")=0,"",SUMIFS('Base Diária'!$N$2:$N$2000,'Base Diária'!$A$2:$A$2000,$A9,'Base Diária'!$F$2:$F$2000,K$4))</f>
        <v>0.1864406779661017</v>
      </c>
      <c r="L9" s="97">
        <f>IF(COUNTIFS('Base Diária'!$A$2:$A$2000,$A9,'Base Diária'!$F$2:$F$2000,L$4,'Base Diária'!$P$2:$P$2000,"Sim")=0,"",SUMIFS('Base Diária'!$N$2:$N$2000,'Base Diária'!$A$2:$A$2000,$A9,'Base Diária'!$F$2:$F$2000,L$4))</f>
        <v>0.82398956975228166</v>
      </c>
      <c r="M9" s="97">
        <f>IF(COUNTIFS('Base Diária'!$A$2:$A$2000,$A9,'Base Diária'!$F$2:$F$2000,M$4,'Base Diária'!$P$2:$P$2000,"Sim")=0,"",SUMIFS('Base Diária'!$N$2:$N$2000,'Base Diária'!$A$2:$A$2000,$A9,'Base Diária'!$F$2:$F$2000,M$4))</f>
        <v>0.9048239895697523</v>
      </c>
      <c r="N9" s="97" t="str">
        <f>IF(COUNTIFS('Base Diária'!$A$2:$A$2000,$A9,'Base Diária'!$F$2:$F$2000,N$4,'Base Diária'!$P$2:$P$2000,"Sim")=0,"",SUMIFS('Base Diária'!$N$2:$N$2000,'Base Diária'!$A$2:$A$2000,$A9,'Base Diária'!$F$2:$F$2000,N$4))</f>
        <v/>
      </c>
      <c r="O9" s="97">
        <f>IF(COUNTIFS('Base Diária'!$A$2:$A$2000,$A9,'Base Diária'!$F$2:$F$2000,O$4,'Base Diária'!$P$2:$P$2000,"Sim")=0,"",SUMIFS('Base Diária'!$N$2:$N$2000,'Base Diária'!$A$2:$A$2000,$A9,'Base Diária'!$F$2:$F$2000,O$4))</f>
        <v>0.87874837027379404</v>
      </c>
      <c r="P9" s="97">
        <f>IF(COUNTIFS('Base Diária'!$A$2:$A$2000,$A9,'Base Diária'!$F$2:$F$2000,P$4,'Base Diária'!$P$2:$P$2000,"Sim")=0,"",SUMIFS('Base Diária'!$N$2:$N$2000,'Base Diária'!$A$2:$A$2000,$A9,'Base Diária'!$F$2:$F$2000,P$4))</f>
        <v>0.89569752281616688</v>
      </c>
      <c r="Q9" s="97">
        <f>IF(COUNTIFS('Base Diária'!$A$2:$A$2000,$A9,'Base Diária'!$F$2:$F$2000,Q$4,'Base Diária'!$P$2:$P$2000,"Sim")=0,"",SUMIFS('Base Diária'!$N$2:$N$2000,'Base Diária'!$A$2:$A$2000,$A9,'Base Diária'!$F$2:$F$2000,Q$4))</f>
        <v>0.87353324641460239</v>
      </c>
      <c r="R9" s="97">
        <f>IF(COUNTIFS('Base Diária'!$A$2:$A$2000,$A9,'Base Diária'!$F$2:$F$2000,R$4,'Base Diária'!$P$2:$P$2000,"Sim")=0,"",SUMIFS('Base Diária'!$N$2:$N$2000,'Base Diária'!$A$2:$A$2000,$A9,'Base Diária'!$F$2:$F$2000,R$4))</f>
        <v>0.86831812255541074</v>
      </c>
      <c r="S9" s="97">
        <f>IF(COUNTIFS('Base Diária'!$A$2:$A$2000,$A9,'Base Diária'!$F$2:$F$2000,S$4,'Base Diária'!$P$2:$P$2000,"Sim")=0,"",SUMIFS('Base Diária'!$N$2:$N$2000,'Base Diária'!$A$2:$A$2000,$A9,'Base Diária'!$F$2:$F$2000,S$4))</f>
        <v>0.89439374185136888</v>
      </c>
      <c r="T9" s="97" t="str">
        <f>IF(COUNTIFS('Base Diária'!$A$2:$A$2000,$A9,'Base Diária'!$F$2:$F$2000,T$4,'Base Diária'!$P$2:$P$2000,"Sim")=0,"",SUMIFS('Base Diária'!$N$2:$N$2000,'Base Diária'!$A$2:$A$2000,$A9,'Base Diária'!$F$2:$F$2000,T$4))</f>
        <v/>
      </c>
      <c r="U9" s="97">
        <f>IF(COUNTIFS('Base Diária'!$A$2:$A$2000,$A9,'Base Diária'!$F$2:$F$2000,U$4,'Base Diária'!$P$2:$P$2000,"Sim")=0,"",SUMIFS('Base Diária'!$N$2:$N$2000,'Base Diária'!$A$2:$A$2000,$A9,'Base Diária'!$F$2:$F$2000,U$4))</f>
        <v>0</v>
      </c>
      <c r="V9" s="97" t="str">
        <f>IF(COUNTIFS('Base Diária'!$A$2:$A$2000,$A9,'Base Diária'!$F$2:$F$2000,V$4,'Base Diária'!$P$2:$P$2000,"Sim")=0,"",SUMIFS('Base Diária'!$N$2:$N$2000,'Base Diária'!$A$2:$A$2000,$A9,'Base Diária'!$F$2:$F$2000,V$4))</f>
        <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12</v>
      </c>
      <c r="AJ9" s="98">
        <f>IFERROR(INDEX('Painel Empregado'!$J$5:$J$63,MATCH($A9,'Painel Empregado'!$A$5:$A$63,0)),"")</f>
        <v>0.81899174272055619</v>
      </c>
      <c r="AK9" s="98">
        <f>IFERROR(INDEX('Painel Empregado'!$M$5:$M$63,MATCH($A9,'Painel Empregado'!$A$5:$A$63,0)),"")</f>
        <v>0.91666666666666663</v>
      </c>
      <c r="AL9" s="98">
        <f>IFERROR(INDEX('Painel Empregado'!$K$5:$K$63,MATCH($A9,'Painel Empregado'!$A$5:$A$63,0)),"")</f>
        <v>0.8</v>
      </c>
      <c r="AM9" s="101" t="str">
        <f>IFERROR(INDEX('Painel Empregado'!$Q$5:$Q$63,MATCH($A9,'Painel Empregado'!$A$5:$A$63,0)),"")</f>
        <v>Na meta</v>
      </c>
    </row>
    <row r="10" spans="1:39" ht="15" customHeight="1" x14ac:dyDescent="0.25">
      <c r="A10" s="110">
        <v>11229</v>
      </c>
      <c r="B10" s="18" t="s">
        <v>179</v>
      </c>
      <c r="C10" s="29" t="str">
        <f>IFERROR(INDEX(Cadastro!$C$5:$C$73,MATCH($A10,Cadastro!$A$5:$A$73,0)),"NÃO INFORMADO")</f>
        <v>CAL</v>
      </c>
      <c r="D10" s="29" t="str">
        <f>VLOOKUP($A10,CC!$A:$C,3,FALSE())</f>
        <v>CAL</v>
      </c>
      <c r="E10" s="29" t="str">
        <f>IFERROR(INDEX(Cadastro!$D$5:$D$73,MATCH($A10,Cadastro!$A$5:$A$73,0)),"")</f>
        <v>6x1</v>
      </c>
      <c r="F10" s="97">
        <f>IF(COUNTIFS('Base Diária'!$A$2:$A$2000,$A10,'Base Diária'!$F$2:$F$2000,F$4,'Base Diária'!$P$2:$P$2000,"Sim")=0,"",SUMIFS('Base Diária'!$N$2:$N$2000,'Base Diária'!$A$2:$A$2000,$A10,'Base Diária'!$F$2:$F$2000,F$4))</f>
        <v>0.80454545454545445</v>
      </c>
      <c r="G10" s="97">
        <f>IF(COUNTIFS('Base Diária'!$A$2:$A$2000,$A10,'Base Diária'!$F$2:$F$2000,G$4,'Base Diária'!$P$2:$P$2000,"Sim")=0,"",SUMIFS('Base Diária'!$N$2:$N$2000,'Base Diária'!$A$2:$A$2000,$A10,'Base Diária'!$F$2:$F$2000,G$4))</f>
        <v>0.91477272727272729</v>
      </c>
      <c r="H10" s="97">
        <f>IF(COUNTIFS('Base Diária'!$A$2:$A$2000,$A10,'Base Diária'!$F$2:$F$2000,H$4,'Base Diária'!$P$2:$P$2000,"Sim")=0,"",SUMIFS('Base Diária'!$N$2:$N$2000,'Base Diária'!$A$2:$A$2000,$A10,'Base Diária'!$F$2:$F$2000,H$4))</f>
        <v>0.93522727272727268</v>
      </c>
      <c r="I10" s="97">
        <f>IF(COUNTIFS('Base Diária'!$A$2:$A$2000,$A10,'Base Diária'!$F$2:$F$2000,I$4,'Base Diária'!$P$2:$P$2000,"Sim")=0,"",SUMIFS('Base Diária'!$N$2:$N$2000,'Base Diária'!$A$2:$A$2000,$A10,'Base Diária'!$F$2:$F$2000,I$4))</f>
        <v>0.90909090909090906</v>
      </c>
      <c r="J10" s="97">
        <f>IF(COUNTIFS('Base Diária'!$A$2:$A$2000,$A10,'Base Diária'!$F$2:$F$2000,J$4,'Base Diária'!$P$2:$P$2000,"Sim")=0,"",SUMIFS('Base Diária'!$N$2:$N$2000,'Base Diária'!$A$2:$A$2000,$A10,'Base Diária'!$F$2:$F$2000,J$4))</f>
        <v>0.8147727272727272</v>
      </c>
      <c r="K10" s="97" t="str">
        <f>IF(COUNTIFS('Base Diária'!$A$2:$A$2000,$A10,'Base Diária'!$F$2:$F$2000,K$4,'Base Diária'!$P$2:$P$2000,"Sim")=0,"",SUMIFS('Base Diária'!$N$2:$N$2000,'Base Diária'!$A$2:$A$2000,$A10,'Base Diária'!$F$2:$F$2000,K$4))</f>
        <v/>
      </c>
      <c r="L10" s="97">
        <f>IF(COUNTIFS('Base Diária'!$A$2:$A$2000,$A10,'Base Diária'!$F$2:$F$2000,L$4,'Base Diária'!$P$2:$P$2000,"Sim")=0,"",SUMIFS('Base Diária'!$N$2:$N$2000,'Base Diária'!$A$2:$A$2000,$A10,'Base Diária'!$F$2:$F$2000,L$4))</f>
        <v>0.96862210095497947</v>
      </c>
      <c r="M10" s="97">
        <f>IF(COUNTIFS('Base Diária'!$A$2:$A$2000,$A10,'Base Diária'!$F$2:$F$2000,M$4,'Base Diária'!$P$2:$P$2000,"Sim")=0,"",SUMIFS('Base Diária'!$N$2:$N$2000,'Base Diária'!$A$2:$A$2000,$A10,'Base Diária'!$F$2:$F$2000,M$4))</f>
        <v>0.95340909090909087</v>
      </c>
      <c r="N10" s="97">
        <f>IF(COUNTIFS('Base Diária'!$A$2:$A$2000,$A10,'Base Diária'!$F$2:$F$2000,N$4,'Base Diária'!$P$2:$P$2000,"Sim")=0,"",SUMIFS('Base Diária'!$N$2:$N$2000,'Base Diária'!$A$2:$A$2000,$A10,'Base Diária'!$F$2:$F$2000,N$4))</f>
        <v>0.92613636363636365</v>
      </c>
      <c r="O10" s="97">
        <f>IF(COUNTIFS('Base Diária'!$A$2:$A$2000,$A10,'Base Diária'!$F$2:$F$2000,O$4,'Base Diária'!$P$2:$P$2000,"Sim")=0,"",SUMIFS('Base Diária'!$N$2:$N$2000,'Base Diária'!$A$2:$A$2000,$A10,'Base Diária'!$F$2:$F$2000,O$4))</f>
        <v>0.94545454545454544</v>
      </c>
      <c r="P10" s="97">
        <f>IF(COUNTIFS('Base Diária'!$A$2:$A$2000,$A10,'Base Diária'!$F$2:$F$2000,P$4,'Base Diária'!$P$2:$P$2000,"Sim")=0,"",SUMIFS('Base Diária'!$N$2:$N$2000,'Base Diária'!$A$2:$A$2000,$A10,'Base Diária'!$F$2:$F$2000,P$4))</f>
        <v>0.46477272727272723</v>
      </c>
      <c r="Q10" s="97">
        <f>IF(COUNTIFS('Base Diária'!$A$2:$A$2000,$A10,'Base Diária'!$F$2:$F$2000,Q$4,'Base Diária'!$P$2:$P$2000,"Sim")=0,"",SUMIFS('Base Diária'!$N$2:$N$2000,'Base Diária'!$A$2:$A$2000,$A10,'Base Diária'!$F$2:$F$2000,Q$4))</f>
        <v>0.93749999999999989</v>
      </c>
      <c r="R10" s="97" t="str">
        <f>IF(COUNTIFS('Base Diária'!$A$2:$A$2000,$A10,'Base Diária'!$F$2:$F$2000,R$4,'Base Diária'!$P$2:$P$2000,"Sim")=0,"",SUMIFS('Base Diária'!$N$2:$N$2000,'Base Diária'!$A$2:$A$2000,$A10,'Base Diária'!$F$2:$F$2000,R$4))</f>
        <v/>
      </c>
      <c r="S10" s="97">
        <f>IF(COUNTIFS('Base Diária'!$A$2:$A$2000,$A10,'Base Diária'!$F$2:$F$2000,S$4,'Base Diária'!$P$2:$P$2000,"Sim")=0,"",SUMIFS('Base Diária'!$N$2:$N$2000,'Base Diária'!$A$2:$A$2000,$A10,'Base Diária'!$F$2:$F$2000,S$4))</f>
        <v>0.96725784447476126</v>
      </c>
      <c r="T10" s="97">
        <f>IF(COUNTIFS('Base Diária'!$A$2:$A$2000,$A10,'Base Diária'!$F$2:$F$2000,T$4,'Base Diária'!$P$2:$P$2000,"Sim")=0,"",SUMIFS('Base Diária'!$N$2:$N$2000,'Base Diária'!$A$2:$A$2000,$A10,'Base Diária'!$F$2:$F$2000,T$4))</f>
        <v>0.93181818181818166</v>
      </c>
      <c r="U10" s="97">
        <f>IF(COUNTIFS('Base Diária'!$A$2:$A$2000,$A10,'Base Diária'!$F$2:$F$2000,U$4,'Base Diária'!$P$2:$P$2000,"Sim")=0,"",SUMIFS('Base Diária'!$N$2:$N$2000,'Base Diária'!$A$2:$A$2000,$A10,'Base Diária'!$F$2:$F$2000,U$4))</f>
        <v>0.93181818181818166</v>
      </c>
      <c r="V10" s="97" t="str">
        <f>IF(COUNTIFS('Base Diária'!$A$2:$A$2000,$A10,'Base Diária'!$F$2:$F$2000,V$4,'Base Diária'!$P$2:$P$2000,"Sim")=0,"",SUMIFS('Base Diária'!$N$2:$N$2000,'Base Diária'!$A$2:$A$2000,$A10,'Base Diária'!$F$2:$F$2000,V$4))</f>
        <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14</v>
      </c>
      <c r="AJ10" s="98">
        <f>IFERROR(INDEX('Painel Empregado'!$J$5:$J$63,MATCH($A10,'Painel Empregado'!$A$5:$A$63,0)),"")</f>
        <v>0.88408448361882619</v>
      </c>
      <c r="AK10" s="98">
        <f>IFERROR(INDEX('Painel Empregado'!$M$5:$M$63,MATCH($A10,'Painel Empregado'!$A$5:$A$63,0)),"")</f>
        <v>0.9285714285714286</v>
      </c>
      <c r="AL10" s="98">
        <f>IFERROR(INDEX('Painel Empregado'!$K$5:$K$63,MATCH($A10,'Painel Empregado'!$A$5:$A$63,0)),"")</f>
        <v>0.8</v>
      </c>
      <c r="AM10" s="101" t="str">
        <f>IFERROR(INDEX('Painel Empregado'!$Q$5:$Q$63,MATCH($A10,'Painel Empregado'!$A$5:$A$63,0)),"")</f>
        <v>Na meta</v>
      </c>
    </row>
    <row r="11" spans="1:39" ht="15" customHeight="1" x14ac:dyDescent="0.25">
      <c r="A11" s="110">
        <v>54611</v>
      </c>
      <c r="B11" s="18" t="s">
        <v>180</v>
      </c>
      <c r="C11" s="29" t="str">
        <f>IFERROR(INDEX(Cadastro!$C$5:$C$73,MATCH($A11,Cadastro!$A$5:$A$73,0)),"NÃO INFORMADO")</f>
        <v>CAL</v>
      </c>
      <c r="D11" s="29" t="str">
        <f>VLOOKUP($A11,CC!$A:$C,3,FALSE())</f>
        <v>CAL</v>
      </c>
      <c r="E11" s="29" t="str">
        <f>IFERROR(INDEX(Cadastro!$D$5:$D$73,MATCH($A11,Cadastro!$A$5:$A$73,0)),"")</f>
        <v>B</v>
      </c>
      <c r="F11" s="97">
        <f>IF(COUNTIFS('Base Diária'!$A$2:$A$2000,$A11,'Base Diária'!$F$2:$F$2000,F$4,'Base Diária'!$P$2:$P$2000,"Sim")=0,"",SUMIFS('Base Diária'!$N$2:$N$2000,'Base Diária'!$A$2:$A$2000,$A11,'Base Diária'!$F$2:$F$2000,F$4))</f>
        <v>0.88657105606258146</v>
      </c>
      <c r="G11" s="97">
        <f>IF(COUNTIFS('Base Diária'!$A$2:$A$2000,$A11,'Base Diária'!$F$2:$F$2000,G$4,'Base Diária'!$P$2:$P$2000,"Sim")=0,"",SUMIFS('Base Diária'!$N$2:$N$2000,'Base Diária'!$A$2:$A$2000,$A11,'Base Diária'!$F$2:$F$2000,G$4))</f>
        <v>0.8631029986962192</v>
      </c>
      <c r="H11" s="97" t="str">
        <f>IF(COUNTIFS('Base Diária'!$A$2:$A$2000,$A11,'Base Diária'!$F$2:$F$2000,H$4,'Base Diária'!$P$2:$P$2000,"Sim")=0,"",SUMIFS('Base Diária'!$N$2:$N$2000,'Base Diária'!$A$2:$A$2000,$A11,'Base Diária'!$F$2:$F$2000,H$4))</f>
        <v/>
      </c>
      <c r="I11" s="97">
        <f>IF(COUNTIFS('Base Diária'!$A$2:$A$2000,$A11,'Base Diária'!$F$2:$F$2000,I$4,'Base Diária'!$P$2:$P$2000,"Sim")=0,"",SUMIFS('Base Diária'!$N$2:$N$2000,'Base Diária'!$A$2:$A$2000,$A11,'Base Diária'!$F$2:$F$2000,I$4))</f>
        <v>0.88657105606258146</v>
      </c>
      <c r="J11" s="97" t="str">
        <f>IF(COUNTIFS('Base Diária'!$A$2:$A$2000,$A11,'Base Diária'!$F$2:$F$2000,J$4,'Base Diária'!$P$2:$P$2000,"Sim")=0,"",SUMIFS('Base Diária'!$N$2:$N$2000,'Base Diária'!$A$2:$A$2000,$A11,'Base Diária'!$F$2:$F$2000,J$4))</f>
        <v/>
      </c>
      <c r="K11" s="97">
        <f>IF(COUNTIFS('Base Diária'!$A$2:$A$2000,$A11,'Base Diária'!$F$2:$F$2000,K$4,'Base Diária'!$P$2:$P$2000,"Sim")=0,"",SUMIFS('Base Diária'!$N$2:$N$2000,'Base Diária'!$A$2:$A$2000,$A11,'Base Diária'!$F$2:$F$2000,K$4))</f>
        <v>0.88135593220338981</v>
      </c>
      <c r="L11" s="97">
        <f>IF(COUNTIFS('Base Diária'!$A$2:$A$2000,$A11,'Base Diária'!$F$2:$F$2000,L$4,'Base Diária'!$P$2:$P$2000,"Sim")=0,"",SUMIFS('Base Diária'!$N$2:$N$2000,'Base Diária'!$A$2:$A$2000,$A11,'Base Diária'!$F$2:$F$2000,L$4))</f>
        <v>0.82398956975228166</v>
      </c>
      <c r="M11" s="97" t="str">
        <f>IF(COUNTIFS('Base Diária'!$A$2:$A$2000,$A11,'Base Diária'!$F$2:$F$2000,M$4,'Base Diária'!$P$2:$P$2000,"Sim")=0,"",SUMIFS('Base Diária'!$N$2:$N$2000,'Base Diária'!$A$2:$A$2000,$A11,'Base Diária'!$F$2:$F$2000,M$4))</f>
        <v/>
      </c>
      <c r="N11" s="97" t="str">
        <f>IF(COUNTIFS('Base Diária'!$A$2:$A$2000,$A11,'Base Diária'!$F$2:$F$2000,N$4,'Base Diária'!$P$2:$P$2000,"Sim")=0,"",SUMIFS('Base Diária'!$N$2:$N$2000,'Base Diária'!$A$2:$A$2000,$A11,'Base Diária'!$F$2:$F$2000,N$4))</f>
        <v/>
      </c>
      <c r="O11" s="97">
        <f>IF(COUNTIFS('Base Diária'!$A$2:$A$2000,$A11,'Base Diária'!$F$2:$F$2000,O$4,'Base Diária'!$P$2:$P$2000,"Sim")=0,"",SUMIFS('Base Diária'!$N$2:$N$2000,'Base Diária'!$A$2:$A$2000,$A11,'Base Diária'!$F$2:$F$2000,O$4))</f>
        <v>0.87874837027379404</v>
      </c>
      <c r="P11" s="97">
        <f>IF(COUNTIFS('Base Diária'!$A$2:$A$2000,$A11,'Base Diária'!$F$2:$F$2000,P$4,'Base Diária'!$P$2:$P$2000,"Sim")=0,"",SUMIFS('Base Diária'!$N$2:$N$2000,'Base Diária'!$A$2:$A$2000,$A11,'Base Diária'!$F$2:$F$2000,P$4))</f>
        <v>0.89569752281616688</v>
      </c>
      <c r="Q11" s="97">
        <f>IF(COUNTIFS('Base Diária'!$A$2:$A$2000,$A11,'Base Diária'!$F$2:$F$2000,Q$4,'Base Diária'!$P$2:$P$2000,"Sim")=0,"",SUMIFS('Base Diária'!$N$2:$N$2000,'Base Diária'!$A$2:$A$2000,$A11,'Base Diária'!$F$2:$F$2000,Q$4))</f>
        <v>0.87353324641460239</v>
      </c>
      <c r="R11" s="97">
        <f>IF(COUNTIFS('Base Diária'!$A$2:$A$2000,$A11,'Base Diária'!$F$2:$F$2000,R$4,'Base Diária'!$P$2:$P$2000,"Sim")=0,"",SUMIFS('Base Diária'!$N$2:$N$2000,'Base Diária'!$A$2:$A$2000,$A11,'Base Diária'!$F$2:$F$2000,R$4))</f>
        <v>0.86831812255541074</v>
      </c>
      <c r="S11" s="97">
        <f>IF(COUNTIFS('Base Diária'!$A$2:$A$2000,$A11,'Base Diária'!$F$2:$F$2000,S$4,'Base Diária'!$P$2:$P$2000,"Sim")=0,"",SUMIFS('Base Diária'!$N$2:$N$2000,'Base Diária'!$A$2:$A$2000,$A11,'Base Diária'!$F$2:$F$2000,S$4))</f>
        <v>0.89439374185136888</v>
      </c>
      <c r="T11" s="97" t="str">
        <f>IF(COUNTIFS('Base Diária'!$A$2:$A$2000,$A11,'Base Diária'!$F$2:$F$2000,T$4,'Base Diária'!$P$2:$P$2000,"Sim")=0,"",SUMIFS('Base Diária'!$N$2:$N$2000,'Base Diária'!$A$2:$A$2000,$A11,'Base Diária'!$F$2:$F$2000,T$4))</f>
        <v/>
      </c>
      <c r="U11" s="97">
        <f>IF(COUNTIFS('Base Diária'!$A$2:$A$2000,$A11,'Base Diária'!$F$2:$F$2000,U$4,'Base Diária'!$P$2:$P$2000,"Sim")=0,"",SUMIFS('Base Diária'!$N$2:$N$2000,'Base Diária'!$A$2:$A$2000,$A11,'Base Diária'!$F$2:$F$2000,U$4))</f>
        <v>0</v>
      </c>
      <c r="V11" s="97" t="str">
        <f>IF(COUNTIFS('Base Diária'!$A$2:$A$2000,$A11,'Base Diária'!$F$2:$F$2000,V$4,'Base Diária'!$P$2:$P$2000,"Sim")=0,"",SUMIFS('Base Diária'!$N$2:$N$2000,'Base Diária'!$A$2:$A$2000,$A11,'Base Diária'!$F$2:$F$2000,V$4))</f>
        <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10</v>
      </c>
      <c r="AJ11" s="98">
        <f>IFERROR(INDEX('Painel Empregado'!$J$5:$J$63,MATCH($A11,'Painel Empregado'!$A$5:$A$63,0)),"")</f>
        <v>0.87522816166883977</v>
      </c>
      <c r="AK11" s="98">
        <f>IFERROR(INDEX('Painel Empregado'!$M$5:$M$63,MATCH($A11,'Painel Empregado'!$A$5:$A$63,0)),"")</f>
        <v>1</v>
      </c>
      <c r="AL11" s="98">
        <f>IFERROR(INDEX('Painel Empregado'!$K$5:$K$63,MATCH($A11,'Painel Empregado'!$A$5:$A$63,0)),"")</f>
        <v>0.8</v>
      </c>
      <c r="AM11" s="101" t="str">
        <f>IFERROR(INDEX('Painel Empregado'!$Q$5:$Q$63,MATCH($A11,'Painel Empregado'!$A$5:$A$63,0)),"")</f>
        <v>Na meta</v>
      </c>
    </row>
    <row r="12" spans="1:39" ht="15" customHeight="1" x14ac:dyDescent="0.25">
      <c r="A12" s="110">
        <v>9821</v>
      </c>
      <c r="B12" s="18" t="s">
        <v>188</v>
      </c>
      <c r="C12" s="29" t="str">
        <f>IFERROR(INDEX(Cadastro!$C$5:$C$73,MATCH($A12,Cadastro!$A$5:$A$73,0)),"NÃO INFORMADO")</f>
        <v>CAL</v>
      </c>
      <c r="D12" s="29" t="str">
        <f>VLOOKUP($A12,CC!$A:$C,3,FALSE())</f>
        <v>CAL</v>
      </c>
      <c r="E12" s="29" t="str">
        <f>IFERROR(INDEX(Cadastro!$D$5:$D$73,MATCH($A12,Cadastro!$A$5:$A$73,0)),"")</f>
        <v>6x1</v>
      </c>
      <c r="F12" s="97">
        <f>IF(COUNTIFS('Base Diária'!$A$2:$A$2000,$A12,'Base Diária'!$F$2:$F$2000,F$4,'Base Diária'!$P$2:$P$2000,"Sim")=0,"",SUMIFS('Base Diária'!$N$2:$N$2000,'Base Diária'!$A$2:$A$2000,$A12,'Base Diária'!$F$2:$F$2000,F$4))</f>
        <v>0.95568181818181808</v>
      </c>
      <c r="G12" s="97">
        <f>IF(COUNTIFS('Base Diária'!$A$2:$A$2000,$A12,'Base Diária'!$F$2:$F$2000,G$4,'Base Diária'!$P$2:$P$2000,"Sim")=0,"",SUMIFS('Base Diária'!$N$2:$N$2000,'Base Diária'!$A$2:$A$2000,$A12,'Base Diária'!$F$2:$F$2000,G$4))</f>
        <v>0.95340909090909087</v>
      </c>
      <c r="H12" s="97">
        <f>IF(COUNTIFS('Base Diária'!$A$2:$A$2000,$A12,'Base Diária'!$F$2:$F$2000,H$4,'Base Diária'!$P$2:$P$2000,"Sim")=0,"",SUMIFS('Base Diária'!$N$2:$N$2000,'Base Diária'!$A$2:$A$2000,$A12,'Base Diária'!$F$2:$F$2000,H$4))</f>
        <v>0.94545454545454544</v>
      </c>
      <c r="I12" s="97">
        <f>IF(COUNTIFS('Base Diária'!$A$2:$A$2000,$A12,'Base Diária'!$F$2:$F$2000,I$4,'Base Diária'!$P$2:$P$2000,"Sim")=0,"",SUMIFS('Base Diária'!$N$2:$N$2000,'Base Diária'!$A$2:$A$2000,$A12,'Base Diária'!$F$2:$F$2000,I$4))</f>
        <v>0.95454545454545447</v>
      </c>
      <c r="J12" s="97">
        <f>IF(COUNTIFS('Base Diária'!$A$2:$A$2000,$A12,'Base Diária'!$F$2:$F$2000,J$4,'Base Diária'!$P$2:$P$2000,"Sim")=0,"",SUMIFS('Base Diária'!$N$2:$N$2000,'Base Diária'!$A$2:$A$2000,$A12,'Base Diária'!$F$2:$F$2000,J$4))</f>
        <v>0.92840909090909085</v>
      </c>
      <c r="K12" s="97" t="str">
        <f>IF(COUNTIFS('Base Diária'!$A$2:$A$2000,$A12,'Base Diária'!$F$2:$F$2000,K$4,'Base Diária'!$P$2:$P$2000,"Sim")=0,"",SUMIFS('Base Diária'!$N$2:$N$2000,'Base Diária'!$A$2:$A$2000,$A12,'Base Diária'!$F$2:$F$2000,K$4))</f>
        <v/>
      </c>
      <c r="L12" s="97">
        <f>IF(COUNTIFS('Base Diária'!$A$2:$A$2000,$A12,'Base Diária'!$F$2:$F$2000,L$4,'Base Diária'!$P$2:$P$2000,"Sim")=0,"",SUMIFS('Base Diária'!$N$2:$N$2000,'Base Diária'!$A$2:$A$2000,$A12,'Base Diária'!$F$2:$F$2000,L$4))</f>
        <v>0.9795361527967259</v>
      </c>
      <c r="M12" s="97">
        <f>IF(COUNTIFS('Base Diária'!$A$2:$A$2000,$A12,'Base Diária'!$F$2:$F$2000,M$4,'Base Diária'!$P$2:$P$2000,"Sim")=0,"",SUMIFS('Base Diária'!$N$2:$N$2000,'Base Diária'!$A$2:$A$2000,$A12,'Base Diária'!$F$2:$F$2000,M$4))</f>
        <v>0.95681818181818168</v>
      </c>
      <c r="N12" s="97">
        <f>IF(COUNTIFS('Base Diária'!$A$2:$A$2000,$A12,'Base Diária'!$F$2:$F$2000,N$4,'Base Diária'!$P$2:$P$2000,"Sim")=0,"",SUMIFS('Base Diária'!$N$2:$N$2000,'Base Diária'!$A$2:$A$2000,$A12,'Base Diária'!$F$2:$F$2000,N$4))</f>
        <v>0.97045454545454524</v>
      </c>
      <c r="O12" s="97">
        <f>IF(COUNTIFS('Base Diária'!$A$2:$A$2000,$A12,'Base Diária'!$F$2:$F$2000,O$4,'Base Diária'!$P$2:$P$2000,"Sim")=0,"",SUMIFS('Base Diária'!$N$2:$N$2000,'Base Diária'!$A$2:$A$2000,$A12,'Base Diária'!$F$2:$F$2000,O$4))</f>
        <v>0.96250000000000002</v>
      </c>
      <c r="P12" s="97">
        <f>IF(COUNTIFS('Base Diária'!$A$2:$A$2000,$A12,'Base Diária'!$F$2:$F$2000,P$4,'Base Diária'!$P$2:$P$2000,"Sim")=0,"",SUMIFS('Base Diária'!$N$2:$N$2000,'Base Diária'!$A$2:$A$2000,$A12,'Base Diária'!$F$2:$F$2000,P$4))</f>
        <v>0.95454545454545447</v>
      </c>
      <c r="Q12" s="97">
        <f>IF(COUNTIFS('Base Diária'!$A$2:$A$2000,$A12,'Base Diária'!$F$2:$F$2000,Q$4,'Base Diária'!$P$2:$P$2000,"Sim")=0,"",SUMIFS('Base Diária'!$N$2:$N$2000,'Base Diária'!$A$2:$A$2000,$A12,'Base Diária'!$F$2:$F$2000,Q$4))</f>
        <v>1.1193181818181819</v>
      </c>
      <c r="R12" s="97" t="str">
        <f>IF(COUNTIFS('Base Diária'!$A$2:$A$2000,$A12,'Base Diária'!$F$2:$F$2000,R$4,'Base Diária'!$P$2:$P$2000,"Sim")=0,"",SUMIFS('Base Diária'!$N$2:$N$2000,'Base Diária'!$A$2:$A$2000,$A12,'Base Diária'!$F$2:$F$2000,R$4))</f>
        <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0.95227272727272705</v>
      </c>
      <c r="U12" s="97">
        <f>IF(COUNTIFS('Base Diária'!$A$2:$A$2000,$A12,'Base Diária'!$F$2:$F$2000,U$4,'Base Diária'!$P$2:$P$2000,"Sim")=0,"",SUMIFS('Base Diária'!$N$2:$N$2000,'Base Diária'!$A$2:$A$2000,$A12,'Base Diária'!$F$2:$F$2000,U$4))</f>
        <v>0.95568181818181808</v>
      </c>
      <c r="V12" s="97" t="str">
        <f>IF(COUNTIFS('Base Diária'!$A$2:$A$2000,$A12,'Base Diária'!$F$2:$F$2000,V$4,'Base Diária'!$P$2:$P$2000,"Sim")=0,"",SUMIFS('Base Diária'!$N$2:$N$2000,'Base Diária'!$A$2:$A$2000,$A12,'Base Diária'!$F$2:$F$2000,V$4))</f>
        <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13</v>
      </c>
      <c r="AJ12" s="98">
        <f>IFERROR(INDEX('Painel Empregado'!$J$5:$J$63,MATCH($A12,'Painel Empregado'!$A$5:$A$63,0)),"")</f>
        <v>0.9682103958204199</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50636</v>
      </c>
      <c r="B13" s="18" t="s">
        <v>195</v>
      </c>
      <c r="C13" s="29" t="str">
        <f>IFERROR(INDEX(Cadastro!$C$5:$C$73,MATCH($A13,Cadastro!$A$5:$A$73,0)),"NÃO INFORMADO")</f>
        <v>CAL</v>
      </c>
      <c r="D13" s="29" t="str">
        <f>VLOOKUP($A13,CC!$A:$C,3,FALSE())</f>
        <v>CAL</v>
      </c>
      <c r="E13" s="29" t="str">
        <f>IFERROR(INDEX(Cadastro!$D$5:$D$73,MATCH($A13,Cadastro!$A$5:$A$73,0)),"")</f>
        <v>6x1</v>
      </c>
      <c r="F13" s="97">
        <f>IF(COUNTIFS('Base Diária'!$A$2:$A$2000,$A13,'Base Diária'!$F$2:$F$2000,F$4,'Base Diária'!$P$2:$P$2000,"Sim")=0,"",SUMIFS('Base Diária'!$N$2:$N$2000,'Base Diária'!$A$2:$A$2000,$A13,'Base Diária'!$F$2:$F$2000,F$4))</f>
        <v>0.95568181818181808</v>
      </c>
      <c r="G13" s="97">
        <f>IF(COUNTIFS('Base Diária'!$A$2:$A$2000,$A13,'Base Diária'!$F$2:$F$2000,G$4,'Base Diária'!$P$2:$P$2000,"Sim")=0,"",SUMIFS('Base Diária'!$N$2:$N$2000,'Base Diária'!$A$2:$A$2000,$A13,'Base Diária'!$F$2:$F$2000,G$4))</f>
        <v>0.95340909090909087</v>
      </c>
      <c r="H13" s="97">
        <f>IF(COUNTIFS('Base Diária'!$A$2:$A$2000,$A13,'Base Diária'!$F$2:$F$2000,H$4,'Base Diária'!$P$2:$P$2000,"Sim")=0,"",SUMIFS('Base Diária'!$N$2:$N$2000,'Base Diária'!$A$2:$A$2000,$A13,'Base Diária'!$F$2:$F$2000,H$4))</f>
        <v>0.94545454545454544</v>
      </c>
      <c r="I13" s="97">
        <f>IF(COUNTIFS('Base Diária'!$A$2:$A$2000,$A13,'Base Diária'!$F$2:$F$2000,I$4,'Base Diária'!$P$2:$P$2000,"Sim")=0,"",SUMIFS('Base Diária'!$N$2:$N$2000,'Base Diária'!$A$2:$A$2000,$A13,'Base Diária'!$F$2:$F$2000,I$4))</f>
        <v>0.95454545454545447</v>
      </c>
      <c r="J13" s="97">
        <f>IF(COUNTIFS('Base Diária'!$A$2:$A$2000,$A13,'Base Diária'!$F$2:$F$2000,J$4,'Base Diária'!$P$2:$P$2000,"Sim")=0,"",SUMIFS('Base Diária'!$N$2:$N$2000,'Base Diária'!$A$2:$A$2000,$A13,'Base Diária'!$F$2:$F$2000,J$4))</f>
        <v>0.93068181818181805</v>
      </c>
      <c r="K13" s="97" t="str">
        <f>IF(COUNTIFS('Base Diária'!$A$2:$A$2000,$A13,'Base Diária'!$F$2:$F$2000,K$4,'Base Diária'!$P$2:$P$2000,"Sim")=0,"",SUMIFS('Base Diária'!$N$2:$N$2000,'Base Diária'!$A$2:$A$2000,$A13,'Base Diária'!$F$2:$F$2000,K$4))</f>
        <v/>
      </c>
      <c r="L13" s="97">
        <f>IF(COUNTIFS('Base Diária'!$A$2:$A$2000,$A13,'Base Diária'!$F$2:$F$2000,L$4,'Base Diária'!$P$2:$P$2000,"Sim")=0,"",SUMIFS('Base Diária'!$N$2:$N$2000,'Base Diária'!$A$2:$A$2000,$A13,'Base Diária'!$F$2:$F$2000,L$4))</f>
        <v>0.9795361527967259</v>
      </c>
      <c r="M13" s="97">
        <f>IF(COUNTIFS('Base Diária'!$A$2:$A$2000,$A13,'Base Diária'!$F$2:$F$2000,M$4,'Base Diária'!$P$2:$P$2000,"Sim")=0,"",SUMIFS('Base Diária'!$N$2:$N$2000,'Base Diária'!$A$2:$A$2000,$A13,'Base Diária'!$F$2:$F$2000,M$4))</f>
        <v>0.95681818181818168</v>
      </c>
      <c r="N13" s="97">
        <f>IF(COUNTIFS('Base Diária'!$A$2:$A$2000,$A13,'Base Diária'!$F$2:$F$2000,N$4,'Base Diária'!$P$2:$P$2000,"Sim")=0,"",SUMIFS('Base Diária'!$N$2:$N$2000,'Base Diária'!$A$2:$A$2000,$A13,'Base Diária'!$F$2:$F$2000,N$4))</f>
        <v>0.97045454545454524</v>
      </c>
      <c r="O13" s="97">
        <f>IF(COUNTIFS('Base Diária'!$A$2:$A$2000,$A13,'Base Diária'!$F$2:$F$2000,O$4,'Base Diária'!$P$2:$P$2000,"Sim")=0,"",SUMIFS('Base Diária'!$N$2:$N$2000,'Base Diária'!$A$2:$A$2000,$A13,'Base Diária'!$F$2:$F$2000,O$4))</f>
        <v>0.96136363636363642</v>
      </c>
      <c r="P13" s="97">
        <f>IF(COUNTIFS('Base Diária'!$A$2:$A$2000,$A13,'Base Diária'!$F$2:$F$2000,P$4,'Base Diária'!$P$2:$P$2000,"Sim")=0,"",SUMIFS('Base Diária'!$N$2:$N$2000,'Base Diária'!$A$2:$A$2000,$A13,'Base Diária'!$F$2:$F$2000,P$4))</f>
        <v>0.95454545454545447</v>
      </c>
      <c r="Q13" s="97">
        <f>IF(COUNTIFS('Base Diária'!$A$2:$A$2000,$A13,'Base Diária'!$F$2:$F$2000,Q$4,'Base Diária'!$P$2:$P$2000,"Sim")=0,"",SUMIFS('Base Diária'!$N$2:$N$2000,'Base Diária'!$A$2:$A$2000,$A13,'Base Diária'!$F$2:$F$2000,Q$4))</f>
        <v>1.1193181818181819</v>
      </c>
      <c r="R13" s="97" t="str">
        <f>IF(COUNTIFS('Base Diária'!$A$2:$A$2000,$A13,'Base Diária'!$F$2:$F$2000,R$4,'Base Diária'!$P$2:$P$2000,"Sim")=0,"",SUMIFS('Base Diária'!$N$2:$N$2000,'Base Diária'!$A$2:$A$2000,$A13,'Base Diária'!$F$2:$F$2000,R$4))</f>
        <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0.95227272727272705</v>
      </c>
      <c r="U13" s="97">
        <f>IF(COUNTIFS('Base Diária'!$A$2:$A$2000,$A13,'Base Diária'!$F$2:$F$2000,U$4,'Base Diária'!$P$2:$P$2000,"Sim")=0,"",SUMIFS('Base Diária'!$N$2:$N$2000,'Base Diária'!$A$2:$A$2000,$A13,'Base Diária'!$F$2:$F$2000,U$4))</f>
        <v>0.95568181818181808</v>
      </c>
      <c r="V13" s="97" t="str">
        <f>IF(COUNTIFS('Base Diária'!$A$2:$A$2000,$A13,'Base Diária'!$F$2:$F$2000,V$4,'Base Diária'!$P$2:$P$2000,"Sim")=0,"",SUMIFS('Base Diária'!$N$2:$N$2000,'Base Diária'!$A$2:$A$2000,$A13,'Base Diária'!$F$2:$F$2000,V$4))</f>
        <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13</v>
      </c>
      <c r="AJ13" s="98">
        <f>IFERROR(INDEX('Painel Empregado'!$J$5:$J$63,MATCH($A13,'Painel Empregado'!$A$5:$A$63,0)),"")</f>
        <v>0.96829894624988944</v>
      </c>
      <c r="AK13" s="98">
        <f>IFERROR(INDEX('Painel Empregado'!$M$5:$M$63,MATCH($A13,'Painel Empregado'!$A$5:$A$63,0)),"")</f>
        <v>1</v>
      </c>
      <c r="AL13" s="98">
        <f>IFERROR(INDEX('Painel Empregado'!$K$5:$K$63,MATCH($A13,'Painel Empregado'!$A$5:$A$63,0)),"")</f>
        <v>0.8</v>
      </c>
      <c r="AM13" s="101" t="str">
        <f>IFERROR(INDEX('Painel Empregado'!$Q$5:$Q$63,MATCH($A13,'Painel Empregado'!$A$5:$A$63,0)),"")</f>
        <v>Na meta</v>
      </c>
    </row>
    <row r="14" spans="1:39" ht="15" customHeight="1" x14ac:dyDescent="0.25">
      <c r="A14" s="110">
        <v>52397</v>
      </c>
      <c r="B14" s="18" t="s">
        <v>199</v>
      </c>
      <c r="C14" s="29" t="str">
        <f>IFERROR(INDEX(Cadastro!$C$5:$C$73,MATCH($A14,Cadastro!$A$5:$A$73,0)),"NÃO INFORMADO")</f>
        <v>CAL</v>
      </c>
      <c r="D14" s="29" t="str">
        <f>VLOOKUP($A14,CC!$A:$C,3,FALSE())</f>
        <v>CAL</v>
      </c>
      <c r="E14" s="29" t="str">
        <f>IFERROR(INDEX(Cadastro!$D$5:$D$73,MATCH($A14,Cadastro!$A$5:$A$73,0)),"")</f>
        <v>6x1</v>
      </c>
      <c r="F14" s="97" t="str">
        <f>IF(COUNTIFS('Base Diária'!$A$2:$A$2000,$A14,'Base Diária'!$F$2:$F$2000,F$4,'Base Diária'!$P$2:$P$2000,"Sim")=0,"",SUMIFS('Base Diária'!$N$2:$N$2000,'Base Diária'!$A$2:$A$2000,$A14,'Base Diária'!$F$2:$F$2000,F$4))</f>
        <v/>
      </c>
      <c r="G14" s="97">
        <f>IF(COUNTIFS('Base Diária'!$A$2:$A$2000,$A14,'Base Diária'!$F$2:$F$2000,G$4,'Base Diária'!$P$2:$P$2000,"Sim")=0,"",SUMIFS('Base Diária'!$N$2:$N$2000,'Base Diária'!$A$2:$A$2000,$A14,'Base Diária'!$F$2:$F$2000,G$4))</f>
        <v>0.79090909090909089</v>
      </c>
      <c r="H14" s="97">
        <f>IF(COUNTIFS('Base Diária'!$A$2:$A$2000,$A14,'Base Diária'!$F$2:$F$2000,H$4,'Base Diária'!$P$2:$P$2000,"Sim")=0,"",SUMIFS('Base Diária'!$N$2:$N$2000,'Base Diária'!$A$2:$A$2000,$A14,'Base Diária'!$F$2:$F$2000,H$4))</f>
        <v>0.91022727272727266</v>
      </c>
      <c r="I14" s="97">
        <f>IF(COUNTIFS('Base Diária'!$A$2:$A$2000,$A14,'Base Diária'!$F$2:$F$2000,I$4,'Base Diária'!$P$2:$P$2000,"Sim")=0,"",SUMIFS('Base Diária'!$N$2:$N$2000,'Base Diária'!$A$2:$A$2000,$A14,'Base Diária'!$F$2:$F$2000,I$4))</f>
        <v>0.93409090909090908</v>
      </c>
      <c r="J14" s="97">
        <f>IF(COUNTIFS('Base Diária'!$A$2:$A$2000,$A14,'Base Diária'!$F$2:$F$2000,J$4,'Base Diária'!$P$2:$P$2000,"Sim")=0,"",SUMIFS('Base Diária'!$N$2:$N$2000,'Base Diária'!$A$2:$A$2000,$A14,'Base Diária'!$F$2:$F$2000,J$4))</f>
        <v>0.88295454545454533</v>
      </c>
      <c r="K14" s="97">
        <f>IF(COUNTIFS('Base Diária'!$A$2:$A$2000,$A14,'Base Diária'!$F$2:$F$2000,K$4,'Base Diária'!$P$2:$P$2000,"Sim")=0,"",SUMIFS('Base Diária'!$N$2:$N$2000,'Base Diária'!$A$2:$A$2000,$A14,'Base Diária'!$F$2:$F$2000,K$4))</f>
        <v>0.91541609822646652</v>
      </c>
      <c r="L14" s="97" t="str">
        <f>IF(COUNTIFS('Base Diária'!$A$2:$A$2000,$A14,'Base Diária'!$F$2:$F$2000,L$4,'Base Diária'!$P$2:$P$2000,"Sim")=0,"",SUMIFS('Base Diária'!$N$2:$N$2000,'Base Diária'!$A$2:$A$2000,$A14,'Base Diária'!$F$2:$F$2000,L$4))</f>
        <v/>
      </c>
      <c r="M14" s="97">
        <f>IF(COUNTIFS('Base Diária'!$A$2:$A$2000,$A14,'Base Diária'!$F$2:$F$2000,M$4,'Base Diária'!$P$2:$P$2000,"Sim")=0,"",SUMIFS('Base Diária'!$N$2:$N$2000,'Base Diária'!$A$2:$A$2000,$A14,'Base Diária'!$F$2:$F$2000,M$4))</f>
        <v>0.90909090909090906</v>
      </c>
      <c r="N14" s="97">
        <f>IF(COUNTIFS('Base Diária'!$A$2:$A$2000,$A14,'Base Diária'!$F$2:$F$2000,N$4,'Base Diária'!$P$2:$P$2000,"Sim")=0,"",SUMIFS('Base Diária'!$N$2:$N$2000,'Base Diária'!$A$2:$A$2000,$A14,'Base Diária'!$F$2:$F$2000,N$4))</f>
        <v>0.94886363636363624</v>
      </c>
      <c r="O14" s="97">
        <f>IF(COUNTIFS('Base Diária'!$A$2:$A$2000,$A14,'Base Diária'!$F$2:$F$2000,O$4,'Base Diária'!$P$2:$P$2000,"Sim")=0,"",SUMIFS('Base Diária'!$N$2:$N$2000,'Base Diária'!$A$2:$A$2000,$A14,'Base Diária'!$F$2:$F$2000,O$4))</f>
        <v>0.9170454545454545</v>
      </c>
      <c r="P14" s="97">
        <f>IF(COUNTIFS('Base Diária'!$A$2:$A$2000,$A14,'Base Diária'!$F$2:$F$2000,P$4,'Base Diária'!$P$2:$P$2000,"Sim")=0,"",SUMIFS('Base Diária'!$N$2:$N$2000,'Base Diária'!$A$2:$A$2000,$A14,'Base Diária'!$F$2:$F$2000,P$4))</f>
        <v>0.9170454545454545</v>
      </c>
      <c r="Q14" s="97">
        <f>IF(COUNTIFS('Base Diária'!$A$2:$A$2000,$A14,'Base Diária'!$F$2:$F$2000,Q$4,'Base Diária'!$P$2:$P$2000,"Sim")=0,"",SUMIFS('Base Diária'!$N$2:$N$2000,'Base Diária'!$A$2:$A$2000,$A14,'Base Diária'!$F$2:$F$2000,Q$4))</f>
        <v>0.90568181818181814</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0.95088676671214201</v>
      </c>
      <c r="T14" s="97">
        <f>IF(COUNTIFS('Base Diária'!$A$2:$A$2000,$A14,'Base Diária'!$F$2:$F$2000,T$4,'Base Diária'!$P$2:$P$2000,"Sim")=0,"",SUMIFS('Base Diária'!$N$2:$N$2000,'Base Diária'!$A$2:$A$2000,$A14,'Base Diária'!$F$2:$F$2000,T$4))</f>
        <v>0.88863636363636356</v>
      </c>
      <c r="U14" s="97">
        <f>IF(COUNTIFS('Base Diária'!$A$2:$A$2000,$A14,'Base Diária'!$F$2:$F$2000,U$4,'Base Diária'!$P$2:$P$2000,"Sim")=0,"",SUMIFS('Base Diária'!$N$2:$N$2000,'Base Diária'!$A$2:$A$2000,$A14,'Base Diária'!$F$2:$F$2000,U$4))</f>
        <v>0.90568181818181814</v>
      </c>
      <c r="V14" s="97" t="str">
        <f>IF(COUNTIFS('Base Diária'!$A$2:$A$2000,$A14,'Base Diária'!$F$2:$F$2000,V$4,'Base Diária'!$P$2:$P$2000,"Sim")=0,"",SUMIFS('Base Diária'!$N$2:$N$2000,'Base Diária'!$A$2:$A$2000,$A14,'Base Diária'!$F$2:$F$2000,V$4))</f>
        <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13</v>
      </c>
      <c r="AJ14" s="98">
        <f>IFERROR(INDEX('Painel Empregado'!$J$5:$J$63,MATCH($A14,'Painel Empregado'!$A$5:$A$63,0)),"")</f>
        <v>0.90516777319217656</v>
      </c>
      <c r="AK14" s="98">
        <f>IFERROR(INDEX('Painel Empregado'!$M$5:$M$63,MATCH($A14,'Painel Empregado'!$A$5:$A$63,0)),"")</f>
        <v>0.92307692307692313</v>
      </c>
      <c r="AL14" s="98">
        <f>IFERROR(INDEX('Painel Empregado'!$K$5:$K$63,MATCH($A14,'Painel Empregado'!$A$5:$A$63,0)),"")</f>
        <v>0.8</v>
      </c>
      <c r="AM14" s="101" t="str">
        <f>IFERROR(INDEX('Painel Empregado'!$Q$5:$Q$63,MATCH($A14,'Painel Empregado'!$A$5:$A$63,0)),"")</f>
        <v>Na meta</v>
      </c>
    </row>
    <row r="15" spans="1:39" ht="15" customHeight="1" x14ac:dyDescent="0.25">
      <c r="A15" s="110">
        <v>53613</v>
      </c>
      <c r="B15" s="18" t="s">
        <v>203</v>
      </c>
      <c r="C15" s="29" t="str">
        <f>IFERROR(INDEX(Cadastro!$C$5:$C$73,MATCH($A15,Cadastro!$A$5:$A$73,0)),"NÃO INFORMADO")</f>
        <v>NÃO INFORMADO</v>
      </c>
      <c r="D15" s="29" t="str">
        <f>VLOOKUP($A15,CC!$A:$C,3,FALSE())</f>
        <v>CAL</v>
      </c>
      <c r="E15" s="29" t="str">
        <f>IFERROR(INDEX(Cadastro!$D$5:$D$73,MATCH($A15,Cadastro!$A$5:$A$73,0)),"")</f>
        <v>Férias</v>
      </c>
      <c r="F15" s="97" t="str">
        <f>IF(COUNTIFS('Base Diária'!$A$2:$A$2000,$A15,'Base Diária'!$F$2:$F$2000,F$4,'Base Diária'!$P$2:$P$2000,"Sim")=0,"",SUMIFS('Base Diária'!$N$2:$N$2000,'Base Diária'!$A$2:$A$2000,$A15,'Base Diária'!$F$2:$F$2000,F$4))</f>
        <v/>
      </c>
      <c r="G15" s="97" t="str">
        <f>IF(COUNTIFS('Base Diária'!$A$2:$A$2000,$A15,'Base Diária'!$F$2:$F$2000,G$4,'Base Diária'!$P$2:$P$2000,"Sim")=0,"",SUMIFS('Base Diária'!$N$2:$N$2000,'Base Diária'!$A$2:$A$2000,$A15,'Base Diária'!$F$2:$F$2000,G$4))</f>
        <v/>
      </c>
      <c r="H15" s="97" t="str">
        <f>IF(COUNTIFS('Base Diária'!$A$2:$A$2000,$A15,'Base Diária'!$F$2:$F$2000,H$4,'Base Diária'!$P$2:$P$2000,"Sim")=0,"",SUMIFS('Base Diária'!$N$2:$N$2000,'Base Diária'!$A$2:$A$2000,$A15,'Base Diária'!$F$2:$F$2000,H$4))</f>
        <v/>
      </c>
      <c r="I15" s="97" t="str">
        <f>IF(COUNTIFS('Base Diária'!$A$2:$A$2000,$A15,'Base Diária'!$F$2:$F$2000,I$4,'Base Diária'!$P$2:$P$2000,"Sim")=0,"",SUMIFS('Base Diária'!$N$2:$N$2000,'Base Diária'!$A$2:$A$2000,$A15,'Base Diária'!$F$2:$F$2000,I$4))</f>
        <v/>
      </c>
      <c r="J15" s="97" t="str">
        <f>IF(COUNTIFS('Base Diária'!$A$2:$A$2000,$A15,'Base Diária'!$F$2:$F$2000,J$4,'Base Diária'!$P$2:$P$2000,"Sim")=0,"",SUMIFS('Base Diária'!$N$2:$N$2000,'Base Diária'!$A$2:$A$2000,$A15,'Base Diária'!$F$2:$F$2000,J$4))</f>
        <v/>
      </c>
      <c r="K15" s="97" t="str">
        <f>IF(COUNTIFS('Base Diária'!$A$2:$A$2000,$A15,'Base Diária'!$F$2:$F$2000,K$4,'Base Diária'!$P$2:$P$2000,"Sim")=0,"",SUMIFS('Base Diária'!$N$2:$N$2000,'Base Diária'!$A$2:$A$2000,$A15,'Base Diária'!$F$2:$F$2000,K$4))</f>
        <v/>
      </c>
      <c r="L15" s="97" t="str">
        <f>IF(COUNTIFS('Base Diária'!$A$2:$A$2000,$A15,'Base Diária'!$F$2:$F$2000,L$4,'Base Diária'!$P$2:$P$2000,"Sim")=0,"",SUMIFS('Base Diária'!$N$2:$N$2000,'Base Diária'!$A$2:$A$2000,$A15,'Base Diária'!$F$2:$F$2000,L$4))</f>
        <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t="str">
        <f>IF(COUNTIFS('Base Diária'!$A$2:$A$2000,$A15,'Base Diária'!$F$2:$F$2000,O$4,'Base Diária'!$P$2:$P$2000,"Sim")=0,"",SUMIFS('Base Diária'!$N$2:$N$2000,'Base Diária'!$A$2:$A$2000,$A15,'Base Diária'!$F$2:$F$2000,O$4))</f>
        <v/>
      </c>
      <c r="P15" s="97" t="str">
        <f>IF(COUNTIFS('Base Diária'!$A$2:$A$2000,$A15,'Base Diária'!$F$2:$F$2000,P$4,'Base Diária'!$P$2:$P$2000,"Sim")=0,"",SUMIFS('Base Diária'!$N$2:$N$2000,'Base Diária'!$A$2:$A$2000,$A15,'Base Diária'!$F$2:$F$2000,P$4))</f>
        <v/>
      </c>
      <c r="Q15" s="97" t="str">
        <f>IF(COUNTIFS('Base Diária'!$A$2:$A$2000,$A15,'Base Diária'!$F$2:$F$2000,Q$4,'Base Diária'!$P$2:$P$2000,"Sim")=0,"",SUMIFS('Base Diária'!$N$2:$N$2000,'Base Diária'!$A$2:$A$2000,$A15,'Base Diária'!$F$2:$F$2000,Q$4))</f>
        <v/>
      </c>
      <c r="R15" s="97" t="str">
        <f>IF(COUNTIFS('Base Diária'!$A$2:$A$2000,$A15,'Base Diária'!$F$2:$F$2000,R$4,'Base Diária'!$P$2:$P$2000,"Sim")=0,"",SUMIFS('Base Diária'!$N$2:$N$2000,'Base Diária'!$A$2:$A$2000,$A15,'Base Diária'!$F$2:$F$2000,R$4))</f>
        <v/>
      </c>
      <c r="S15" s="97" t="str">
        <f>IF(COUNTIFS('Base Diária'!$A$2:$A$2000,$A15,'Base Diária'!$F$2:$F$2000,S$4,'Base Diária'!$P$2:$P$2000,"Sim")=0,"",SUMIFS('Base Diária'!$N$2:$N$2000,'Base Diária'!$A$2:$A$2000,$A15,'Base Diária'!$F$2:$F$2000,S$4))</f>
        <v/>
      </c>
      <c r="T15" s="97" t="str">
        <f>IF(COUNTIFS('Base Diária'!$A$2:$A$2000,$A15,'Base Diária'!$F$2:$F$2000,T$4,'Base Diária'!$P$2:$P$2000,"Sim")=0,"",SUMIFS('Base Diária'!$N$2:$N$2000,'Base Diária'!$A$2:$A$2000,$A15,'Base Diária'!$F$2:$F$2000,T$4))</f>
        <v/>
      </c>
      <c r="U15" s="97" t="str">
        <f>IF(COUNTIFS('Base Diária'!$A$2:$A$2000,$A15,'Base Diária'!$F$2:$F$2000,U$4,'Base Diária'!$P$2:$P$2000,"Sim")=0,"",SUMIFS('Base Diária'!$N$2:$N$2000,'Base Diária'!$A$2:$A$2000,$A15,'Base Diária'!$F$2:$F$2000,U$4))</f>
        <v/>
      </c>
      <c r="V15" s="97" t="str">
        <f>IF(COUNTIFS('Base Diária'!$A$2:$A$2000,$A15,'Base Diária'!$F$2:$F$2000,V$4,'Base Diária'!$P$2:$P$2000,"Sim")=0,"",SUMIFS('Base Diária'!$N$2:$N$2000,'Base Diária'!$A$2:$A$2000,$A15,'Base Diária'!$F$2:$F$2000,V$4))</f>
        <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0</v>
      </c>
      <c r="AJ15" s="98" t="str">
        <f>IFERROR(INDEX('Painel Empregado'!$J$5:$J$63,MATCH($A15,'Painel Empregado'!$A$5:$A$63,0)),"")</f>
        <v/>
      </c>
      <c r="AK15" s="98" t="str">
        <f>IFERROR(INDEX('Painel Empregado'!$M$5:$M$63,MATCH($A15,'Painel Empregado'!$A$5:$A$63,0)),"")</f>
        <v/>
      </c>
      <c r="AL15" s="98">
        <f>IFERROR(INDEX('Painel Empregado'!$K$5:$K$63,MATCH($A15,'Painel Empregado'!$A$5:$A$63,0)),"")</f>
        <v>0.8</v>
      </c>
      <c r="AM15" s="101" t="str">
        <f>IFERROR(INDEX('Painel Empregado'!$Q$5:$Q$63,MATCH($A15,'Painel Empregado'!$A$5:$A$63,0)),"")</f>
        <v>Não mensurável</v>
      </c>
    </row>
    <row r="16" spans="1:39" ht="15" customHeight="1" x14ac:dyDescent="0.25">
      <c r="A16" s="110">
        <v>53291</v>
      </c>
      <c r="B16" s="18" t="s">
        <v>211</v>
      </c>
      <c r="C16" s="29" t="str">
        <f>IFERROR(INDEX(Cadastro!$C$5:$C$73,MATCH($A16,Cadastro!$A$5:$A$73,0)),"NÃO INFORMADO")</f>
        <v>NÃO INFORMADO</v>
      </c>
      <c r="D16" s="29" t="str">
        <f>VLOOKUP($A16,CC!$A:$C,3,FALSE())</f>
        <v>CAL</v>
      </c>
      <c r="E16" s="29" t="str">
        <f>IFERROR(INDEX(Cadastro!$D$5:$D$73,MATCH($A16,Cadastro!$A$5:$A$73,0)),"")</f>
        <v>Férias</v>
      </c>
      <c r="F16" s="97" t="str">
        <f>IF(COUNTIFS('Base Diária'!$A$2:$A$2000,$A16,'Base Diária'!$F$2:$F$2000,F$4,'Base Diária'!$P$2:$P$2000,"Sim")=0,"",SUMIFS('Base Diária'!$N$2:$N$2000,'Base Diária'!$A$2:$A$2000,$A16,'Base Diária'!$F$2:$F$2000,F$4))</f>
        <v/>
      </c>
      <c r="G16" s="97" t="str">
        <f>IF(COUNTIFS('Base Diária'!$A$2:$A$2000,$A16,'Base Diária'!$F$2:$F$2000,G$4,'Base Diária'!$P$2:$P$2000,"Sim")=0,"",SUMIFS('Base Diária'!$N$2:$N$2000,'Base Diária'!$A$2:$A$2000,$A16,'Base Diária'!$F$2:$F$2000,G$4))</f>
        <v/>
      </c>
      <c r="H16" s="97" t="str">
        <f>IF(COUNTIFS('Base Diária'!$A$2:$A$2000,$A16,'Base Diária'!$F$2:$F$2000,H$4,'Base Diária'!$P$2:$P$2000,"Sim")=0,"",SUMIFS('Base Diária'!$N$2:$N$2000,'Base Diária'!$A$2:$A$2000,$A16,'Base Diária'!$F$2:$F$2000,H$4))</f>
        <v/>
      </c>
      <c r="I16" s="97" t="str">
        <f>IF(COUNTIFS('Base Diária'!$A$2:$A$2000,$A16,'Base Diária'!$F$2:$F$2000,I$4,'Base Diária'!$P$2:$P$2000,"Sim")=0,"",SUMIFS('Base Diária'!$N$2:$N$2000,'Base Diária'!$A$2:$A$2000,$A16,'Base Diária'!$F$2:$F$2000,I$4))</f>
        <v/>
      </c>
      <c r="J16" s="97" t="str">
        <f>IF(COUNTIFS('Base Diária'!$A$2:$A$2000,$A16,'Base Diária'!$F$2:$F$2000,J$4,'Base Diária'!$P$2:$P$2000,"Sim")=0,"",SUMIFS('Base Diária'!$N$2:$N$2000,'Base Diária'!$A$2:$A$2000,$A16,'Base Diária'!$F$2:$F$2000,J$4))</f>
        <v/>
      </c>
      <c r="K16" s="97" t="str">
        <f>IF(COUNTIFS('Base Diária'!$A$2:$A$2000,$A16,'Base Diária'!$F$2:$F$2000,K$4,'Base Diária'!$P$2:$P$2000,"Sim")=0,"",SUMIFS('Base Diária'!$N$2:$N$2000,'Base Diária'!$A$2:$A$2000,$A16,'Base Diária'!$F$2:$F$2000,K$4))</f>
        <v/>
      </c>
      <c r="L16" s="97" t="str">
        <f>IF(COUNTIFS('Base Diária'!$A$2:$A$2000,$A16,'Base Diária'!$F$2:$F$2000,L$4,'Base Diária'!$P$2:$P$2000,"Sim")=0,"",SUMIFS('Base Diária'!$N$2:$N$2000,'Base Diária'!$A$2:$A$2000,$A16,'Base Diária'!$F$2:$F$2000,L$4))</f>
        <v/>
      </c>
      <c r="M16" s="97" t="str">
        <f>IF(COUNTIFS('Base Diária'!$A$2:$A$2000,$A16,'Base Diária'!$F$2:$F$2000,M$4,'Base Diária'!$P$2:$P$2000,"Sim")=0,"",SUMIFS('Base Diária'!$N$2:$N$2000,'Base Diária'!$A$2:$A$2000,$A16,'Base Diária'!$F$2:$F$2000,M$4))</f>
        <v/>
      </c>
      <c r="N16" s="97" t="str">
        <f>IF(COUNTIFS('Base Diária'!$A$2:$A$2000,$A16,'Base Diária'!$F$2:$F$2000,N$4,'Base Diária'!$P$2:$P$2000,"Sim")=0,"",SUMIFS('Base Diária'!$N$2:$N$2000,'Base Diária'!$A$2:$A$2000,$A16,'Base Diária'!$F$2:$F$2000,N$4))</f>
        <v/>
      </c>
      <c r="O16" s="97" t="str">
        <f>IF(COUNTIFS('Base Diária'!$A$2:$A$2000,$A16,'Base Diária'!$F$2:$F$2000,O$4,'Base Diária'!$P$2:$P$2000,"Sim")=0,"",SUMIFS('Base Diária'!$N$2:$N$2000,'Base Diária'!$A$2:$A$2000,$A16,'Base Diária'!$F$2:$F$2000,O$4))</f>
        <v/>
      </c>
      <c r="P16" s="97" t="str">
        <f>IF(COUNTIFS('Base Diária'!$A$2:$A$2000,$A16,'Base Diária'!$F$2:$F$2000,P$4,'Base Diária'!$P$2:$P$2000,"Sim")=0,"",SUMIFS('Base Diária'!$N$2:$N$2000,'Base Diária'!$A$2:$A$2000,$A16,'Base Diária'!$F$2:$F$2000,P$4))</f>
        <v/>
      </c>
      <c r="Q16" s="97" t="str">
        <f>IF(COUNTIFS('Base Diária'!$A$2:$A$2000,$A16,'Base Diária'!$F$2:$F$2000,Q$4,'Base Diária'!$P$2:$P$2000,"Sim")=0,"",SUMIFS('Base Diária'!$N$2:$N$2000,'Base Diária'!$A$2:$A$2000,$A16,'Base Diária'!$F$2:$F$2000,Q$4))</f>
        <v/>
      </c>
      <c r="R16" s="97" t="str">
        <f>IF(COUNTIFS('Base Diária'!$A$2:$A$2000,$A16,'Base Diária'!$F$2:$F$2000,R$4,'Base Diária'!$P$2:$P$2000,"Sim")=0,"",SUMIFS('Base Diária'!$N$2:$N$2000,'Base Diária'!$A$2:$A$2000,$A16,'Base Diária'!$F$2:$F$2000,R$4))</f>
        <v/>
      </c>
      <c r="S16" s="97" t="str">
        <f>IF(COUNTIFS('Base Diária'!$A$2:$A$2000,$A16,'Base Diária'!$F$2:$F$2000,S$4,'Base Diária'!$P$2:$P$2000,"Sim")=0,"",SUMIFS('Base Diária'!$N$2:$N$2000,'Base Diária'!$A$2:$A$2000,$A16,'Base Diária'!$F$2:$F$2000,S$4))</f>
        <v/>
      </c>
      <c r="T16" s="97" t="str">
        <f>IF(COUNTIFS('Base Diária'!$A$2:$A$2000,$A16,'Base Diária'!$F$2:$F$2000,T$4,'Base Diária'!$P$2:$P$2000,"Sim")=0,"",SUMIFS('Base Diária'!$N$2:$N$2000,'Base Diária'!$A$2:$A$2000,$A16,'Base Diária'!$F$2:$F$2000,T$4))</f>
        <v/>
      </c>
      <c r="U16" s="97" t="str">
        <f>IF(COUNTIFS('Base Diária'!$A$2:$A$2000,$A16,'Base Diária'!$F$2:$F$2000,U$4,'Base Diária'!$P$2:$P$2000,"Sim")=0,"",SUMIFS('Base Diária'!$N$2:$N$2000,'Base Diária'!$A$2:$A$2000,$A16,'Base Diária'!$F$2:$F$2000,U$4))</f>
        <v/>
      </c>
      <c r="V16" s="97" t="str">
        <f>IF(COUNTIFS('Base Diária'!$A$2:$A$2000,$A16,'Base Diária'!$F$2:$F$2000,V$4,'Base Diária'!$P$2:$P$2000,"Sim")=0,"",SUMIFS('Base Diária'!$N$2:$N$2000,'Base Diária'!$A$2:$A$2000,$A16,'Base Diária'!$F$2:$F$2000,V$4))</f>
        <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0</v>
      </c>
      <c r="AJ16" s="98" t="str">
        <f>IFERROR(INDEX('Painel Empregado'!$J$5:$J$63,MATCH($A16,'Painel Empregado'!$A$5:$A$63,0)),"")</f>
        <v/>
      </c>
      <c r="AK16" s="98" t="str">
        <f>IFERROR(INDEX('Painel Empregado'!$M$5:$M$63,MATCH($A16,'Painel Empregado'!$A$5:$A$63,0)),"")</f>
        <v/>
      </c>
      <c r="AL16" s="98">
        <f>IFERROR(INDEX('Painel Empregado'!$K$5:$K$63,MATCH($A16,'Painel Empregado'!$A$5:$A$63,0)),"")</f>
        <v>0.8</v>
      </c>
      <c r="AM16" s="101" t="str">
        <f>IFERROR(INDEX('Painel Empregado'!$Q$5:$Q$63,MATCH($A16,'Painel Empregado'!$A$5:$A$63,0)),"")</f>
        <v>Não mensurável</v>
      </c>
    </row>
    <row r="17" spans="1:39" ht="15" customHeight="1" x14ac:dyDescent="0.25">
      <c r="A17" s="110">
        <v>12291</v>
      </c>
      <c r="B17" s="18" t="s">
        <v>214</v>
      </c>
      <c r="C17" s="29" t="str">
        <f>IFERROR(INDEX(Cadastro!$C$5:$C$73,MATCH($A17,Cadastro!$A$5:$A$73,0)),"NÃO INFORMADO")</f>
        <v>CAL</v>
      </c>
      <c r="D17" s="29" t="str">
        <f>VLOOKUP($A17,CC!$A:$C,3,FALSE())</f>
        <v>CAL</v>
      </c>
      <c r="E17" s="29" t="str">
        <f>IFERROR(INDEX(Cadastro!$D$5:$D$73,MATCH($A17,Cadastro!$A$5:$A$73,0)),"")</f>
        <v>6x1</v>
      </c>
      <c r="F17" s="97">
        <f>IF(COUNTIFS('Base Diária'!$A$2:$A$2000,$A17,'Base Diária'!$F$2:$F$2000,F$4,'Base Diária'!$P$2:$P$2000,"Sim")=0,"",SUMIFS('Base Diária'!$N$2:$N$2000,'Base Diária'!$A$2:$A$2000,$A17,'Base Diária'!$F$2:$F$2000,F$4))</f>
        <v>0.80227272727272725</v>
      </c>
      <c r="G17" s="97">
        <f>IF(COUNTIFS('Base Diária'!$A$2:$A$2000,$A17,'Base Diária'!$F$2:$F$2000,G$4,'Base Diária'!$P$2:$P$2000,"Sim")=0,"",SUMIFS('Base Diária'!$N$2:$N$2000,'Base Diária'!$A$2:$A$2000,$A17,'Base Diária'!$F$2:$F$2000,G$4))</f>
        <v>0.79090909090909089</v>
      </c>
      <c r="H17" s="97">
        <f>IF(COUNTIFS('Base Diária'!$A$2:$A$2000,$A17,'Base Diária'!$F$2:$F$2000,H$4,'Base Diária'!$P$2:$P$2000,"Sim")=0,"",SUMIFS('Base Diária'!$N$2:$N$2000,'Base Diária'!$A$2:$A$2000,$A17,'Base Diária'!$F$2:$F$2000,H$4))</f>
        <v>0.91022727272727266</v>
      </c>
      <c r="I17" s="97">
        <f>IF(COUNTIFS('Base Diária'!$A$2:$A$2000,$A17,'Base Diária'!$F$2:$F$2000,I$4,'Base Diária'!$P$2:$P$2000,"Sim")=0,"",SUMIFS('Base Diária'!$N$2:$N$2000,'Base Diária'!$A$2:$A$2000,$A17,'Base Diária'!$F$2:$F$2000,I$4))</f>
        <v>0.93409090909090908</v>
      </c>
      <c r="J17" s="97">
        <f>IF(COUNTIFS('Base Diária'!$A$2:$A$2000,$A17,'Base Diária'!$F$2:$F$2000,J$4,'Base Diária'!$P$2:$P$2000,"Sim")=0,"",SUMIFS('Base Diária'!$N$2:$N$2000,'Base Diária'!$A$2:$A$2000,$A17,'Base Diária'!$F$2:$F$2000,J$4))</f>
        <v>0.88295454545454533</v>
      </c>
      <c r="K17" s="97">
        <f>IF(COUNTIFS('Base Diária'!$A$2:$A$2000,$A17,'Base Diária'!$F$2:$F$2000,K$4,'Base Diária'!$P$2:$P$2000,"Sim")=0,"",SUMIFS('Base Diária'!$N$2:$N$2000,'Base Diária'!$A$2:$A$2000,$A17,'Base Diária'!$F$2:$F$2000,K$4))</f>
        <v>0.91541609822646652</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0.90909090909090906</v>
      </c>
      <c r="N17" s="97">
        <f>IF(COUNTIFS('Base Diária'!$A$2:$A$2000,$A17,'Base Diária'!$F$2:$F$2000,N$4,'Base Diária'!$P$2:$P$2000,"Sim")=0,"",SUMIFS('Base Diária'!$N$2:$N$2000,'Base Diária'!$A$2:$A$2000,$A17,'Base Diária'!$F$2:$F$2000,N$4))</f>
        <v>0.94886363636363624</v>
      </c>
      <c r="O17" s="97" t="str">
        <f>IF(COUNTIFS('Base Diária'!$A$2:$A$2000,$A17,'Base Diária'!$F$2:$F$2000,O$4,'Base Diária'!$P$2:$P$2000,"Sim")=0,"",SUMIFS('Base Diária'!$N$2:$N$2000,'Base Diária'!$A$2:$A$2000,$A17,'Base Diária'!$F$2:$F$2000,O$4))</f>
        <v/>
      </c>
      <c r="P17" s="97">
        <f>IF(COUNTIFS('Base Diária'!$A$2:$A$2000,$A17,'Base Diária'!$F$2:$F$2000,P$4,'Base Diária'!$P$2:$P$2000,"Sim")=0,"",SUMIFS('Base Diária'!$N$2:$N$2000,'Base Diária'!$A$2:$A$2000,$A17,'Base Diária'!$F$2:$F$2000,P$4))</f>
        <v>0.9170454545454545</v>
      </c>
      <c r="Q17" s="97">
        <f>IF(COUNTIFS('Base Diária'!$A$2:$A$2000,$A17,'Base Diária'!$F$2:$F$2000,Q$4,'Base Diária'!$P$2:$P$2000,"Sim")=0,"",SUMIFS('Base Diária'!$N$2:$N$2000,'Base Diária'!$A$2:$A$2000,$A17,'Base Diária'!$F$2:$F$2000,Q$4))</f>
        <v>0.90568181818181814</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0.95088676671214201</v>
      </c>
      <c r="T17" s="97">
        <f>IF(COUNTIFS('Base Diária'!$A$2:$A$2000,$A17,'Base Diária'!$F$2:$F$2000,T$4,'Base Diária'!$P$2:$P$2000,"Sim")=0,"",SUMIFS('Base Diária'!$N$2:$N$2000,'Base Diária'!$A$2:$A$2000,$A17,'Base Diária'!$F$2:$F$2000,T$4))</f>
        <v>0</v>
      </c>
      <c r="U17" s="97">
        <f>IF(COUNTIFS('Base Diária'!$A$2:$A$2000,$A17,'Base Diária'!$F$2:$F$2000,U$4,'Base Diária'!$P$2:$P$2000,"Sim")=0,"",SUMIFS('Base Diária'!$N$2:$N$2000,'Base Diária'!$A$2:$A$2000,$A17,'Base Diária'!$F$2:$F$2000,U$4))</f>
        <v>0</v>
      </c>
      <c r="V17" s="97" t="str">
        <f>IF(COUNTIFS('Base Diária'!$A$2:$A$2000,$A17,'Base Diária'!$F$2:$F$2000,V$4,'Base Diária'!$P$2:$P$2000,"Sim")=0,"",SUMIFS('Base Diária'!$N$2:$N$2000,'Base Diária'!$A$2:$A$2000,$A17,'Base Diária'!$F$2:$F$2000,V$4))</f>
        <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f>IFERROR(INDEX('Painel Empregado'!$F$5:$F$63,MATCH($A17,'Painel Empregado'!$A$5:$A$63,0)),"")</f>
        <v>11</v>
      </c>
      <c r="AJ17" s="98">
        <f>IFERROR(INDEX('Painel Empregado'!$J$5:$J$63,MATCH($A17,'Painel Empregado'!$A$5:$A$63,0)),"")</f>
        <v>0.89590880034093345</v>
      </c>
      <c r="AK17" s="98">
        <f>IFERROR(INDEX('Painel Empregado'!$M$5:$M$63,MATCH($A17,'Painel Empregado'!$A$5:$A$63,0)),"")</f>
        <v>0.90909090909090906</v>
      </c>
      <c r="AL17" s="98">
        <f>IFERROR(INDEX('Painel Empregado'!$K$5:$K$63,MATCH($A17,'Painel Empregado'!$A$5:$A$63,0)),"")</f>
        <v>0.8</v>
      </c>
      <c r="AM17" s="101" t="str">
        <f>IFERROR(INDEX('Painel Empregado'!$Q$5:$Q$63,MATCH($A17,'Painel Empregado'!$A$5:$A$63,0)),"")</f>
        <v>Na meta</v>
      </c>
    </row>
    <row r="18" spans="1:39" ht="15" customHeight="1" x14ac:dyDescent="0.25">
      <c r="A18" s="110">
        <v>55554</v>
      </c>
      <c r="B18" s="18" t="s">
        <v>219</v>
      </c>
      <c r="C18" s="29" t="str">
        <f>IFERROR(INDEX(Cadastro!$C$5:$C$73,MATCH($A18,Cadastro!$A$5:$A$73,0)),"NÃO INFORMADO")</f>
        <v>CAL</v>
      </c>
      <c r="D18" s="29" t="str">
        <f>VLOOKUP($A18,CC!$A:$C,3,FALSE())</f>
        <v>CAL</v>
      </c>
      <c r="E18" s="29" t="str">
        <f>IFERROR(INDEX(Cadastro!$D$5:$D$73,MATCH($A18,Cadastro!$A$5:$A$73,0)),"")</f>
        <v>6x1</v>
      </c>
      <c r="F18" s="97">
        <f>IF(COUNTIFS('Base Diária'!$A$2:$A$2000,$A18,'Base Diária'!$F$2:$F$2000,F$4,'Base Diária'!$P$2:$P$2000,"Sim")=0,"",SUMIFS('Base Diária'!$N$2:$N$2000,'Base Diária'!$A$2:$A$2000,$A18,'Base Diária'!$F$2:$F$2000,F$4))</f>
        <v>0.89090909090909087</v>
      </c>
      <c r="G18" s="97">
        <f>IF(COUNTIFS('Base Diária'!$A$2:$A$2000,$A18,'Base Diária'!$F$2:$F$2000,G$4,'Base Diária'!$P$2:$P$2000,"Sim")=0,"",SUMIFS('Base Diária'!$N$2:$N$2000,'Base Diária'!$A$2:$A$2000,$A18,'Base Diária'!$F$2:$F$2000,G$4))</f>
        <v>0.86136363636363633</v>
      </c>
      <c r="H18" s="97">
        <f>IF(COUNTIFS('Base Diária'!$A$2:$A$2000,$A18,'Base Diária'!$F$2:$F$2000,H$4,'Base Diária'!$P$2:$P$2000,"Sim")=0,"",SUMIFS('Base Diária'!$N$2:$N$2000,'Base Diária'!$A$2:$A$2000,$A18,'Base Diária'!$F$2:$F$2000,H$4))</f>
        <v>0.78636363636363626</v>
      </c>
      <c r="I18" s="97">
        <f>IF(COUNTIFS('Base Diária'!$A$2:$A$2000,$A18,'Base Diária'!$F$2:$F$2000,I$4,'Base Diária'!$P$2:$P$2000,"Sim")=0,"",SUMIFS('Base Diária'!$N$2:$N$2000,'Base Diária'!$A$2:$A$2000,$A18,'Base Diária'!$F$2:$F$2000,I$4))</f>
        <v>0.9193181818181817</v>
      </c>
      <c r="J18" s="97">
        <f>IF(COUNTIFS('Base Diária'!$A$2:$A$2000,$A18,'Base Diária'!$F$2:$F$2000,J$4,'Base Diária'!$P$2:$P$2000,"Sim")=0,"",SUMIFS('Base Diária'!$N$2:$N$2000,'Base Diária'!$A$2:$A$2000,$A18,'Base Diária'!$F$2:$F$2000,J$4))</f>
        <v>0.80568181818181805</v>
      </c>
      <c r="K18" s="97" t="str">
        <f>IF(COUNTIFS('Base Diária'!$A$2:$A$2000,$A18,'Base Diária'!$F$2:$F$2000,K$4,'Base Diária'!$P$2:$P$2000,"Sim")=0,"",SUMIFS('Base Diária'!$N$2:$N$2000,'Base Diária'!$A$2:$A$2000,$A18,'Base Diária'!$F$2:$F$2000,K$4))</f>
        <v/>
      </c>
      <c r="L18" s="97" t="str">
        <f>IF(COUNTIFS('Base Diária'!$A$2:$A$2000,$A18,'Base Diária'!$F$2:$F$2000,L$4,'Base Diária'!$P$2:$P$2000,"Sim")=0,"",SUMIFS('Base Diária'!$N$2:$N$2000,'Base Diária'!$A$2:$A$2000,$A18,'Base Diária'!$F$2:$F$2000,L$4))</f>
        <v/>
      </c>
      <c r="M18" s="97">
        <f>IF(COUNTIFS('Base Diária'!$A$2:$A$2000,$A18,'Base Diária'!$F$2:$F$2000,M$4,'Base Diária'!$P$2:$P$2000,"Sim")=0,"",SUMIFS('Base Diária'!$N$2:$N$2000,'Base Diária'!$A$2:$A$2000,$A18,'Base Diária'!$F$2:$F$2000,M$4))</f>
        <v>0.90909090909090906</v>
      </c>
      <c r="N18" s="97">
        <f>IF(COUNTIFS('Base Diária'!$A$2:$A$2000,$A18,'Base Diária'!$F$2:$F$2000,N$4,'Base Diária'!$P$2:$P$2000,"Sim")=0,"",SUMIFS('Base Diária'!$N$2:$N$2000,'Base Diária'!$A$2:$A$2000,$A18,'Base Diária'!$F$2:$F$2000,N$4))</f>
        <v>0.89999999999999991</v>
      </c>
      <c r="O18" s="97" t="str">
        <f>IF(COUNTIFS('Base Diária'!$A$2:$A$2000,$A18,'Base Diária'!$F$2:$F$2000,O$4,'Base Diária'!$P$2:$P$2000,"Sim")=0,"",SUMIFS('Base Diária'!$N$2:$N$2000,'Base Diária'!$A$2:$A$2000,$A18,'Base Diária'!$F$2:$F$2000,O$4))</f>
        <v/>
      </c>
      <c r="P18" s="97">
        <f>IF(COUNTIFS('Base Diária'!$A$2:$A$2000,$A18,'Base Diária'!$F$2:$F$2000,P$4,'Base Diária'!$P$2:$P$2000,"Sim")=0,"",SUMIFS('Base Diária'!$N$2:$N$2000,'Base Diária'!$A$2:$A$2000,$A18,'Base Diária'!$F$2:$F$2000,P$4))</f>
        <v>0.90227272727272712</v>
      </c>
      <c r="Q18" s="97">
        <f>IF(COUNTIFS('Base Diária'!$A$2:$A$2000,$A18,'Base Diária'!$F$2:$F$2000,Q$4,'Base Diária'!$P$2:$P$2000,"Sim")=0,"",SUMIFS('Base Diária'!$N$2:$N$2000,'Base Diária'!$A$2:$A$2000,$A18,'Base Diária'!$F$2:$F$2000,Q$4))</f>
        <v>0.89999999999999991</v>
      </c>
      <c r="R18" s="97">
        <f>IF(COUNTIFS('Base Diária'!$A$2:$A$2000,$A18,'Base Diária'!$F$2:$F$2000,R$4,'Base Diária'!$P$2:$P$2000,"Sim")=0,"",SUMIFS('Base Diária'!$N$2:$N$2000,'Base Diária'!$A$2:$A$2000,$A18,'Base Diária'!$F$2:$F$2000,R$4))</f>
        <v>0.90995907230559347</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0.89999999999999991</v>
      </c>
      <c r="U18" s="97">
        <f>IF(COUNTIFS('Base Diária'!$A$2:$A$2000,$A18,'Base Diária'!$F$2:$F$2000,U$4,'Base Diária'!$P$2:$P$2000,"Sim")=0,"",SUMIFS('Base Diária'!$N$2:$N$2000,'Base Diária'!$A$2:$A$2000,$A18,'Base Diária'!$F$2:$F$2000,U$4))</f>
        <v>0.89999999999999991</v>
      </c>
      <c r="V18" s="97" t="str">
        <f>IF(COUNTIFS('Base Diária'!$A$2:$A$2000,$A18,'Base Diária'!$F$2:$F$2000,V$4,'Base Diária'!$P$2:$P$2000,"Sim")=0,"",SUMIFS('Base Diária'!$N$2:$N$2000,'Base Diária'!$A$2:$A$2000,$A18,'Base Diária'!$F$2:$F$2000,V$4))</f>
        <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12</v>
      </c>
      <c r="AJ18" s="98">
        <f>IFERROR(INDEX('Painel Empregado'!$J$5:$J$63,MATCH($A18,'Painel Empregado'!$A$5:$A$63,0)),"")</f>
        <v>0.88168635359646619</v>
      </c>
      <c r="AK18" s="98">
        <f>IFERROR(INDEX('Painel Empregado'!$M$5:$M$63,MATCH($A18,'Painel Empregado'!$A$5:$A$63,0)),"")</f>
        <v>0.91666666666666663</v>
      </c>
      <c r="AL18" s="98">
        <f>IFERROR(INDEX('Painel Empregado'!$K$5:$K$63,MATCH($A18,'Painel Empregado'!$A$5:$A$63,0)),"")</f>
        <v>0.8</v>
      </c>
      <c r="AM18" s="101" t="str">
        <f>IFERROR(INDEX('Painel Empregado'!$Q$5:$Q$63,MATCH($A18,'Painel Empregado'!$A$5:$A$63,0)),"")</f>
        <v>Na meta</v>
      </c>
    </row>
    <row r="19" spans="1:39" ht="15" customHeight="1" x14ac:dyDescent="0.25">
      <c r="A19" s="110">
        <v>55564</v>
      </c>
      <c r="B19" s="18" t="s">
        <v>220</v>
      </c>
      <c r="C19" s="29" t="str">
        <f>IFERROR(INDEX(Cadastro!$C$5:$C$73,MATCH($A19,Cadastro!$A$5:$A$73,0)),"NÃO INFORMADO")</f>
        <v>CAL</v>
      </c>
      <c r="D19" s="29" t="str">
        <f>VLOOKUP($A19,CC!$A:$C,3,FALSE())</f>
        <v>CAL</v>
      </c>
      <c r="E19" s="29" t="str">
        <f>IFERROR(INDEX(Cadastro!$D$5:$D$73,MATCH($A19,Cadastro!$A$5:$A$73,0)),"")</f>
        <v>6x1</v>
      </c>
      <c r="F19" s="97" t="str">
        <f>IF(COUNTIFS('Base Diária'!$A$2:$A$2000,$A19,'Base Diária'!$F$2:$F$2000,F$4,'Base Diária'!$P$2:$P$2000,"Sim")=0,"",SUMIFS('Base Diária'!$N$2:$N$2000,'Base Diária'!$A$2:$A$2000,$A19,'Base Diária'!$F$2:$F$2000,F$4))</f>
        <v/>
      </c>
      <c r="G19" s="97">
        <f>IF(COUNTIFS('Base Diária'!$A$2:$A$2000,$A19,'Base Diária'!$F$2:$F$2000,G$4,'Base Diária'!$P$2:$P$2000,"Sim")=0,"",SUMIFS('Base Diária'!$N$2:$N$2000,'Base Diária'!$A$2:$A$2000,$A19,'Base Diária'!$F$2:$F$2000,G$4))</f>
        <v>0.90681818181818175</v>
      </c>
      <c r="H19" s="97">
        <f>IF(COUNTIFS('Base Diária'!$A$2:$A$2000,$A19,'Base Diária'!$F$2:$F$2000,H$4,'Base Diária'!$P$2:$P$2000,"Sim")=0,"",SUMIFS('Base Diária'!$N$2:$N$2000,'Base Diária'!$A$2:$A$2000,$A19,'Base Diária'!$F$2:$F$2000,H$4))</f>
        <v>0.93181818181818166</v>
      </c>
      <c r="I19" s="97">
        <f>IF(COUNTIFS('Base Diária'!$A$2:$A$2000,$A19,'Base Diária'!$F$2:$F$2000,I$4,'Base Diária'!$P$2:$P$2000,"Sim")=0,"",SUMIFS('Base Diária'!$N$2:$N$2000,'Base Diária'!$A$2:$A$2000,$A19,'Base Diária'!$F$2:$F$2000,I$4))</f>
        <v>0.9181818181818181</v>
      </c>
      <c r="J19" s="97">
        <f>IF(COUNTIFS('Base Diária'!$A$2:$A$2000,$A19,'Base Diária'!$F$2:$F$2000,J$4,'Base Diária'!$P$2:$P$2000,"Sim")=0,"",SUMIFS('Base Diária'!$N$2:$N$2000,'Base Diária'!$A$2:$A$2000,$A19,'Base Diária'!$F$2:$F$2000,J$4))</f>
        <v>0.90909090909090906</v>
      </c>
      <c r="K19" s="97">
        <f>IF(COUNTIFS('Base Diária'!$A$2:$A$2000,$A19,'Base Diária'!$F$2:$F$2000,K$4,'Base Diária'!$P$2:$P$2000,"Sim")=0,"",SUMIFS('Base Diária'!$N$2:$N$2000,'Base Diária'!$A$2:$A$2000,$A19,'Base Diária'!$F$2:$F$2000,K$4))</f>
        <v>0.90586630286493863</v>
      </c>
      <c r="L19" s="97" t="str">
        <f>IF(COUNTIFS('Base Diária'!$A$2:$A$2000,$A19,'Base Diária'!$F$2:$F$2000,L$4,'Base Diária'!$P$2:$P$2000,"Sim")=0,"",SUMIFS('Base Diária'!$N$2:$N$2000,'Base Diária'!$A$2:$A$2000,$A19,'Base Diária'!$F$2:$F$2000,L$4))</f>
        <v/>
      </c>
      <c r="M19" s="97">
        <f>IF(COUNTIFS('Base Diária'!$A$2:$A$2000,$A19,'Base Diária'!$F$2:$F$2000,M$4,'Base Diária'!$P$2:$P$2000,"Sim")=0,"",SUMIFS('Base Diária'!$N$2:$N$2000,'Base Diária'!$A$2:$A$2000,$A19,'Base Diária'!$F$2:$F$2000,M$4))</f>
        <v>0.90909090909090906</v>
      </c>
      <c r="N19" s="97">
        <f>IF(COUNTIFS('Base Diária'!$A$2:$A$2000,$A19,'Base Diária'!$F$2:$F$2000,N$4,'Base Diária'!$P$2:$P$2000,"Sim")=0,"",SUMIFS('Base Diária'!$N$2:$N$2000,'Base Diária'!$A$2:$A$2000,$A19,'Base Diária'!$F$2:$F$2000,N$4))</f>
        <v>0.90909090909090906</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0.89431818181818179</v>
      </c>
      <c r="Q19" s="97">
        <f>IF(COUNTIFS('Base Diária'!$A$2:$A$2000,$A19,'Base Diária'!$F$2:$F$2000,Q$4,'Base Diária'!$P$2:$P$2000,"Sim")=0,"",SUMIFS('Base Diária'!$N$2:$N$2000,'Base Diária'!$A$2:$A$2000,$A19,'Base Diária'!$F$2:$F$2000,Q$4))</f>
        <v>0.88749999999999996</v>
      </c>
      <c r="R19" s="97">
        <f>IF(COUNTIFS('Base Diária'!$A$2:$A$2000,$A19,'Base Diária'!$F$2:$F$2000,R$4,'Base Diária'!$P$2:$P$2000,"Sim")=0,"",SUMIFS('Base Diária'!$N$2:$N$2000,'Base Diária'!$A$2:$A$2000,$A19,'Base Diária'!$F$2:$F$2000,R$4))</f>
        <v>0.98908594815825379</v>
      </c>
      <c r="S19" s="97" t="str">
        <f>IF(COUNTIFS('Base Diária'!$A$2:$A$2000,$A19,'Base Diária'!$F$2:$F$2000,S$4,'Base Diária'!$P$2:$P$2000,"Sim")=0,"",SUMIFS('Base Diária'!$N$2:$N$2000,'Base Diária'!$A$2:$A$2000,$A19,'Base Diária'!$F$2:$F$2000,S$4))</f>
        <v/>
      </c>
      <c r="T19" s="97">
        <f>IF(COUNTIFS('Base Diária'!$A$2:$A$2000,$A19,'Base Diária'!$F$2:$F$2000,T$4,'Base Diária'!$P$2:$P$2000,"Sim")=0,"",SUMIFS('Base Diária'!$N$2:$N$2000,'Base Diária'!$A$2:$A$2000,$A19,'Base Diária'!$F$2:$F$2000,T$4))</f>
        <v>0</v>
      </c>
      <c r="U19" s="97">
        <f>IF(COUNTIFS('Base Diária'!$A$2:$A$2000,$A19,'Base Diária'!$F$2:$F$2000,U$4,'Base Diária'!$P$2:$P$2000,"Sim")=0,"",SUMIFS('Base Diária'!$N$2:$N$2000,'Base Diária'!$A$2:$A$2000,$A19,'Base Diária'!$F$2:$F$2000,U$4))</f>
        <v>0</v>
      </c>
      <c r="V19" s="97" t="str">
        <f>IF(COUNTIFS('Base Diária'!$A$2:$A$2000,$A19,'Base Diária'!$F$2:$F$2000,V$4,'Base Diária'!$P$2:$P$2000,"Sim")=0,"",SUMIFS('Base Diária'!$N$2:$N$2000,'Base Diária'!$A$2:$A$2000,$A19,'Base Diária'!$F$2:$F$2000,V$4))</f>
        <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10</v>
      </c>
      <c r="AJ19" s="98">
        <f>IFERROR(INDEX('Painel Empregado'!$J$5:$J$63,MATCH($A19,'Painel Empregado'!$A$5:$A$63,0)),"")</f>
        <v>0.91500117564072425</v>
      </c>
      <c r="AK19" s="98">
        <f>IFERROR(INDEX('Painel Empregado'!$M$5:$M$63,MATCH($A19,'Painel Empregado'!$A$5:$A$63,0)),"")</f>
        <v>1</v>
      </c>
      <c r="AL19" s="98">
        <f>IFERROR(INDEX('Painel Empregado'!$K$5:$K$63,MATCH($A19,'Painel Empregado'!$A$5:$A$63,0)),"")</f>
        <v>0.8</v>
      </c>
      <c r="AM19" s="101" t="str">
        <f>IFERROR(INDEX('Painel Empregado'!$Q$5:$Q$63,MATCH($A19,'Painel Empregado'!$A$5:$A$63,0)),"")</f>
        <v>Na meta</v>
      </c>
    </row>
    <row r="20" spans="1:39" ht="15" customHeight="1" x14ac:dyDescent="0.25">
      <c r="A20" s="110">
        <v>53665</v>
      </c>
      <c r="B20" s="18" t="s">
        <v>229</v>
      </c>
      <c r="C20" s="29" t="str">
        <f>IFERROR(INDEX(Cadastro!$C$5:$C$73,MATCH($A20,Cadastro!$A$5:$A$73,0)),"NÃO INFORMADO")</f>
        <v>CAL</v>
      </c>
      <c r="D20" s="29" t="str">
        <f>VLOOKUP($A20,CC!$A:$C,3,FALSE())</f>
        <v>CAL</v>
      </c>
      <c r="E20" s="29" t="str">
        <f>IFERROR(INDEX(Cadastro!$D$5:$D$73,MATCH($A20,Cadastro!$A$5:$A$73,0)),"")</f>
        <v>6x1</v>
      </c>
      <c r="F20" s="97">
        <f>IF(COUNTIFS('Base Diária'!$A$2:$A$2000,$A20,'Base Diária'!$F$2:$F$2000,F$4,'Base Diária'!$P$2:$P$2000,"Sim")=0,"",SUMIFS('Base Diária'!$N$2:$N$2000,'Base Diária'!$A$2:$A$2000,$A20,'Base Diária'!$F$2:$F$2000,F$4))</f>
        <v>0.89090909090909087</v>
      </c>
      <c r="G20" s="97">
        <f>IF(COUNTIFS('Base Diária'!$A$2:$A$2000,$A20,'Base Diária'!$F$2:$F$2000,G$4,'Base Diária'!$P$2:$P$2000,"Sim")=0,"",SUMIFS('Base Diária'!$N$2:$N$2000,'Base Diária'!$A$2:$A$2000,$A20,'Base Diária'!$F$2:$F$2000,G$4))</f>
        <v>0.86136363636363633</v>
      </c>
      <c r="H20" s="97">
        <f>IF(COUNTIFS('Base Diária'!$A$2:$A$2000,$A20,'Base Diária'!$F$2:$F$2000,H$4,'Base Diária'!$P$2:$P$2000,"Sim")=0,"",SUMIFS('Base Diária'!$N$2:$N$2000,'Base Diária'!$A$2:$A$2000,$A20,'Base Diária'!$F$2:$F$2000,H$4))</f>
        <v>0.89999999999999991</v>
      </c>
      <c r="I20" s="97">
        <f>IF(COUNTIFS('Base Diária'!$A$2:$A$2000,$A20,'Base Diária'!$F$2:$F$2000,I$4,'Base Diária'!$P$2:$P$2000,"Sim")=0,"",SUMIFS('Base Diária'!$N$2:$N$2000,'Base Diária'!$A$2:$A$2000,$A20,'Base Diária'!$F$2:$F$2000,I$4))</f>
        <v>0.9193181818181817</v>
      </c>
      <c r="J20" s="97">
        <f>IF(COUNTIFS('Base Diária'!$A$2:$A$2000,$A20,'Base Diária'!$F$2:$F$2000,J$4,'Base Diária'!$P$2:$P$2000,"Sim")=0,"",SUMIFS('Base Diária'!$N$2:$N$2000,'Base Diária'!$A$2:$A$2000,$A20,'Base Diária'!$F$2:$F$2000,J$4))</f>
        <v>0.9193181818181817</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f>IF(COUNTIFS('Base Diária'!$A$2:$A$2000,$A20,'Base Diária'!$F$2:$F$2000,M$4,'Base Diária'!$P$2:$P$2000,"Sim")=0,"",SUMIFS('Base Diária'!$N$2:$N$2000,'Base Diária'!$A$2:$A$2000,$A20,'Base Diária'!$F$2:$F$2000,M$4))</f>
        <v>0.90909090909090906</v>
      </c>
      <c r="N20" s="97">
        <f>IF(COUNTIFS('Base Diária'!$A$2:$A$2000,$A20,'Base Diária'!$F$2:$F$2000,N$4,'Base Diária'!$P$2:$P$2000,"Sim")=0,"",SUMIFS('Base Diária'!$N$2:$N$2000,'Base Diária'!$A$2:$A$2000,$A20,'Base Diária'!$F$2:$F$2000,N$4))</f>
        <v>0.89999999999999991</v>
      </c>
      <c r="O20" s="97">
        <f>IF(COUNTIFS('Base Diária'!$A$2:$A$2000,$A20,'Base Diária'!$F$2:$F$2000,O$4,'Base Diária'!$P$2:$P$2000,"Sim")=0,"",SUMIFS('Base Diária'!$N$2:$N$2000,'Base Diária'!$A$2:$A$2000,$A20,'Base Diária'!$F$2:$F$2000,O$4))</f>
        <v>0.9170454545454545</v>
      </c>
      <c r="P20" s="97">
        <f>IF(COUNTIFS('Base Diária'!$A$2:$A$2000,$A20,'Base Diária'!$F$2:$F$2000,P$4,'Base Diária'!$P$2:$P$2000,"Sim")=0,"",SUMIFS('Base Diária'!$N$2:$N$2000,'Base Diária'!$A$2:$A$2000,$A20,'Base Diária'!$F$2:$F$2000,P$4))</f>
        <v>0.90227272727272712</v>
      </c>
      <c r="Q20" s="97">
        <f>IF(COUNTIFS('Base Diária'!$A$2:$A$2000,$A20,'Base Diária'!$F$2:$F$2000,Q$4,'Base Diária'!$P$2:$P$2000,"Sim")=0,"",SUMIFS('Base Diária'!$N$2:$N$2000,'Base Diária'!$A$2:$A$2000,$A20,'Base Diária'!$F$2:$F$2000,Q$4))</f>
        <v>0.89999999999999991</v>
      </c>
      <c r="R20" s="97">
        <f>IF(COUNTIFS('Base Diária'!$A$2:$A$2000,$A20,'Base Diária'!$F$2:$F$2000,R$4,'Base Diária'!$P$2:$P$2000,"Sim")=0,"",SUMIFS('Base Diária'!$N$2:$N$2000,'Base Diária'!$A$2:$A$2000,$A20,'Base Diária'!$F$2:$F$2000,R$4))</f>
        <v>0.90995907230559347</v>
      </c>
      <c r="S20" s="97" t="str">
        <f>IF(COUNTIFS('Base Diária'!$A$2:$A$2000,$A20,'Base Diária'!$F$2:$F$2000,S$4,'Base Diária'!$P$2:$P$2000,"Sim")=0,"",SUMIFS('Base Diária'!$N$2:$N$2000,'Base Diária'!$A$2:$A$2000,$A20,'Base Diária'!$F$2:$F$2000,S$4))</f>
        <v/>
      </c>
      <c r="T20" s="97">
        <f>IF(COUNTIFS('Base Diária'!$A$2:$A$2000,$A20,'Base Diária'!$F$2:$F$2000,T$4,'Base Diária'!$P$2:$P$2000,"Sim")=0,"",SUMIFS('Base Diária'!$N$2:$N$2000,'Base Diária'!$A$2:$A$2000,$A20,'Base Diária'!$F$2:$F$2000,T$4))</f>
        <v>0.89999999999999991</v>
      </c>
      <c r="U20" s="97">
        <f>IF(COUNTIFS('Base Diária'!$A$2:$A$2000,$A20,'Base Diária'!$F$2:$F$2000,U$4,'Base Diária'!$P$2:$P$2000,"Sim")=0,"",SUMIFS('Base Diária'!$N$2:$N$2000,'Base Diária'!$A$2:$A$2000,$A20,'Base Diária'!$F$2:$F$2000,U$4))</f>
        <v>0.90568181818181814</v>
      </c>
      <c r="V20" s="97" t="str">
        <f>IF(COUNTIFS('Base Diária'!$A$2:$A$2000,$A20,'Base Diária'!$F$2:$F$2000,V$4,'Base Diária'!$P$2:$P$2000,"Sim")=0,"",SUMIFS('Base Diária'!$N$2:$N$2000,'Base Diária'!$A$2:$A$2000,$A20,'Base Diária'!$F$2:$F$2000,V$4))</f>
        <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13</v>
      </c>
      <c r="AJ20" s="98">
        <f>IFERROR(INDEX('Painel Empregado'!$J$5:$J$63,MATCH($A20,'Painel Empregado'!$A$5:$A$63,0)),"")</f>
        <v>0.90259452758345904</v>
      </c>
      <c r="AK20" s="98">
        <f>IFERROR(INDEX('Painel Empregado'!$M$5:$M$63,MATCH($A20,'Painel Empregado'!$A$5:$A$63,0)),"")</f>
        <v>1</v>
      </c>
      <c r="AL20" s="98">
        <f>IFERROR(INDEX('Painel Empregado'!$K$5:$K$63,MATCH($A20,'Painel Empregado'!$A$5:$A$63,0)),"")</f>
        <v>0.8</v>
      </c>
      <c r="AM20" s="101" t="str">
        <f>IFERROR(INDEX('Painel Empregado'!$Q$5:$Q$63,MATCH($A20,'Painel Empregado'!$A$5:$A$63,0)),"")</f>
        <v>Na meta</v>
      </c>
    </row>
    <row r="21" spans="1:39" ht="15" customHeight="1" x14ac:dyDescent="0.25">
      <c r="A21" s="110">
        <v>54161</v>
      </c>
      <c r="B21" s="18" t="s">
        <v>174</v>
      </c>
      <c r="C21" s="29" t="str">
        <f>IFERROR(INDEX(Cadastro!$C$5:$C$73,MATCH($A21,Cadastro!$A$5:$A$73,0)),"NÃO INFORMADO")</f>
        <v>ELE</v>
      </c>
      <c r="D21" s="29" t="str">
        <f>VLOOKUP($A21,CC!$A:$C,3,FALSE())</f>
        <v>ELE</v>
      </c>
      <c r="E21" s="29" t="str">
        <f>IFERROR(INDEX(Cadastro!$D$5:$D$73,MATCH($A21,Cadastro!$A$5:$A$73,0)),"")</f>
        <v>B</v>
      </c>
      <c r="F21" s="97">
        <f>IF(COUNTIFS('Base Diária'!$A$2:$A$2000,$A21,'Base Diária'!$F$2:$F$2000,F$4,'Base Diária'!$P$2:$P$2000,"Sim")=0,"",SUMIFS('Base Diária'!$N$2:$N$2000,'Base Diária'!$A$2:$A$2000,$A21,'Base Diária'!$F$2:$F$2000,F$4))</f>
        <v>0.89700130378096488</v>
      </c>
      <c r="G21" s="97" t="str">
        <f>IF(COUNTIFS('Base Diária'!$A$2:$A$2000,$A21,'Base Diária'!$F$2:$F$2000,G$4,'Base Diária'!$P$2:$P$2000,"Sim")=0,"",SUMIFS('Base Diária'!$N$2:$N$2000,'Base Diária'!$A$2:$A$2000,$A21,'Base Diária'!$F$2:$F$2000,G$4))</f>
        <v/>
      </c>
      <c r="H21" s="97">
        <f>IF(COUNTIFS('Base Diária'!$A$2:$A$2000,$A21,'Base Diária'!$F$2:$F$2000,H$4,'Base Diária'!$P$2:$P$2000,"Sim")=0,"",SUMIFS('Base Diária'!$N$2:$N$2000,'Base Diária'!$A$2:$A$2000,$A21,'Base Diária'!$F$2:$F$2000,H$4))</f>
        <v>0.90743155149934818</v>
      </c>
      <c r="I21" s="97">
        <f>IF(COUNTIFS('Base Diária'!$A$2:$A$2000,$A21,'Base Diária'!$F$2:$F$2000,I$4,'Base Diária'!$P$2:$P$2000,"Sim")=0,"",SUMIFS('Base Diária'!$N$2:$N$2000,'Base Diária'!$A$2:$A$2000,$A21,'Base Diária'!$F$2:$F$2000,I$4))</f>
        <v>0.89960886571056065</v>
      </c>
      <c r="J21" s="97">
        <f>IF(COUNTIFS('Base Diária'!$A$2:$A$2000,$A21,'Base Diária'!$F$2:$F$2000,J$4,'Base Diária'!$P$2:$P$2000,"Sim")=0,"",SUMIFS('Base Diária'!$N$2:$N$2000,'Base Diária'!$A$2:$A$2000,$A21,'Base Diária'!$F$2:$F$2000,J$4))</f>
        <v>0.91655801825293348</v>
      </c>
      <c r="K21" s="97">
        <f>IF(COUNTIFS('Base Diária'!$A$2:$A$2000,$A21,'Base Diária'!$F$2:$F$2000,K$4,'Base Diária'!$P$2:$P$2000,"Sim")=0,"",SUMIFS('Base Diária'!$N$2:$N$2000,'Base Diária'!$A$2:$A$2000,$A21,'Base Diária'!$F$2:$F$2000,K$4))</f>
        <v>0.80573663624511083</v>
      </c>
      <c r="L21" s="97">
        <f>IF(COUNTIFS('Base Diária'!$A$2:$A$2000,$A21,'Base Diária'!$F$2:$F$2000,L$4,'Base Diária'!$P$2:$P$2000,"Sim")=0,"",SUMIFS('Base Diária'!$N$2:$N$2000,'Base Diária'!$A$2:$A$2000,$A21,'Base Diária'!$F$2:$F$2000,L$4))</f>
        <v>0</v>
      </c>
      <c r="M21" s="97" t="str">
        <f>IF(COUNTIFS('Base Diária'!$A$2:$A$2000,$A21,'Base Diária'!$F$2:$F$2000,M$4,'Base Diária'!$P$2:$P$2000,"Sim")=0,"",SUMIFS('Base Diária'!$N$2:$N$2000,'Base Diária'!$A$2:$A$2000,$A21,'Base Diária'!$F$2:$F$2000,M$4))</f>
        <v/>
      </c>
      <c r="N21" s="97">
        <f>IF(COUNTIFS('Base Diária'!$A$2:$A$2000,$A21,'Base Diária'!$F$2:$F$2000,N$4,'Base Diária'!$P$2:$P$2000,"Sim")=0,"",SUMIFS('Base Diária'!$N$2:$N$2000,'Base Diária'!$A$2:$A$2000,$A21,'Base Diária'!$F$2:$F$2000,N$4))</f>
        <v>0.90352020860495441</v>
      </c>
      <c r="O21" s="97">
        <f>IF(COUNTIFS('Base Diária'!$A$2:$A$2000,$A21,'Base Diária'!$F$2:$F$2000,O$4,'Base Diária'!$P$2:$P$2000,"Sim")=0,"",SUMIFS('Base Diária'!$N$2:$N$2000,'Base Diária'!$A$2:$A$2000,$A21,'Base Diária'!$F$2:$F$2000,O$4))</f>
        <v>0.90873533246414606</v>
      </c>
      <c r="P21" s="97">
        <f>IF(COUNTIFS('Base Diária'!$A$2:$A$2000,$A21,'Base Diária'!$F$2:$F$2000,P$4,'Base Diária'!$P$2:$P$2000,"Sim")=0,"",SUMIFS('Base Diária'!$N$2:$N$2000,'Base Diária'!$A$2:$A$2000,$A21,'Base Diária'!$F$2:$F$2000,P$4))</f>
        <v>0.89178617992177323</v>
      </c>
      <c r="Q21" s="97">
        <f>IF(COUNTIFS('Base Diária'!$A$2:$A$2000,$A21,'Base Diária'!$F$2:$F$2000,Q$4,'Base Diária'!$P$2:$P$2000,"Sim")=0,"",SUMIFS('Base Diária'!$N$2:$N$2000,'Base Diária'!$A$2:$A$2000,$A21,'Base Diária'!$F$2:$F$2000,Q$4))</f>
        <v>0.90091264667535864</v>
      </c>
      <c r="R21" s="97">
        <f>IF(COUNTIFS('Base Diária'!$A$2:$A$2000,$A21,'Base Diária'!$F$2:$F$2000,R$4,'Base Diária'!$P$2:$P$2000,"Sim")=0,"",SUMIFS('Base Diária'!$N$2:$N$2000,'Base Diária'!$A$2:$A$2000,$A21,'Base Diária'!$F$2:$F$2000,R$4))</f>
        <v>0.87353324641460239</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0.9048239895697523</v>
      </c>
      <c r="U21" s="97">
        <f>IF(COUNTIFS('Base Diária'!$A$2:$A$2000,$A21,'Base Diária'!$F$2:$F$2000,U$4,'Base Diária'!$P$2:$P$2000,"Sim")=0,"",SUMIFS('Base Diária'!$N$2:$N$2000,'Base Diária'!$A$2:$A$2000,$A21,'Base Diária'!$F$2:$F$2000,U$4))</f>
        <v>0.87744458930899616</v>
      </c>
      <c r="V21" s="97" t="str">
        <f>IF(COUNTIFS('Base Diária'!$A$2:$A$2000,$A21,'Base Diária'!$F$2:$F$2000,V$4,'Base Diária'!$P$2:$P$2000,"Sim")=0,"",SUMIFS('Base Diária'!$N$2:$N$2000,'Base Diária'!$A$2:$A$2000,$A21,'Base Diária'!$F$2:$F$2000,V$4))</f>
        <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12</v>
      </c>
      <c r="AJ21" s="98">
        <f>IFERROR(INDEX('Painel Empregado'!$J$5:$J$63,MATCH($A21,'Painel Empregado'!$A$5:$A$63,0)),"")</f>
        <v>0.89059104737070849</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53173</v>
      </c>
      <c r="B22" s="18" t="s">
        <v>189</v>
      </c>
      <c r="C22" s="29" t="str">
        <f>IFERROR(INDEX(Cadastro!$C$5:$C$73,MATCH($A22,Cadastro!$A$5:$A$73,0)),"NÃO INFORMADO")</f>
        <v>ELE</v>
      </c>
      <c r="D22" s="29" t="str">
        <f>VLOOKUP($A22,CC!$A:$C,3,FALSE())</f>
        <v>ELE</v>
      </c>
      <c r="E22" s="29" t="str">
        <f>IFERROR(INDEX(Cadastro!$D$5:$D$75,MATCH($A22,Cadastro!$A$5:$A$75,0)),"")</f>
        <v>A</v>
      </c>
      <c r="F22" s="97">
        <f>IF(COUNTIFS('Base Diária'!$A$2:$A$2000,$A22,'Base Diária'!$F$2:$F$2000,F$4,'Base Diária'!$P$2:$P$2000,"Sim")=0,"",SUMIFS('Base Diária'!$N$2:$N$2000,'Base Diária'!$A$2:$A$2000,$A22,'Base Diária'!$F$2:$F$2000,F$4))</f>
        <v>0.95646437994722955</v>
      </c>
      <c r="G22" s="97">
        <f>IF(COUNTIFS('Base Diária'!$A$2:$A$2000,$A22,'Base Diária'!$F$2:$F$2000,G$4,'Base Diária'!$P$2:$P$2000,"Sim")=0,"",SUMIFS('Base Diária'!$N$2:$N$2000,'Base Diária'!$A$2:$A$2000,$A22,'Base Diária'!$F$2:$F$2000,G$4))</f>
        <v>0.98812664907651726</v>
      </c>
      <c r="H22" s="97">
        <f>IF(COUNTIFS('Base Diária'!$A$2:$A$2000,$A22,'Base Diária'!$F$2:$F$2000,H$4,'Base Diária'!$P$2:$P$2000,"Sim")=0,"",SUMIFS('Base Diária'!$N$2:$N$2000,'Base Diária'!$A$2:$A$2000,$A22,'Base Diária'!$F$2:$F$2000,H$4))</f>
        <v>1.0184696569920844</v>
      </c>
      <c r="I22" s="97">
        <f>IF(COUNTIFS('Base Diária'!$A$2:$A$2000,$A22,'Base Diária'!$F$2:$F$2000,I$4,'Base Diária'!$P$2:$P$2000,"Sim")=0,"",SUMIFS('Base Diária'!$N$2:$N$2000,'Base Diária'!$A$2:$A$2000,$A22,'Base Diária'!$F$2:$F$2000,I$4))</f>
        <v>1.067282321899736</v>
      </c>
      <c r="J22" s="97">
        <f>IF(COUNTIFS('Base Diária'!$A$2:$A$2000,$A22,'Base Diária'!$F$2:$F$2000,J$4,'Base Diária'!$P$2:$P$2000,"Sim")=0,"",SUMIFS('Base Diária'!$N$2:$N$2000,'Base Diária'!$A$2:$A$2000,$A22,'Base Diária'!$F$2:$F$2000,J$4))</f>
        <v>0.86939313984168864</v>
      </c>
      <c r="K22" s="97" t="str">
        <f>IF(COUNTIFS('Base Diária'!$A$2:$A$2000,$A22,'Base Diária'!$F$2:$F$2000,K$4,'Base Diária'!$P$2:$P$2000,"Sim")=0,"",SUMIFS('Base Diária'!$N$2:$N$2000,'Base Diária'!$A$2:$A$2000,$A22,'Base Diária'!$F$2:$F$2000,K$4))</f>
        <v/>
      </c>
      <c r="L22" s="97">
        <f>IF(COUNTIFS('Base Diária'!$A$2:$A$2000,$A22,'Base Diária'!$F$2:$F$2000,L$4,'Base Diária'!$P$2:$P$2000,"Sim")=0,"",SUMIFS('Base Diária'!$N$2:$N$2000,'Base Diária'!$A$2:$A$2000,$A22,'Base Diária'!$F$2:$F$2000,L$4))</f>
        <v>0.90554722638680651</v>
      </c>
      <c r="M22" s="97">
        <f>IF(COUNTIFS('Base Diária'!$A$2:$A$2000,$A22,'Base Diária'!$F$2:$F$2000,M$4,'Base Diária'!$P$2:$P$2000,"Sim")=0,"",SUMIFS('Base Diária'!$N$2:$N$2000,'Base Diária'!$A$2:$A$2000,$A22,'Base Diária'!$F$2:$F$2000,M$4))</f>
        <v>0.73463268365817103</v>
      </c>
      <c r="N22" s="97">
        <f>IF(COUNTIFS('Base Diária'!$A$2:$A$2000,$A22,'Base Diária'!$F$2:$F$2000,N$4,'Base Diária'!$P$2:$P$2000,"Sim")=0,"",SUMIFS('Base Diária'!$N$2:$N$2000,'Base Diária'!$A$2:$A$2000,$A22,'Base Diária'!$F$2:$F$2000,N$4))</f>
        <v>0.82458770614692656</v>
      </c>
      <c r="O22" s="97">
        <f>IF(COUNTIFS('Base Diária'!$A$2:$A$2000,$A22,'Base Diária'!$F$2:$F$2000,O$4,'Base Diária'!$P$2:$P$2000,"Sim")=0,"",SUMIFS('Base Diária'!$N$2:$N$2000,'Base Diária'!$A$2:$A$2000,$A22,'Base Diária'!$F$2:$F$2000,O$4))</f>
        <v>0.77211394302848568</v>
      </c>
      <c r="P22" s="97" t="str">
        <f>IF(COUNTIFS('Base Diária'!$A$2:$A$2000,$A22,'Base Diária'!$F$2:$F$2000,P$4,'Base Diária'!$P$2:$P$2000,"Sim")=0,"",SUMIFS('Base Diária'!$N$2:$N$2000,'Base Diária'!$A$2:$A$2000,$A22,'Base Diária'!$F$2:$F$2000,P$4))</f>
        <v/>
      </c>
      <c r="Q22" s="97">
        <f>IF(COUNTIFS('Base Diária'!$A$2:$A$2000,$A22,'Base Diária'!$F$2:$F$2000,Q$4,'Base Diária'!$P$2:$P$2000,"Sim")=0,"",SUMIFS('Base Diária'!$N$2:$N$2000,'Base Diária'!$A$2:$A$2000,$A22,'Base Diária'!$F$2:$F$2000,Q$4))</f>
        <v>0.97751124437781101</v>
      </c>
      <c r="R22" s="97">
        <f>IF(COUNTIFS('Base Diária'!$A$2:$A$2000,$A22,'Base Diária'!$F$2:$F$2000,R$4,'Base Diária'!$P$2:$P$2000,"Sim")=0,"",SUMIFS('Base Diária'!$N$2:$N$2000,'Base Diária'!$A$2:$A$2000,$A22,'Base Diária'!$F$2:$F$2000,R$4))</f>
        <v>0.95952023988006008</v>
      </c>
      <c r="S22" s="97">
        <f>IF(COUNTIFS('Base Diária'!$A$2:$A$2000,$A22,'Base Diária'!$F$2:$F$2000,S$4,'Base Diária'!$P$2:$P$2000,"Sim")=0,"",SUMIFS('Base Diária'!$N$2:$N$2000,'Base Diária'!$A$2:$A$2000,$A22,'Base Diária'!$F$2:$F$2000,S$4))</f>
        <v>0.99550224887556216</v>
      </c>
      <c r="T22" s="97">
        <f>IF(COUNTIFS('Base Diária'!$A$2:$A$2000,$A22,'Base Diária'!$F$2:$F$2000,T$4,'Base Diária'!$P$2:$P$2000,"Sim")=0,"",SUMIFS('Base Diária'!$N$2:$N$2000,'Base Diária'!$A$2:$A$2000,$A22,'Base Diária'!$F$2:$F$2000,T$4))</f>
        <v>0.8500749625187406</v>
      </c>
      <c r="U22" s="97">
        <f>IF(COUNTIFS('Base Diária'!$A$2:$A$2000,$A22,'Base Diária'!$F$2:$F$2000,U$4,'Base Diária'!$P$2:$P$2000,"Sim")=0,"",SUMIFS('Base Diária'!$N$2:$N$2000,'Base Diária'!$A$2:$A$2000,$A22,'Base Diária'!$F$2:$F$2000,U$4))</f>
        <v>0.8995502248875562</v>
      </c>
      <c r="V22" s="97" t="str">
        <f>IF(COUNTIFS('Base Diária'!$A$2:$A$2000,$A22,'Base Diária'!$F$2:$F$2000,V$4,'Base Diária'!$P$2:$P$2000,"Sim")=0,"",SUMIFS('Base Diária'!$N$2:$N$2000,'Base Diária'!$A$2:$A$2000,$A22,'Base Diária'!$F$2:$F$2000,V$4))</f>
        <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0.91861533748595936</v>
      </c>
      <c r="AK22" s="98">
        <f>IFERROR(INDEX('Painel Empregado'!$M$5:$M$63,MATCH($A22,'Painel Empregado'!$A$5:$A$63,0)),"")</f>
        <v>0.8571428571428571</v>
      </c>
      <c r="AL22" s="98">
        <f>IFERROR(INDEX('Painel Empregado'!$K$5:$K$63,MATCH($A22,'Painel Empregado'!$A$5:$A$63,0)),"")</f>
        <v>0.8</v>
      </c>
      <c r="AM22" s="101" t="str">
        <f>IFERROR(INDEX('Painel Empregado'!$Q$5:$Q$63,MATCH($A22,'Painel Empregado'!$A$5:$A$63,0)),"")</f>
        <v>Na meta</v>
      </c>
    </row>
    <row r="23" spans="1:39" ht="15" customHeight="1" x14ac:dyDescent="0.25">
      <c r="A23" s="110">
        <v>52403</v>
      </c>
      <c r="B23" s="18" t="s">
        <v>190</v>
      </c>
      <c r="C23" s="29" t="str">
        <f>IFERROR(INDEX(Cadastro!$C$5:$C$73,MATCH($A23,Cadastro!$A$5:$A$73,0)),"NÃO INFORMADO")</f>
        <v>ELE</v>
      </c>
      <c r="D23" s="29" t="str">
        <f>VLOOKUP($A23,CC!$A:$C,3,FALSE())</f>
        <v>ELE</v>
      </c>
      <c r="E23" s="29" t="str">
        <f>IFERROR(INDEX(Cadastro!$D$5:$D$73,MATCH($A23,Cadastro!$A$5:$A$73,0)),"")</f>
        <v>C</v>
      </c>
      <c r="F23" s="97">
        <f>IF(COUNTIFS('Base Diária'!$A$2:$A$2000,$A23,'Base Diária'!$F$2:$F$2000,F$4,'Base Diária'!$P$2:$P$2000,"Sim")=0,"",SUMIFS('Base Diária'!$N$2:$N$2000,'Base Diária'!$A$2:$A$2000,$A23,'Base Diária'!$F$2:$F$2000,F$4))</f>
        <v>0.94602698650674666</v>
      </c>
      <c r="G23" s="97" t="str">
        <f>IF(COUNTIFS('Base Diária'!$A$2:$A$2000,$A23,'Base Diária'!$F$2:$F$2000,G$4,'Base Diária'!$P$2:$P$2000,"Sim")=0,"",SUMIFS('Base Diária'!$N$2:$N$2000,'Base Diária'!$A$2:$A$2000,$A23,'Base Diária'!$F$2:$F$2000,G$4))</f>
        <v/>
      </c>
      <c r="H23" s="97">
        <f>IF(COUNTIFS('Base Diária'!$A$2:$A$2000,$A23,'Base Diária'!$F$2:$F$2000,H$4,'Base Diária'!$P$2:$P$2000,"Sim")=0,"",SUMIFS('Base Diária'!$N$2:$N$2000,'Base Diária'!$A$2:$A$2000,$A23,'Base Diária'!$F$2:$F$2000,H$4))</f>
        <v>0.90704647676161931</v>
      </c>
      <c r="I23" s="97">
        <f>IF(COUNTIFS('Base Diária'!$A$2:$A$2000,$A23,'Base Diária'!$F$2:$F$2000,I$4,'Base Diária'!$P$2:$P$2000,"Sim")=0,"",SUMIFS('Base Diária'!$N$2:$N$2000,'Base Diária'!$A$2:$A$2000,$A23,'Base Diária'!$F$2:$F$2000,I$4))</f>
        <v>0.96251874062968512</v>
      </c>
      <c r="J23" s="97">
        <f>IF(COUNTIFS('Base Diária'!$A$2:$A$2000,$A23,'Base Diária'!$F$2:$F$2000,J$4,'Base Diária'!$P$2:$P$2000,"Sim")=0,"",SUMIFS('Base Diária'!$N$2:$N$2000,'Base Diária'!$A$2:$A$2000,$A23,'Base Diária'!$F$2:$F$2000,J$4))</f>
        <v>0.91304347826086951</v>
      </c>
      <c r="K23" s="97">
        <f>IF(COUNTIFS('Base Diária'!$A$2:$A$2000,$A23,'Base Diária'!$F$2:$F$2000,K$4,'Base Diária'!$P$2:$P$2000,"Sim")=0,"",SUMIFS('Base Diária'!$N$2:$N$2000,'Base Diária'!$A$2:$A$2000,$A23,'Base Diária'!$F$2:$F$2000,K$4))</f>
        <v>0.91604197901049467</v>
      </c>
      <c r="L23" s="97">
        <f>IF(COUNTIFS('Base Diária'!$A$2:$A$2000,$A23,'Base Diária'!$F$2:$F$2000,L$4,'Base Diária'!$P$2:$P$2000,"Sim")=0,"",SUMIFS('Base Diária'!$N$2:$N$2000,'Base Diária'!$A$2:$A$2000,$A23,'Base Diária'!$F$2:$F$2000,L$4))</f>
        <v>0.91904047976012004</v>
      </c>
      <c r="M23" s="97" t="str">
        <f>IF(COUNTIFS('Base Diária'!$A$2:$A$2000,$A23,'Base Diária'!$F$2:$F$2000,M$4,'Base Diária'!$P$2:$P$2000,"Sim")=0,"",SUMIFS('Base Diária'!$N$2:$N$2000,'Base Diária'!$A$2:$A$2000,$A23,'Base Diária'!$F$2:$F$2000,M$4))</f>
        <v/>
      </c>
      <c r="N23" s="97">
        <f>IF(COUNTIFS('Base Diária'!$A$2:$A$2000,$A23,'Base Diária'!$F$2:$F$2000,N$4,'Base Diária'!$P$2:$P$2000,"Sim")=0,"",SUMIFS('Base Diária'!$N$2:$N$2000,'Base Diária'!$A$2:$A$2000,$A23,'Base Diária'!$F$2:$F$2000,N$4))</f>
        <v>0.88455772113943032</v>
      </c>
      <c r="O23" s="97">
        <f>IF(COUNTIFS('Base Diária'!$A$2:$A$2000,$A23,'Base Diária'!$F$2:$F$2000,O$4,'Base Diária'!$P$2:$P$2000,"Sim")=0,"",SUMIFS('Base Diária'!$N$2:$N$2000,'Base Diária'!$A$2:$A$2000,$A23,'Base Diária'!$F$2:$F$2000,O$4))</f>
        <v>1.0569715142428786</v>
      </c>
      <c r="P23" s="97">
        <f>IF(COUNTIFS('Base Diária'!$A$2:$A$2000,$A23,'Base Diária'!$F$2:$F$2000,P$4,'Base Diária'!$P$2:$P$2000,"Sim")=0,"",SUMIFS('Base Diária'!$N$2:$N$2000,'Base Diária'!$A$2:$A$2000,$A23,'Base Diária'!$F$2:$F$2000,P$4))</f>
        <v>0.9280359820089954</v>
      </c>
      <c r="Q23" s="97">
        <f>IF(COUNTIFS('Base Diária'!$A$2:$A$2000,$A23,'Base Diária'!$F$2:$F$2000,Q$4,'Base Diária'!$P$2:$P$2000,"Sim")=0,"",SUMIFS('Base Diária'!$N$2:$N$2000,'Base Diária'!$A$2:$A$2000,$A23,'Base Diária'!$F$2:$F$2000,Q$4))</f>
        <v>0.91604197901049478</v>
      </c>
      <c r="R23" s="97">
        <f>IF(COUNTIFS('Base Diária'!$A$2:$A$2000,$A23,'Base Diária'!$F$2:$F$2000,R$4,'Base Diária'!$P$2:$P$2000,"Sim")=0,"",SUMIFS('Base Diária'!$N$2:$N$2000,'Base Diária'!$A$2:$A$2000,$A23,'Base Diária'!$F$2:$F$2000,R$4))</f>
        <v>0.74062968515742122</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0.91004497751124447</v>
      </c>
      <c r="U23" s="97">
        <f>IF(COUNTIFS('Base Diária'!$A$2:$A$2000,$A23,'Base Diária'!$F$2:$F$2000,U$4,'Base Diária'!$P$2:$P$2000,"Sim")=0,"",SUMIFS('Base Diária'!$N$2:$N$2000,'Base Diária'!$A$2:$A$2000,$A23,'Base Diária'!$F$2:$F$2000,U$4))</f>
        <v>0</v>
      </c>
      <c r="V23" s="97" t="str">
        <f>IF(COUNTIFS('Base Diária'!$A$2:$A$2000,$A23,'Base Diária'!$F$2:$F$2000,V$4,'Base Diária'!$P$2:$P$2000,"Sim")=0,"",SUMIFS('Base Diária'!$N$2:$N$2000,'Base Diária'!$A$2:$A$2000,$A23,'Base Diária'!$F$2:$F$2000,V$4))</f>
        <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12</v>
      </c>
      <c r="AJ23" s="98">
        <f>IFERROR(INDEX('Painel Empregado'!$J$5:$J$63,MATCH($A23,'Painel Empregado'!$A$5:$A$63,0)),"")</f>
        <v>0.91666666666666663</v>
      </c>
      <c r="AK23" s="98">
        <f>IFERROR(INDEX('Painel Empregado'!$M$5:$M$63,MATCH($A23,'Painel Empregado'!$A$5:$A$63,0)),"")</f>
        <v>0.91666666666666663</v>
      </c>
      <c r="AL23" s="98">
        <f>IFERROR(INDEX('Painel Empregado'!$K$5:$K$63,MATCH($A23,'Painel Empregado'!$A$5:$A$63,0)),"")</f>
        <v>0.8</v>
      </c>
      <c r="AM23" s="101" t="str">
        <f>IFERROR(INDEX('Painel Empregado'!$Q$5:$Q$63,MATCH($A23,'Painel Empregado'!$A$5:$A$63,0)),"")</f>
        <v>Na meta</v>
      </c>
    </row>
    <row r="24" spans="1:39" ht="15" customHeight="1" x14ac:dyDescent="0.25">
      <c r="A24" s="110">
        <v>54049</v>
      </c>
      <c r="B24" s="18" t="s">
        <v>193</v>
      </c>
      <c r="C24" s="29" t="str">
        <f>IFERROR(INDEX(Cadastro!$C$5:$C$73,MATCH($A24,Cadastro!$A$5:$A$73,0)),"NÃO INFORMADO")</f>
        <v>ELE</v>
      </c>
      <c r="D24" s="29" t="str">
        <f>VLOOKUP($A24,CC!$A:$C,3,FALSE())</f>
        <v>ELE</v>
      </c>
      <c r="E24" s="29" t="str">
        <f>IFERROR(INDEX(Cadastro!$D$5:$D$73,MATCH($A24,Cadastro!$A$5:$A$73,0)),"")</f>
        <v>C</v>
      </c>
      <c r="F24" s="97">
        <f>IF(COUNTIFS('Base Diária'!$A$2:$A$2000,$A24,'Base Diária'!$F$2:$F$2000,F$4,'Base Diária'!$P$2:$P$2000,"Sim")=0,"",SUMIFS('Base Diária'!$N$2:$N$2000,'Base Diária'!$A$2:$A$2000,$A24,'Base Diária'!$F$2:$F$2000,F$4))</f>
        <v>0.9640179910044977</v>
      </c>
      <c r="G24" s="97">
        <f>IF(COUNTIFS('Base Diária'!$A$2:$A$2000,$A24,'Base Diária'!$F$2:$F$2000,G$4,'Base Diária'!$P$2:$P$2000,"Sim")=0,"",SUMIFS('Base Diária'!$N$2:$N$2000,'Base Diária'!$A$2:$A$2000,$A24,'Base Diária'!$F$2:$F$2000,G$4))</f>
        <v>0.96701649175412296</v>
      </c>
      <c r="H24" s="97">
        <f>IF(COUNTIFS('Base Diária'!$A$2:$A$2000,$A24,'Base Diária'!$F$2:$F$2000,H$4,'Base Diária'!$P$2:$P$2000,"Sim")=0,"",SUMIFS('Base Diária'!$N$2:$N$2000,'Base Diária'!$A$2:$A$2000,$A24,'Base Diária'!$F$2:$F$2000,H$4))</f>
        <v>0.14992503748125938</v>
      </c>
      <c r="I24" s="97" t="str">
        <f>IF(COUNTIFS('Base Diária'!$A$2:$A$2000,$A24,'Base Diária'!$F$2:$F$2000,I$4,'Base Diária'!$P$2:$P$2000,"Sim")=0,"",SUMIFS('Base Diária'!$N$2:$N$2000,'Base Diária'!$A$2:$A$2000,$A24,'Base Diária'!$F$2:$F$2000,I$4))</f>
        <v/>
      </c>
      <c r="J24" s="97">
        <f>IF(COUNTIFS('Base Diária'!$A$2:$A$2000,$A24,'Base Diária'!$F$2:$F$2000,J$4,'Base Diária'!$P$2:$P$2000,"Sim")=0,"",SUMIFS('Base Diária'!$N$2:$N$2000,'Base Diária'!$A$2:$A$2000,$A24,'Base Diária'!$F$2:$F$2000,J$4))</f>
        <v>0.97151424287856081</v>
      </c>
      <c r="K24" s="97">
        <f>IF(COUNTIFS('Base Diária'!$A$2:$A$2000,$A24,'Base Diária'!$F$2:$F$2000,K$4,'Base Diária'!$P$2:$P$2000,"Sim")=0,"",SUMIFS('Base Diária'!$N$2:$N$2000,'Base Diária'!$A$2:$A$2000,$A24,'Base Diária'!$F$2:$F$2000,K$4))</f>
        <v>0.8215892053973014</v>
      </c>
      <c r="L24" s="97">
        <f>IF(COUNTIFS('Base Diária'!$A$2:$A$2000,$A24,'Base Diária'!$F$2:$F$2000,L$4,'Base Diária'!$P$2:$P$2000,"Sim")=0,"",SUMIFS('Base Diária'!$N$2:$N$2000,'Base Diária'!$A$2:$A$2000,$A24,'Base Diária'!$F$2:$F$2000,L$4))</f>
        <v>0.97151424287856081</v>
      </c>
      <c r="M24" s="97" t="str">
        <f>IF(COUNTIFS('Base Diária'!$A$2:$A$2000,$A24,'Base Diária'!$F$2:$F$2000,M$4,'Base Diária'!$P$2:$P$2000,"Sim")=0,"",SUMIFS('Base Diária'!$N$2:$N$2000,'Base Diária'!$A$2:$A$2000,$A24,'Base Diária'!$F$2:$F$2000,M$4))</f>
        <v/>
      </c>
      <c r="N24" s="97" t="str">
        <f>IF(COUNTIFS('Base Diária'!$A$2:$A$2000,$A24,'Base Diária'!$F$2:$F$2000,N$4,'Base Diária'!$P$2:$P$2000,"Sim")=0,"",SUMIFS('Base Diária'!$N$2:$N$2000,'Base Diária'!$A$2:$A$2000,$A24,'Base Diária'!$F$2:$F$2000,N$4))</f>
        <v/>
      </c>
      <c r="O24" s="97" t="str">
        <f>IF(COUNTIFS('Base Diária'!$A$2:$A$2000,$A24,'Base Diária'!$F$2:$F$2000,O$4,'Base Diária'!$P$2:$P$2000,"Sim")=0,"",SUMIFS('Base Diária'!$N$2:$N$2000,'Base Diária'!$A$2:$A$2000,$A24,'Base Diária'!$F$2:$F$2000,O$4))</f>
        <v/>
      </c>
      <c r="P24" s="97" t="str">
        <f>IF(COUNTIFS('Base Diária'!$A$2:$A$2000,$A24,'Base Diária'!$F$2:$F$2000,P$4,'Base Diária'!$P$2:$P$2000,"Sim")=0,"",SUMIFS('Base Diária'!$N$2:$N$2000,'Base Diária'!$A$2:$A$2000,$A24,'Base Diária'!$F$2:$F$2000,P$4))</f>
        <v/>
      </c>
      <c r="Q24" s="97" t="str">
        <f>IF(COUNTIFS('Base Diária'!$A$2:$A$2000,$A24,'Base Diária'!$F$2:$F$2000,Q$4,'Base Diária'!$P$2:$P$2000,"Sim")=0,"",SUMIFS('Base Diária'!$N$2:$N$2000,'Base Diária'!$A$2:$A$2000,$A24,'Base Diária'!$F$2:$F$2000,Q$4))</f>
        <v/>
      </c>
      <c r="R24" s="97" t="str">
        <f>IF(COUNTIFS('Base Diária'!$A$2:$A$2000,$A24,'Base Diária'!$F$2:$F$2000,R$4,'Base Diária'!$P$2:$P$2000,"Sim")=0,"",SUMIFS('Base Diária'!$N$2:$N$2000,'Base Diária'!$A$2:$A$2000,$A24,'Base Diária'!$F$2:$F$2000,R$4))</f>
        <v/>
      </c>
      <c r="S24" s="97" t="str">
        <f>IF(COUNTIFS('Base Diária'!$A$2:$A$2000,$A24,'Base Diária'!$F$2:$F$2000,S$4,'Base Diária'!$P$2:$P$2000,"Sim")=0,"",SUMIFS('Base Diária'!$N$2:$N$2000,'Base Diária'!$A$2:$A$2000,$A24,'Base Diária'!$F$2:$F$2000,S$4))</f>
        <v/>
      </c>
      <c r="T24" s="97" t="str">
        <f>IF(COUNTIFS('Base Diária'!$A$2:$A$2000,$A24,'Base Diária'!$F$2:$F$2000,T$4,'Base Diária'!$P$2:$P$2000,"Sim")=0,"",SUMIFS('Base Diária'!$N$2:$N$2000,'Base Diária'!$A$2:$A$2000,$A24,'Base Diária'!$F$2:$F$2000,T$4))</f>
        <v/>
      </c>
      <c r="U24" s="97" t="str">
        <f>IF(COUNTIFS('Base Diária'!$A$2:$A$2000,$A24,'Base Diária'!$F$2:$F$2000,U$4,'Base Diária'!$P$2:$P$2000,"Sim")=0,"",SUMIFS('Base Diária'!$N$2:$N$2000,'Base Diária'!$A$2:$A$2000,$A24,'Base Diária'!$F$2:$F$2000,U$4))</f>
        <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6</v>
      </c>
      <c r="AJ24" s="98">
        <f>IFERROR(INDEX('Painel Empregado'!$J$5:$J$63,MATCH($A24,'Painel Empregado'!$A$5:$A$63,0)),"")</f>
        <v>0.80759620189905046</v>
      </c>
      <c r="AK24" s="98">
        <f>IFERROR(INDEX('Painel Empregado'!$M$5:$M$63,MATCH($A24,'Painel Empregado'!$A$5:$A$63,0)),"")</f>
        <v>0.83333333333333337</v>
      </c>
      <c r="AL24" s="98">
        <f>IFERROR(INDEX('Painel Empregado'!$K$5:$K$63,MATCH($A24,'Painel Empregado'!$A$5:$A$63,0)),"")</f>
        <v>0.8</v>
      </c>
      <c r="AM24" s="101" t="str">
        <f>IFERROR(INDEX('Painel Empregado'!$Q$5:$Q$63,MATCH($A24,'Painel Empregado'!$A$5:$A$63,0)),"")</f>
        <v>Na meta</v>
      </c>
    </row>
    <row r="25" spans="1:39" ht="15" customHeight="1" x14ac:dyDescent="0.25">
      <c r="A25" s="110">
        <v>55387</v>
      </c>
      <c r="B25" s="18" t="s">
        <v>205</v>
      </c>
      <c r="C25" s="29" t="str">
        <f>IFERROR(INDEX(Cadastro!$C$5:$C$73,MATCH($A25,Cadastro!$A$5:$A$73,0)),"NÃO INFORMADO")</f>
        <v>ELE</v>
      </c>
      <c r="D25" s="29" t="str">
        <f>VLOOKUP($A25,CC!$A:$C,3,FALSE())</f>
        <v>ELE</v>
      </c>
      <c r="E25" s="29" t="str">
        <f>IFERROR(INDEX(Cadastro!$D$5:$D$73,MATCH($A25,Cadastro!$A$5:$A$73,0)),"")</f>
        <v>B</v>
      </c>
      <c r="F25" s="97">
        <f>IF(COUNTIFS('Base Diária'!$A$2:$A$2000,$A25,'Base Diária'!$F$2:$F$2000,F$4,'Base Diária'!$P$2:$P$2000,"Sim")=0,"",SUMIFS('Base Diária'!$N$2:$N$2000,'Base Diária'!$A$2:$A$2000,$A25,'Base Diária'!$F$2:$F$2000,F$4))</f>
        <v>0.81486310299869624</v>
      </c>
      <c r="G25" s="97">
        <f>IF(COUNTIFS('Base Diária'!$A$2:$A$2000,$A25,'Base Diária'!$F$2:$F$2000,G$4,'Base Diária'!$P$2:$P$2000,"Sim")=0,"",SUMIFS('Base Diária'!$N$2:$N$2000,'Base Diária'!$A$2:$A$2000,$A25,'Base Diária'!$F$2:$F$2000,G$4))</f>
        <v>0.81486310299869624</v>
      </c>
      <c r="H25" s="97">
        <f>IF(COUNTIFS('Base Diária'!$A$2:$A$2000,$A25,'Base Diária'!$F$2:$F$2000,H$4,'Base Diária'!$P$2:$P$2000,"Sim")=0,"",SUMIFS('Base Diária'!$N$2:$N$2000,'Base Diária'!$A$2:$A$2000,$A25,'Base Diária'!$F$2:$F$2000,H$4))</f>
        <v>0.81486310299869624</v>
      </c>
      <c r="I25" s="97">
        <f>IF(COUNTIFS('Base Diária'!$A$2:$A$2000,$A25,'Base Diária'!$F$2:$F$2000,I$4,'Base Diária'!$P$2:$P$2000,"Sim")=0,"",SUMIFS('Base Diária'!$N$2:$N$2000,'Base Diária'!$A$2:$A$2000,$A25,'Base Diária'!$F$2:$F$2000,I$4))</f>
        <v>0.81486310299869624</v>
      </c>
      <c r="J25" s="97">
        <f>IF(COUNTIFS('Base Diária'!$A$2:$A$2000,$A25,'Base Diária'!$F$2:$F$2000,J$4,'Base Diária'!$P$2:$P$2000,"Sim")=0,"",SUMIFS('Base Diária'!$N$2:$N$2000,'Base Diária'!$A$2:$A$2000,$A25,'Base Diária'!$F$2:$F$2000,J$4))</f>
        <v>0.81486310299869624</v>
      </c>
      <c r="K25" s="97" t="str">
        <f>IF(COUNTIFS('Base Diária'!$A$2:$A$2000,$A25,'Base Diária'!$F$2:$F$2000,K$4,'Base Diária'!$P$2:$P$2000,"Sim")=0,"",SUMIFS('Base Diária'!$N$2:$N$2000,'Base Diária'!$A$2:$A$2000,$A25,'Base Diária'!$F$2:$F$2000,K$4))</f>
        <v/>
      </c>
      <c r="L25" s="97">
        <f>IF(COUNTIFS('Base Diária'!$A$2:$A$2000,$A25,'Base Diária'!$F$2:$F$2000,L$4,'Base Diária'!$P$2:$P$2000,"Sim")=0,"",SUMIFS('Base Diária'!$N$2:$N$2000,'Base Diária'!$A$2:$A$2000,$A25,'Base Diária'!$F$2:$F$2000,L$4))</f>
        <v>0.81486310299869624</v>
      </c>
      <c r="M25" s="97">
        <f>IF(COUNTIFS('Base Diária'!$A$2:$A$2000,$A25,'Base Diária'!$F$2:$F$2000,M$4,'Base Diária'!$P$2:$P$2000,"Sim")=0,"",SUMIFS('Base Diária'!$N$2:$N$2000,'Base Diária'!$A$2:$A$2000,$A25,'Base Diária'!$F$2:$F$2000,M$4))</f>
        <v>0.81486310299869624</v>
      </c>
      <c r="N25" s="97">
        <f>IF(COUNTIFS('Base Diária'!$A$2:$A$2000,$A25,'Base Diária'!$F$2:$F$2000,N$4,'Base Diária'!$P$2:$P$2000,"Sim")=0,"",SUMIFS('Base Diária'!$N$2:$N$2000,'Base Diária'!$A$2:$A$2000,$A25,'Base Diária'!$F$2:$F$2000,N$4))</f>
        <v>0.81486310299869624</v>
      </c>
      <c r="O25" s="97">
        <f>IF(COUNTIFS('Base Diária'!$A$2:$A$2000,$A25,'Base Diária'!$F$2:$F$2000,O$4,'Base Diária'!$P$2:$P$2000,"Sim")=0,"",SUMIFS('Base Diária'!$N$2:$N$2000,'Base Diária'!$A$2:$A$2000,$A25,'Base Diária'!$F$2:$F$2000,O$4))</f>
        <v>0.81486310299869624</v>
      </c>
      <c r="P25" s="97">
        <f>IF(COUNTIFS('Base Diária'!$A$2:$A$2000,$A25,'Base Diária'!$F$2:$F$2000,P$4,'Base Diária'!$P$2:$P$2000,"Sim")=0,"",SUMIFS('Base Diária'!$N$2:$N$2000,'Base Diária'!$A$2:$A$2000,$A25,'Base Diária'!$F$2:$F$2000,P$4))</f>
        <v>0.81486310299869624</v>
      </c>
      <c r="Q25" s="97" t="str">
        <f>IF(COUNTIFS('Base Diária'!$A$2:$A$2000,$A25,'Base Diária'!$F$2:$F$2000,Q$4,'Base Diária'!$P$2:$P$2000,"Sim")=0,"",SUMIFS('Base Diária'!$N$2:$N$2000,'Base Diária'!$A$2:$A$2000,$A25,'Base Diária'!$F$2:$F$2000,Q$4))</f>
        <v/>
      </c>
      <c r="R25" s="97">
        <f>IF(COUNTIFS('Base Diária'!$A$2:$A$2000,$A25,'Base Diária'!$F$2:$F$2000,R$4,'Base Diária'!$P$2:$P$2000,"Sim")=0,"",SUMIFS('Base Diária'!$N$2:$N$2000,'Base Diária'!$A$2:$A$2000,$A25,'Base Diária'!$F$2:$F$2000,R$4))</f>
        <v>0.81486310299869624</v>
      </c>
      <c r="S25" s="97">
        <f>IF(COUNTIFS('Base Diária'!$A$2:$A$2000,$A25,'Base Diária'!$F$2:$F$2000,S$4,'Base Diária'!$P$2:$P$2000,"Sim")=0,"",SUMIFS('Base Diária'!$N$2:$N$2000,'Base Diária'!$A$2:$A$2000,$A25,'Base Diária'!$F$2:$F$2000,S$4))</f>
        <v>0.81486310299869624</v>
      </c>
      <c r="T25" s="97">
        <f>IF(COUNTIFS('Base Diária'!$A$2:$A$2000,$A25,'Base Diária'!$F$2:$F$2000,T$4,'Base Diária'!$P$2:$P$2000,"Sim")=0,"",SUMIFS('Base Diária'!$N$2:$N$2000,'Base Diária'!$A$2:$A$2000,$A25,'Base Diária'!$F$2:$F$2000,T$4))</f>
        <v>0.81486310299869624</v>
      </c>
      <c r="U25" s="97">
        <f>IF(COUNTIFS('Base Diária'!$A$2:$A$2000,$A25,'Base Diária'!$F$2:$F$2000,U$4,'Base Diária'!$P$2:$P$2000,"Sim")=0,"",SUMIFS('Base Diária'!$N$2:$N$2000,'Base Diária'!$A$2:$A$2000,$A25,'Base Diária'!$F$2:$F$2000,U$4))</f>
        <v>0.81486310299869624</v>
      </c>
      <c r="V25" s="97" t="str">
        <f>IF(COUNTIFS('Base Diária'!$A$2:$A$2000,$A25,'Base Diária'!$F$2:$F$2000,V$4,'Base Diária'!$P$2:$P$2000,"Sim")=0,"",SUMIFS('Base Diária'!$N$2:$N$2000,'Base Diária'!$A$2:$A$2000,$A25,'Base Diária'!$F$2:$F$2000,V$4))</f>
        <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14</v>
      </c>
      <c r="AJ25" s="98">
        <f>IFERROR(INDEX('Painel Empregado'!$J$5:$J$63,MATCH($A25,'Painel Empregado'!$A$5:$A$63,0)),"")</f>
        <v>0.81486310299869613</v>
      </c>
      <c r="AK25" s="98">
        <f>IFERROR(INDEX('Painel Empregado'!$M$5:$M$63,MATCH($A25,'Painel Empregado'!$A$5:$A$63,0)),"")</f>
        <v>1</v>
      </c>
      <c r="AL25" s="98">
        <f>IFERROR(INDEX('Painel Empregado'!$K$5:$K$63,MATCH($A25,'Painel Empregado'!$A$5:$A$63,0)),"")</f>
        <v>0.8</v>
      </c>
      <c r="AM25" s="101" t="str">
        <f>IFERROR(INDEX('Painel Empregado'!$Q$5:$Q$63,MATCH($A25,'Painel Empregado'!$A$5:$A$63,0)),"")</f>
        <v>Na meta</v>
      </c>
    </row>
    <row r="26" spans="1:39" ht="15" customHeight="1" x14ac:dyDescent="0.25">
      <c r="A26" s="110">
        <v>10495</v>
      </c>
      <c r="B26" s="18" t="s">
        <v>213</v>
      </c>
      <c r="C26" s="29" t="str">
        <f>IFERROR(INDEX(Cadastro!$C$5:$C$73,MATCH($A26,Cadastro!$A$5:$A$73,0)),"NÃO INFORMADO")</f>
        <v>ELE</v>
      </c>
      <c r="D26" s="29" t="str">
        <f>VLOOKUP($A26,CC!$A:$C,3,FALSE())</f>
        <v>ELE</v>
      </c>
      <c r="E26" s="29" t="str">
        <f>IFERROR(INDEX(Cadastro!$D$5:$D$73,MATCH($A26,Cadastro!$A$5:$A$73,0)),"")</f>
        <v>A</v>
      </c>
      <c r="F26" s="97">
        <f>IF(COUNTIFS('Base Diária'!$A$2:$A$2000,$A26,'Base Diária'!$F$2:$F$2000,F$4,'Base Diária'!$P$2:$P$2000,"Sim")=0,"",SUMIFS('Base Diária'!$N$2:$N$2000,'Base Diária'!$A$2:$A$2000,$A26,'Base Diária'!$F$2:$F$2000,F$4))</f>
        <v>1</v>
      </c>
      <c r="G26" s="97">
        <f>IF(COUNTIFS('Base Diária'!$A$2:$A$2000,$A26,'Base Diária'!$F$2:$F$2000,G$4,'Base Diária'!$P$2:$P$2000,"Sim")=0,"",SUMIFS('Base Diária'!$N$2:$N$2000,'Base Diária'!$A$2:$A$2000,$A26,'Base Diária'!$F$2:$F$2000,G$4))</f>
        <v>0.99736147757255944</v>
      </c>
      <c r="H26" s="97" t="str">
        <f>IF(COUNTIFS('Base Diária'!$A$2:$A$2000,$A26,'Base Diária'!$F$2:$F$2000,H$4,'Base Diária'!$P$2:$P$2000,"Sim")=0,"",SUMIFS('Base Diária'!$N$2:$N$2000,'Base Diária'!$A$2:$A$2000,$A26,'Base Diária'!$F$2:$F$2000,H$4))</f>
        <v/>
      </c>
      <c r="I26" s="97">
        <f>IF(COUNTIFS('Base Diária'!$A$2:$A$2000,$A26,'Base Diária'!$F$2:$F$2000,I$4,'Base Diária'!$P$2:$P$2000,"Sim")=0,"",SUMIFS('Base Diária'!$N$2:$N$2000,'Base Diária'!$A$2:$A$2000,$A26,'Base Diária'!$F$2:$F$2000,I$4))</f>
        <v>0.73614775725593673</v>
      </c>
      <c r="J26" s="97">
        <f>IF(COUNTIFS('Base Diária'!$A$2:$A$2000,$A26,'Base Diária'!$F$2:$F$2000,J$4,'Base Diária'!$P$2:$P$2000,"Sim")=0,"",SUMIFS('Base Diária'!$N$2:$N$2000,'Base Diária'!$A$2:$A$2000,$A26,'Base Diária'!$F$2:$F$2000,J$4))</f>
        <v>0.89182058047493407</v>
      </c>
      <c r="K26" s="97">
        <f>IF(COUNTIFS('Base Diária'!$A$2:$A$2000,$A26,'Base Diária'!$F$2:$F$2000,K$4,'Base Diária'!$P$2:$P$2000,"Sim")=0,"",SUMIFS('Base Diária'!$N$2:$N$2000,'Base Diária'!$A$2:$A$2000,$A26,'Base Diária'!$F$2:$F$2000,K$4))</f>
        <v>0.94063324538258586</v>
      </c>
      <c r="L26" s="97">
        <f>IF(COUNTIFS('Base Diária'!$A$2:$A$2000,$A26,'Base Diária'!$F$2:$F$2000,L$4,'Base Diária'!$P$2:$P$2000,"Sim")=0,"",SUMIFS('Base Diária'!$N$2:$N$2000,'Base Diária'!$A$2:$A$2000,$A26,'Base Diária'!$F$2:$F$2000,L$4))</f>
        <v>0.91160949868073882</v>
      </c>
      <c r="M26" s="97">
        <f>IF(COUNTIFS('Base Diária'!$A$2:$A$2000,$A26,'Base Diária'!$F$2:$F$2000,M$4,'Base Diária'!$P$2:$P$2000,"Sim")=0,"",SUMIFS('Base Diária'!$N$2:$N$2000,'Base Diária'!$A$2:$A$2000,$A26,'Base Diária'!$F$2:$F$2000,M$4))</f>
        <v>1.0000000000000002</v>
      </c>
      <c r="N26" s="97" t="str">
        <f>IF(COUNTIFS('Base Diária'!$A$2:$A$2000,$A26,'Base Diária'!$F$2:$F$2000,N$4,'Base Diária'!$P$2:$P$2000,"Sim")=0,"",SUMIFS('Base Diária'!$N$2:$N$2000,'Base Diária'!$A$2:$A$2000,$A26,'Base Diária'!$F$2:$F$2000,N$4))</f>
        <v/>
      </c>
      <c r="O26" s="97">
        <f>IF(COUNTIFS('Base Diária'!$A$2:$A$2000,$A26,'Base Diária'!$F$2:$F$2000,O$4,'Base Diária'!$P$2:$P$2000,"Sim")=0,"",SUMIFS('Base Diária'!$N$2:$N$2000,'Base Diária'!$A$2:$A$2000,$A26,'Base Diária'!$F$2:$F$2000,O$4))</f>
        <v>0.98021108179419525</v>
      </c>
      <c r="P26" s="97">
        <f>IF(COUNTIFS('Base Diária'!$A$2:$A$2000,$A26,'Base Diária'!$F$2:$F$2000,P$4,'Base Diária'!$P$2:$P$2000,"Sim")=0,"",SUMIFS('Base Diária'!$N$2:$N$2000,'Base Diária'!$A$2:$A$2000,$A26,'Base Diária'!$F$2:$F$2000,P$4))</f>
        <v>0.97361477572559374</v>
      </c>
      <c r="Q26" s="97">
        <f>IF(COUNTIFS('Base Diária'!$A$2:$A$2000,$A26,'Base Diária'!$F$2:$F$2000,Q$4,'Base Diária'!$P$2:$P$2000,"Sim")=0,"",SUMIFS('Base Diária'!$N$2:$N$2000,'Base Diária'!$A$2:$A$2000,$A26,'Base Diária'!$F$2:$F$2000,Q$4))</f>
        <v>0.96306068601583106</v>
      </c>
      <c r="R26" s="97">
        <f>IF(COUNTIFS('Base Diária'!$A$2:$A$2000,$A26,'Base Diária'!$F$2:$F$2000,R$4,'Base Diária'!$P$2:$P$2000,"Sim")=0,"",SUMIFS('Base Diária'!$N$2:$N$2000,'Base Diária'!$A$2:$A$2000,$A26,'Base Diária'!$F$2:$F$2000,R$4))</f>
        <v>0.98021108179419525</v>
      </c>
      <c r="S26" s="97">
        <f>IF(COUNTIFS('Base Diária'!$A$2:$A$2000,$A26,'Base Diária'!$F$2:$F$2000,S$4,'Base Diária'!$P$2:$P$2000,"Sim")=0,"",SUMIFS('Base Diária'!$N$2:$N$2000,'Base Diária'!$A$2:$A$2000,$A26,'Base Diária'!$F$2:$F$2000,S$4))</f>
        <v>0.920844327176781</v>
      </c>
      <c r="T26" s="97" t="str">
        <f>IF(COUNTIFS('Base Diária'!$A$2:$A$2000,$A26,'Base Diária'!$F$2:$F$2000,T$4,'Base Diária'!$P$2:$P$2000,"Sim")=0,"",SUMIFS('Base Diária'!$N$2:$N$2000,'Base Diária'!$A$2:$A$2000,$A26,'Base Diária'!$F$2:$F$2000,T$4))</f>
        <v/>
      </c>
      <c r="U26" s="97">
        <f>IF(COUNTIFS('Base Diária'!$A$2:$A$2000,$A26,'Base Diária'!$F$2:$F$2000,U$4,'Base Diária'!$P$2:$P$2000,"Sim")=0,"",SUMIFS('Base Diária'!$N$2:$N$2000,'Base Diária'!$A$2:$A$2000,$A26,'Base Diária'!$F$2:$F$2000,U$4))</f>
        <v>0.77176781002638528</v>
      </c>
      <c r="V26" s="97" t="str">
        <f>IF(COUNTIFS('Base Diária'!$A$2:$A$2000,$A26,'Base Diária'!$F$2:$F$2000,V$4,'Base Diária'!$P$2:$P$2000,"Sim")=0,"",SUMIFS('Base Diária'!$N$2:$N$2000,'Base Diária'!$A$2:$A$2000,$A26,'Base Diária'!$F$2:$F$2000,V$4))</f>
        <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13</v>
      </c>
      <c r="AJ26" s="98">
        <f>IFERROR(INDEX('Painel Empregado'!$J$5:$J$63,MATCH($A26,'Painel Empregado'!$A$5:$A$63,0)),"")</f>
        <v>0.92825248629997958</v>
      </c>
      <c r="AK26" s="98">
        <f>IFERROR(INDEX('Painel Empregado'!$M$5:$M$63,MATCH($A26,'Painel Empregado'!$A$5:$A$63,0)),"")</f>
        <v>0.84615384615384615</v>
      </c>
      <c r="AL26" s="98">
        <f>IFERROR(INDEX('Painel Empregado'!$K$5:$K$63,MATCH($A26,'Painel Empregado'!$A$5:$A$63,0)),"")</f>
        <v>0.8</v>
      </c>
      <c r="AM26" s="101" t="str">
        <f>IFERROR(INDEX('Painel Empregado'!$Q$5:$Q$63,MATCH($A26,'Painel Empregado'!$A$5:$A$63,0)),"")</f>
        <v>Na meta</v>
      </c>
    </row>
    <row r="27" spans="1:39" ht="15" customHeight="1" x14ac:dyDescent="0.25">
      <c r="A27" s="110">
        <v>56010</v>
      </c>
      <c r="B27" s="18" t="s">
        <v>215</v>
      </c>
      <c r="C27" s="29" t="str">
        <f>IFERROR(INDEX(Cadastro!$C$5:$C$73,MATCH($A27,Cadastro!$A$5:$A$73,0)),"NÃO INFORMADO")</f>
        <v>ELE</v>
      </c>
      <c r="D27" s="29" t="str">
        <f>VLOOKUP($A27,CC!$A:$C,3,FALSE())</f>
        <v>ELE</v>
      </c>
      <c r="E27" s="29" t="str">
        <f>IFERROR(INDEX(Cadastro!$D$5:$D$73,MATCH($A27,Cadastro!$A$5:$A$73,0)),"")</f>
        <v>A</v>
      </c>
      <c r="F27" s="97">
        <f>IF(COUNTIFS('Base Diária'!$A$2:$A$2000,$A27,'Base Diária'!$F$2:$F$2000,F$4,'Base Diária'!$P$2:$P$2000,"Sim")=0,"",SUMIFS('Base Diária'!$N$2:$N$2000,'Base Diária'!$A$2:$A$2000,$A27,'Base Diária'!$F$2:$F$2000,F$4))</f>
        <v>0.920844327176781</v>
      </c>
      <c r="G27" s="97">
        <f>IF(COUNTIFS('Base Diária'!$A$2:$A$2000,$A27,'Base Diária'!$F$2:$F$2000,G$4,'Base Diária'!$P$2:$P$2000,"Sim")=0,"",SUMIFS('Base Diária'!$N$2:$N$2000,'Base Diária'!$A$2:$A$2000,$A27,'Base Diária'!$F$2:$F$2000,G$4))</f>
        <v>0.84432717678100266</v>
      </c>
      <c r="H27" s="97">
        <f>IF(COUNTIFS('Base Diária'!$A$2:$A$2000,$A27,'Base Diária'!$F$2:$F$2000,H$4,'Base Diária'!$P$2:$P$2000,"Sim")=0,"",SUMIFS('Base Diária'!$N$2:$N$2000,'Base Diária'!$A$2:$A$2000,$A27,'Base Diária'!$F$2:$F$2000,H$4))</f>
        <v>0.87071240105540892</v>
      </c>
      <c r="I27" s="97" t="str">
        <f>IF(COUNTIFS('Base Diária'!$A$2:$A$2000,$A27,'Base Diária'!$F$2:$F$2000,I$4,'Base Diária'!$P$2:$P$2000,"Sim")=0,"",SUMIFS('Base Diária'!$N$2:$N$2000,'Base Diária'!$A$2:$A$2000,$A27,'Base Diária'!$F$2:$F$2000,I$4))</f>
        <v/>
      </c>
      <c r="J27" s="97">
        <f>IF(COUNTIFS('Base Diária'!$A$2:$A$2000,$A27,'Base Diária'!$F$2:$F$2000,J$4,'Base Diária'!$P$2:$P$2000,"Sim")=0,"",SUMIFS('Base Diária'!$N$2:$N$2000,'Base Diária'!$A$2:$A$2000,$A27,'Base Diária'!$F$2:$F$2000,J$4))</f>
        <v>0.89445910290237474</v>
      </c>
      <c r="K27" s="97">
        <f>IF(COUNTIFS('Base Diária'!$A$2:$A$2000,$A27,'Base Diária'!$F$2:$F$2000,K$4,'Base Diária'!$P$2:$P$2000,"Sim")=0,"",SUMIFS('Base Diária'!$N$2:$N$2000,'Base Diária'!$A$2:$A$2000,$A27,'Base Diária'!$F$2:$F$2000,K$4))</f>
        <v>0.91556728232189966</v>
      </c>
      <c r="L27" s="97">
        <f>IF(COUNTIFS('Base Diária'!$A$2:$A$2000,$A27,'Base Diária'!$F$2:$F$2000,L$4,'Base Diária'!$P$2:$P$2000,"Sim")=0,"",SUMIFS('Base Diária'!$N$2:$N$2000,'Base Diária'!$A$2:$A$2000,$A27,'Base Diária'!$F$2:$F$2000,L$4))</f>
        <v>0.83113456464379953</v>
      </c>
      <c r="M27" s="97">
        <f>IF(COUNTIFS('Base Diária'!$A$2:$A$2000,$A27,'Base Diária'!$F$2:$F$2000,M$4,'Base Diária'!$P$2:$P$2000,"Sim")=0,"",SUMIFS('Base Diária'!$N$2:$N$2000,'Base Diária'!$A$2:$A$2000,$A27,'Base Diária'!$F$2:$F$2000,M$4))</f>
        <v>0.91952506596306072</v>
      </c>
      <c r="N27" s="97">
        <f>IF(COUNTIFS('Base Diária'!$A$2:$A$2000,$A27,'Base Diária'!$F$2:$F$2000,N$4,'Base Diária'!$P$2:$P$2000,"Sim")=0,"",SUMIFS('Base Diária'!$N$2:$N$2000,'Base Diária'!$A$2:$A$2000,$A27,'Base Diária'!$F$2:$F$2000,N$4))</f>
        <v>0.89577836411609513</v>
      </c>
      <c r="O27" s="97" t="str">
        <f>IF(COUNTIFS('Base Diária'!$A$2:$A$2000,$A27,'Base Diária'!$F$2:$F$2000,O$4,'Base Diária'!$P$2:$P$2000,"Sim")=0,"",SUMIFS('Base Diária'!$N$2:$N$2000,'Base Diária'!$A$2:$A$2000,$A27,'Base Diária'!$F$2:$F$2000,O$4))</f>
        <v/>
      </c>
      <c r="P27" s="97">
        <f>IF(COUNTIFS('Base Diária'!$A$2:$A$2000,$A27,'Base Diária'!$F$2:$F$2000,P$4,'Base Diária'!$P$2:$P$2000,"Sim")=0,"",SUMIFS('Base Diária'!$N$2:$N$2000,'Base Diária'!$A$2:$A$2000,$A27,'Base Diária'!$F$2:$F$2000,P$4))</f>
        <v>0.92216358839050139</v>
      </c>
      <c r="Q27" s="97">
        <f>IF(COUNTIFS('Base Diária'!$A$2:$A$2000,$A27,'Base Diária'!$F$2:$F$2000,Q$4,'Base Diária'!$P$2:$P$2000,"Sim")=0,"",SUMIFS('Base Diária'!$N$2:$N$2000,'Base Diária'!$A$2:$A$2000,$A27,'Base Diária'!$F$2:$F$2000,Q$4))</f>
        <v>0.89841688654353569</v>
      </c>
      <c r="R27" s="97">
        <f>IF(COUNTIFS('Base Diária'!$A$2:$A$2000,$A27,'Base Diária'!$F$2:$F$2000,R$4,'Base Diária'!$P$2:$P$2000,"Sim")=0,"",SUMIFS('Base Diária'!$N$2:$N$2000,'Base Diária'!$A$2:$A$2000,$A27,'Base Diária'!$F$2:$F$2000,R$4))</f>
        <v>0.89313984168865457</v>
      </c>
      <c r="S27" s="97">
        <f>IF(COUNTIFS('Base Diária'!$A$2:$A$2000,$A27,'Base Diária'!$F$2:$F$2000,S$4,'Base Diária'!$P$2:$P$2000,"Sim")=0,"",SUMIFS('Base Diária'!$N$2:$N$2000,'Base Diária'!$A$2:$A$2000,$A27,'Base Diária'!$F$2:$F$2000,S$4))</f>
        <v>0.9129287598944591</v>
      </c>
      <c r="T27" s="97">
        <f>IF(COUNTIFS('Base Diária'!$A$2:$A$2000,$A27,'Base Diária'!$F$2:$F$2000,T$4,'Base Diária'!$P$2:$P$2000,"Sim")=0,"",SUMIFS('Base Diária'!$N$2:$N$2000,'Base Diária'!$A$2:$A$2000,$A27,'Base Diária'!$F$2:$F$2000,T$4))</f>
        <v>0.54881266490765168</v>
      </c>
      <c r="U27" s="97" t="str">
        <f>IF(COUNTIFS('Base Diária'!$A$2:$A$2000,$A27,'Base Diária'!$F$2:$F$2000,U$4,'Base Diária'!$P$2:$P$2000,"Sim")=0,"",SUMIFS('Base Diária'!$N$2:$N$2000,'Base Diária'!$A$2:$A$2000,$A27,'Base Diária'!$F$2:$F$2000,U$4))</f>
        <v/>
      </c>
      <c r="V27" s="97" t="str">
        <f>IF(COUNTIFS('Base Diária'!$A$2:$A$2000,$A27,'Base Diária'!$F$2:$F$2000,V$4,'Base Diária'!$P$2:$P$2000,"Sim")=0,"",SUMIFS('Base Diária'!$N$2:$N$2000,'Base Diária'!$A$2:$A$2000,$A27,'Base Diária'!$F$2:$F$2000,V$4))</f>
        <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13</v>
      </c>
      <c r="AJ27" s="98">
        <f>IFERROR(INDEX('Painel Empregado'!$J$5:$J$63,MATCH($A27,'Painel Empregado'!$A$5:$A$63,0)),"")</f>
        <v>0.86675461741424809</v>
      </c>
      <c r="AK27" s="98">
        <f>IFERROR(INDEX('Painel Empregado'!$M$5:$M$63,MATCH($A27,'Painel Empregado'!$A$5:$A$63,0)),"")</f>
        <v>0.92307692307692313</v>
      </c>
      <c r="AL27" s="98">
        <f>IFERROR(INDEX('Painel Empregado'!$K$5:$K$63,MATCH($A27,'Painel Empregado'!$A$5:$A$63,0)),"")</f>
        <v>0.8</v>
      </c>
      <c r="AM27" s="101" t="str">
        <f>IFERROR(INDEX('Painel Empregado'!$Q$5:$Q$63,MATCH($A27,'Painel Empregado'!$A$5:$A$63,0)),"")</f>
        <v>Na meta</v>
      </c>
    </row>
    <row r="28" spans="1:39" ht="15" customHeight="1" x14ac:dyDescent="0.25">
      <c r="A28" s="110">
        <v>55541</v>
      </c>
      <c r="B28" s="18" t="s">
        <v>217</v>
      </c>
      <c r="C28" s="29" t="str">
        <f>IFERROR(INDEX(Cadastro!$C$5:$C$73,MATCH($A28,Cadastro!$A$5:$A$73,0)),"NÃO INFORMADO")</f>
        <v>ELE</v>
      </c>
      <c r="D28" s="29" t="str">
        <f>VLOOKUP($A28,CC!$A:$C,3,FALSE())</f>
        <v>ELE</v>
      </c>
      <c r="E28" s="29" t="str">
        <f>IFERROR(INDEX(Cadastro!$D$5:$D$73,MATCH($A28,Cadastro!$A$5:$A$73,0)),"")</f>
        <v>A</v>
      </c>
      <c r="F28" s="97" t="str">
        <f>IF(COUNTIFS('Base Diária'!$A$2:$A$2000,$A28,'Base Diária'!$F$2:$F$2000,F$4,'Base Diária'!$P$2:$P$2000,"Sim")=0,"",SUMIFS('Base Diária'!$N$2:$N$2000,'Base Diária'!$A$2:$A$2000,$A28,'Base Diária'!$F$2:$F$2000,F$4))</f>
        <v/>
      </c>
      <c r="G28" s="97" t="str">
        <f>IF(COUNTIFS('Base Diária'!$A$2:$A$2000,$A28,'Base Diária'!$F$2:$F$2000,G$4,'Base Diária'!$P$2:$P$2000,"Sim")=0,"",SUMIFS('Base Diária'!$N$2:$N$2000,'Base Diária'!$A$2:$A$2000,$A28,'Base Diária'!$F$2:$F$2000,G$4))</f>
        <v/>
      </c>
      <c r="H28" s="97">
        <f>IF(COUNTIFS('Base Diária'!$A$2:$A$2000,$A28,'Base Diária'!$F$2:$F$2000,H$4,'Base Diária'!$P$2:$P$2000,"Sim")=0,"",SUMIFS('Base Diária'!$N$2:$N$2000,'Base Diária'!$A$2:$A$2000,$A28,'Base Diária'!$F$2:$F$2000,H$4))</f>
        <v>0.94591029023746698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0.94591029023746698</v>
      </c>
      <c r="K28" s="97">
        <f>IF(COUNTIFS('Base Diária'!$A$2:$A$2000,$A28,'Base Diária'!$F$2:$F$2000,K$4,'Base Diária'!$P$2:$P$2000,"Sim")=0,"",SUMIFS('Base Diária'!$N$2:$N$2000,'Base Diária'!$A$2:$A$2000,$A28,'Base Diária'!$F$2:$F$2000,K$4))</f>
        <v>0.93931398416886547</v>
      </c>
      <c r="L28" s="97" t="str">
        <f>IF(COUNTIFS('Base Diária'!$A$2:$A$2000,$A28,'Base Diária'!$F$2:$F$2000,L$4,'Base Diária'!$P$2:$P$2000,"Sim")=0,"",SUMIFS('Base Diária'!$N$2:$N$2000,'Base Diária'!$A$2:$A$2000,$A28,'Base Diária'!$F$2:$F$2000,L$4))</f>
        <v/>
      </c>
      <c r="M28" s="97">
        <f>IF(COUNTIFS('Base Diária'!$A$2:$A$2000,$A28,'Base Diária'!$F$2:$F$2000,M$4,'Base Diária'!$P$2:$P$2000,"Sim")=0,"",SUMIFS('Base Diária'!$N$2:$N$2000,'Base Diária'!$A$2:$A$2000,$A28,'Base Diária'!$F$2:$F$2000,M$4))</f>
        <v>0.94591029023746698</v>
      </c>
      <c r="N28" s="97">
        <f>IF(COUNTIFS('Base Diária'!$A$2:$A$2000,$A28,'Base Diária'!$F$2:$F$2000,N$4,'Base Diária'!$P$2:$P$2000,"Sim")=0,"",SUMIFS('Base Diária'!$N$2:$N$2000,'Base Diária'!$A$2:$A$2000,$A28,'Base Diária'!$F$2:$F$2000,N$4))</f>
        <v>0.94591029023746698</v>
      </c>
      <c r="O28" s="97">
        <f>IF(COUNTIFS('Base Diária'!$A$2:$A$2000,$A28,'Base Diária'!$F$2:$F$2000,O$4,'Base Diária'!$P$2:$P$2000,"Sim")=0,"",SUMIFS('Base Diária'!$N$2:$N$2000,'Base Diária'!$A$2:$A$2000,$A28,'Base Diária'!$F$2:$F$2000,O$4))</f>
        <v>0.94591029023746698</v>
      </c>
      <c r="P28" s="97">
        <f>IF(COUNTIFS('Base Diária'!$A$2:$A$2000,$A28,'Base Diária'!$F$2:$F$2000,P$4,'Base Diária'!$P$2:$P$2000,"Sim")=0,"",SUMIFS('Base Diária'!$N$2:$N$2000,'Base Diária'!$A$2:$A$2000,$A28,'Base Diária'!$F$2:$F$2000,P$4))</f>
        <v>0.94591029023746698</v>
      </c>
      <c r="Q28" s="97">
        <f>IF(COUNTIFS('Base Diária'!$A$2:$A$2000,$A28,'Base Diária'!$F$2:$F$2000,Q$4,'Base Diária'!$P$2:$P$2000,"Sim")=0,"",SUMIFS('Base Diária'!$N$2:$N$2000,'Base Diária'!$A$2:$A$2000,$A28,'Base Diária'!$F$2:$F$2000,Q$4))</f>
        <v>0.94591029023746698</v>
      </c>
      <c r="R28" s="97" t="str">
        <f>IF(COUNTIFS('Base Diária'!$A$2:$A$2000,$A28,'Base Diária'!$F$2:$F$2000,R$4,'Base Diária'!$P$2:$P$2000,"Sim")=0,"",SUMIFS('Base Diária'!$N$2:$N$2000,'Base Diária'!$A$2:$A$2000,$A28,'Base Diária'!$F$2:$F$2000,R$4))</f>
        <v/>
      </c>
      <c r="S28" s="97">
        <f>IF(COUNTIFS('Base Diária'!$A$2:$A$2000,$A28,'Base Diária'!$F$2:$F$2000,S$4,'Base Diária'!$P$2:$P$2000,"Sim")=0,"",SUMIFS('Base Diária'!$N$2:$N$2000,'Base Diária'!$A$2:$A$2000,$A28,'Base Diária'!$F$2:$F$2000,S$4))</f>
        <v>0.98944591029023743</v>
      </c>
      <c r="T28" s="97">
        <f>IF(COUNTIFS('Base Diária'!$A$2:$A$2000,$A28,'Base Diária'!$F$2:$F$2000,T$4,'Base Diária'!$P$2:$P$2000,"Sim")=0,"",SUMIFS('Base Diária'!$N$2:$N$2000,'Base Diária'!$A$2:$A$2000,$A28,'Base Diária'!$F$2:$F$2000,T$4))</f>
        <v>0.94591029023746698</v>
      </c>
      <c r="U28" s="97">
        <f>IF(COUNTIFS('Base Diária'!$A$2:$A$2000,$A28,'Base Diária'!$F$2:$F$2000,U$4,'Base Diária'!$P$2:$P$2000,"Sim")=0,"",SUMIFS('Base Diária'!$N$2:$N$2000,'Base Diária'!$A$2:$A$2000,$A28,'Base Diária'!$F$2:$F$2000,U$4))</f>
        <v>0.94591029023746698</v>
      </c>
      <c r="V28" s="97" t="str">
        <f>IF(COUNTIFS('Base Diária'!$A$2:$A$2000,$A28,'Base Diária'!$F$2:$F$2000,V$4,'Base Diária'!$P$2:$P$2000,"Sim")=0,"",SUMIFS('Base Diária'!$N$2:$N$2000,'Base Diária'!$A$2:$A$2000,$A28,'Base Diária'!$F$2:$F$2000,V$4))</f>
        <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11</v>
      </c>
      <c r="AJ28" s="98">
        <f>IFERROR(INDEX('Painel Empregado'!$J$5:$J$63,MATCH($A28,'Painel Empregado'!$A$5:$A$63,0)),"")</f>
        <v>0.94926840969057336</v>
      </c>
      <c r="AK28" s="98">
        <f>IFERROR(INDEX('Painel Empregado'!$M$5:$M$63,MATCH($A28,'Painel Empregado'!$A$5:$A$63,0)),"")</f>
        <v>1</v>
      </c>
      <c r="AL28" s="98">
        <f>IFERROR(INDEX('Painel Empregado'!$K$5:$K$63,MATCH($A28,'Painel Empregado'!$A$5:$A$63,0)),"")</f>
        <v>0.8</v>
      </c>
      <c r="AM28" s="101" t="str">
        <f>IFERROR(INDEX('Painel Empregado'!$Q$5:$Q$63,MATCH($A28,'Painel Empregado'!$A$5:$A$63,0)),"")</f>
        <v>Na meta</v>
      </c>
    </row>
    <row r="29" spans="1:39" ht="15" customHeight="1" x14ac:dyDescent="0.25">
      <c r="A29" s="110">
        <v>54179</v>
      </c>
      <c r="B29" s="18" t="s">
        <v>223</v>
      </c>
      <c r="C29" s="29" t="str">
        <f>IFERROR(INDEX(Cadastro!$C$5:$C$73,MATCH($A29,Cadastro!$A$5:$A$73,0)),"NÃO INFORMADO")</f>
        <v>NÃO INFORMADO</v>
      </c>
      <c r="D29" s="29" t="str">
        <f>VLOOKUP($A29,CC!$A:$C,3,FALSE())</f>
        <v>ELE</v>
      </c>
      <c r="E29" s="29" t="str">
        <f>IFERROR(INDEX(Cadastro!$D$5:$D$73,MATCH($A29,Cadastro!$A$5:$A$73,0)),"")</f>
        <v>Férias</v>
      </c>
      <c r="F29" s="97" t="str">
        <f>IF(COUNTIFS('Base Diária'!$A$2:$A$2000,$A29,'Base Diária'!$F$2:$F$2000,F$4,'Base Diária'!$P$2:$P$2000,"Sim")=0,"",SUMIFS('Base Diária'!$N$2:$N$2000,'Base Diária'!$A$2:$A$2000,$A29,'Base Diária'!$F$2:$F$2000,F$4))</f>
        <v/>
      </c>
      <c r="G29" s="97" t="str">
        <f>IF(COUNTIFS('Base Diária'!$A$2:$A$2000,$A29,'Base Diária'!$F$2:$F$2000,G$4,'Base Diária'!$P$2:$P$2000,"Sim")=0,"",SUMIFS('Base Diária'!$N$2:$N$2000,'Base Diária'!$A$2:$A$2000,$A29,'Base Diária'!$F$2:$F$2000,G$4))</f>
        <v/>
      </c>
      <c r="H29" s="97" t="str">
        <f>IF(COUNTIFS('Base Diária'!$A$2:$A$2000,$A29,'Base Diária'!$F$2:$F$2000,H$4,'Base Diária'!$P$2:$P$2000,"Sim")=0,"",SUMIFS('Base Diária'!$N$2:$N$2000,'Base Diária'!$A$2:$A$2000,$A29,'Base Diária'!$F$2:$F$2000,H$4))</f>
        <v/>
      </c>
      <c r="I29" s="97" t="str">
        <f>IF(COUNTIFS('Base Diária'!$A$2:$A$2000,$A29,'Base Diária'!$F$2:$F$2000,I$4,'Base Diária'!$P$2:$P$2000,"Sim")=0,"",SUMIFS('Base Diária'!$N$2:$N$2000,'Base Diária'!$A$2:$A$2000,$A29,'Base Diária'!$F$2:$F$2000,I$4))</f>
        <v/>
      </c>
      <c r="J29" s="97" t="str">
        <f>IF(COUNTIFS('Base Diária'!$A$2:$A$2000,$A29,'Base Diária'!$F$2:$F$2000,J$4,'Base Diária'!$P$2:$P$2000,"Sim")=0,"",SUMIFS('Base Diária'!$N$2:$N$2000,'Base Diária'!$A$2:$A$2000,$A29,'Base Diária'!$F$2:$F$2000,J$4))</f>
        <v/>
      </c>
      <c r="K29" s="97" t="str">
        <f>IF(COUNTIFS('Base Diária'!$A$2:$A$2000,$A29,'Base Diária'!$F$2:$F$2000,K$4,'Base Diária'!$P$2:$P$2000,"Sim")=0,"",SUMIFS('Base Diária'!$N$2:$N$2000,'Base Diária'!$A$2:$A$2000,$A29,'Base Diária'!$F$2:$F$2000,K$4))</f>
        <v/>
      </c>
      <c r="L29" s="97" t="str">
        <f>IF(COUNTIFS('Base Diária'!$A$2:$A$2000,$A29,'Base Diária'!$F$2:$F$2000,L$4,'Base Diária'!$P$2:$P$2000,"Sim")=0,"",SUMIFS('Base Diária'!$N$2:$N$2000,'Base Diária'!$A$2:$A$2000,$A29,'Base Diária'!$F$2:$F$2000,L$4))</f>
        <v/>
      </c>
      <c r="M29" s="97" t="str">
        <f>IF(COUNTIFS('Base Diária'!$A$2:$A$2000,$A29,'Base Diária'!$F$2:$F$2000,M$4,'Base Diária'!$P$2:$P$2000,"Sim")=0,"",SUMIFS('Base Diária'!$N$2:$N$2000,'Base Diária'!$A$2:$A$2000,$A29,'Base Diária'!$F$2:$F$2000,M$4))</f>
        <v/>
      </c>
      <c r="N29" s="97" t="str">
        <f>IF(COUNTIFS('Base Diária'!$A$2:$A$2000,$A29,'Base Diária'!$F$2:$F$2000,N$4,'Base Diária'!$P$2:$P$2000,"Sim")=0,"",SUMIFS('Base Diária'!$N$2:$N$2000,'Base Diária'!$A$2:$A$2000,$A29,'Base Diária'!$F$2:$F$2000,N$4))</f>
        <v/>
      </c>
      <c r="O29" s="97" t="str">
        <f>IF(COUNTIFS('Base Diária'!$A$2:$A$2000,$A29,'Base Diária'!$F$2:$F$2000,O$4,'Base Diária'!$P$2:$P$2000,"Sim")=0,"",SUMIFS('Base Diária'!$N$2:$N$2000,'Base Diária'!$A$2:$A$2000,$A29,'Base Diária'!$F$2:$F$2000,O$4))</f>
        <v/>
      </c>
      <c r="P29" s="97" t="str">
        <f>IF(COUNTIFS('Base Diária'!$A$2:$A$2000,$A29,'Base Diária'!$F$2:$F$2000,P$4,'Base Diária'!$P$2:$P$2000,"Sim")=0,"",SUMIFS('Base Diária'!$N$2:$N$2000,'Base Diária'!$A$2:$A$2000,$A29,'Base Diária'!$F$2:$F$2000,P$4))</f>
        <v/>
      </c>
      <c r="Q29" s="97" t="str">
        <f>IF(COUNTIFS('Base Diária'!$A$2:$A$2000,$A29,'Base Diária'!$F$2:$F$2000,Q$4,'Base Diária'!$P$2:$P$2000,"Sim")=0,"",SUMIFS('Base Diária'!$N$2:$N$2000,'Base Diária'!$A$2:$A$2000,$A29,'Base Diária'!$F$2:$F$2000,Q$4))</f>
        <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t="str">
        <f>IF(COUNTIFS('Base Diária'!$A$2:$A$2000,$A29,'Base Diária'!$F$2:$F$2000,T$4,'Base Diária'!$P$2:$P$2000,"Sim")=0,"",SUMIFS('Base Diária'!$N$2:$N$2000,'Base Diária'!$A$2:$A$2000,$A29,'Base Diária'!$F$2:$F$2000,T$4))</f>
        <v/>
      </c>
      <c r="U29" s="97" t="str">
        <f>IF(COUNTIFS('Base Diária'!$A$2:$A$2000,$A29,'Base Diária'!$F$2:$F$2000,U$4,'Base Diária'!$P$2:$P$2000,"Sim")=0,"",SUMIFS('Base Diária'!$N$2:$N$2000,'Base Diária'!$A$2:$A$2000,$A29,'Base Diária'!$F$2:$F$2000,U$4))</f>
        <v/>
      </c>
      <c r="V29" s="97" t="str">
        <f>IF(COUNTIFS('Base Diária'!$A$2:$A$2000,$A29,'Base Diária'!$F$2:$F$2000,V$4,'Base Diária'!$P$2:$P$2000,"Sim")=0,"",SUMIFS('Base Diária'!$N$2:$N$2000,'Base Diária'!$A$2:$A$2000,$A29,'Base Diária'!$F$2:$F$2000,V$4))</f>
        <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0</v>
      </c>
      <c r="AJ29" s="98" t="str">
        <f>IFERROR(INDEX('Painel Empregado'!$J$5:$J$63,MATCH($A29,'Painel Empregado'!$A$5:$A$63,0)),"")</f>
        <v/>
      </c>
      <c r="AK29" s="98" t="str">
        <f>IFERROR(INDEX('Painel Empregado'!$M$5:$M$63,MATCH($A29,'Painel Empregado'!$A$5:$A$63,0)),"")</f>
        <v/>
      </c>
      <c r="AL29" s="98">
        <f>IFERROR(INDEX('Painel Empregado'!$K$5:$K$63,MATCH($A29,'Painel Empregado'!$A$5:$A$63,0)),"")</f>
        <v>0.8</v>
      </c>
      <c r="AM29" s="101" t="str">
        <f>IFERROR(INDEX('Painel Empregado'!$Q$5:$Q$63,MATCH($A29,'Painel Empregado'!$A$5:$A$63,0)),"")</f>
        <v>Não mensurável</v>
      </c>
    </row>
    <row r="30" spans="1:39" ht="15" customHeight="1" x14ac:dyDescent="0.25">
      <c r="A30" s="110">
        <v>55179</v>
      </c>
      <c r="B30" s="18" t="s">
        <v>225</v>
      </c>
      <c r="C30" s="29" t="str">
        <f>IFERROR(INDEX(Cadastro!$C$5:$C$73,MATCH($A30,Cadastro!$A$5:$A$73,0)),"NÃO INFORMADO")</f>
        <v>ELE</v>
      </c>
      <c r="D30" s="29" t="str">
        <f>VLOOKUP($A30,CC!$A:$C,3,FALSE())</f>
        <v>ELE</v>
      </c>
      <c r="E30" s="29" t="str">
        <f>IFERROR(INDEX(Cadastro!$D$5:$D$73,MATCH($A30,Cadastro!$A$5:$A$73,0)),"")</f>
        <v>B</v>
      </c>
      <c r="F30" s="97">
        <f>IF(COUNTIFS('Base Diária'!$A$2:$A$2000,$A30,'Base Diária'!$F$2:$F$2000,F$4,'Base Diária'!$P$2:$P$2000,"Sim")=0,"",SUMIFS('Base Diária'!$N$2:$N$2000,'Base Diária'!$A$2:$A$2000,$A30,'Base Diária'!$F$2:$F$2000,F$4))</f>
        <v>0.87092568448500651</v>
      </c>
      <c r="G30" s="97">
        <f>IF(COUNTIFS('Base Diária'!$A$2:$A$2000,$A30,'Base Diária'!$F$2:$F$2000,G$4,'Base Diária'!$P$2:$P$2000,"Sim")=0,"",SUMIFS('Base Diária'!$N$2:$N$2000,'Base Diária'!$A$2:$A$2000,$A30,'Base Diária'!$F$2:$F$2000,G$4))</f>
        <v>0.90873533246414595</v>
      </c>
      <c r="H30" s="97">
        <f>IF(COUNTIFS('Base Diária'!$A$2:$A$2000,$A30,'Base Diária'!$F$2:$F$2000,H$4,'Base Diária'!$P$2:$P$2000,"Sim")=0,"",SUMIFS('Base Diária'!$N$2:$N$2000,'Base Diária'!$A$2:$A$2000,$A30,'Base Diária'!$F$2:$F$2000,H$4))</f>
        <v>0.90482398956975219</v>
      </c>
      <c r="I30" s="97" t="str">
        <f>IF(COUNTIFS('Base Diária'!$A$2:$A$2000,$A30,'Base Diária'!$F$2:$F$2000,I$4,'Base Diária'!$P$2:$P$2000,"Sim")=0,"",SUMIFS('Base Diária'!$N$2:$N$2000,'Base Diária'!$A$2:$A$2000,$A30,'Base Diária'!$F$2:$F$2000,I$4))</f>
        <v/>
      </c>
      <c r="J30" s="97">
        <f>IF(COUNTIFS('Base Diária'!$A$2:$A$2000,$A30,'Base Diária'!$F$2:$F$2000,J$4,'Base Diária'!$P$2:$P$2000,"Sim")=0,"",SUMIFS('Base Diária'!$N$2:$N$2000,'Base Diária'!$A$2:$A$2000,$A30,'Base Diária'!$F$2:$F$2000,J$4))</f>
        <v>0.94132985658409385</v>
      </c>
      <c r="K30" s="97">
        <f>IF(COUNTIFS('Base Diária'!$A$2:$A$2000,$A30,'Base Diária'!$F$2:$F$2000,K$4,'Base Diária'!$P$2:$P$2000,"Sim")=0,"",SUMIFS('Base Diária'!$N$2:$N$2000,'Base Diária'!$A$2:$A$2000,$A30,'Base Diária'!$F$2:$F$2000,K$4))</f>
        <v>1.2242503259452413</v>
      </c>
      <c r="L30" s="97">
        <f>IF(COUNTIFS('Base Diária'!$A$2:$A$2000,$A30,'Base Diária'!$F$2:$F$2000,L$4,'Base Diária'!$P$2:$P$2000,"Sim")=0,"",SUMIFS('Base Diária'!$N$2:$N$2000,'Base Diária'!$A$2:$A$2000,$A30,'Base Diária'!$F$2:$F$2000,L$4))</f>
        <v>1.1564537157757495</v>
      </c>
      <c r="M30" s="97">
        <f>IF(COUNTIFS('Base Diária'!$A$2:$A$2000,$A30,'Base Diária'!$F$2:$F$2000,M$4,'Base Diária'!$P$2:$P$2000,"Sim")=0,"",SUMIFS('Base Diária'!$N$2:$N$2000,'Base Diária'!$A$2:$A$2000,$A30,'Base Diária'!$F$2:$F$2000,M$4))</f>
        <v>0.85788787483702744</v>
      </c>
      <c r="N30" s="97">
        <f>IF(COUNTIFS('Base Diária'!$A$2:$A$2000,$A30,'Base Diária'!$F$2:$F$2000,N$4,'Base Diária'!$P$2:$P$2000,"Sim")=0,"",SUMIFS('Base Diária'!$N$2:$N$2000,'Base Diária'!$A$2:$A$2000,$A30,'Base Diária'!$F$2:$F$2000,N$4))</f>
        <v>0.97522816166883874</v>
      </c>
      <c r="O30" s="97" t="str">
        <f>IF(COUNTIFS('Base Diária'!$A$2:$A$2000,$A30,'Base Diária'!$F$2:$F$2000,O$4,'Base Diária'!$P$2:$P$2000,"Sim")=0,"",SUMIFS('Base Diária'!$N$2:$N$2000,'Base Diária'!$A$2:$A$2000,$A30,'Base Diária'!$F$2:$F$2000,O$4))</f>
        <v/>
      </c>
      <c r="P30" s="97" t="str">
        <f>IF(COUNTIFS('Base Diária'!$A$2:$A$2000,$A30,'Base Diária'!$F$2:$F$2000,P$4,'Base Diária'!$P$2:$P$2000,"Sim")=0,"",SUMIFS('Base Diária'!$N$2:$N$2000,'Base Diária'!$A$2:$A$2000,$A30,'Base Diária'!$F$2:$F$2000,P$4))</f>
        <v/>
      </c>
      <c r="Q30" s="97">
        <f>IF(COUNTIFS('Base Diária'!$A$2:$A$2000,$A30,'Base Diária'!$F$2:$F$2000,Q$4,'Base Diária'!$P$2:$P$2000,"Sim")=0,"",SUMIFS('Base Diária'!$N$2:$N$2000,'Base Diária'!$A$2:$A$2000,$A30,'Base Diária'!$F$2:$F$2000,Q$4))</f>
        <v>0.76401564537157751</v>
      </c>
      <c r="R30" s="97">
        <f>IF(COUNTIFS('Base Diária'!$A$2:$A$2000,$A30,'Base Diária'!$F$2:$F$2000,R$4,'Base Diária'!$P$2:$P$2000,"Sim")=0,"",SUMIFS('Base Diária'!$N$2:$N$2000,'Base Diária'!$A$2:$A$2000,$A30,'Base Diária'!$F$2:$F$2000,R$4))</f>
        <v>0.79791395045632341</v>
      </c>
      <c r="S30" s="97">
        <f>IF(COUNTIFS('Base Diária'!$A$2:$A$2000,$A30,'Base Diária'!$F$2:$F$2000,S$4,'Base Diária'!$P$2:$P$2000,"Sim")=0,"",SUMIFS('Base Diária'!$N$2:$N$2000,'Base Diária'!$A$2:$A$2000,$A30,'Base Diária'!$F$2:$F$2000,S$4))</f>
        <v>0.64537157757496744</v>
      </c>
      <c r="T30" s="97">
        <f>IF(COUNTIFS('Base Diária'!$A$2:$A$2000,$A30,'Base Diária'!$F$2:$F$2000,T$4,'Base Diária'!$P$2:$P$2000,"Sim")=0,"",SUMIFS('Base Diária'!$N$2:$N$2000,'Base Diária'!$A$2:$A$2000,$A30,'Base Diária'!$F$2:$F$2000,T$4))</f>
        <v>0.78878748370273788</v>
      </c>
      <c r="U30" s="97">
        <f>IF(COUNTIFS('Base Diária'!$A$2:$A$2000,$A30,'Base Diária'!$F$2:$F$2000,U$4,'Base Diária'!$P$2:$P$2000,"Sim")=0,"",SUMIFS('Base Diária'!$N$2:$N$2000,'Base Diária'!$A$2:$A$2000,$A30,'Base Diária'!$F$2:$F$2000,U$4))</f>
        <v>0</v>
      </c>
      <c r="V30" s="97" t="str">
        <f>IF(COUNTIFS('Base Diária'!$A$2:$A$2000,$A30,'Base Diária'!$F$2:$F$2000,V$4,'Base Diária'!$P$2:$P$2000,"Sim")=0,"",SUMIFS('Base Diária'!$N$2:$N$2000,'Base Diária'!$A$2:$A$2000,$A30,'Base Diária'!$F$2:$F$2000,V$4))</f>
        <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12</v>
      </c>
      <c r="AJ30" s="98">
        <f>IFERROR(INDEX('Painel Empregado'!$J$5:$J$63,MATCH($A30,'Painel Empregado'!$A$5:$A$63,0)),"")</f>
        <v>0.90297696653628834</v>
      </c>
      <c r="AK30" s="98">
        <f>IFERROR(INDEX('Painel Empregado'!$M$5:$M$63,MATCH($A30,'Painel Empregado'!$A$5:$A$63,0)),"")</f>
        <v>0.66666666666666663</v>
      </c>
      <c r="AL30" s="98">
        <f>IFERROR(INDEX('Painel Empregado'!$K$5:$K$63,MATCH($A30,'Painel Empregado'!$A$5:$A$63,0)),"")</f>
        <v>0.8</v>
      </c>
      <c r="AM30" s="101" t="str">
        <f>IFERROR(INDEX('Painel Empregado'!$Q$5:$Q$63,MATCH($A30,'Painel Empregado'!$A$5:$A$63,0)),"")</f>
        <v>Atenção</v>
      </c>
    </row>
    <row r="31" spans="1:39" ht="15" customHeight="1" x14ac:dyDescent="0.25">
      <c r="A31" s="110">
        <v>9561</v>
      </c>
      <c r="B31" s="18" t="s">
        <v>185</v>
      </c>
      <c r="C31" s="29" t="str">
        <f>IFERROR(INDEX(Cadastro!$C$5:$C$73,MATCH($A31,Cadastro!$A$5:$A$73,0)),"NÃO INFORMADO")</f>
        <v>NÃO INFORMADO</v>
      </c>
      <c r="D31" s="29" t="str">
        <f>VLOOKUP($A31,CC!$A:$C,3,FALSE())</f>
        <v>ENGMAN</v>
      </c>
      <c r="E31" s="29" t="str">
        <f>IFERROR(INDEX(Cadastro!$D$5:$D$73,MATCH($A31,Cadastro!$A$5:$A$73,0)),"")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t="str">
        <f>IF(COUNTIFS('Base Diária'!$A$2:$A$2000,$A31,'Base Diária'!$F$2:$F$2000,O$4,'Base Diária'!$P$2:$P$2000,"Sim")=0,"",SUMIFS('Base Diária'!$N$2:$N$2000,'Base Diária'!$A$2:$A$2000,$A31,'Base Diária'!$F$2:$F$2000,O$4))</f>
        <v/>
      </c>
      <c r="P31" s="97" t="str">
        <f>IF(COUNTIFS('Base Diária'!$A$2:$A$2000,$A31,'Base Diária'!$F$2:$F$2000,P$4,'Base Diária'!$P$2:$P$2000,"Sim")=0,"",SUMIFS('Base Diária'!$N$2:$N$2000,'Base Diária'!$A$2:$A$2000,$A31,'Base Diária'!$F$2:$F$2000,P$4))</f>
        <v/>
      </c>
      <c r="Q31" s="97" t="str">
        <f>IF(COUNTIFS('Base Diária'!$A$2:$A$2000,$A31,'Base Diária'!$F$2:$F$2000,Q$4,'Base Diária'!$P$2:$P$2000,"Sim")=0,"",SUMIFS('Base Diária'!$N$2:$N$2000,'Base Diária'!$A$2:$A$2000,$A31,'Base Diária'!$F$2:$F$2000,Q$4))</f>
        <v/>
      </c>
      <c r="R31" s="97" t="str">
        <f>IF(COUNTIFS('Base Diária'!$A$2:$A$2000,$A31,'Base Diária'!$F$2:$F$2000,R$4,'Base Diária'!$P$2:$P$2000,"Sim")=0,"",SUMIFS('Base Diária'!$N$2:$N$2000,'Base Diária'!$A$2:$A$2000,$A31,'Base Diária'!$F$2:$F$2000,R$4))</f>
        <v/>
      </c>
      <c r="S31" s="97" t="str">
        <f>IF(COUNTIFS('Base Diária'!$A$2:$A$2000,$A31,'Base Diária'!$F$2:$F$2000,S$4,'Base Diária'!$P$2:$P$2000,"Sim")=0,"",SUMIFS('Base Diária'!$N$2:$N$2000,'Base Diária'!$A$2:$A$2000,$A31,'Base Diária'!$F$2:$F$2000,S$4))</f>
        <v/>
      </c>
      <c r="T31" s="97" t="str">
        <f>IF(COUNTIFS('Base Diária'!$A$2:$A$2000,$A31,'Base Diária'!$F$2:$F$2000,T$4,'Base Diária'!$P$2:$P$2000,"Sim")=0,"",SUMIFS('Base Diária'!$N$2:$N$2000,'Base Diária'!$A$2:$A$2000,$A31,'Base Diária'!$F$2:$F$2000,T$4))</f>
        <v/>
      </c>
      <c r="U31" s="97" t="str">
        <f>IF(COUNTIFS('Base Diária'!$A$2:$A$2000,$A31,'Base Diária'!$F$2:$F$2000,U$4,'Base Diária'!$P$2:$P$2000,"Sim")=0,"",SUMIFS('Base Diária'!$N$2:$N$2000,'Base Diária'!$A$2:$A$2000,$A31,'Base Diária'!$F$2:$F$2000,U$4))</f>
        <v/>
      </c>
      <c r="V31" s="97" t="str">
        <f>IF(COUNTIFS('Base Diária'!$A$2:$A$2000,$A31,'Base Diária'!$F$2:$F$2000,V$4,'Base Diária'!$P$2:$P$2000,"Sim")=0,"",SUMIFS('Base Diária'!$N$2:$N$2000,'Base Diária'!$A$2:$A$2000,$A31,'Base Diária'!$F$2:$F$2000,V$4))</f>
        <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0</v>
      </c>
      <c r="AJ31" s="98" t="str">
        <f>IFERROR(INDEX('Painel Empregado'!$J$5:$J$63,MATCH($A31,'Painel Empregado'!$A$5:$A$63,0)),"")</f>
        <v/>
      </c>
      <c r="AK31" s="98" t="str">
        <f>IFERROR(INDEX('Painel Empregado'!$M$5:$M$63,MATCH($A31,'Painel Empregado'!$A$5:$A$63,0)),"")</f>
        <v/>
      </c>
      <c r="AL31" s="98">
        <f>IFERROR(INDEX('Painel Empregado'!$K$5:$K$63,MATCH($A31,'Painel Empregado'!$A$5:$A$63,0)),"")</f>
        <v>0.8</v>
      </c>
      <c r="AM31" s="101" t="str">
        <f>IFERROR(INDEX('Painel Empregado'!$Q$5:$Q$63,MATCH($A31,'Painel Empregado'!$A$5:$A$63,0)),"")</f>
        <v>Não mensurável</v>
      </c>
    </row>
    <row r="32" spans="1:39" ht="15" customHeight="1" x14ac:dyDescent="0.25">
      <c r="A32" s="110">
        <v>56227</v>
      </c>
      <c r="B32" s="18" t="s">
        <v>186</v>
      </c>
      <c r="C32" s="29" t="str">
        <f>IFERROR(INDEX(Cadastro!$C$5:$C$73,MATCH($A32,Cadastro!$A$5:$A$73,0)),"NÃO INFORMADO")</f>
        <v>ENGMAN</v>
      </c>
      <c r="D32" s="29" t="str">
        <f>VLOOKUP($A32,CC!$A:$C,3,FALSE())</f>
        <v>ENGMAN</v>
      </c>
      <c r="E32" s="29" t="str">
        <f>IFERROR(INDEX(Cadastro!$D$5:$D$73,MATCH($A32,Cadastro!$A$5:$A$73,0)),"")</f>
        <v>6x1</v>
      </c>
      <c r="F32" s="97">
        <f>IF(COUNTIFS('Base Diária'!$A$2:$A$2000,$A32,'Base Diária'!$F$2:$F$2000,F$4,'Base Diária'!$P$2:$P$2000,"Sim")=0,"",SUMIFS('Base Diária'!$N$2:$N$2000,'Base Diária'!$A$2:$A$2000,$A32,'Base Diária'!$F$2:$F$2000,F$4))</f>
        <v>0.87954545454545452</v>
      </c>
      <c r="G32" s="97">
        <f>IF(COUNTIFS('Base Diária'!$A$2:$A$2000,$A32,'Base Diária'!$F$2:$F$2000,G$4,'Base Diária'!$P$2:$P$2000,"Sim")=0,"",SUMIFS('Base Diária'!$N$2:$N$2000,'Base Diária'!$A$2:$A$2000,$A32,'Base Diária'!$F$2:$F$2000,G$4))</f>
        <v>0.87386363636363629</v>
      </c>
      <c r="H32" s="97">
        <f>IF(COUNTIFS('Base Diária'!$A$2:$A$2000,$A32,'Base Diária'!$F$2:$F$2000,H$4,'Base Diária'!$P$2:$P$2000,"Sim")=0,"",SUMIFS('Base Diária'!$N$2:$N$2000,'Base Diária'!$A$2:$A$2000,$A32,'Base Diária'!$F$2:$F$2000,H$4))</f>
        <v>0.86363636363636365</v>
      </c>
      <c r="I32" s="97">
        <f>IF(COUNTIFS('Base Diária'!$A$2:$A$2000,$A32,'Base Diária'!$F$2:$F$2000,I$4,'Base Diária'!$P$2:$P$2000,"Sim")=0,"",SUMIFS('Base Diária'!$N$2:$N$2000,'Base Diária'!$A$2:$A$2000,$A32,'Base Diária'!$F$2:$F$2000,I$4))</f>
        <v>0.86136363636363633</v>
      </c>
      <c r="J32" s="97">
        <f>IF(COUNTIFS('Base Diária'!$A$2:$A$2000,$A32,'Base Diária'!$F$2:$F$2000,J$4,'Base Diária'!$P$2:$P$2000,"Sim")=0,"",SUMIFS('Base Diária'!$N$2:$N$2000,'Base Diária'!$A$2:$A$2000,$A32,'Base Diária'!$F$2:$F$2000,J$4))</f>
        <v>0.87386363636363629</v>
      </c>
      <c r="K32" s="97">
        <f>IF(COUNTIFS('Base Diária'!$A$2:$A$2000,$A32,'Base Diária'!$F$2:$F$2000,K$4,'Base Diária'!$P$2:$P$2000,"Sim")=0,"",SUMIFS('Base Diária'!$N$2:$N$2000,'Base Diária'!$A$2:$A$2000,$A32,'Base Diária'!$F$2:$F$2000,K$4))</f>
        <v>0.91950886766712148</v>
      </c>
      <c r="L32" s="97" t="str">
        <f>IF(COUNTIFS('Base Diária'!$A$2:$A$2000,$A32,'Base Diária'!$F$2:$F$2000,L$4,'Base Diária'!$P$2:$P$2000,"Sim")=0,"",SUMIFS('Base Diária'!$N$2:$N$2000,'Base Diária'!$A$2:$A$2000,$A32,'Base Diária'!$F$2:$F$2000,L$4))</f>
        <v/>
      </c>
      <c r="M32" s="97">
        <f>IF(COUNTIFS('Base Diária'!$A$2:$A$2000,$A32,'Base Diária'!$F$2:$F$2000,M$4,'Base Diária'!$P$2:$P$2000,"Sim")=0,"",SUMIFS('Base Diária'!$N$2:$N$2000,'Base Diária'!$A$2:$A$2000,$A32,'Base Diária'!$F$2:$F$2000,M$4))</f>
        <v>0.86818181818181817</v>
      </c>
      <c r="N32" s="97">
        <f>IF(COUNTIFS('Base Diária'!$A$2:$A$2000,$A32,'Base Diária'!$F$2:$F$2000,N$4,'Base Diária'!$P$2:$P$2000,"Sim")=0,"",SUMIFS('Base Diária'!$N$2:$N$2000,'Base Diária'!$A$2:$A$2000,$A32,'Base Diária'!$F$2:$F$2000,N$4))</f>
        <v>0.86704545454545445</v>
      </c>
      <c r="O32" s="97" t="str">
        <f>IF(COUNTIFS('Base Diária'!$A$2:$A$2000,$A32,'Base Diária'!$F$2:$F$2000,O$4,'Base Diária'!$P$2:$P$2000,"Sim")=0,"",SUMIFS('Base Diária'!$N$2:$N$2000,'Base Diária'!$A$2:$A$2000,$A32,'Base Diária'!$F$2:$F$2000,O$4))</f>
        <v/>
      </c>
      <c r="P32" s="97">
        <f>IF(COUNTIFS('Base Diária'!$A$2:$A$2000,$A32,'Base Diária'!$F$2:$F$2000,P$4,'Base Diária'!$P$2:$P$2000,"Sim")=0,"",SUMIFS('Base Diária'!$N$2:$N$2000,'Base Diária'!$A$2:$A$2000,$A32,'Base Diária'!$F$2:$F$2000,P$4))</f>
        <v>0.87272727272727257</v>
      </c>
      <c r="Q32" s="97">
        <f>IF(COUNTIFS('Base Diária'!$A$2:$A$2000,$A32,'Base Diária'!$F$2:$F$2000,Q$4,'Base Diária'!$P$2:$P$2000,"Sim")=0,"",SUMIFS('Base Diária'!$N$2:$N$2000,'Base Diária'!$A$2:$A$2000,$A32,'Base Diária'!$F$2:$F$2000,Q$4))</f>
        <v>0.86590909090909085</v>
      </c>
      <c r="R32" s="97">
        <f>IF(COUNTIFS('Base Diária'!$A$2:$A$2000,$A32,'Base Diária'!$F$2:$F$2000,R$4,'Base Diária'!$P$2:$P$2000,"Sim")=0,"",SUMIFS('Base Diária'!$N$2:$N$2000,'Base Diária'!$A$2:$A$2000,$A32,'Base Diária'!$F$2:$F$2000,R$4))</f>
        <v>0.92633015006821284</v>
      </c>
      <c r="S32" s="97" t="str">
        <f>IF(COUNTIFS('Base Diária'!$A$2:$A$2000,$A32,'Base Diária'!$F$2:$F$2000,S$4,'Base Diária'!$P$2:$P$2000,"Sim")=0,"",SUMIFS('Base Diária'!$N$2:$N$2000,'Base Diária'!$A$2:$A$2000,$A32,'Base Diária'!$F$2:$F$2000,S$4))</f>
        <v/>
      </c>
      <c r="T32" s="97">
        <f>IF(COUNTIFS('Base Diária'!$A$2:$A$2000,$A32,'Base Diária'!$F$2:$F$2000,T$4,'Base Diária'!$P$2:$P$2000,"Sim")=0,"",SUMIFS('Base Diária'!$N$2:$N$2000,'Base Diária'!$A$2:$A$2000,$A32,'Base Diária'!$F$2:$F$2000,T$4))</f>
        <v>0.87159090909090897</v>
      </c>
      <c r="U32" s="97">
        <f>IF(COUNTIFS('Base Diária'!$A$2:$A$2000,$A32,'Base Diária'!$F$2:$F$2000,U$4,'Base Diária'!$P$2:$P$2000,"Sim")=0,"",SUMIFS('Base Diária'!$N$2:$N$2000,'Base Diária'!$A$2:$A$2000,$A32,'Base Diária'!$F$2:$F$2000,U$4))</f>
        <v>0.8772727272727272</v>
      </c>
      <c r="V32" s="97" t="str">
        <f>IF(COUNTIFS('Base Diária'!$A$2:$A$2000,$A32,'Base Diária'!$F$2:$F$2000,V$4,'Base Diária'!$P$2:$P$2000,"Sim")=0,"",SUMIFS('Base Diária'!$N$2:$N$2000,'Base Diária'!$A$2:$A$2000,$A32,'Base Diária'!$F$2:$F$2000,V$4))</f>
        <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13</v>
      </c>
      <c r="AJ32" s="98">
        <f>IFERROR(INDEX('Painel Empregado'!$J$5:$J$63,MATCH($A32,'Painel Empregado'!$A$5:$A$63,0)),"")</f>
        <v>0.87735510497039326</v>
      </c>
      <c r="AK32" s="98">
        <f>IFERROR(INDEX('Painel Empregado'!$M$5:$M$63,MATCH($A32,'Painel Empregado'!$A$5:$A$63,0)),"")</f>
        <v>1</v>
      </c>
      <c r="AL32" s="98">
        <f>IFERROR(INDEX('Painel Empregado'!$K$5:$K$63,MATCH($A32,'Painel Empregado'!$A$5:$A$63,0)),"")</f>
        <v>0.8</v>
      </c>
      <c r="AM32" s="101" t="str">
        <f>IFERROR(INDEX('Painel Empregado'!$Q$5:$Q$63,MATCH($A32,'Painel Empregado'!$A$5:$A$63,0)),"")</f>
        <v>Na meta</v>
      </c>
    </row>
    <row r="33" spans="1:39" ht="15" customHeight="1" x14ac:dyDescent="0.25">
      <c r="A33" s="110">
        <v>55419</v>
      </c>
      <c r="B33" s="18" t="s">
        <v>187</v>
      </c>
      <c r="C33" s="29" t="str">
        <f>IFERROR(INDEX(Cadastro!$C$5:$C$73,MATCH($A33,Cadastro!$A$5:$A$73,0)),"NÃO INFORMADO")</f>
        <v>ENGMAN</v>
      </c>
      <c r="D33" s="29" t="str">
        <f>VLOOKUP($A33,CC!$A:$C,3,FALSE())</f>
        <v>ENGMAN</v>
      </c>
      <c r="E33" s="29" t="str">
        <f>IFERROR(INDEX(Cadastro!$D$5:$D$73,MATCH($A33,Cadastro!$A$5:$A$73,0)),"")</f>
        <v>6x1</v>
      </c>
      <c r="F33" s="97">
        <f>IF(COUNTIFS('Base Diária'!$A$2:$A$2000,$A33,'Base Diária'!$F$2:$F$2000,F$4,'Base Diária'!$P$2:$P$2000,"Sim")=0,"",SUMIFS('Base Diária'!$N$2:$N$2000,'Base Diária'!$A$2:$A$2000,$A33,'Base Diária'!$F$2:$F$2000,F$4))</f>
        <v>0.91590909090909067</v>
      </c>
      <c r="G33" s="97">
        <f>IF(COUNTIFS('Base Diária'!$A$2:$A$2000,$A33,'Base Diária'!$F$2:$F$2000,G$4,'Base Diária'!$P$2:$P$2000,"Sim")=0,"",SUMIFS('Base Diária'!$N$2:$N$2000,'Base Diária'!$A$2:$A$2000,$A33,'Base Diária'!$F$2:$F$2000,G$4))</f>
        <v>0.92613636363636365</v>
      </c>
      <c r="H33" s="97">
        <f>IF(COUNTIFS('Base Diária'!$A$2:$A$2000,$A33,'Base Diária'!$F$2:$F$2000,H$4,'Base Diária'!$P$2:$P$2000,"Sim")=0,"",SUMIFS('Base Diária'!$N$2:$N$2000,'Base Diária'!$A$2:$A$2000,$A33,'Base Diária'!$F$2:$F$2000,H$4))</f>
        <v>0.91590909090909089</v>
      </c>
      <c r="I33" s="97">
        <f>IF(COUNTIFS('Base Diária'!$A$2:$A$2000,$A33,'Base Diária'!$F$2:$F$2000,I$4,'Base Diária'!$P$2:$P$2000,"Sim")=0,"",SUMIFS('Base Diária'!$N$2:$N$2000,'Base Diária'!$A$2:$A$2000,$A33,'Base Diária'!$F$2:$F$2000,I$4))</f>
        <v>0.86590909090909096</v>
      </c>
      <c r="J33" s="97">
        <f>IF(COUNTIFS('Base Diária'!$A$2:$A$2000,$A33,'Base Diária'!$F$2:$F$2000,J$4,'Base Diária'!$P$2:$P$2000,"Sim")=0,"",SUMIFS('Base Diária'!$N$2:$N$2000,'Base Diária'!$A$2:$A$2000,$A33,'Base Diária'!$F$2:$F$2000,J$4))</f>
        <v>0.84772727272727255</v>
      </c>
      <c r="K33" s="97">
        <f>IF(COUNTIFS('Base Diária'!$A$2:$A$2000,$A33,'Base Diária'!$F$2:$F$2000,K$4,'Base Diária'!$P$2:$P$2000,"Sim")=0,"",SUMIFS('Base Diária'!$N$2:$N$2000,'Base Diária'!$A$2:$A$2000,$A33,'Base Diária'!$F$2:$F$2000,K$4))</f>
        <v>0.87175989085948169</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0.92159090909090891</v>
      </c>
      <c r="N33" s="97" t="str">
        <f>IF(COUNTIFS('Base Diária'!$A$2:$A$2000,$A33,'Base Diária'!$F$2:$F$2000,N$4,'Base Diária'!$P$2:$P$2000,"Sim")=0,"",SUMIFS('Base Diária'!$N$2:$N$2000,'Base Diária'!$A$2:$A$2000,$A33,'Base Diária'!$F$2:$F$2000,N$4))</f>
        <v/>
      </c>
      <c r="O33" s="97">
        <f>IF(COUNTIFS('Base Diária'!$A$2:$A$2000,$A33,'Base Diária'!$F$2:$F$2000,O$4,'Base Diária'!$P$2:$P$2000,"Sim")=0,"",SUMIFS('Base Diária'!$N$2:$N$2000,'Base Diária'!$A$2:$A$2000,$A33,'Base Diária'!$F$2:$F$2000,O$4))</f>
        <v>0.92272727272727273</v>
      </c>
      <c r="P33" s="97">
        <f>IF(COUNTIFS('Base Diária'!$A$2:$A$2000,$A33,'Base Diária'!$F$2:$F$2000,P$4,'Base Diária'!$P$2:$P$2000,"Sim")=0,"",SUMIFS('Base Diária'!$N$2:$N$2000,'Base Diária'!$A$2:$A$2000,$A33,'Base Diária'!$F$2:$F$2000,P$4))</f>
        <v>0.93749999999999989</v>
      </c>
      <c r="Q33" s="97">
        <f>IF(COUNTIFS('Base Diária'!$A$2:$A$2000,$A33,'Base Diária'!$F$2:$F$2000,Q$4,'Base Diária'!$P$2:$P$2000,"Sim")=0,"",SUMIFS('Base Diária'!$N$2:$N$2000,'Base Diária'!$A$2:$A$2000,$A33,'Base Diária'!$F$2:$F$2000,Q$4))</f>
        <v>0.88409090909090904</v>
      </c>
      <c r="R33" s="97">
        <f>IF(COUNTIFS('Base Diária'!$A$2:$A$2000,$A33,'Base Diária'!$F$2:$F$2000,R$4,'Base Diária'!$P$2:$P$2000,"Sim")=0,"",SUMIFS('Base Diária'!$N$2:$N$2000,'Base Diária'!$A$2:$A$2000,$A33,'Base Diária'!$F$2:$F$2000,R$4))</f>
        <v>0.88403819918144622</v>
      </c>
      <c r="S33" s="97" t="str">
        <f>IF(COUNTIFS('Base Diária'!$A$2:$A$2000,$A33,'Base Diária'!$F$2:$F$2000,S$4,'Base Diária'!$P$2:$P$2000,"Sim")=0,"",SUMIFS('Base Diária'!$N$2:$N$2000,'Base Diária'!$A$2:$A$2000,$A33,'Base Diária'!$F$2:$F$2000,S$4))</f>
        <v/>
      </c>
      <c r="T33" s="97">
        <f>IF(COUNTIFS('Base Diária'!$A$2:$A$2000,$A33,'Base Diária'!$F$2:$F$2000,T$4,'Base Diária'!$P$2:$P$2000,"Sim")=0,"",SUMIFS('Base Diária'!$N$2:$N$2000,'Base Diária'!$A$2:$A$2000,$A33,'Base Diária'!$F$2:$F$2000,T$4))</f>
        <v>0</v>
      </c>
      <c r="U33" s="97">
        <f>IF(COUNTIFS('Base Diária'!$A$2:$A$2000,$A33,'Base Diária'!$F$2:$F$2000,U$4,'Base Diária'!$P$2:$P$2000,"Sim")=0,"",SUMIFS('Base Diária'!$N$2:$N$2000,'Base Diária'!$A$2:$A$2000,$A33,'Base Diária'!$F$2:$F$2000,U$4))</f>
        <v>0</v>
      </c>
      <c r="V33" s="97" t="str">
        <f>IF(COUNTIFS('Base Diária'!$A$2:$A$2000,$A33,'Base Diária'!$F$2:$F$2000,V$4,'Base Diária'!$P$2:$P$2000,"Sim")=0,"",SUMIFS('Base Diária'!$N$2:$N$2000,'Base Diária'!$A$2:$A$2000,$A33,'Base Diária'!$F$2:$F$2000,V$4))</f>
        <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11</v>
      </c>
      <c r="AJ33" s="98">
        <f>IFERROR(INDEX('Painel Empregado'!$J$5:$J$63,MATCH($A33,'Painel Empregado'!$A$5:$A$63,0)),"")</f>
        <v>0.90006392499467314</v>
      </c>
      <c r="AK33" s="98">
        <f>IFERROR(INDEX('Painel Empregado'!$M$5:$M$63,MATCH($A33,'Painel Empregado'!$A$5:$A$63,0)),"")</f>
        <v>1</v>
      </c>
      <c r="AL33" s="98">
        <f>IFERROR(INDEX('Painel Empregado'!$K$5:$K$63,MATCH($A33,'Painel Empregado'!$A$5:$A$63,0)),"")</f>
        <v>0.8</v>
      </c>
      <c r="AM33" s="101" t="str">
        <f>IFERROR(INDEX('Painel Empregado'!$Q$5:$Q$63,MATCH($A33,'Painel Empregado'!$A$5:$A$63,0)),"")</f>
        <v>Na meta</v>
      </c>
    </row>
    <row r="34" spans="1:39" ht="15" customHeight="1" x14ac:dyDescent="0.25">
      <c r="A34" s="110">
        <v>53346</v>
      </c>
      <c r="B34" s="18" t="s">
        <v>191</v>
      </c>
      <c r="C34" s="29" t="str">
        <f>IFERROR(INDEX(Cadastro!$C$5:$C$73,MATCH($A34,Cadastro!$A$5:$A$73,0)),"NÃO INFORMADO")</f>
        <v>ESP</v>
      </c>
      <c r="D34" s="29" t="str">
        <f>VLOOKUP($A34,CC!$A:$C,3,FALSE())</f>
        <v>ESP</v>
      </c>
      <c r="E34" s="29" t="str">
        <f>IFERROR(INDEX(Cadastro!$D$5:$D$73,MATCH($A34,Cadastro!$A$5:$A$73,0)),"")</f>
        <v>6x1</v>
      </c>
      <c r="F34" s="97">
        <f>IF(COUNTIFS('Base Diária'!$A$2:$A$2000,$A34,'Base Diária'!$F$2:$F$2000,F$4,'Base Diária'!$P$2:$P$2000,"Sim")=0,"",SUMIFS('Base Diária'!$N$2:$N$2000,'Base Diária'!$A$2:$A$2000,$A34,'Base Diária'!$F$2:$F$2000,F$4))</f>
        <v>0.88409090909090893</v>
      </c>
      <c r="G34" s="97">
        <f>IF(COUNTIFS('Base Diária'!$A$2:$A$2000,$A34,'Base Diária'!$F$2:$F$2000,G$4,'Base Diária'!$P$2:$P$2000,"Sim")=0,"",SUMIFS('Base Diária'!$N$2:$N$2000,'Base Diária'!$A$2:$A$2000,$A34,'Base Diária'!$F$2:$F$2000,G$4))</f>
        <v>0.85909090909090902</v>
      </c>
      <c r="H34" s="97">
        <f>IF(COUNTIFS('Base Diária'!$A$2:$A$2000,$A34,'Base Diária'!$F$2:$F$2000,H$4,'Base Diária'!$P$2:$P$2000,"Sim")=0,"",SUMIFS('Base Diária'!$N$2:$N$2000,'Base Diária'!$A$2:$A$2000,$A34,'Base Diária'!$F$2:$F$2000,H$4))</f>
        <v>0.88522727272727264</v>
      </c>
      <c r="I34" s="97">
        <f>IF(COUNTIFS('Base Diária'!$A$2:$A$2000,$A34,'Base Diária'!$F$2:$F$2000,I$4,'Base Diária'!$P$2:$P$2000,"Sim")=0,"",SUMIFS('Base Diária'!$N$2:$N$2000,'Base Diária'!$A$2:$A$2000,$A34,'Base Diária'!$F$2:$F$2000,I$4))</f>
        <v>0.87045454545454537</v>
      </c>
      <c r="J34" s="97">
        <f>IF(COUNTIFS('Base Diária'!$A$2:$A$2000,$A34,'Base Diária'!$F$2:$F$2000,J$4,'Base Diária'!$P$2:$P$2000,"Sim")=0,"",SUMIFS('Base Diária'!$N$2:$N$2000,'Base Diária'!$A$2:$A$2000,$A34,'Base Diária'!$F$2:$F$2000,J$4))</f>
        <v>0.86363636363636354</v>
      </c>
      <c r="K34" s="97">
        <f>IF(COUNTIFS('Base Diária'!$A$2:$A$2000,$A34,'Base Diária'!$F$2:$F$2000,K$4,'Base Diária'!$P$2:$P$2000,"Sim")=0,"",SUMIFS('Base Diária'!$N$2:$N$2000,'Base Diária'!$A$2:$A$2000,$A34,'Base Diária'!$F$2:$F$2000,K$4))</f>
        <v>0.89768076398362895</v>
      </c>
      <c r="L34" s="97" t="str">
        <f>IF(COUNTIFS('Base Diária'!$A$2:$A$2000,$A34,'Base Diária'!$F$2:$F$2000,L$4,'Base Diária'!$P$2:$P$2000,"Sim")=0,"",SUMIFS('Base Diária'!$N$2:$N$2000,'Base Diária'!$A$2:$A$2000,$A34,'Base Diária'!$F$2:$F$2000,L$4))</f>
        <v/>
      </c>
      <c r="M34" s="97">
        <f>IF(COUNTIFS('Base Diária'!$A$2:$A$2000,$A34,'Base Diária'!$F$2:$F$2000,M$4,'Base Diária'!$P$2:$P$2000,"Sim")=0,"",SUMIFS('Base Diária'!$N$2:$N$2000,'Base Diária'!$A$2:$A$2000,$A34,'Base Diária'!$F$2:$F$2000,M$4))</f>
        <v>0.86704545454545456</v>
      </c>
      <c r="N34" s="97">
        <f>IF(COUNTIFS('Base Diária'!$A$2:$A$2000,$A34,'Base Diária'!$F$2:$F$2000,N$4,'Base Diária'!$P$2:$P$2000,"Sim")=0,"",SUMIFS('Base Diária'!$N$2:$N$2000,'Base Diária'!$A$2:$A$2000,$A34,'Base Diária'!$F$2:$F$2000,N$4))</f>
        <v>0.88749999999999984</v>
      </c>
      <c r="O34" s="97">
        <f>IF(COUNTIFS('Base Diária'!$A$2:$A$2000,$A34,'Base Diária'!$F$2:$F$2000,O$4,'Base Diária'!$P$2:$P$2000,"Sim")=0,"",SUMIFS('Base Diária'!$N$2:$N$2000,'Base Diária'!$A$2:$A$2000,$A34,'Base Diária'!$F$2:$F$2000,O$4))</f>
        <v>0.87954545454545452</v>
      </c>
      <c r="P34" s="97">
        <f>IF(COUNTIFS('Base Diária'!$A$2:$A$2000,$A34,'Base Diária'!$F$2:$F$2000,P$4,'Base Diária'!$P$2:$P$2000,"Sim")=0,"",SUMIFS('Base Diária'!$N$2:$N$2000,'Base Diária'!$A$2:$A$2000,$A34,'Base Diária'!$F$2:$F$2000,P$4))</f>
        <v>0.74318181818181817</v>
      </c>
      <c r="Q34" s="97">
        <f>IF(COUNTIFS('Base Diária'!$A$2:$A$2000,$A34,'Base Diária'!$F$2:$F$2000,Q$4,'Base Diária'!$P$2:$P$2000,"Sim")=0,"",SUMIFS('Base Diária'!$N$2:$N$2000,'Base Diária'!$A$2:$A$2000,$A34,'Base Diária'!$F$2:$F$2000,Q$4))</f>
        <v>0.88977272727272716</v>
      </c>
      <c r="R34" s="97">
        <f>IF(COUNTIFS('Base Diária'!$A$2:$A$2000,$A34,'Base Diária'!$F$2:$F$2000,R$4,'Base Diária'!$P$2:$P$2000,"Sim")=0,"",SUMIFS('Base Diária'!$N$2:$N$2000,'Base Diária'!$A$2:$A$2000,$A34,'Base Diária'!$F$2:$F$2000,R$4))</f>
        <v>0.91541609822646652</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t="str">
        <f>IF(COUNTIFS('Base Diária'!$A$2:$A$2000,$A34,'Base Diária'!$F$2:$F$2000,V$4,'Base Diária'!$P$2:$P$2000,"Sim")=0,"",SUMIFS('Base Diária'!$N$2:$N$2000,'Base Diária'!$A$2:$A$2000,$A34,'Base Diária'!$F$2:$F$2000,V$4))</f>
        <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12</v>
      </c>
      <c r="AJ34" s="98">
        <f>IFERROR(INDEX('Painel Empregado'!$J$5:$J$63,MATCH($A34,'Painel Empregado'!$A$5:$A$63,0)),"")</f>
        <v>0.86917981687122559</v>
      </c>
      <c r="AK34" s="98">
        <f>IFERROR(INDEX('Painel Empregado'!$M$5:$M$63,MATCH($A34,'Painel Empregado'!$A$5:$A$63,0)),"")</f>
        <v>0.91666666666666663</v>
      </c>
      <c r="AL34" s="98">
        <f>IFERROR(INDEX('Painel Empregado'!$K$5:$K$63,MATCH($A34,'Painel Empregado'!$A$5:$A$63,0)),"")</f>
        <v>0.8</v>
      </c>
      <c r="AM34" s="101" t="str">
        <f>IFERROR(INDEX('Painel Empregado'!$Q$5:$Q$63,MATCH($A34,'Painel Empregado'!$A$5:$A$63,0)),"")</f>
        <v>Na meta</v>
      </c>
    </row>
    <row r="35" spans="1:39" ht="15" customHeight="1" x14ac:dyDescent="0.25">
      <c r="A35" s="110">
        <v>55628</v>
      </c>
      <c r="B35" s="18" t="s">
        <v>209</v>
      </c>
      <c r="C35" s="29" t="str">
        <f>IFERROR(INDEX(Cadastro!$C$5:$C$73,MATCH($A35,Cadastro!$A$5:$A$73,0)),"NÃO INFORMADO")</f>
        <v>ESP</v>
      </c>
      <c r="D35" s="29" t="str">
        <f>VLOOKUP($A35,CC!$A:$C,3,FALSE())</f>
        <v>ESP</v>
      </c>
      <c r="E35" s="29" t="str">
        <f>IFERROR(INDEX(Cadastro!$D$5:$D$73,MATCH($A35,Cadastro!$A$5:$A$73,0)),"")</f>
        <v>6x1</v>
      </c>
      <c r="F35" s="97">
        <f>IF(COUNTIFS('Base Diária'!$A$2:$A$2000,$A35,'Base Diária'!$F$2:$F$2000,F$4,'Base Diária'!$P$2:$P$2000,"Sim")=0,"",SUMIFS('Base Diária'!$N$2:$N$2000,'Base Diária'!$A$2:$A$2000,$A35,'Base Diária'!$F$2:$F$2000,F$4))</f>
        <v>0.86249999999999993</v>
      </c>
      <c r="G35" s="97">
        <f>IF(COUNTIFS('Base Diária'!$A$2:$A$2000,$A35,'Base Diária'!$F$2:$F$2000,G$4,'Base Diária'!$P$2:$P$2000,"Sim")=0,"",SUMIFS('Base Diária'!$N$2:$N$2000,'Base Diária'!$A$2:$A$2000,$A35,'Base Diária'!$F$2:$F$2000,G$4))</f>
        <v>0.87159090909090897</v>
      </c>
      <c r="H35" s="97">
        <f>IF(COUNTIFS('Base Diária'!$A$2:$A$2000,$A35,'Base Diária'!$F$2:$F$2000,H$4,'Base Diária'!$P$2:$P$2000,"Sim")=0,"",SUMIFS('Base Diária'!$N$2:$N$2000,'Base Diária'!$A$2:$A$2000,$A35,'Base Diária'!$F$2:$F$2000,H$4))</f>
        <v>0.86249999999999993</v>
      </c>
      <c r="I35" s="97">
        <f>IF(COUNTIFS('Base Diária'!$A$2:$A$2000,$A35,'Base Diária'!$F$2:$F$2000,I$4,'Base Diária'!$P$2:$P$2000,"Sim")=0,"",SUMIFS('Base Diária'!$N$2:$N$2000,'Base Diária'!$A$2:$A$2000,$A35,'Base Diária'!$F$2:$F$2000,I$4))</f>
        <v>0.87045454545454537</v>
      </c>
      <c r="J35" s="97">
        <f>IF(COUNTIFS('Base Diária'!$A$2:$A$2000,$A35,'Base Diária'!$F$2:$F$2000,J$4,'Base Diária'!$P$2:$P$2000,"Sim")=0,"",SUMIFS('Base Diária'!$N$2:$N$2000,'Base Diária'!$A$2:$A$2000,$A35,'Base Diária'!$F$2:$F$2000,J$4))</f>
        <v>0.86249999999999993</v>
      </c>
      <c r="K35" s="97">
        <f>IF(COUNTIFS('Base Diária'!$A$2:$A$2000,$A35,'Base Diária'!$F$2:$F$2000,K$4,'Base Diária'!$P$2:$P$2000,"Sim")=0,"",SUMIFS('Base Diária'!$N$2:$N$2000,'Base Diária'!$A$2:$A$2000,$A35,'Base Diária'!$F$2:$F$2000,K$4))</f>
        <v>0.90995907230559347</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0.8147727272727272</v>
      </c>
      <c r="N35" s="97">
        <f>IF(COUNTIFS('Base Diária'!$A$2:$A$2000,$A35,'Base Diária'!$F$2:$F$2000,N$4,'Base Diária'!$P$2:$P$2000,"Sim")=0,"",SUMIFS('Base Diária'!$N$2:$N$2000,'Base Diária'!$A$2:$A$2000,$A35,'Base Diária'!$F$2:$F$2000,N$4))</f>
        <v>0.86931818181818177</v>
      </c>
      <c r="O35" s="97">
        <f>IF(COUNTIFS('Base Diária'!$A$2:$A$2000,$A35,'Base Diária'!$F$2:$F$2000,O$4,'Base Diária'!$P$2:$P$2000,"Sim")=0,"",SUMIFS('Base Diária'!$N$2:$N$2000,'Base Diária'!$A$2:$A$2000,$A35,'Base Diária'!$F$2:$F$2000,O$4))</f>
        <v>0.86931818181818177</v>
      </c>
      <c r="P35" s="97">
        <f>IF(COUNTIFS('Base Diária'!$A$2:$A$2000,$A35,'Base Diária'!$F$2:$F$2000,P$4,'Base Diária'!$P$2:$P$2000,"Sim")=0,"",SUMIFS('Base Diária'!$N$2:$N$2000,'Base Diária'!$A$2:$A$2000,$A35,'Base Diária'!$F$2:$F$2000,P$4))</f>
        <v>0.86136363636363633</v>
      </c>
      <c r="Q35" s="97">
        <f>IF(COUNTIFS('Base Diária'!$A$2:$A$2000,$A35,'Base Diária'!$F$2:$F$2000,Q$4,'Base Diária'!$P$2:$P$2000,"Sim")=0,"",SUMIFS('Base Diária'!$N$2:$N$2000,'Base Diária'!$A$2:$A$2000,$A35,'Base Diária'!$F$2:$F$2000,Q$4))</f>
        <v>0.98409090909090902</v>
      </c>
      <c r="R35" s="97">
        <f>IF(COUNTIFS('Base Diária'!$A$2:$A$2000,$A35,'Base Diária'!$F$2:$F$2000,R$4,'Base Diária'!$P$2:$P$2000,"Sim")=0,"",SUMIFS('Base Diária'!$N$2:$N$2000,'Base Diária'!$A$2:$A$2000,$A35,'Base Diária'!$F$2:$F$2000,R$4))</f>
        <v>0.88676671214188263</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v>
      </c>
      <c r="U35" s="97">
        <f>IF(COUNTIFS('Base Diária'!$A$2:$A$2000,$A35,'Base Diária'!$F$2:$F$2000,U$4,'Base Diária'!$P$2:$P$2000,"Sim")=0,"",SUMIFS('Base Diária'!$N$2:$N$2000,'Base Diária'!$A$2:$A$2000,$A35,'Base Diária'!$F$2:$F$2000,U$4))</f>
        <v>0</v>
      </c>
      <c r="V35" s="97" t="str">
        <f>IF(COUNTIFS('Base Diária'!$A$2:$A$2000,$A35,'Base Diária'!$F$2:$F$2000,V$4,'Base Diária'!$P$2:$P$2000,"Sim")=0,"",SUMIFS('Base Diária'!$N$2:$N$2000,'Base Diária'!$A$2:$A$2000,$A35,'Base Diária'!$F$2:$F$2000,V$4))</f>
        <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12</v>
      </c>
      <c r="AJ35" s="98">
        <f>IFERROR(INDEX('Painel Empregado'!$J$5:$J$63,MATCH($A35,'Painel Empregado'!$A$5:$A$63,0)),"")</f>
        <v>0.87648548607052423</v>
      </c>
      <c r="AK35" s="98">
        <f>IFERROR(INDEX('Painel Empregado'!$M$5:$M$63,MATCH($A35,'Painel Empregado'!$A$5:$A$63,0)),"")</f>
        <v>1</v>
      </c>
      <c r="AL35" s="98">
        <f>IFERROR(INDEX('Painel Empregado'!$K$5:$K$63,MATCH($A35,'Painel Empregado'!$A$5:$A$63,0)),"")</f>
        <v>0.8</v>
      </c>
      <c r="AM35" s="101" t="str">
        <f>IFERROR(INDEX('Painel Empregado'!$Q$5:$Q$63,MATCH($A35,'Painel Empregado'!$A$5:$A$63,0)),"")</f>
        <v>Na meta</v>
      </c>
    </row>
    <row r="36" spans="1:39" ht="15" customHeight="1" x14ac:dyDescent="0.25">
      <c r="A36" s="110">
        <v>9218</v>
      </c>
      <c r="B36" s="18" t="s">
        <v>170</v>
      </c>
      <c r="C36" s="29" t="str">
        <f>IFERROR(INDEX(Cadastro!$C$5:$C$73,MATCH($A36,Cadastro!$A$5:$A$73,0)),"NÃO INFORMADO")</f>
        <v>INS</v>
      </c>
      <c r="D36" s="29" t="str">
        <f>VLOOKUP($A36,CC!$A:$C,3,FALSE())</f>
        <v>INS</v>
      </c>
      <c r="E36" s="29" t="str">
        <f>IFERROR(INDEX(Cadastro!$D$5:$D$73,MATCH($A36,Cadastro!$A$5:$A$73,0)),"")</f>
        <v>6x1</v>
      </c>
      <c r="F36" s="97">
        <f>IF(COUNTIFS('Base Diária'!$A$2:$A$2000,$A36,'Base Diária'!$F$2:$F$2000,F$4,'Base Diária'!$P$2:$P$2000,"Sim")=0,"",SUMIFS('Base Diária'!$N$2:$N$2000,'Base Diária'!$A$2:$A$2000,$A36,'Base Diária'!$F$2:$F$2000,F$4))</f>
        <v>0.93295454545454548</v>
      </c>
      <c r="G36" s="97">
        <f>IF(COUNTIFS('Base Diária'!$A$2:$A$2000,$A36,'Base Diária'!$F$2:$F$2000,G$4,'Base Diária'!$P$2:$P$2000,"Sim")=0,"",SUMIFS('Base Diária'!$N$2:$N$2000,'Base Diária'!$A$2:$A$2000,$A36,'Base Diária'!$F$2:$F$2000,G$4))</f>
        <v>0.81704545454545441</v>
      </c>
      <c r="H36" s="97">
        <f>IF(COUNTIFS('Base Diária'!$A$2:$A$2000,$A36,'Base Diária'!$F$2:$F$2000,H$4,'Base Diária'!$P$2:$P$2000,"Sim")=0,"",SUMIFS('Base Diária'!$N$2:$N$2000,'Base Diária'!$A$2:$A$2000,$A36,'Base Diária'!$F$2:$F$2000,H$4))</f>
        <v>0.96363636363636362</v>
      </c>
      <c r="I36" s="97">
        <f>IF(COUNTIFS('Base Diária'!$A$2:$A$2000,$A36,'Base Diária'!$F$2:$F$2000,I$4,'Base Diária'!$P$2:$P$2000,"Sim")=0,"",SUMIFS('Base Diária'!$N$2:$N$2000,'Base Diária'!$A$2:$A$2000,$A36,'Base Diária'!$F$2:$F$2000,I$4))</f>
        <v>0.99545454545454537</v>
      </c>
      <c r="J36" s="97">
        <f>IF(COUNTIFS('Base Diária'!$A$2:$A$2000,$A36,'Base Diária'!$F$2:$F$2000,J$4,'Base Diária'!$P$2:$P$2000,"Sim")=0,"",SUMIFS('Base Diária'!$N$2:$N$2000,'Base Diária'!$A$2:$A$2000,$A36,'Base Diária'!$F$2:$F$2000,J$4))</f>
        <v>0.8568181818181817</v>
      </c>
      <c r="K36" s="97">
        <f>IF(COUNTIFS('Base Diária'!$A$2:$A$2000,$A36,'Base Diária'!$F$2:$F$2000,K$4,'Base Diária'!$P$2:$P$2000,"Sim")=0,"",SUMIFS('Base Diária'!$N$2:$N$2000,'Base Diária'!$A$2:$A$2000,$A36,'Base Diária'!$F$2:$F$2000,K$4))</f>
        <v>0.86630286493860842</v>
      </c>
      <c r="L36" s="97" t="str">
        <f>IF(COUNTIFS('Base Diária'!$A$2:$A$2000,$A36,'Base Diária'!$F$2:$F$2000,L$4,'Base Diária'!$P$2:$P$2000,"Sim")=0,"",SUMIFS('Base Diária'!$N$2:$N$2000,'Base Diária'!$A$2:$A$2000,$A36,'Base Diária'!$F$2:$F$2000,L$4))</f>
        <v/>
      </c>
      <c r="M36" s="97">
        <f>IF(COUNTIFS('Base Diária'!$A$2:$A$2000,$A36,'Base Diária'!$F$2:$F$2000,M$4,'Base Diária'!$P$2:$P$2000,"Sim")=0,"",SUMIFS('Base Diária'!$N$2:$N$2000,'Base Diária'!$A$2:$A$2000,$A36,'Base Diária'!$F$2:$F$2000,M$4))</f>
        <v>0.87954545454545452</v>
      </c>
      <c r="N36" s="97">
        <f>IF(COUNTIFS('Base Diária'!$A$2:$A$2000,$A36,'Base Diária'!$F$2:$F$2000,N$4,'Base Diária'!$P$2:$P$2000,"Sim")=0,"",SUMIFS('Base Diária'!$N$2:$N$2000,'Base Diária'!$A$2:$A$2000,$A36,'Base Diária'!$F$2:$F$2000,N$4))</f>
        <v>1.0147727272727272</v>
      </c>
      <c r="O36" s="97">
        <f>IF(COUNTIFS('Base Diária'!$A$2:$A$2000,$A36,'Base Diária'!$F$2:$F$2000,O$4,'Base Diária'!$P$2:$P$2000,"Sim")=0,"",SUMIFS('Base Diária'!$N$2:$N$2000,'Base Diária'!$A$2:$A$2000,$A36,'Base Diária'!$F$2:$F$2000,O$4))</f>
        <v>0.92159090909090891</v>
      </c>
      <c r="P36" s="97">
        <f>IF(COUNTIFS('Base Diária'!$A$2:$A$2000,$A36,'Base Diária'!$F$2:$F$2000,P$4,'Base Diária'!$P$2:$P$2000,"Sim")=0,"",SUMIFS('Base Diária'!$N$2:$N$2000,'Base Diária'!$A$2:$A$2000,$A36,'Base Diária'!$F$2:$F$2000,P$4))</f>
        <v>0.99545454545454537</v>
      </c>
      <c r="Q36" s="97">
        <f>IF(COUNTIFS('Base Diária'!$A$2:$A$2000,$A36,'Base Diária'!$F$2:$F$2000,Q$4,'Base Diária'!$P$2:$P$2000,"Sim")=0,"",SUMIFS('Base Diária'!$N$2:$N$2000,'Base Diária'!$A$2:$A$2000,$A36,'Base Diária'!$F$2:$F$2000,Q$4))</f>
        <v>0.94204545454545441</v>
      </c>
      <c r="R36" s="97">
        <f>IF(COUNTIFS('Base Diária'!$A$2:$A$2000,$A36,'Base Diária'!$F$2:$F$2000,R$4,'Base Diária'!$P$2:$P$2000,"Sim")=0,"",SUMIFS('Base Diária'!$N$2:$N$2000,'Base Diária'!$A$2:$A$2000,$A36,'Base Diária'!$F$2:$F$2000,R$4))</f>
        <v>0.93997271487039558</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0.87840909090909092</v>
      </c>
      <c r="U36" s="97">
        <f>IF(COUNTIFS('Base Diária'!$A$2:$A$2000,$A36,'Base Diária'!$F$2:$F$2000,U$4,'Base Diária'!$P$2:$P$2000,"Sim")=0,"",SUMIFS('Base Diária'!$N$2:$N$2000,'Base Diária'!$A$2:$A$2000,$A36,'Base Diária'!$F$2:$F$2000,U$4))</f>
        <v>0.96818181818181803</v>
      </c>
      <c r="V36" s="97" t="str">
        <f>IF(COUNTIFS('Base Diária'!$A$2:$A$2000,$A36,'Base Diária'!$F$2:$F$2000,V$4,'Base Diária'!$P$2:$P$2000,"Sim")=0,"",SUMIFS('Base Diária'!$N$2:$N$2000,'Base Diária'!$A$2:$A$2000,$A36,'Base Diária'!$F$2:$F$2000,V$4))</f>
        <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14</v>
      </c>
      <c r="AJ36" s="98">
        <f>IFERROR(INDEX('Painel Empregado'!$J$5:$J$63,MATCH($A36,'Painel Empregado'!$A$5:$A$63,0)),"")</f>
        <v>0.92715782471312191</v>
      </c>
      <c r="AK36" s="98">
        <f>IFERROR(INDEX('Painel Empregado'!$M$5:$M$63,MATCH($A36,'Painel Empregado'!$A$5:$A$63,0)),"")</f>
        <v>1</v>
      </c>
      <c r="AL36" s="98">
        <f>IFERROR(INDEX('Painel Empregado'!$K$5:$K$63,MATCH($A36,'Painel Empregado'!$A$5:$A$63,0)),"")</f>
        <v>0.8</v>
      </c>
      <c r="AM36" s="101" t="str">
        <f>IFERROR(INDEX('Painel Empregado'!$Q$5:$Q$63,MATCH($A36,'Painel Empregado'!$A$5:$A$63,0)),"")</f>
        <v>Na meta</v>
      </c>
    </row>
    <row r="37" spans="1:39" ht="15" customHeight="1" x14ac:dyDescent="0.25">
      <c r="A37" s="110">
        <v>56855</v>
      </c>
      <c r="B37" s="18" t="s">
        <v>183</v>
      </c>
      <c r="C37" s="29" t="str">
        <f>IFERROR(INDEX(Cadastro!$C$5:$C$73,MATCH($A37,Cadastro!$A$5:$A$73,0)),"NÃO INFORMADO")</f>
        <v>INS</v>
      </c>
      <c r="D37" s="29" t="str">
        <f>VLOOKUP($A37,CC!$A:$C,3,FALSE())</f>
        <v>INS</v>
      </c>
      <c r="E37" s="29" t="str">
        <f>IFERROR(INDEX(Cadastro!$D$5:$D$73,MATCH($A37,Cadastro!$A$5:$A$73,0)),"")</f>
        <v>6x1</v>
      </c>
      <c r="F37" s="97">
        <f>IF(COUNTIFS('Base Diária'!$A$2:$A$2000,$A37,'Base Diária'!$F$2:$F$2000,F$4,'Base Diária'!$P$2:$P$2000,"Sim")=0,"",SUMIFS('Base Diária'!$N$2:$N$2000,'Base Diária'!$A$2:$A$2000,$A37,'Base Diária'!$F$2:$F$2000,F$4))</f>
        <v>0.93636363636363629</v>
      </c>
      <c r="G37" s="97">
        <f>IF(COUNTIFS('Base Diária'!$A$2:$A$2000,$A37,'Base Diária'!$F$2:$F$2000,G$4,'Base Diária'!$P$2:$P$2000,"Sim")=0,"",SUMIFS('Base Diária'!$N$2:$N$2000,'Base Diária'!$A$2:$A$2000,$A37,'Base Diária'!$F$2:$F$2000,G$4))</f>
        <v>0.92727272727272725</v>
      </c>
      <c r="H37" s="97">
        <f>IF(COUNTIFS('Base Diária'!$A$2:$A$2000,$A37,'Base Diária'!$F$2:$F$2000,H$4,'Base Diária'!$P$2:$P$2000,"Sim")=0,"",SUMIFS('Base Diária'!$N$2:$N$2000,'Base Diária'!$A$2:$A$2000,$A37,'Base Diária'!$F$2:$F$2000,H$4))</f>
        <v>0.94886363636363624</v>
      </c>
      <c r="I37" s="97">
        <f>IF(COUNTIFS('Base Diária'!$A$2:$A$2000,$A37,'Base Diária'!$F$2:$F$2000,I$4,'Base Diária'!$P$2:$P$2000,"Sim")=0,"",SUMIFS('Base Diária'!$N$2:$N$2000,'Base Diária'!$A$2:$A$2000,$A37,'Base Diária'!$F$2:$F$2000,I$4))</f>
        <v>0.99318181818181817</v>
      </c>
      <c r="J37" s="97">
        <f>IF(COUNTIFS('Base Diária'!$A$2:$A$2000,$A37,'Base Diária'!$F$2:$F$2000,J$4,'Base Diária'!$P$2:$P$2000,"Sim")=0,"",SUMIFS('Base Diária'!$N$2:$N$2000,'Base Diária'!$A$2:$A$2000,$A37,'Base Diária'!$F$2:$F$2000,J$4))</f>
        <v>0.97045454545454546</v>
      </c>
      <c r="K37" s="97" t="str">
        <f>IF(COUNTIFS('Base Diária'!$A$2:$A$2000,$A37,'Base Diária'!$F$2:$F$2000,K$4,'Base Diária'!$P$2:$P$2000,"Sim")=0,"",SUMIFS('Base Diária'!$N$2:$N$2000,'Base Diária'!$A$2:$A$2000,$A37,'Base Diária'!$F$2:$F$2000,K$4))</f>
        <v/>
      </c>
      <c r="L37" s="97">
        <f>IF(COUNTIFS('Base Diária'!$A$2:$A$2000,$A37,'Base Diária'!$F$2:$F$2000,L$4,'Base Diária'!$P$2:$P$2000,"Sim")=0,"",SUMIFS('Base Diária'!$N$2:$N$2000,'Base Diária'!$A$2:$A$2000,$A37,'Base Diária'!$F$2:$F$2000,L$4))</f>
        <v>0.71623465211459758</v>
      </c>
      <c r="M37" s="97">
        <f>IF(COUNTIFS('Base Diária'!$A$2:$A$2000,$A37,'Base Diária'!$F$2:$F$2000,M$4,'Base Diária'!$P$2:$P$2000,"Sim")=0,"",SUMIFS('Base Diária'!$N$2:$N$2000,'Base Diária'!$A$2:$A$2000,$A37,'Base Diária'!$F$2:$F$2000,M$4))</f>
        <v>0.95454545454545447</v>
      </c>
      <c r="N37" s="97">
        <f>IF(COUNTIFS('Base Diária'!$A$2:$A$2000,$A37,'Base Diária'!$F$2:$F$2000,N$4,'Base Diária'!$P$2:$P$2000,"Sim")=0,"",SUMIFS('Base Diária'!$N$2:$N$2000,'Base Diária'!$A$2:$A$2000,$A37,'Base Diária'!$F$2:$F$2000,N$4))</f>
        <v>0.93409090909090886</v>
      </c>
      <c r="O37" s="97">
        <f>IF(COUNTIFS('Base Diária'!$A$2:$A$2000,$A37,'Base Diária'!$F$2:$F$2000,O$4,'Base Diária'!$P$2:$P$2000,"Sim")=0,"",SUMIFS('Base Diária'!$N$2:$N$2000,'Base Diária'!$A$2:$A$2000,$A37,'Base Diária'!$F$2:$F$2000,O$4))</f>
        <v>0.89886363636363631</v>
      </c>
      <c r="P37" s="97">
        <f>IF(COUNTIFS('Base Diária'!$A$2:$A$2000,$A37,'Base Diária'!$F$2:$F$2000,P$4,'Base Diária'!$P$2:$P$2000,"Sim")=0,"",SUMIFS('Base Diária'!$N$2:$N$2000,'Base Diária'!$A$2:$A$2000,$A37,'Base Diária'!$F$2:$F$2000,P$4))</f>
        <v>0.94772727272727264</v>
      </c>
      <c r="Q37" s="97">
        <f>IF(COUNTIFS('Base Diária'!$A$2:$A$2000,$A37,'Base Diária'!$F$2:$F$2000,Q$4,'Base Diária'!$P$2:$P$2000,"Sim")=0,"",SUMIFS('Base Diária'!$N$2:$N$2000,'Base Diária'!$A$2:$A$2000,$A37,'Base Diária'!$F$2:$F$2000,Q$4))</f>
        <v>0.94204545454545452</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f>IF(COUNTIFS('Base Diária'!$A$2:$A$2000,$A37,'Base Diária'!$F$2:$F$2000,T$4,'Base Diária'!$P$2:$P$2000,"Sim")=0,"",SUMIFS('Base Diária'!$N$2:$N$2000,'Base Diária'!$A$2:$A$2000,$A37,'Base Diária'!$F$2:$F$2000,T$4))</f>
        <v>0.96022727272727282</v>
      </c>
      <c r="U37" s="97">
        <f>IF(COUNTIFS('Base Diária'!$A$2:$A$2000,$A37,'Base Diária'!$F$2:$F$2000,U$4,'Base Diária'!$P$2:$P$2000,"Sim")=0,"",SUMIFS('Base Diária'!$N$2:$N$2000,'Base Diária'!$A$2:$A$2000,$A37,'Base Diária'!$F$2:$F$2000,U$4))</f>
        <v>0.90633245382585736</v>
      </c>
      <c r="V37" s="97" t="str">
        <f>IF(COUNTIFS('Base Diária'!$A$2:$A$2000,$A37,'Base Diária'!$F$2:$F$2000,V$4,'Base Diária'!$P$2:$P$2000,"Sim")=0,"",SUMIFS('Base Diária'!$N$2:$N$2000,'Base Diária'!$A$2:$A$2000,$A37,'Base Diária'!$F$2:$F$2000,V$4))</f>
        <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13</v>
      </c>
      <c r="AJ37" s="98">
        <f>IFERROR(INDEX('Painel Empregado'!$J$5:$J$63,MATCH($A37,'Painel Empregado'!$A$5:$A$63,0)),"")</f>
        <v>0.92883358696625229</v>
      </c>
      <c r="AK37" s="98">
        <f>IFERROR(INDEX('Painel Empregado'!$M$5:$M$63,MATCH($A37,'Painel Empregado'!$A$5:$A$63,0)),"")</f>
        <v>0.92307692307692313</v>
      </c>
      <c r="AL37" s="98">
        <f>IFERROR(INDEX('Painel Empregado'!$K$5:$K$63,MATCH($A37,'Painel Empregado'!$A$5:$A$63,0)),"")</f>
        <v>0.8</v>
      </c>
      <c r="AM37" s="101" t="str">
        <f>IFERROR(INDEX('Painel Empregado'!$Q$5:$Q$63,MATCH($A37,'Painel Empregado'!$A$5:$A$63,0)),"")</f>
        <v>Na meta</v>
      </c>
    </row>
    <row r="38" spans="1:39" ht="15" customHeight="1" x14ac:dyDescent="0.25">
      <c r="A38" s="110">
        <v>55637</v>
      </c>
      <c r="B38" s="18" t="s">
        <v>192</v>
      </c>
      <c r="C38" s="29" t="str">
        <f>IFERROR(INDEX(Cadastro!$C$5:$C$73,MATCH($A38,Cadastro!$A$5:$A$73,0)),"NÃO INFORMADO")</f>
        <v>INS</v>
      </c>
      <c r="D38" s="29" t="str">
        <f>VLOOKUP($A38,CC!$A:$C,3,FALSE())</f>
        <v>INS</v>
      </c>
      <c r="E38" s="29" t="str">
        <f>IFERROR(INDEX(Cadastro!$D$5:$D$73,MATCH($A38,Cadastro!$A$5:$A$73,0)),"")</f>
        <v>6x1</v>
      </c>
      <c r="F38" s="97">
        <f>IF(COUNTIFS('Base Diária'!$A$2:$A$2000,$A38,'Base Diária'!$F$2:$F$2000,F$4,'Base Diária'!$P$2:$P$2000,"Sim")=0,"",SUMIFS('Base Diária'!$N$2:$N$2000,'Base Diária'!$A$2:$A$2000,$A38,'Base Diária'!$F$2:$F$2000,F$4))</f>
        <v>0.88068181818181812</v>
      </c>
      <c r="G38" s="97">
        <f>IF(COUNTIFS('Base Diária'!$A$2:$A$2000,$A38,'Base Diária'!$F$2:$F$2000,G$4,'Base Diária'!$P$2:$P$2000,"Sim")=0,"",SUMIFS('Base Diária'!$N$2:$N$2000,'Base Diária'!$A$2:$A$2000,$A38,'Base Diária'!$F$2:$F$2000,G$4))</f>
        <v>0.91022727272727288</v>
      </c>
      <c r="H38" s="97">
        <f>IF(COUNTIFS('Base Diária'!$A$2:$A$2000,$A38,'Base Diária'!$F$2:$F$2000,H$4,'Base Diária'!$P$2:$P$2000,"Sim")=0,"",SUMIFS('Base Diária'!$N$2:$N$2000,'Base Diária'!$A$2:$A$2000,$A38,'Base Diária'!$F$2:$F$2000,H$4))</f>
        <v>0.97272727272727266</v>
      </c>
      <c r="I38" s="97">
        <f>IF(COUNTIFS('Base Diária'!$A$2:$A$2000,$A38,'Base Diária'!$F$2:$F$2000,I$4,'Base Diária'!$P$2:$P$2000,"Sim")=0,"",SUMIFS('Base Diária'!$N$2:$N$2000,'Base Diária'!$A$2:$A$2000,$A38,'Base Diária'!$F$2:$F$2000,I$4))</f>
        <v>0.87727272727272732</v>
      </c>
      <c r="J38" s="97">
        <f>IF(COUNTIFS('Base Diária'!$A$2:$A$2000,$A38,'Base Diária'!$F$2:$F$2000,J$4,'Base Diária'!$P$2:$P$2000,"Sim")=0,"",SUMIFS('Base Diária'!$N$2:$N$2000,'Base Diária'!$A$2:$A$2000,$A38,'Base Diária'!$F$2:$F$2000,J$4))</f>
        <v>0.87272727272727257</v>
      </c>
      <c r="K38" s="97">
        <f>IF(COUNTIFS('Base Diária'!$A$2:$A$2000,$A38,'Base Diária'!$F$2:$F$2000,K$4,'Base Diária'!$P$2:$P$2000,"Sim")=0,"",SUMIFS('Base Diária'!$N$2:$N$2000,'Base Diária'!$A$2:$A$2000,$A38,'Base Diária'!$F$2:$F$2000,K$4))</f>
        <v>0.88130968622100958</v>
      </c>
      <c r="L38" s="97" t="str">
        <f>IF(COUNTIFS('Base Diária'!$A$2:$A$2000,$A38,'Base Diária'!$F$2:$F$2000,L$4,'Base Diária'!$P$2:$P$2000,"Sim")=0,"",SUMIFS('Base Diária'!$N$2:$N$2000,'Base Diária'!$A$2:$A$2000,$A38,'Base Diária'!$F$2:$F$2000,L$4))</f>
        <v/>
      </c>
      <c r="M38" s="97" t="str">
        <f>IF(COUNTIFS('Base Diária'!$A$2:$A$2000,$A38,'Base Diária'!$F$2:$F$2000,M$4,'Base Diária'!$P$2:$P$2000,"Sim")=0,"",SUMIFS('Base Diária'!$N$2:$N$2000,'Base Diária'!$A$2:$A$2000,$A38,'Base Diária'!$F$2:$F$2000,M$4))</f>
        <v/>
      </c>
      <c r="N38" s="97">
        <f>IF(COUNTIFS('Base Diária'!$A$2:$A$2000,$A38,'Base Diária'!$F$2:$F$2000,N$4,'Base Diária'!$P$2:$P$2000,"Sim")=0,"",SUMIFS('Base Diária'!$N$2:$N$2000,'Base Diária'!$A$2:$A$2000,$A38,'Base Diária'!$F$2:$F$2000,N$4))</f>
        <v>0.86136363636363633</v>
      </c>
      <c r="O38" s="97">
        <f>IF(COUNTIFS('Base Diária'!$A$2:$A$2000,$A38,'Base Diária'!$F$2:$F$2000,O$4,'Base Diária'!$P$2:$P$2000,"Sim")=0,"",SUMIFS('Base Diária'!$N$2:$N$2000,'Base Diária'!$A$2:$A$2000,$A38,'Base Diária'!$F$2:$F$2000,O$4))</f>
        <v>0.91249999999999987</v>
      </c>
      <c r="P38" s="97">
        <f>IF(COUNTIFS('Base Diária'!$A$2:$A$2000,$A38,'Base Diária'!$F$2:$F$2000,P$4,'Base Diária'!$P$2:$P$2000,"Sim")=0,"",SUMIFS('Base Diária'!$N$2:$N$2000,'Base Diária'!$A$2:$A$2000,$A38,'Base Diária'!$F$2:$F$2000,P$4))</f>
        <v>0.86136363636363644</v>
      </c>
      <c r="Q38" s="97">
        <f>IF(COUNTIFS('Base Diária'!$A$2:$A$2000,$A38,'Base Diária'!$F$2:$F$2000,Q$4,'Base Diária'!$P$2:$P$2000,"Sim")=0,"",SUMIFS('Base Diária'!$N$2:$N$2000,'Base Diária'!$A$2:$A$2000,$A38,'Base Diária'!$F$2:$F$2000,Q$4))</f>
        <v>0.86818181818181805</v>
      </c>
      <c r="R38" s="97">
        <f>IF(COUNTIFS('Base Diária'!$A$2:$A$2000,$A38,'Base Diária'!$F$2:$F$2000,R$4,'Base Diária'!$P$2:$P$2000,"Sim")=0,"",SUMIFS('Base Diária'!$N$2:$N$2000,'Base Diária'!$A$2:$A$2000,$A38,'Base Diária'!$F$2:$F$2000,R$4))</f>
        <v>0.94679399727148694</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0.88522727272727275</v>
      </c>
      <c r="U38" s="97">
        <f>IF(COUNTIFS('Base Diária'!$A$2:$A$2000,$A38,'Base Diária'!$F$2:$F$2000,U$4,'Base Diária'!$P$2:$P$2000,"Sim")=0,"",SUMIFS('Base Diária'!$N$2:$N$2000,'Base Diária'!$A$2:$A$2000,$A38,'Base Diária'!$F$2:$F$2000,U$4))</f>
        <v>0.94999999999999984</v>
      </c>
      <c r="V38" s="97" t="str">
        <f>IF(COUNTIFS('Base Diária'!$A$2:$A$2000,$A38,'Base Diária'!$F$2:$F$2000,V$4,'Base Diária'!$P$2:$P$2000,"Sim")=0,"",SUMIFS('Base Diária'!$N$2:$N$2000,'Base Diária'!$A$2:$A$2000,$A38,'Base Diária'!$F$2:$F$2000,V$4))</f>
        <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13</v>
      </c>
      <c r="AJ38" s="98">
        <f>IFERROR(INDEX('Painel Empregado'!$J$5:$J$63,MATCH($A38,'Painel Empregado'!$A$5:$A$63,0)),"")</f>
        <v>0.89808002870985126</v>
      </c>
      <c r="AK38" s="98">
        <f>IFERROR(INDEX('Painel Empregado'!$M$5:$M$63,MATCH($A38,'Painel Empregado'!$A$5:$A$63,0)),"")</f>
        <v>1</v>
      </c>
      <c r="AL38" s="98">
        <f>IFERROR(INDEX('Painel Empregado'!$K$5:$K$63,MATCH($A38,'Painel Empregado'!$A$5:$A$63,0)),"")</f>
        <v>0.8</v>
      </c>
      <c r="AM38" s="101" t="str">
        <f>IFERROR(INDEX('Painel Empregado'!$Q$5:$Q$63,MATCH($A38,'Painel Empregado'!$A$5:$A$63,0)),"")</f>
        <v>Na meta</v>
      </c>
    </row>
    <row r="39" spans="1:39" ht="15" customHeight="1" x14ac:dyDescent="0.25">
      <c r="A39" s="110">
        <v>56327</v>
      </c>
      <c r="B39" s="18" t="s">
        <v>206</v>
      </c>
      <c r="C39" s="29" t="str">
        <f>IFERROR(INDEX(Cadastro!$C$5:$C$73,MATCH($A39,Cadastro!$A$5:$A$73,0)),"NÃO INFORMADO")</f>
        <v>INS</v>
      </c>
      <c r="D39" s="29" t="str">
        <f>VLOOKUP($A39,CC!$A:$C,3,FALSE())</f>
        <v>INS</v>
      </c>
      <c r="E39" s="29" t="str">
        <f>IFERROR(INDEX(Cadastro!$D$5:$D$73,MATCH($A39,Cadastro!$A$5:$A$73,0)),"")</f>
        <v>C</v>
      </c>
      <c r="F39" s="97">
        <f>IF(COUNTIFS('Base Diária'!$A$2:$A$2000,$A39,'Base Diária'!$F$2:$F$2000,F$4,'Base Diária'!$P$2:$P$2000,"Sim")=0,"",SUMIFS('Base Diária'!$N$2:$N$2000,'Base Diária'!$A$2:$A$2000,$A39,'Base Diária'!$F$2:$F$2000,F$4))</f>
        <v>0.9070464767616192</v>
      </c>
      <c r="G39" s="97">
        <f>IF(COUNTIFS('Base Diária'!$A$2:$A$2000,$A39,'Base Diária'!$F$2:$F$2000,G$4,'Base Diária'!$P$2:$P$2000,"Sim")=0,"",SUMIFS('Base Diária'!$N$2:$N$2000,'Base Diária'!$A$2:$A$2000,$A39,'Base Diária'!$F$2:$F$2000,G$4))</f>
        <v>0.91604197901049478</v>
      </c>
      <c r="H39" s="97" t="str">
        <f>IF(COUNTIFS('Base Diária'!$A$2:$A$2000,$A39,'Base Diária'!$F$2:$F$2000,H$4,'Base Diária'!$P$2:$P$2000,"Sim")=0,"",SUMIFS('Base Diária'!$N$2:$N$2000,'Base Diária'!$A$2:$A$2000,$A39,'Base Diária'!$F$2:$F$2000,H$4))</f>
        <v/>
      </c>
      <c r="I39" s="97">
        <f>IF(COUNTIFS('Base Diária'!$A$2:$A$2000,$A39,'Base Diária'!$F$2:$F$2000,I$4,'Base Diária'!$P$2:$P$2000,"Sim")=0,"",SUMIFS('Base Diária'!$N$2:$N$2000,'Base Diária'!$A$2:$A$2000,$A39,'Base Diária'!$F$2:$F$2000,I$4))</f>
        <v>0.46776611694152925</v>
      </c>
      <c r="J39" s="97">
        <f>IF(COUNTIFS('Base Diária'!$A$2:$A$2000,$A39,'Base Diária'!$F$2:$F$2000,J$4,'Base Diária'!$P$2:$P$2000,"Sim")=0,"",SUMIFS('Base Diária'!$N$2:$N$2000,'Base Diária'!$A$2:$A$2000,$A39,'Base Diária'!$F$2:$F$2000,J$4))</f>
        <v>0.89505247376311836</v>
      </c>
      <c r="K39" s="97">
        <f>IF(COUNTIFS('Base Diária'!$A$2:$A$2000,$A39,'Base Diária'!$F$2:$F$2000,K$4,'Base Diária'!$P$2:$P$2000,"Sim")=0,"",SUMIFS('Base Diária'!$N$2:$N$2000,'Base Diária'!$A$2:$A$2000,$A39,'Base Diária'!$F$2:$F$2000,K$4))</f>
        <v>0.87256371814092948</v>
      </c>
      <c r="L39" s="97">
        <f>IF(COUNTIFS('Base Diária'!$A$2:$A$2000,$A39,'Base Diária'!$F$2:$F$2000,L$4,'Base Diária'!$P$2:$P$2000,"Sim")=0,"",SUMIFS('Base Diária'!$N$2:$N$2000,'Base Diária'!$A$2:$A$2000,$A39,'Base Diária'!$F$2:$F$2000,L$4))</f>
        <v>0.94452773613193397</v>
      </c>
      <c r="M39" s="97">
        <f>IF(COUNTIFS('Base Diária'!$A$2:$A$2000,$A39,'Base Diária'!$F$2:$F$2000,M$4,'Base Diária'!$P$2:$P$2000,"Sim")=0,"",SUMIFS('Base Diária'!$N$2:$N$2000,'Base Diária'!$A$2:$A$2000,$A39,'Base Diária'!$F$2:$F$2000,M$4))</f>
        <v>0.89205397301349332</v>
      </c>
      <c r="N39" s="97" t="str">
        <f>IF(COUNTIFS('Base Diária'!$A$2:$A$2000,$A39,'Base Diária'!$F$2:$F$2000,N$4,'Base Diária'!$P$2:$P$2000,"Sim")=0,"",SUMIFS('Base Diária'!$N$2:$N$2000,'Base Diária'!$A$2:$A$2000,$A39,'Base Diária'!$F$2:$F$2000,N$4))</f>
        <v/>
      </c>
      <c r="O39" s="97">
        <f>IF(COUNTIFS('Base Diária'!$A$2:$A$2000,$A39,'Base Diária'!$F$2:$F$2000,O$4,'Base Diária'!$P$2:$P$2000,"Sim")=0,"",SUMIFS('Base Diária'!$N$2:$N$2000,'Base Diária'!$A$2:$A$2000,$A39,'Base Diária'!$F$2:$F$2000,O$4))</f>
        <v>1.1304347826086956</v>
      </c>
      <c r="P39" s="97">
        <f>IF(COUNTIFS('Base Diária'!$A$2:$A$2000,$A39,'Base Diária'!$F$2:$F$2000,P$4,'Base Diária'!$P$2:$P$2000,"Sim")=0,"",SUMIFS('Base Diária'!$N$2:$N$2000,'Base Diária'!$A$2:$A$2000,$A39,'Base Diária'!$F$2:$F$2000,P$4))</f>
        <v>0.85907046476761628</v>
      </c>
      <c r="Q39" s="97">
        <f>IF(COUNTIFS('Base Diária'!$A$2:$A$2000,$A39,'Base Diária'!$F$2:$F$2000,Q$4,'Base Diária'!$P$2:$P$2000,"Sim")=0,"",SUMIFS('Base Diária'!$N$2:$N$2000,'Base Diária'!$A$2:$A$2000,$A39,'Base Diária'!$F$2:$F$2000,Q$4))</f>
        <v>1.0929535232383809</v>
      </c>
      <c r="R39" s="97">
        <f>IF(COUNTIFS('Base Diária'!$A$2:$A$2000,$A39,'Base Diária'!$F$2:$F$2000,R$4,'Base Diária'!$P$2:$P$2000,"Sim")=0,"",SUMIFS('Base Diária'!$N$2:$N$2000,'Base Diária'!$A$2:$A$2000,$A39,'Base Diária'!$F$2:$F$2000,R$4))</f>
        <v>0.8860569715142429</v>
      </c>
      <c r="S39" s="97">
        <f>IF(COUNTIFS('Base Diária'!$A$2:$A$2000,$A39,'Base Diária'!$F$2:$F$2000,S$4,'Base Diária'!$P$2:$P$2000,"Sim")=0,"",SUMIFS('Base Diária'!$N$2:$N$2000,'Base Diária'!$A$2:$A$2000,$A39,'Base Diária'!$F$2:$F$2000,S$4))</f>
        <v>0.79610194902548725</v>
      </c>
      <c r="T39" s="97" t="str">
        <f>IF(COUNTIFS('Base Diária'!$A$2:$A$2000,$A39,'Base Diária'!$F$2:$F$2000,T$4,'Base Diária'!$P$2:$P$2000,"Sim")=0,"",SUMIFS('Base Diária'!$N$2:$N$2000,'Base Diária'!$A$2:$A$2000,$A39,'Base Diária'!$F$2:$F$2000,T$4))</f>
        <v/>
      </c>
      <c r="U39" s="97">
        <f>IF(COUNTIFS('Base Diária'!$A$2:$A$2000,$A39,'Base Diária'!$F$2:$F$2000,U$4,'Base Diária'!$P$2:$P$2000,"Sim")=0,"",SUMIFS('Base Diária'!$N$2:$N$2000,'Base Diária'!$A$2:$A$2000,$A39,'Base Diária'!$F$2:$F$2000,U$4))</f>
        <v>1.0719640179910044</v>
      </c>
      <c r="V39" s="97" t="str">
        <f>IF(COUNTIFS('Base Diária'!$A$2:$A$2000,$A39,'Base Diária'!$F$2:$F$2000,V$4,'Base Diária'!$P$2:$P$2000,"Sim")=0,"",SUMIFS('Base Diária'!$N$2:$N$2000,'Base Diária'!$A$2:$A$2000,$A39,'Base Diária'!$F$2:$F$2000,V$4))</f>
        <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13</v>
      </c>
      <c r="AJ39" s="98">
        <f>IFERROR(INDEX('Painel Empregado'!$J$5:$J$63,MATCH($A39,'Painel Empregado'!$A$5:$A$63,0)),"")</f>
        <v>0.90243339868527261</v>
      </c>
      <c r="AK39" s="98">
        <f>IFERROR(INDEX('Painel Empregado'!$M$5:$M$63,MATCH($A39,'Painel Empregado'!$A$5:$A$63,0)),"")</f>
        <v>0.84615384615384615</v>
      </c>
      <c r="AL39" s="98">
        <f>IFERROR(INDEX('Painel Empregado'!$K$5:$K$63,MATCH($A39,'Painel Empregado'!$A$5:$A$63,0)),"")</f>
        <v>0.8</v>
      </c>
      <c r="AM39" s="101" t="str">
        <f>IFERROR(INDEX('Painel Empregado'!$Q$5:$Q$63,MATCH($A39,'Painel Empregado'!$A$5:$A$63,0)),"")</f>
        <v>Na meta</v>
      </c>
    </row>
    <row r="40" spans="1:39" ht="15" customHeight="1" x14ac:dyDescent="0.25">
      <c r="A40" s="110">
        <v>51428</v>
      </c>
      <c r="B40" s="18" t="s">
        <v>207</v>
      </c>
      <c r="C40" s="29" t="str">
        <f>IFERROR(INDEX(Cadastro!$C$5:$C$73,MATCH($A40,Cadastro!$A$5:$A$73,0)),"NÃO INFORMADO")</f>
        <v>INS</v>
      </c>
      <c r="D40" s="29" t="str">
        <f>VLOOKUP($A40,CC!$A:$C,3,FALSE())</f>
        <v>INS</v>
      </c>
      <c r="E40" s="29" t="str">
        <f>IFERROR(INDEX(Cadastro!$D$5:$D$73,MATCH($A40,Cadastro!$A$5:$A$73,0)),"")</f>
        <v>B</v>
      </c>
      <c r="F40" s="97">
        <f>IF(COUNTIFS('Base Diária'!$A$2:$A$2000,$A40,'Base Diária'!$F$2:$F$2000,F$4,'Base Diária'!$P$2:$P$2000,"Sim")=0,"",SUMIFS('Base Diária'!$N$2:$N$2000,'Base Diária'!$A$2:$A$2000,$A40,'Base Diária'!$F$2:$F$2000,F$4))</f>
        <v>0.82398956975228166</v>
      </c>
      <c r="G40" s="97" t="str">
        <f>IF(COUNTIFS('Base Diária'!$A$2:$A$2000,$A40,'Base Diária'!$F$2:$F$2000,G$4,'Base Diária'!$P$2:$P$2000,"Sim")=0,"",SUMIFS('Base Diária'!$N$2:$N$2000,'Base Diária'!$A$2:$A$2000,$A40,'Base Diária'!$F$2:$F$2000,G$4))</f>
        <v/>
      </c>
      <c r="H40" s="97">
        <f>IF(COUNTIFS('Base Diária'!$A$2:$A$2000,$A40,'Base Diária'!$F$2:$F$2000,H$4,'Base Diária'!$P$2:$P$2000,"Sim")=0,"",SUMIFS('Base Diária'!$N$2:$N$2000,'Base Diária'!$A$2:$A$2000,$A40,'Base Diária'!$F$2:$F$2000,H$4))</f>
        <v>0.82138200782268589</v>
      </c>
      <c r="I40" s="97">
        <f>IF(COUNTIFS('Base Diária'!$A$2:$A$2000,$A40,'Base Diária'!$F$2:$F$2000,I$4,'Base Diária'!$P$2:$P$2000,"Sim")=0,"",SUMIFS('Base Diária'!$N$2:$N$2000,'Base Diária'!$A$2:$A$2000,$A40,'Base Diária'!$F$2:$F$2000,I$4))</f>
        <v>0.82659713168187743</v>
      </c>
      <c r="J40" s="97">
        <f>IF(COUNTIFS('Base Diária'!$A$2:$A$2000,$A40,'Base Diária'!$F$2:$F$2000,J$4,'Base Diária'!$P$2:$P$2000,"Sim")=0,"",SUMIFS('Base Diária'!$N$2:$N$2000,'Base Diária'!$A$2:$A$2000,$A40,'Base Diária'!$F$2:$F$2000,J$4))</f>
        <v>1.0208604954367666</v>
      </c>
      <c r="K40" s="97">
        <f>IF(COUNTIFS('Base Diária'!$A$2:$A$2000,$A40,'Base Diária'!$F$2:$F$2000,K$4,'Base Diária'!$P$2:$P$2000,"Sim")=0,"",SUMIFS('Base Diária'!$N$2:$N$2000,'Base Diária'!$A$2:$A$2000,$A40,'Base Diária'!$F$2:$F$2000,K$4))</f>
        <v>0.98044328552803128</v>
      </c>
      <c r="L40" s="97">
        <f>IF(COUNTIFS('Base Diária'!$A$2:$A$2000,$A40,'Base Diária'!$F$2:$F$2000,L$4,'Base Diária'!$P$2:$P$2000,"Sim")=0,"",SUMIFS('Base Diária'!$N$2:$N$2000,'Base Diária'!$A$2:$A$2000,$A40,'Base Diária'!$F$2:$F$2000,L$4))</f>
        <v>0</v>
      </c>
      <c r="M40" s="97" t="str">
        <f>IF(COUNTIFS('Base Diária'!$A$2:$A$2000,$A40,'Base Diária'!$F$2:$F$2000,M$4,'Base Diária'!$P$2:$P$2000,"Sim")=0,"",SUMIFS('Base Diária'!$N$2:$N$2000,'Base Diária'!$A$2:$A$2000,$A40,'Base Diária'!$F$2:$F$2000,M$4))</f>
        <v/>
      </c>
      <c r="N40" s="97">
        <f>IF(COUNTIFS('Base Diária'!$A$2:$A$2000,$A40,'Base Diária'!$F$2:$F$2000,N$4,'Base Diária'!$P$2:$P$2000,"Sim")=0,"",SUMIFS('Base Diária'!$N$2:$N$2000,'Base Diária'!$A$2:$A$2000,$A40,'Base Diária'!$F$2:$F$2000,N$4))</f>
        <v>0.83441981747066496</v>
      </c>
      <c r="O40" s="97">
        <f>IF(COUNTIFS('Base Diária'!$A$2:$A$2000,$A40,'Base Diária'!$F$2:$F$2000,O$4,'Base Diária'!$P$2:$P$2000,"Sim")=0,"",SUMIFS('Base Diária'!$N$2:$N$2000,'Base Diária'!$A$2:$A$2000,$A40,'Base Diária'!$F$2:$F$2000,O$4))</f>
        <v>0.86571056062581486</v>
      </c>
      <c r="P40" s="97">
        <f>IF(COUNTIFS('Base Diária'!$A$2:$A$2000,$A40,'Base Diária'!$F$2:$F$2000,P$4,'Base Diária'!$P$2:$P$2000,"Sim")=0,"",SUMIFS('Base Diária'!$N$2:$N$2000,'Base Diária'!$A$2:$A$2000,$A40,'Base Diária'!$F$2:$F$2000,P$4))</f>
        <v>0.8617992177314211</v>
      </c>
      <c r="Q40" s="97">
        <f>IF(COUNTIFS('Base Diária'!$A$2:$A$2000,$A40,'Base Diária'!$F$2:$F$2000,Q$4,'Base Diária'!$P$2:$P$2000,"Sim")=0,"",SUMIFS('Base Diária'!$N$2:$N$2000,'Base Diária'!$A$2:$A$2000,$A40,'Base Diária'!$F$2:$F$2000,Q$4))</f>
        <v>0.84224250325945238</v>
      </c>
      <c r="R40" s="97">
        <f>IF(COUNTIFS('Base Diária'!$A$2:$A$2000,$A40,'Base Diária'!$F$2:$F$2000,R$4,'Base Diária'!$P$2:$P$2000,"Sim")=0,"",SUMIFS('Base Diária'!$N$2:$N$2000,'Base Diária'!$A$2:$A$2000,$A40,'Base Diária'!$F$2:$F$2000,R$4))</f>
        <v>1.0052151238591918</v>
      </c>
      <c r="S40" s="97" t="str">
        <f>IF(COUNTIFS('Base Diária'!$A$2:$A$2000,$A40,'Base Diária'!$F$2:$F$2000,S$4,'Base Diária'!$P$2:$P$2000,"Sim")=0,"",SUMIFS('Base Diária'!$N$2:$N$2000,'Base Diária'!$A$2:$A$2000,$A40,'Base Diária'!$F$2:$F$2000,S$4))</f>
        <v/>
      </c>
      <c r="T40" s="97">
        <f>IF(COUNTIFS('Base Diária'!$A$2:$A$2000,$A40,'Base Diária'!$F$2:$F$2000,T$4,'Base Diária'!$P$2:$P$2000,"Sim")=0,"",SUMIFS('Base Diária'!$N$2:$N$2000,'Base Diária'!$A$2:$A$2000,$A40,'Base Diária'!$F$2:$F$2000,T$4))</f>
        <v>0.83050847457627119</v>
      </c>
      <c r="U40" s="97">
        <f>IF(COUNTIFS('Base Diária'!$A$2:$A$2000,$A40,'Base Diária'!$F$2:$F$2000,U$4,'Base Diária'!$P$2:$P$2000,"Sim")=0,"",SUMIFS('Base Diária'!$N$2:$N$2000,'Base Diária'!$A$2:$A$2000,$A40,'Base Diária'!$F$2:$F$2000,U$4))</f>
        <v>0.9048239895697523</v>
      </c>
      <c r="V40" s="97" t="str">
        <f>IF(COUNTIFS('Base Diária'!$A$2:$A$2000,$A40,'Base Diária'!$F$2:$F$2000,V$4,'Base Diária'!$P$2:$P$2000,"Sim")=0,"",SUMIFS('Base Diária'!$N$2:$N$2000,'Base Diária'!$A$2:$A$2000,$A40,'Base Diária'!$F$2:$F$2000,V$4))</f>
        <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12</v>
      </c>
      <c r="AJ40" s="98">
        <f>IFERROR(INDEX('Painel Empregado'!$J$5:$J$63,MATCH($A40,'Painel Empregado'!$A$5:$A$63,0)),"")</f>
        <v>0.88483268144285088</v>
      </c>
      <c r="AK40" s="98">
        <f>IFERROR(INDEX('Painel Empregado'!$M$5:$M$63,MATCH($A40,'Painel Empregado'!$A$5:$A$63,0)),"")</f>
        <v>1</v>
      </c>
      <c r="AL40" s="98">
        <f>IFERROR(INDEX('Painel Empregado'!$K$5:$K$63,MATCH($A40,'Painel Empregado'!$A$5:$A$63,0)),"")</f>
        <v>0.8</v>
      </c>
      <c r="AM40" s="101" t="str">
        <f>IFERROR(INDEX('Painel Empregado'!$Q$5:$Q$63,MATCH($A40,'Painel Empregado'!$A$5:$A$63,0)),"")</f>
        <v>Na meta</v>
      </c>
    </row>
    <row r="41" spans="1:39" ht="15" customHeight="1" x14ac:dyDescent="0.25">
      <c r="A41" s="110">
        <v>52398</v>
      </c>
      <c r="B41" s="18" t="s">
        <v>218</v>
      </c>
      <c r="C41" s="29" t="str">
        <f>IFERROR(INDEX(Cadastro!$C$5:$C$73,MATCH($A41,Cadastro!$A$5:$A$73,0)),"NÃO INFORMADO")</f>
        <v>INS</v>
      </c>
      <c r="D41" s="29" t="str">
        <f>VLOOKUP($A41,CC!$A:$C,3,FALSE())</f>
        <v>INS</v>
      </c>
      <c r="E41" s="29" t="str">
        <f>IFERROR(INDEX(Cadastro!$D$5:$D$73,MATCH($A41,Cadastro!$A$5:$A$73,0)),"")</f>
        <v>Folguista</v>
      </c>
      <c r="F41" s="97">
        <f>IF(COUNTIFS('Base Diária'!$A$2:$A$2000,$A41,'Base Diária'!$F$2:$F$2000,F$4,'Base Diária'!$P$2:$P$2000,"Sim")=0,"",SUMIFS('Base Diária'!$N$2:$N$2000,'Base Diária'!$A$2:$A$2000,$A41,'Base Diária'!$F$2:$F$2000,F$4))</f>
        <v>0.73142112125162961</v>
      </c>
      <c r="G41" s="97">
        <f>IF(COUNTIFS('Base Diária'!$A$2:$A$2000,$A41,'Base Diária'!$F$2:$F$2000,G$4,'Base Diária'!$P$2:$P$2000,"Sim")=0,"",SUMIFS('Base Diária'!$N$2:$N$2000,'Base Diária'!$A$2:$A$2000,$A41,'Base Diária'!$F$2:$F$2000,G$4))</f>
        <v>0.81225554106910036</v>
      </c>
      <c r="H41" s="97">
        <f>IF(COUNTIFS('Base Diária'!$A$2:$A$2000,$A41,'Base Diária'!$F$2:$F$2000,H$4,'Base Diária'!$P$2:$P$2000,"Sim")=0,"",SUMIFS('Base Diária'!$N$2:$N$2000,'Base Diária'!$A$2:$A$2000,$A41,'Base Diária'!$F$2:$F$2000,H$4))</f>
        <v>1.0599700149925038</v>
      </c>
      <c r="I41" s="97">
        <f>IF(COUNTIFS('Base Diária'!$A$2:$A$2000,$A41,'Base Diária'!$F$2:$F$2000,I$4,'Base Diária'!$P$2:$P$2000,"Sim")=0,"",SUMIFS('Base Diária'!$N$2:$N$2000,'Base Diária'!$A$2:$A$2000,$A41,'Base Diária'!$F$2:$F$2000,I$4))</f>
        <v>0.87106446776611701</v>
      </c>
      <c r="J41" s="97" t="str">
        <f>IF(COUNTIFS('Base Diária'!$A$2:$A$2000,$A41,'Base Diária'!$F$2:$F$2000,J$4,'Base Diária'!$P$2:$P$2000,"Sim")=0,"",SUMIFS('Base Diária'!$N$2:$N$2000,'Base Diária'!$A$2:$A$2000,$A41,'Base Diária'!$F$2:$F$2000,J$4))</f>
        <v/>
      </c>
      <c r="K41" s="97" t="str">
        <f>IF(COUNTIFS('Base Diária'!$A$2:$A$2000,$A41,'Base Diária'!$F$2:$F$2000,K$4,'Base Diária'!$P$2:$P$2000,"Sim")=0,"",SUMIFS('Base Diária'!$N$2:$N$2000,'Base Diária'!$A$2:$A$2000,$A41,'Base Diária'!$F$2:$F$2000,K$4))</f>
        <v/>
      </c>
      <c r="L41" s="97">
        <f>IF(COUNTIFS('Base Diária'!$A$2:$A$2000,$A41,'Base Diária'!$F$2:$F$2000,L$4,'Base Diária'!$P$2:$P$2000,"Sim")=0,"",SUMIFS('Base Diária'!$N$2:$N$2000,'Base Diária'!$A$2:$A$2000,$A41,'Base Diária'!$F$2:$F$2000,L$4))</f>
        <v>0.80443285528031294</v>
      </c>
      <c r="M41" s="97">
        <f>IF(COUNTIFS('Base Diária'!$A$2:$A$2000,$A41,'Base Diária'!$F$2:$F$2000,M$4,'Base Diária'!$P$2:$P$2000,"Sim")=0,"",SUMIFS('Base Diária'!$N$2:$N$2000,'Base Diária'!$A$2:$A$2000,$A41,'Base Diária'!$F$2:$F$2000,M$4))</f>
        <v>0.84485006518904826</v>
      </c>
      <c r="N41" s="97">
        <f>IF(COUNTIFS('Base Diária'!$A$2:$A$2000,$A41,'Base Diária'!$F$2:$F$2000,N$4,'Base Diária'!$P$2:$P$2000,"Sim")=0,"",SUMIFS('Base Diária'!$N$2:$N$2000,'Base Diária'!$A$2:$A$2000,$A41,'Base Diária'!$F$2:$F$2000,N$4))</f>
        <v>0.91304347826086951</v>
      </c>
      <c r="O41" s="97">
        <f>IF(COUNTIFS('Base Diária'!$A$2:$A$2000,$A41,'Base Diária'!$F$2:$F$2000,O$4,'Base Diária'!$P$2:$P$2000,"Sim")=0,"",SUMIFS('Base Diária'!$N$2:$N$2000,'Base Diária'!$A$2:$A$2000,$A41,'Base Diária'!$F$2:$F$2000,O$4))</f>
        <v>1.1304347826086956</v>
      </c>
      <c r="P41" s="97" t="str">
        <f>IF(COUNTIFS('Base Diária'!$A$2:$A$2000,$A41,'Base Diária'!$F$2:$F$2000,P$4,'Base Diária'!$P$2:$P$2000,"Sim")=0,"",SUMIFS('Base Diária'!$N$2:$N$2000,'Base Diária'!$A$2:$A$2000,$A41,'Base Diária'!$F$2:$F$2000,P$4))</f>
        <v/>
      </c>
      <c r="Q41" s="97" t="str">
        <f>IF(COUNTIFS('Base Diária'!$A$2:$A$2000,$A41,'Base Diária'!$F$2:$F$2000,Q$4,'Base Diária'!$P$2:$P$2000,"Sim")=0,"",SUMIFS('Base Diária'!$N$2:$N$2000,'Base Diária'!$A$2:$A$2000,$A41,'Base Diária'!$F$2:$F$2000,Q$4))</f>
        <v/>
      </c>
      <c r="R41" s="97">
        <f>IF(COUNTIFS('Base Diária'!$A$2:$A$2000,$A41,'Base Diária'!$F$2:$F$2000,R$4,'Base Diária'!$P$2:$P$2000,"Sim")=0,"",SUMIFS('Base Diária'!$N$2:$N$2000,'Base Diária'!$A$2:$A$2000,$A41,'Base Diária'!$F$2:$F$2000,R$4))</f>
        <v>0.79400260756192953</v>
      </c>
      <c r="S41" s="97">
        <f>IF(COUNTIFS('Base Diária'!$A$2:$A$2000,$A41,'Base Diária'!$F$2:$F$2000,S$4,'Base Diária'!$P$2:$P$2000,"Sim")=0,"",SUMIFS('Base Diária'!$N$2:$N$2000,'Base Diária'!$A$2:$A$2000,$A41,'Base Diária'!$F$2:$F$2000,S$4))</f>
        <v>0.87874837027379404</v>
      </c>
      <c r="T41" s="97">
        <f>IF(COUNTIFS('Base Diária'!$A$2:$A$2000,$A41,'Base Diária'!$F$2:$F$2000,T$4,'Base Diária'!$P$2:$P$2000,"Sim")=0,"",SUMIFS('Base Diária'!$N$2:$N$2000,'Base Diária'!$A$2:$A$2000,$A41,'Base Diária'!$F$2:$F$2000,T$4))</f>
        <v>0.96101949025487254</v>
      </c>
      <c r="U41" s="97">
        <f>IF(COUNTIFS('Base Diária'!$A$2:$A$2000,$A41,'Base Diária'!$F$2:$F$2000,U$4,'Base Diária'!$P$2:$P$2000,"Sim")=0,"",SUMIFS('Base Diária'!$N$2:$N$2000,'Base Diária'!$A$2:$A$2000,$A41,'Base Diária'!$F$2:$F$2000,U$4))</f>
        <v>1.0584707646176912</v>
      </c>
      <c r="V41" s="97" t="str">
        <f>IF(COUNTIFS('Base Diária'!$A$2:$A$2000,$A41,'Base Diária'!$F$2:$F$2000,V$4,'Base Diária'!$P$2:$P$2000,"Sim")=0,"",SUMIFS('Base Diária'!$N$2:$N$2000,'Base Diária'!$A$2:$A$2000,$A41,'Base Diária'!$F$2:$F$2000,V$4))</f>
        <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12</v>
      </c>
      <c r="AJ41" s="98">
        <f>IFERROR(INDEX('Painel Empregado'!$J$5:$J$63,MATCH($A41,'Painel Empregado'!$A$5:$A$63,0)),"")</f>
        <v>0.89841933984193401</v>
      </c>
      <c r="AK41" s="98">
        <f>IFERROR(INDEX('Painel Empregado'!$M$5:$M$63,MATCH($A41,'Painel Empregado'!$A$5:$A$63,0)),"")</f>
        <v>0.83333333333333337</v>
      </c>
      <c r="AL41" s="98">
        <f>IFERROR(INDEX('Painel Empregado'!$K$5:$K$63,MATCH($A41,'Painel Empregado'!$A$5:$A$63,0)),"")</f>
        <v>0.8</v>
      </c>
      <c r="AM41" s="101" t="str">
        <f>IFERROR(INDEX('Painel Empregado'!$Q$5:$Q$63,MATCH($A41,'Painel Empregado'!$A$5:$A$63,0)),"")</f>
        <v>Na meta</v>
      </c>
    </row>
    <row r="42" spans="1:39" ht="15" customHeight="1" x14ac:dyDescent="0.25">
      <c r="A42" s="110">
        <v>12299</v>
      </c>
      <c r="B42" s="18" t="s">
        <v>226</v>
      </c>
      <c r="C42" s="29" t="str">
        <f>IFERROR(INDEX(Cadastro!$C$5:$C$73,MATCH($A42,Cadastro!$A$5:$A$73,0)),"NÃO INFORMADO")</f>
        <v>INS</v>
      </c>
      <c r="D42" s="29" t="str">
        <f>VLOOKUP($A42,CC!$A:$C,3,FALSE())</f>
        <v>INS</v>
      </c>
      <c r="E42" s="29" t="str">
        <f>IFERROR(INDEX(Cadastro!$D$5:$D$73,MATCH($A42,Cadastro!$A$5:$A$73,0)),"")</f>
        <v>A</v>
      </c>
      <c r="F42" s="97" t="str">
        <f>IF(COUNTIFS('Base Diária'!$A$2:$A$2000,$A42,'Base Diária'!$F$2:$F$2000,F$4,'Base Diária'!$P$2:$P$2000,"Sim")=0,"",SUMIFS('Base Diária'!$N$2:$N$2000,'Base Diária'!$A$2:$A$2000,$A42,'Base Diária'!$F$2:$F$2000,F$4))</f>
        <v/>
      </c>
      <c r="G42" s="97">
        <f>IF(COUNTIFS('Base Diária'!$A$2:$A$2000,$A42,'Base Diária'!$F$2:$F$2000,G$4,'Base Diária'!$P$2:$P$2000,"Sim")=0,"",SUMIFS('Base Diária'!$N$2:$N$2000,'Base Diária'!$A$2:$A$2000,$A42,'Base Diária'!$F$2:$F$2000,G$4))</f>
        <v>0.84300791556728238</v>
      </c>
      <c r="H42" s="97">
        <f>IF(COUNTIFS('Base Diária'!$A$2:$A$2000,$A42,'Base Diária'!$F$2:$F$2000,H$4,'Base Diária'!$P$2:$P$2000,"Sim")=0,"",SUMIFS('Base Diária'!$N$2:$N$2000,'Base Diária'!$A$2:$A$2000,$A42,'Base Diária'!$F$2:$F$2000,H$4))</f>
        <v>0.95646437994722955</v>
      </c>
      <c r="I42" s="97">
        <f>IF(COUNTIFS('Base Diária'!$A$2:$A$2000,$A42,'Base Diária'!$F$2:$F$2000,I$4,'Base Diária'!$P$2:$P$2000,"Sim")=0,"",SUMIFS('Base Diária'!$N$2:$N$2000,'Base Diária'!$A$2:$A$2000,$A42,'Base Diária'!$F$2:$F$2000,I$4))</f>
        <v>1.0923482849604222</v>
      </c>
      <c r="J42" s="97">
        <f>IF(COUNTIFS('Base Diária'!$A$2:$A$2000,$A42,'Base Diária'!$F$2:$F$2000,J$4,'Base Diária'!$P$2:$P$2000,"Sim")=0,"",SUMIFS('Base Diária'!$N$2:$N$2000,'Base Diária'!$A$2:$A$2000,$A42,'Base Diária'!$F$2:$F$2000,J$4))</f>
        <v>0.91688654353562016</v>
      </c>
      <c r="K42" s="97">
        <f>IF(COUNTIFS('Base Diária'!$A$2:$A$2000,$A42,'Base Diária'!$F$2:$F$2000,K$4,'Base Diária'!$P$2:$P$2000,"Sim")=0,"",SUMIFS('Base Diária'!$N$2:$N$2000,'Base Diária'!$A$2:$A$2000,$A42,'Base Diária'!$F$2:$F$2000,K$4))</f>
        <v>0.78891820580474936</v>
      </c>
      <c r="L42" s="97" t="str">
        <f>IF(COUNTIFS('Base Diária'!$A$2:$A$2000,$A42,'Base Diária'!$F$2:$F$2000,L$4,'Base Diária'!$P$2:$P$2000,"Sim")=0,"",SUMIFS('Base Diária'!$N$2:$N$2000,'Base Diária'!$A$2:$A$2000,$A42,'Base Diária'!$F$2:$F$2000,L$4))</f>
        <v/>
      </c>
      <c r="M42" s="97">
        <f>IF(COUNTIFS('Base Diária'!$A$2:$A$2000,$A42,'Base Diária'!$F$2:$F$2000,M$4,'Base Diária'!$P$2:$P$2000,"Sim")=0,"",SUMIFS('Base Diária'!$N$2:$N$2000,'Base Diária'!$A$2:$A$2000,$A42,'Base Diária'!$F$2:$F$2000,M$4))</f>
        <v>1.0277044854881268</v>
      </c>
      <c r="N42" s="97">
        <f>IF(COUNTIFS('Base Diária'!$A$2:$A$2000,$A42,'Base Diária'!$F$2:$F$2000,N$4,'Base Diária'!$P$2:$P$2000,"Sim")=0,"",SUMIFS('Base Diária'!$N$2:$N$2000,'Base Diária'!$A$2:$A$2000,$A42,'Base Diária'!$F$2:$F$2000,N$4))</f>
        <v>0.9920844327176781</v>
      </c>
      <c r="O42" s="97">
        <f>IF(COUNTIFS('Base Diária'!$A$2:$A$2000,$A42,'Base Diária'!$F$2:$F$2000,O$4,'Base Diária'!$P$2:$P$2000,"Sim")=0,"",SUMIFS('Base Diária'!$N$2:$N$2000,'Base Diária'!$A$2:$A$2000,$A42,'Base Diária'!$F$2:$F$2000,O$4))</f>
        <v>0.92084432717678089</v>
      </c>
      <c r="P42" s="97">
        <f>IF(COUNTIFS('Base Diária'!$A$2:$A$2000,$A42,'Base Diária'!$F$2:$F$2000,P$4,'Base Diária'!$P$2:$P$2000,"Sim")=0,"",SUMIFS('Base Diária'!$N$2:$N$2000,'Base Diária'!$A$2:$A$2000,$A42,'Base Diária'!$F$2:$F$2000,P$4))</f>
        <v>1.0263852242744063</v>
      </c>
      <c r="Q42" s="97">
        <f>IF(COUNTIFS('Base Diária'!$A$2:$A$2000,$A42,'Base Diária'!$F$2:$F$2000,Q$4,'Base Diária'!$P$2:$P$2000,"Sim")=0,"",SUMIFS('Base Diária'!$N$2:$N$2000,'Base Diária'!$A$2:$A$2000,$A42,'Base Diária'!$F$2:$F$2000,Q$4))</f>
        <v>0.91029023746701854</v>
      </c>
      <c r="R42" s="97" t="str">
        <f>IF(COUNTIFS('Base Diária'!$A$2:$A$2000,$A42,'Base Diária'!$F$2:$F$2000,R$4,'Base Diária'!$P$2:$P$2000,"Sim")=0,"",SUMIFS('Base Diária'!$N$2:$N$2000,'Base Diária'!$A$2:$A$2000,$A42,'Base Diária'!$F$2:$F$2000,R$4))</f>
        <v/>
      </c>
      <c r="S42" s="97">
        <f>IF(COUNTIFS('Base Diária'!$A$2:$A$2000,$A42,'Base Diária'!$F$2:$F$2000,S$4,'Base Diária'!$P$2:$P$2000,"Sim")=0,"",SUMIFS('Base Diária'!$N$2:$N$2000,'Base Diária'!$A$2:$A$2000,$A42,'Base Diária'!$F$2:$F$2000,S$4))</f>
        <v>0.93271767810026385</v>
      </c>
      <c r="T42" s="97">
        <f>IF(COUNTIFS('Base Diária'!$A$2:$A$2000,$A42,'Base Diária'!$F$2:$F$2000,T$4,'Base Diária'!$P$2:$P$2000,"Sim")=0,"",SUMIFS('Base Diária'!$N$2:$N$2000,'Base Diária'!$A$2:$A$2000,$A42,'Base Diária'!$F$2:$F$2000,T$4))</f>
        <v>1.0013192612137203</v>
      </c>
      <c r="U42" s="97">
        <f>IF(COUNTIFS('Base Diária'!$A$2:$A$2000,$A42,'Base Diária'!$F$2:$F$2000,U$4,'Base Diária'!$P$2:$P$2000,"Sim")=0,"",SUMIFS('Base Diária'!$N$2:$N$2000,'Base Diária'!$A$2:$A$2000,$A42,'Base Diária'!$F$2:$F$2000,U$4))</f>
        <v>1.0593667546174144</v>
      </c>
      <c r="V42" s="97" t="str">
        <f>IF(COUNTIFS('Base Diária'!$A$2:$A$2000,$A42,'Base Diária'!$F$2:$F$2000,V$4,'Base Diária'!$P$2:$P$2000,"Sim")=0,"",SUMIFS('Base Diária'!$N$2:$N$2000,'Base Diária'!$A$2:$A$2000,$A42,'Base Diária'!$F$2:$F$2000,V$4))</f>
        <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13</v>
      </c>
      <c r="AJ42" s="98">
        <f>IFERROR(INDEX('Painel Empregado'!$J$5:$J$63,MATCH($A42,'Painel Empregado'!$A$5:$A$63,0)),"")</f>
        <v>0.95910290237467044</v>
      </c>
      <c r="AK42" s="98">
        <f>IFERROR(INDEX('Painel Empregado'!$M$5:$M$63,MATCH($A42,'Painel Empregado'!$A$5:$A$63,0)),"")</f>
        <v>0.92307692307692313</v>
      </c>
      <c r="AL42" s="98">
        <f>IFERROR(INDEX('Painel Empregado'!$K$5:$K$63,MATCH($A42,'Painel Empregado'!$A$5:$A$63,0)),"")</f>
        <v>0.8</v>
      </c>
      <c r="AM42" s="101" t="str">
        <f>IFERROR(INDEX('Painel Empregado'!$Q$5:$Q$63,MATCH($A42,'Painel Empregado'!$A$5:$A$63,0)),"")</f>
        <v>Na meta</v>
      </c>
    </row>
    <row r="43" spans="1:39" ht="15" customHeight="1" x14ac:dyDescent="0.25">
      <c r="A43" s="110">
        <v>52351</v>
      </c>
      <c r="B43" s="18" t="s">
        <v>176</v>
      </c>
      <c r="C43" s="29" t="str">
        <f>IFERROR(INDEX(Cadastro!$C$5:$C$73,MATCH($A43,Cadastro!$A$5:$A$73,0)),"NÃO INFORMADO")</f>
        <v>LUB</v>
      </c>
      <c r="D43" s="29" t="str">
        <f>VLOOKUP($A43,CC!$A:$C,3,FALSE())</f>
        <v>LUB</v>
      </c>
      <c r="E43" s="29" t="str">
        <f>IFERROR(INDEX(Cadastro!$D$5:$D$73,MATCH($A43,Cadastro!$A$5:$A$73,0)),"")</f>
        <v>6x1</v>
      </c>
      <c r="F43" s="97">
        <f>IF(COUNTIFS('Base Diária'!$A$2:$A$2000,$A43,'Base Diária'!$F$2:$F$2000,F$4,'Base Diária'!$P$2:$P$2000,"Sim")=0,"",SUMIFS('Base Diária'!$N$2:$N$2000,'Base Diária'!$A$2:$A$2000,$A43,'Base Diária'!$F$2:$F$2000,F$4))</f>
        <v>0.76136363636363635</v>
      </c>
      <c r="G43" s="97">
        <f>IF(COUNTIFS('Base Diária'!$A$2:$A$2000,$A43,'Base Diária'!$F$2:$F$2000,G$4,'Base Diária'!$P$2:$P$2000,"Sim")=0,"",SUMIFS('Base Diária'!$N$2:$N$2000,'Base Diária'!$A$2:$A$2000,$A43,'Base Diária'!$F$2:$F$2000,G$4))</f>
        <v>0.88068181818181812</v>
      </c>
      <c r="H43" s="97">
        <f>IF(COUNTIFS('Base Diária'!$A$2:$A$2000,$A43,'Base Diária'!$F$2:$F$2000,H$4,'Base Diária'!$P$2:$P$2000,"Sim")=0,"",SUMIFS('Base Diária'!$N$2:$N$2000,'Base Diária'!$A$2:$A$2000,$A43,'Base Diária'!$F$2:$F$2000,H$4))</f>
        <v>0.87272727272727268</v>
      </c>
      <c r="I43" s="97">
        <f>IF(COUNTIFS('Base Diária'!$A$2:$A$2000,$A43,'Base Diária'!$F$2:$F$2000,I$4,'Base Diária'!$P$2:$P$2000,"Sim")=0,"",SUMIFS('Base Diária'!$N$2:$N$2000,'Base Diária'!$A$2:$A$2000,$A43,'Base Diária'!$F$2:$F$2000,I$4))</f>
        <v>0.91022727272727266</v>
      </c>
      <c r="J43" s="97">
        <f>IF(COUNTIFS('Base Diária'!$A$2:$A$2000,$A43,'Base Diária'!$F$2:$F$2000,J$4,'Base Diária'!$P$2:$P$2000,"Sim")=0,"",SUMIFS('Base Diária'!$N$2:$N$2000,'Base Diária'!$A$2:$A$2000,$A43,'Base Diária'!$F$2:$F$2000,J$4))</f>
        <v>0.90340909090909094</v>
      </c>
      <c r="K43" s="97">
        <f>IF(COUNTIFS('Base Diária'!$A$2:$A$2000,$A43,'Base Diária'!$F$2:$F$2000,K$4,'Base Diária'!$P$2:$P$2000,"Sim")=0,"",SUMIFS('Base Diária'!$N$2:$N$2000,'Base Diária'!$A$2:$A$2000,$A43,'Base Diária'!$F$2:$F$2000,K$4))</f>
        <v>0.83765347885402452</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0.875</v>
      </c>
      <c r="N43" s="97">
        <f>IF(COUNTIFS('Base Diária'!$A$2:$A$2000,$A43,'Base Diária'!$F$2:$F$2000,N$4,'Base Diária'!$P$2:$P$2000,"Sim")=0,"",SUMIFS('Base Diária'!$N$2:$N$2000,'Base Diária'!$A$2:$A$2000,$A43,'Base Diária'!$F$2:$F$2000,N$4))</f>
        <v>0.87727272727272732</v>
      </c>
      <c r="O43" s="97">
        <f>IF(COUNTIFS('Base Diária'!$A$2:$A$2000,$A43,'Base Diária'!$F$2:$F$2000,O$4,'Base Diária'!$P$2:$P$2000,"Sim")=0,"",SUMIFS('Base Diária'!$N$2:$N$2000,'Base Diária'!$A$2:$A$2000,$A43,'Base Diária'!$F$2:$F$2000,O$4))</f>
        <v>0.8931818181818183</v>
      </c>
      <c r="P43" s="97">
        <f>IF(COUNTIFS('Base Diária'!$A$2:$A$2000,$A43,'Base Diária'!$F$2:$F$2000,P$4,'Base Diária'!$P$2:$P$2000,"Sim")=0,"",SUMIFS('Base Diária'!$N$2:$N$2000,'Base Diária'!$A$2:$A$2000,$A43,'Base Diária'!$F$2:$F$2000,P$4))</f>
        <v>0.8943181818181819</v>
      </c>
      <c r="Q43" s="97">
        <f>IF(COUNTIFS('Base Diária'!$A$2:$A$2000,$A43,'Base Diária'!$F$2:$F$2000,Q$4,'Base Diária'!$P$2:$P$2000,"Sim")=0,"",SUMIFS('Base Diária'!$N$2:$N$2000,'Base Diária'!$A$2:$A$2000,$A43,'Base Diária'!$F$2:$F$2000,Q$4))</f>
        <v>0.88636363636363635</v>
      </c>
      <c r="R43" s="97" t="str">
        <f>IF(COUNTIFS('Base Diária'!$A$2:$A$2000,$A43,'Base Diária'!$F$2:$F$2000,R$4,'Base Diária'!$P$2:$P$2000,"Sim")=0,"",SUMIFS('Base Diária'!$N$2:$N$2000,'Base Diária'!$A$2:$A$2000,$A43,'Base Diária'!$F$2:$F$2000,R$4))</f>
        <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t="str">
        <f>IF(COUNTIFS('Base Diária'!$A$2:$A$2000,$A43,'Base Diária'!$F$2:$F$2000,V$4,'Base Diária'!$P$2:$P$2000,"Sim")=0,"",SUMIFS('Base Diária'!$N$2:$N$2000,'Base Diária'!$A$2:$A$2000,$A43,'Base Diária'!$F$2:$F$2000,V$4))</f>
        <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11</v>
      </c>
      <c r="AJ43" s="98">
        <f>IFERROR(INDEX('Painel Empregado'!$J$5:$J$63,MATCH($A43,'Painel Empregado'!$A$5:$A$63,0)),"")</f>
        <v>0.87254799118850335</v>
      </c>
      <c r="AK43" s="98">
        <f>IFERROR(INDEX('Painel Empregado'!$M$5:$M$63,MATCH($A43,'Painel Empregado'!$A$5:$A$63,0)),"")</f>
        <v>0.90909090909090906</v>
      </c>
      <c r="AL43" s="98">
        <f>IFERROR(INDEX('Painel Empregado'!$K$5:$K$63,MATCH($A43,'Painel Empregado'!$A$5:$A$63,0)),"")</f>
        <v>0.8</v>
      </c>
      <c r="AM43" s="101" t="str">
        <f>IFERROR(INDEX('Painel Empregado'!$Q$5:$Q$63,MATCH($A43,'Painel Empregado'!$A$5:$A$63,0)),"")</f>
        <v>Na meta</v>
      </c>
    </row>
    <row r="44" spans="1:39" ht="15" customHeight="1" x14ac:dyDescent="0.25">
      <c r="A44" s="110">
        <v>56256</v>
      </c>
      <c r="B44" s="18" t="s">
        <v>196</v>
      </c>
      <c r="C44" s="29" t="str">
        <f>IFERROR(INDEX(Cadastro!$C$5:$C$73,MATCH($A44,Cadastro!$A$5:$A$73,0)),"NÃO INFORMADO")</f>
        <v>LUB</v>
      </c>
      <c r="D44" s="29" t="str">
        <f>VLOOKUP($A44,CC!$A:$C,3,FALSE())</f>
        <v>LUB</v>
      </c>
      <c r="E44" s="29" t="str">
        <f>IFERROR(INDEX(Cadastro!$D$5:$D$73,MATCH($A44,Cadastro!$A$5:$A$73,0)),"")</f>
        <v>6x1</v>
      </c>
      <c r="F44" s="97" t="str">
        <f>IF(COUNTIFS('Base Diária'!$A$2:$A$2000,$A44,'Base Diária'!$F$2:$F$2000,F$4,'Base Diária'!$P$2:$P$2000,"Sim")=0,"",SUMIFS('Base Diária'!$N$2:$N$2000,'Base Diária'!$A$2:$A$2000,$A44,'Base Diária'!$F$2:$F$2000,F$4))</f>
        <v/>
      </c>
      <c r="G44" s="97" t="str">
        <f>IF(COUNTIFS('Base Diária'!$A$2:$A$2000,$A44,'Base Diária'!$F$2:$F$2000,G$4,'Base Diária'!$P$2:$P$2000,"Sim")=0,"",SUMIFS('Base Diária'!$N$2:$N$2000,'Base Diária'!$A$2:$A$2000,$A44,'Base Diária'!$F$2:$F$2000,G$4))</f>
        <v/>
      </c>
      <c r="H44" s="97">
        <f>IF(COUNTIFS('Base Diária'!$A$2:$A$2000,$A44,'Base Diária'!$F$2:$F$2000,H$4,'Base Diária'!$P$2:$P$2000,"Sim")=0,"",SUMIFS('Base Diária'!$N$2:$N$2000,'Base Diária'!$A$2:$A$2000,$A44,'Base Diária'!$F$2:$F$2000,H$4))</f>
        <v>0.81136363636363629</v>
      </c>
      <c r="I44" s="97">
        <f>IF(COUNTIFS('Base Diária'!$A$2:$A$2000,$A44,'Base Diária'!$F$2:$F$2000,I$4,'Base Diária'!$P$2:$P$2000,"Sim")=0,"",SUMIFS('Base Diária'!$N$2:$N$2000,'Base Diária'!$A$2:$A$2000,$A44,'Base Diária'!$F$2:$F$2000,I$4))</f>
        <v>0.80568181818181794</v>
      </c>
      <c r="J44" s="97">
        <f>IF(COUNTIFS('Base Diária'!$A$2:$A$2000,$A44,'Base Diária'!$F$2:$F$2000,J$4,'Base Diária'!$P$2:$P$2000,"Sim")=0,"",SUMIFS('Base Diária'!$N$2:$N$2000,'Base Diária'!$A$2:$A$2000,$A44,'Base Diária'!$F$2:$F$2000,J$4))</f>
        <v>0.78977272727272718</v>
      </c>
      <c r="K44" s="97">
        <f>IF(COUNTIFS('Base Diária'!$A$2:$A$2000,$A44,'Base Diária'!$F$2:$F$2000,K$4,'Base Diária'!$P$2:$P$2000,"Sim")=0,"",SUMIFS('Base Diária'!$N$2:$N$2000,'Base Diária'!$A$2:$A$2000,$A44,'Base Diária'!$F$2:$F$2000,K$4))</f>
        <v>0.81309686221009536</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0.8568181818181817</v>
      </c>
      <c r="N44" s="97">
        <f>IF(COUNTIFS('Base Diária'!$A$2:$A$2000,$A44,'Base Diária'!$F$2:$F$2000,N$4,'Base Diária'!$P$2:$P$2000,"Sim")=0,"",SUMIFS('Base Diária'!$N$2:$N$2000,'Base Diária'!$A$2:$A$2000,$A44,'Base Diária'!$F$2:$F$2000,N$4))</f>
        <v>0.82727272727272727</v>
      </c>
      <c r="O44" s="97">
        <f>IF(COUNTIFS('Base Diária'!$A$2:$A$2000,$A44,'Base Diária'!$F$2:$F$2000,O$4,'Base Diária'!$P$2:$P$2000,"Sim")=0,"",SUMIFS('Base Diária'!$N$2:$N$2000,'Base Diária'!$A$2:$A$2000,$A44,'Base Diária'!$F$2:$F$2000,O$4))</f>
        <v>0.8579545454545453</v>
      </c>
      <c r="P44" s="97">
        <f>IF(COUNTIFS('Base Diária'!$A$2:$A$2000,$A44,'Base Diária'!$F$2:$F$2000,P$4,'Base Diária'!$P$2:$P$2000,"Sim")=0,"",SUMIFS('Base Diária'!$N$2:$N$2000,'Base Diária'!$A$2:$A$2000,$A44,'Base Diária'!$F$2:$F$2000,P$4))</f>
        <v>0.81590909090909081</v>
      </c>
      <c r="Q44" s="97">
        <f>IF(COUNTIFS('Base Diária'!$A$2:$A$2000,$A44,'Base Diária'!$F$2:$F$2000,Q$4,'Base Diária'!$P$2:$P$2000,"Sim")=0,"",SUMIFS('Base Diária'!$N$2:$N$2000,'Base Diária'!$A$2:$A$2000,$A44,'Base Diária'!$F$2:$F$2000,Q$4))</f>
        <v>0.83068181818181797</v>
      </c>
      <c r="R44" s="97">
        <f>IF(COUNTIFS('Base Diária'!$A$2:$A$2000,$A44,'Base Diária'!$F$2:$F$2000,R$4,'Base Diária'!$P$2:$P$2000,"Sim")=0,"",SUMIFS('Base Diária'!$N$2:$N$2000,'Base Diária'!$A$2:$A$2000,$A44,'Base Diária'!$F$2:$F$2000,R$4))</f>
        <v>0.50477489768076389</v>
      </c>
      <c r="S44" s="97" t="str">
        <f>IF(COUNTIFS('Base Diária'!$A$2:$A$2000,$A44,'Base Diária'!$F$2:$F$2000,S$4,'Base Diária'!$P$2:$P$2000,"Sim")=0,"",SUMIFS('Base Diária'!$N$2:$N$2000,'Base Diária'!$A$2:$A$2000,$A44,'Base Diária'!$F$2:$F$2000,S$4))</f>
        <v/>
      </c>
      <c r="T44" s="97">
        <f>IF(COUNTIFS('Base Diária'!$A$2:$A$2000,$A44,'Base Diária'!$F$2:$F$2000,T$4,'Base Diária'!$P$2:$P$2000,"Sim")=0,"",SUMIFS('Base Diária'!$N$2:$N$2000,'Base Diária'!$A$2:$A$2000,$A44,'Base Diária'!$F$2:$F$2000,T$4))</f>
        <v>0.71249999999999991</v>
      </c>
      <c r="U44" s="97">
        <f>IF(COUNTIFS('Base Diária'!$A$2:$A$2000,$A44,'Base Diária'!$F$2:$F$2000,U$4,'Base Diária'!$P$2:$P$2000,"Sim")=0,"",SUMIFS('Base Diária'!$N$2:$N$2000,'Base Diária'!$A$2:$A$2000,$A44,'Base Diária'!$F$2:$F$2000,U$4))</f>
        <v>0</v>
      </c>
      <c r="V44" s="97" t="str">
        <f>IF(COUNTIFS('Base Diária'!$A$2:$A$2000,$A44,'Base Diária'!$F$2:$F$2000,V$4,'Base Diária'!$P$2:$P$2000,"Sim")=0,"",SUMIFS('Base Diária'!$N$2:$N$2000,'Base Diária'!$A$2:$A$2000,$A44,'Base Diária'!$F$2:$F$2000,V$4))</f>
        <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11</v>
      </c>
      <c r="AJ44" s="98">
        <f>IFERROR(INDEX('Painel Empregado'!$J$5:$J$63,MATCH($A44,'Painel Empregado'!$A$5:$A$63,0)),"")</f>
        <v>0.78808864265927969</v>
      </c>
      <c r="AK44" s="98">
        <f>IFERROR(INDEX('Painel Empregado'!$M$5:$M$63,MATCH($A44,'Painel Empregado'!$A$5:$A$63,0)),"")</f>
        <v>0.72727272727272729</v>
      </c>
      <c r="AL44" s="98">
        <f>IFERROR(INDEX('Painel Empregado'!$K$5:$K$63,MATCH($A44,'Painel Empregado'!$A$5:$A$63,0)),"")</f>
        <v>0.8</v>
      </c>
      <c r="AM44" s="101" t="str">
        <f>IFERROR(INDEX('Painel Empregado'!$Q$5:$Q$63,MATCH($A44,'Painel Empregado'!$A$5:$A$63,0)),"")</f>
        <v>Crítico</v>
      </c>
    </row>
    <row r="45" spans="1:39" ht="15" customHeight="1" x14ac:dyDescent="0.25">
      <c r="A45" s="110">
        <v>11415</v>
      </c>
      <c r="B45" s="18" t="s">
        <v>197</v>
      </c>
      <c r="C45" s="29" t="str">
        <f>IFERROR(INDEX(Cadastro!$C$5:$C$73,MATCH($A45,Cadastro!$A$5:$A$73,0)),"NÃO INFORMADO")</f>
        <v>LUB</v>
      </c>
      <c r="D45" s="29" t="str">
        <f>VLOOKUP($A45,CC!$A:$C,3,FALSE())</f>
        <v>LUB</v>
      </c>
      <c r="E45" s="29" t="str">
        <f>IFERROR(INDEX(Cadastro!$D$5:$D$73,MATCH($A45,Cadastro!$A$5:$A$73,0)),"")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f>IF(COUNTIFS('Base Diária'!$A$2:$A$2000,$A45,'Base Diária'!$F$2:$F$2000,O$4,'Base Diária'!$P$2:$P$2000,"Sim")=0,"",SUMIFS('Base Diária'!$N$2:$N$2000,'Base Diária'!$A$2:$A$2000,$A45,'Base Diária'!$F$2:$F$2000,O$4))</f>
        <v>0.84090909090909083</v>
      </c>
      <c r="P45" s="97">
        <f>IF(COUNTIFS('Base Diária'!$A$2:$A$2000,$A45,'Base Diária'!$F$2:$F$2000,P$4,'Base Diária'!$P$2:$P$2000,"Sim")=0,"",SUMIFS('Base Diária'!$N$2:$N$2000,'Base Diária'!$A$2:$A$2000,$A45,'Base Diária'!$F$2:$F$2000,P$4))</f>
        <v>0.80113636363636342</v>
      </c>
      <c r="Q45" s="97">
        <f>IF(COUNTIFS('Base Diária'!$A$2:$A$2000,$A45,'Base Diária'!$F$2:$F$2000,Q$4,'Base Diária'!$P$2:$P$2000,"Sim")=0,"",SUMIFS('Base Diária'!$N$2:$N$2000,'Base Diária'!$A$2:$A$2000,$A45,'Base Diária'!$F$2:$F$2000,Q$4))</f>
        <v>0.8102272727272728</v>
      </c>
      <c r="R45" s="97">
        <f>IF(COUNTIFS('Base Diária'!$A$2:$A$2000,$A45,'Base Diária'!$F$2:$F$2000,R$4,'Base Diária'!$P$2:$P$2000,"Sim")=0,"",SUMIFS('Base Diária'!$N$2:$N$2000,'Base Diária'!$A$2:$A$2000,$A45,'Base Diária'!$F$2:$F$2000,R$4))</f>
        <v>0.86084583901773504</v>
      </c>
      <c r="S45" s="97" t="str">
        <f>IF(COUNTIFS('Base Diária'!$A$2:$A$2000,$A45,'Base Diária'!$F$2:$F$2000,S$4,'Base Diária'!$P$2:$P$2000,"Sim")=0,"",SUMIFS('Base Diária'!$N$2:$N$2000,'Base Diária'!$A$2:$A$2000,$A45,'Base Diária'!$F$2:$F$2000,S$4))</f>
        <v/>
      </c>
      <c r="T45" s="97">
        <f>IF(COUNTIFS('Base Diária'!$A$2:$A$2000,$A45,'Base Diária'!$F$2:$F$2000,T$4,'Base Diária'!$P$2:$P$2000,"Sim")=0,"",SUMIFS('Base Diária'!$N$2:$N$2000,'Base Diária'!$A$2:$A$2000,$A45,'Base Diária'!$F$2:$F$2000,T$4))</f>
        <v>0</v>
      </c>
      <c r="U45" s="97">
        <f>IF(COUNTIFS('Base Diária'!$A$2:$A$2000,$A45,'Base Diária'!$F$2:$F$2000,U$4,'Base Diária'!$P$2:$P$2000,"Sim")=0,"",SUMIFS('Base Diária'!$N$2:$N$2000,'Base Diária'!$A$2:$A$2000,$A45,'Base Diária'!$F$2:$F$2000,U$4))</f>
        <v>0</v>
      </c>
      <c r="V45" s="97" t="str">
        <f>IF(COUNTIFS('Base Diária'!$A$2:$A$2000,$A45,'Base Diária'!$F$2:$F$2000,V$4,'Base Diária'!$P$2:$P$2000,"Sim")=0,"",SUMIFS('Base Diária'!$N$2:$N$2000,'Base Diária'!$A$2:$A$2000,$A45,'Base Diária'!$F$2:$F$2000,V$4))</f>
        <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4</v>
      </c>
      <c r="AJ45" s="98">
        <f>IFERROR(INDEX('Painel Empregado'!$J$5:$J$63,MATCH($A45,'Painel Empregado'!$A$5:$A$63,0)),"")</f>
        <v>0.82686036169581956</v>
      </c>
      <c r="AK45" s="98">
        <f>IFERROR(INDEX('Painel Empregado'!$M$5:$M$63,MATCH($A45,'Painel Empregado'!$A$5:$A$63,0)),"")</f>
        <v>1</v>
      </c>
      <c r="AL45" s="98">
        <f>IFERROR(INDEX('Painel Empregado'!$K$5:$K$63,MATCH($A45,'Painel Empregado'!$A$5:$A$63,0)),"")</f>
        <v>0.8</v>
      </c>
      <c r="AM45" s="101" t="str">
        <f>IFERROR(INDEX('Painel Empregado'!$Q$5:$Q$63,MATCH($A45,'Painel Empregado'!$A$5:$A$63,0)),"")</f>
        <v>Na meta</v>
      </c>
    </row>
    <row r="46" spans="1:39" ht="15" customHeight="1" x14ac:dyDescent="0.25">
      <c r="A46" s="110">
        <v>54747</v>
      </c>
      <c r="B46" s="18" t="s">
        <v>221</v>
      </c>
      <c r="C46" s="29" t="str">
        <f>IFERROR(INDEX(Cadastro!$C$5:$C$73,MATCH($A46,Cadastro!$A$5:$A$73,0)),"NÃO INFORMADO")</f>
        <v>LUB</v>
      </c>
      <c r="D46" s="29" t="str">
        <f>VLOOKUP($A46,CC!$A:$C,3,FALSE())</f>
        <v>LUB</v>
      </c>
      <c r="E46" s="29" t="str">
        <f>IFERROR(INDEX(Cadastro!$D$5:$D$73,MATCH($A46,Cadastro!$A$5:$A$73,0)),"")</f>
        <v>6x1</v>
      </c>
      <c r="F46" s="97">
        <f>IF(COUNTIFS('Base Diária'!$A$2:$A$2000,$A46,'Base Diária'!$F$2:$F$2000,F$4,'Base Diária'!$P$2:$P$2000,"Sim")=0,"",SUMIFS('Base Diária'!$N$2:$N$2000,'Base Diária'!$A$2:$A$2000,$A46,'Base Diária'!$F$2:$F$2000,F$4))</f>
        <v>0.82727272727272716</v>
      </c>
      <c r="G46" s="97">
        <f>IF(COUNTIFS('Base Diária'!$A$2:$A$2000,$A46,'Base Diária'!$F$2:$F$2000,G$4,'Base Diária'!$P$2:$P$2000,"Sim")=0,"",SUMIFS('Base Diária'!$N$2:$N$2000,'Base Diária'!$A$2:$A$2000,$A46,'Base Diária'!$F$2:$F$2000,G$4))</f>
        <v>0.94659090909090937</v>
      </c>
      <c r="H46" s="97">
        <f>IF(COUNTIFS('Base Diária'!$A$2:$A$2000,$A46,'Base Diária'!$F$2:$F$2000,H$4,'Base Diária'!$P$2:$P$2000,"Sim")=0,"",SUMIFS('Base Diária'!$N$2:$N$2000,'Base Diária'!$A$2:$A$2000,$A46,'Base Diária'!$F$2:$F$2000,H$4))</f>
        <v>0.90795454545454557</v>
      </c>
      <c r="I46" s="97" t="str">
        <f>IF(COUNTIFS('Base Diária'!$A$2:$A$2000,$A46,'Base Diária'!$F$2:$F$2000,I$4,'Base Diária'!$P$2:$P$2000,"Sim")=0,"",SUMIFS('Base Diária'!$N$2:$N$2000,'Base Diária'!$A$2:$A$2000,$A46,'Base Diária'!$F$2:$F$2000,I$4))</f>
        <v/>
      </c>
      <c r="J46" s="97">
        <f>IF(COUNTIFS('Base Diária'!$A$2:$A$2000,$A46,'Base Diária'!$F$2:$F$2000,J$4,'Base Diária'!$P$2:$P$2000,"Sim")=0,"",SUMIFS('Base Diária'!$N$2:$N$2000,'Base Diária'!$A$2:$A$2000,$A46,'Base Diária'!$F$2:$F$2000,J$4))</f>
        <v>0.90568181818181837</v>
      </c>
      <c r="K46" s="97">
        <f>IF(COUNTIFS('Base Diária'!$A$2:$A$2000,$A46,'Base Diária'!$F$2:$F$2000,K$4,'Base Diária'!$P$2:$P$2000,"Sim")=0,"",SUMIFS('Base Diária'!$N$2:$N$2000,'Base Diária'!$A$2:$A$2000,$A46,'Base Diária'!$F$2:$F$2000,K$4))</f>
        <v>0.90313778990450222</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0.94090909090909092</v>
      </c>
      <c r="N46" s="97">
        <f>IF(COUNTIFS('Base Diária'!$A$2:$A$2000,$A46,'Base Diária'!$F$2:$F$2000,N$4,'Base Diária'!$P$2:$P$2000,"Sim")=0,"",SUMIFS('Base Diária'!$N$2:$N$2000,'Base Diária'!$A$2:$A$2000,$A46,'Base Diária'!$F$2:$F$2000,N$4))</f>
        <v>0.8954545454545455</v>
      </c>
      <c r="O46" s="97">
        <f>IF(COUNTIFS('Base Diária'!$A$2:$A$2000,$A46,'Base Diária'!$F$2:$F$2000,O$4,'Base Diária'!$P$2:$P$2000,"Sim")=0,"",SUMIFS('Base Diária'!$N$2:$N$2000,'Base Diária'!$A$2:$A$2000,$A46,'Base Diária'!$F$2:$F$2000,O$4))</f>
        <v>0.87840909090909092</v>
      </c>
      <c r="P46" s="97">
        <f>IF(COUNTIFS('Base Diária'!$A$2:$A$2000,$A46,'Base Diária'!$F$2:$F$2000,P$4,'Base Diária'!$P$2:$P$2000,"Sim")=0,"",SUMIFS('Base Diária'!$N$2:$N$2000,'Base Diária'!$A$2:$A$2000,$A46,'Base Diária'!$F$2:$F$2000,P$4))</f>
        <v>0.93863636363636349</v>
      </c>
      <c r="Q46" s="97">
        <f>IF(COUNTIFS('Base Diária'!$A$2:$A$2000,$A46,'Base Diária'!$F$2:$F$2000,Q$4,'Base Diária'!$P$2:$P$2000,"Sim")=0,"",SUMIFS('Base Diária'!$N$2:$N$2000,'Base Diária'!$A$2:$A$2000,$A46,'Base Diária'!$F$2:$F$2000,Q$4))</f>
        <v>0.91363636363636369</v>
      </c>
      <c r="R46" s="97">
        <f>IF(COUNTIFS('Base Diária'!$A$2:$A$2000,$A46,'Base Diária'!$F$2:$F$2000,R$4,'Base Diária'!$P$2:$P$2000,"Sim")=0,"",SUMIFS('Base Diária'!$N$2:$N$2000,'Base Diária'!$A$2:$A$2000,$A46,'Base Diária'!$F$2:$F$2000,R$4))</f>
        <v>0.90586630286493863</v>
      </c>
      <c r="S46" s="97" t="str">
        <f>IF(COUNTIFS('Base Diária'!$A$2:$A$2000,$A46,'Base Diária'!$F$2:$F$2000,S$4,'Base Diária'!$P$2:$P$2000,"Sim")=0,"",SUMIFS('Base Diária'!$N$2:$N$2000,'Base Diária'!$A$2:$A$2000,$A46,'Base Diária'!$F$2:$F$2000,S$4))</f>
        <v/>
      </c>
      <c r="T46" s="97">
        <f>IF(COUNTIFS('Base Diária'!$A$2:$A$2000,$A46,'Base Diária'!$F$2:$F$2000,T$4,'Base Diária'!$P$2:$P$2000,"Sim")=0,"",SUMIFS('Base Diária'!$N$2:$N$2000,'Base Diária'!$A$2:$A$2000,$A46,'Base Diária'!$F$2:$F$2000,T$4))</f>
        <v>0.93295454545454548</v>
      </c>
      <c r="U46" s="97">
        <f>IF(COUNTIFS('Base Diária'!$A$2:$A$2000,$A46,'Base Diária'!$F$2:$F$2000,U$4,'Base Diária'!$P$2:$P$2000,"Sim")=0,"",SUMIFS('Base Diária'!$N$2:$N$2000,'Base Diária'!$A$2:$A$2000,$A46,'Base Diária'!$F$2:$F$2000,U$4))</f>
        <v>0</v>
      </c>
      <c r="V46" s="97" t="str">
        <f>IF(COUNTIFS('Base Diária'!$A$2:$A$2000,$A46,'Base Diária'!$F$2:$F$2000,V$4,'Base Diária'!$P$2:$P$2000,"Sim")=0,"",SUMIFS('Base Diária'!$N$2:$N$2000,'Base Diária'!$A$2:$A$2000,$A46,'Base Diária'!$F$2:$F$2000,V$4))</f>
        <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12</v>
      </c>
      <c r="AJ46" s="98">
        <f>IFERROR(INDEX('Painel Empregado'!$J$5:$J$63,MATCH($A46,'Painel Empregado'!$A$5:$A$63,0)),"")</f>
        <v>0.90814338593415189</v>
      </c>
      <c r="AK46" s="98">
        <f>IFERROR(INDEX('Painel Empregado'!$M$5:$M$63,MATCH($A46,'Painel Empregado'!$A$5:$A$63,0)),"")</f>
        <v>1</v>
      </c>
      <c r="AL46" s="98">
        <f>IFERROR(INDEX('Painel Empregado'!$K$5:$K$63,MATCH($A46,'Painel Empregado'!$A$5:$A$63,0)),"")</f>
        <v>0.8</v>
      </c>
      <c r="AM46" s="101" t="str">
        <f>IFERROR(INDEX('Painel Empregado'!$Q$5:$Q$63,MATCH($A46,'Painel Empregado'!$A$5:$A$63,0)),"")</f>
        <v>Na meta</v>
      </c>
    </row>
    <row r="47" spans="1:39" ht="15" customHeight="1" x14ac:dyDescent="0.25">
      <c r="A47" s="110">
        <v>11352</v>
      </c>
      <c r="B47" s="18" t="s">
        <v>172</v>
      </c>
      <c r="C47" s="29" t="str">
        <f>IFERROR(INDEX(Cadastro!$C$5:$C$73,MATCH($A47,Cadastro!$A$5:$A$73,0)),"NÃO INFORMADO")</f>
        <v>MEC</v>
      </c>
      <c r="D47" s="29" t="str">
        <f>VLOOKUP($A47,CC!$A:$C,3,FALSE())</f>
        <v>MEC</v>
      </c>
      <c r="E47" s="29" t="str">
        <f>IFERROR(INDEX(Cadastro!$D$5:$D$73,MATCH($A47,Cadastro!$A$5:$A$73,0)),"")</f>
        <v>A</v>
      </c>
      <c r="F47" s="97">
        <f>IF(COUNTIFS('Base Diária'!$A$2:$A$2000,$A47,'Base Diária'!$F$2:$F$2000,F$4,'Base Diária'!$P$2:$P$2000,"Sim")=0,"",SUMIFS('Base Diária'!$N$2:$N$2000,'Base Diária'!$A$2:$A$2000,$A47,'Base Diária'!$F$2:$F$2000,F$4))</f>
        <v>0.90105540897097636</v>
      </c>
      <c r="G47" s="97">
        <f>IF(COUNTIFS('Base Diária'!$A$2:$A$2000,$A47,'Base Diária'!$F$2:$F$2000,G$4,'Base Diária'!$P$2:$P$2000,"Sim")=0,"",SUMIFS('Base Diária'!$N$2:$N$2000,'Base Diária'!$A$2:$A$2000,$A47,'Base Diária'!$F$2:$F$2000,G$4))</f>
        <v>0</v>
      </c>
      <c r="H47" s="97">
        <f>IF(COUNTIFS('Base Diária'!$A$2:$A$2000,$A47,'Base Diária'!$F$2:$F$2000,H$4,'Base Diária'!$P$2:$P$2000,"Sim")=0,"",SUMIFS('Base Diária'!$N$2:$N$2000,'Base Diária'!$A$2:$A$2000,$A47,'Base Diária'!$F$2:$F$2000,H$4))</f>
        <v>0.82058047493403696</v>
      </c>
      <c r="I47" s="97">
        <f>IF(COUNTIFS('Base Diária'!$A$2:$A$2000,$A47,'Base Diária'!$F$2:$F$2000,I$4,'Base Diária'!$P$2:$P$2000,"Sim")=0,"",SUMIFS('Base Diária'!$N$2:$N$2000,'Base Diária'!$A$2:$A$2000,$A47,'Base Diária'!$F$2:$F$2000,I$4))</f>
        <v>0.84696569920844322</v>
      </c>
      <c r="J47" s="97">
        <f>IF(COUNTIFS('Base Diária'!$A$2:$A$2000,$A47,'Base Diária'!$F$2:$F$2000,J$4,'Base Diária'!$P$2:$P$2000,"Sim")=0,"",SUMIFS('Base Diária'!$N$2:$N$2000,'Base Diária'!$A$2:$A$2000,$A47,'Base Diária'!$F$2:$F$2000,J$4))</f>
        <v>0.86279683377308702</v>
      </c>
      <c r="K47" s="97" t="str">
        <f>IF(COUNTIFS('Base Diária'!$A$2:$A$2000,$A47,'Base Diária'!$F$2:$F$2000,K$4,'Base Diária'!$P$2:$P$2000,"Sim")=0,"",SUMIFS('Base Diária'!$N$2:$N$2000,'Base Diária'!$A$2:$A$2000,$A47,'Base Diária'!$F$2:$F$2000,K$4))</f>
        <v/>
      </c>
      <c r="L47" s="97">
        <f>IF(COUNTIFS('Base Diária'!$A$2:$A$2000,$A47,'Base Diária'!$F$2:$F$2000,L$4,'Base Diária'!$P$2:$P$2000,"Sim")=0,"",SUMIFS('Base Diária'!$N$2:$N$2000,'Base Diária'!$A$2:$A$2000,$A47,'Base Diária'!$F$2:$F$2000,L$4))</f>
        <v>0.89841688654353569</v>
      </c>
      <c r="M47" s="97">
        <f>IF(COUNTIFS('Base Diária'!$A$2:$A$2000,$A47,'Base Diária'!$F$2:$F$2000,M$4,'Base Diária'!$P$2:$P$2000,"Sim")=0,"",SUMIFS('Base Diária'!$N$2:$N$2000,'Base Diária'!$A$2:$A$2000,$A47,'Base Diária'!$F$2:$F$2000,M$4))</f>
        <v>0.81134564643799478</v>
      </c>
      <c r="N47" s="97">
        <f>IF(COUNTIFS('Base Diária'!$A$2:$A$2000,$A47,'Base Diária'!$F$2:$F$2000,N$4,'Base Diária'!$P$2:$P$2000,"Sim")=0,"",SUMIFS('Base Diária'!$N$2:$N$2000,'Base Diária'!$A$2:$A$2000,$A47,'Base Diária'!$F$2:$F$2000,N$4))</f>
        <v>0.86939313984168864</v>
      </c>
      <c r="O47" s="97">
        <f>IF(COUNTIFS('Base Diária'!$A$2:$A$2000,$A47,'Base Diária'!$F$2:$F$2000,O$4,'Base Diária'!$P$2:$P$2000,"Sim")=0,"",SUMIFS('Base Diária'!$N$2:$N$2000,'Base Diária'!$A$2:$A$2000,$A47,'Base Diária'!$F$2:$F$2000,O$4))</f>
        <v>0.89182058047493395</v>
      </c>
      <c r="P47" s="97">
        <f>IF(COUNTIFS('Base Diária'!$A$2:$A$2000,$A47,'Base Diária'!$F$2:$F$2000,P$4,'Base Diária'!$P$2:$P$2000,"Sim")=0,"",SUMIFS('Base Diária'!$N$2:$N$2000,'Base Diária'!$A$2:$A$2000,$A47,'Base Diária'!$F$2:$F$2000,P$4))</f>
        <v>0.85356200527704496</v>
      </c>
      <c r="Q47" s="97" t="str">
        <f>IF(COUNTIFS('Base Diária'!$A$2:$A$2000,$A47,'Base Diária'!$F$2:$F$2000,Q$4,'Base Diária'!$P$2:$P$2000,"Sim")=0,"",SUMIFS('Base Diária'!$N$2:$N$2000,'Base Diária'!$A$2:$A$2000,$A47,'Base Diária'!$F$2:$F$2000,Q$4))</f>
        <v/>
      </c>
      <c r="R47" s="97">
        <f>IF(COUNTIFS('Base Diária'!$A$2:$A$2000,$A47,'Base Diária'!$F$2:$F$2000,R$4,'Base Diária'!$P$2:$P$2000,"Sim")=0,"",SUMIFS('Base Diária'!$N$2:$N$2000,'Base Diária'!$A$2:$A$2000,$A47,'Base Diária'!$F$2:$F$2000,R$4))</f>
        <v>0.85356200527704484</v>
      </c>
      <c r="S47" s="97">
        <f>IF(COUNTIFS('Base Diária'!$A$2:$A$2000,$A47,'Base Diária'!$F$2:$F$2000,S$4,'Base Diária'!$P$2:$P$2000,"Sim")=0,"",SUMIFS('Base Diária'!$N$2:$N$2000,'Base Diária'!$A$2:$A$2000,$A47,'Base Diária'!$F$2:$F$2000,S$4))</f>
        <v>0.8891820580474934</v>
      </c>
      <c r="T47" s="97">
        <f>IF(COUNTIFS('Base Diária'!$A$2:$A$2000,$A47,'Base Diária'!$F$2:$F$2000,T$4,'Base Diária'!$P$2:$P$2000,"Sim")=0,"",SUMIFS('Base Diária'!$N$2:$N$2000,'Base Diária'!$A$2:$A$2000,$A47,'Base Diária'!$F$2:$F$2000,T$4))</f>
        <v>0.887862796833773</v>
      </c>
      <c r="U47" s="97">
        <f>IF(COUNTIFS('Base Diária'!$A$2:$A$2000,$A47,'Base Diária'!$F$2:$F$2000,U$4,'Base Diária'!$P$2:$P$2000,"Sim")=0,"",SUMIFS('Base Diária'!$N$2:$N$2000,'Base Diária'!$A$2:$A$2000,$A47,'Base Diária'!$F$2:$F$2000,U$4))</f>
        <v>0.89182058047493407</v>
      </c>
      <c r="V47" s="97" t="str">
        <f>IF(COUNTIFS('Base Diária'!$A$2:$A$2000,$A47,'Base Diária'!$F$2:$F$2000,V$4,'Base Diária'!$P$2:$P$2000,"Sim")=0,"",SUMIFS('Base Diária'!$N$2:$N$2000,'Base Diária'!$A$2:$A$2000,$A47,'Base Diária'!$F$2:$F$2000,V$4))</f>
        <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13</v>
      </c>
      <c r="AJ47" s="98">
        <f>IFERROR(INDEX('Painel Empregado'!$J$5:$J$63,MATCH($A47,'Painel Empregado'!$A$5:$A$63,0)),"")</f>
        <v>0.86756647046884527</v>
      </c>
      <c r="AK47" s="98">
        <f>IFERROR(INDEX('Painel Empregado'!$M$5:$M$63,MATCH($A47,'Painel Empregado'!$A$5:$A$63,0)),"")</f>
        <v>1</v>
      </c>
      <c r="AL47" s="98">
        <f>IFERROR(INDEX('Painel Empregado'!$K$5:$K$63,MATCH($A47,'Painel Empregado'!$A$5:$A$63,0)),"")</f>
        <v>0.8</v>
      </c>
      <c r="AM47" s="101" t="str">
        <f>IFERROR(INDEX('Painel Empregado'!$Q$5:$Q$63,MATCH($A47,'Painel Empregado'!$A$5:$A$63,0)),"")</f>
        <v>Na meta</v>
      </c>
    </row>
    <row r="48" spans="1:39" ht="15" customHeight="1" x14ac:dyDescent="0.25">
      <c r="A48" s="110">
        <v>55420</v>
      </c>
      <c r="B48" s="18" t="s">
        <v>184</v>
      </c>
      <c r="C48" s="29" t="str">
        <f>IFERROR(INDEX(Cadastro!$C$5:$C$73,MATCH($A48,Cadastro!$A$5:$A$73,0)),"NÃO INFORMADO")</f>
        <v>MEC</v>
      </c>
      <c r="D48" s="29" t="str">
        <f>VLOOKUP($A48,CC!$A:$C,3,FALSE())</f>
        <v>MEC</v>
      </c>
      <c r="E48" s="29" t="str">
        <f>IFERROR(INDEX(Cadastro!$D$5:$D$73,MATCH($A48,Cadastro!$A$5:$A$73,0)),"")</f>
        <v>Férias</v>
      </c>
      <c r="F48" s="97" t="str">
        <f>IF(COUNTIFS('Base Diária'!$A$2:$A$2000,$A48,'Base Diária'!$F$2:$F$2000,F$4,'Base Diária'!$P$2:$P$2000,"Sim")=0,"",SUMIFS('Base Diária'!$N$2:$N$2000,'Base Diária'!$A$2:$A$2000,$A48,'Base Diária'!$F$2:$F$2000,F$4))</f>
        <v/>
      </c>
      <c r="G48" s="97" t="str">
        <f>IF(COUNTIFS('Base Diária'!$A$2:$A$2000,$A48,'Base Diária'!$F$2:$F$2000,G$4,'Base Diária'!$P$2:$P$2000,"Sim")=0,"",SUMIFS('Base Diária'!$N$2:$N$2000,'Base Diária'!$A$2:$A$2000,$A48,'Base Diária'!$F$2:$F$2000,G$4))</f>
        <v/>
      </c>
      <c r="H48" s="97" t="str">
        <f>IF(COUNTIFS('Base Diária'!$A$2:$A$2000,$A48,'Base Diária'!$F$2:$F$2000,H$4,'Base Diária'!$P$2:$P$2000,"Sim")=0,"",SUMIFS('Base Diária'!$N$2:$N$2000,'Base Diária'!$A$2:$A$2000,$A48,'Base Diária'!$F$2:$F$2000,H$4))</f>
        <v/>
      </c>
      <c r="I48" s="97" t="str">
        <f>IF(COUNTIFS('Base Diária'!$A$2:$A$2000,$A48,'Base Diária'!$F$2:$F$2000,I$4,'Base Diária'!$P$2:$P$2000,"Sim")=0,"",SUMIFS('Base Diária'!$N$2:$N$2000,'Base Diária'!$A$2:$A$2000,$A48,'Base Diária'!$F$2:$F$2000,I$4))</f>
        <v/>
      </c>
      <c r="J48" s="97" t="str">
        <f>IF(COUNTIFS('Base Diária'!$A$2:$A$2000,$A48,'Base Diária'!$F$2:$F$2000,J$4,'Base Diária'!$P$2:$P$2000,"Sim")=0,"",SUMIFS('Base Diária'!$N$2:$N$2000,'Base Diária'!$A$2:$A$2000,$A48,'Base Diária'!$F$2:$F$2000,J$4))</f>
        <v/>
      </c>
      <c r="K48" s="97" t="str">
        <f>IF(COUNTIFS('Base Diária'!$A$2:$A$2000,$A48,'Base Diária'!$F$2:$F$2000,K$4,'Base Diária'!$P$2:$P$2000,"Sim")=0,"",SUMIFS('Base Diária'!$N$2:$N$2000,'Base Diária'!$A$2:$A$2000,$A48,'Base Diária'!$F$2:$F$2000,K$4))</f>
        <v/>
      </c>
      <c r="L48" s="97" t="str">
        <f>IF(COUNTIFS('Base Diária'!$A$2:$A$2000,$A48,'Base Diária'!$F$2:$F$2000,L$4,'Base Diária'!$P$2:$P$2000,"Sim")=0,"",SUMIFS('Base Diária'!$N$2:$N$2000,'Base Diária'!$A$2:$A$2000,$A48,'Base Diária'!$F$2:$F$2000,L$4))</f>
        <v/>
      </c>
      <c r="M48" s="97" t="str">
        <f>IF(COUNTIFS('Base Diária'!$A$2:$A$2000,$A48,'Base Diária'!$F$2:$F$2000,M$4,'Base Diária'!$P$2:$P$2000,"Sim")=0,"",SUMIFS('Base Diária'!$N$2:$N$2000,'Base Diária'!$A$2:$A$2000,$A48,'Base Diária'!$F$2:$F$2000,M$4))</f>
        <v/>
      </c>
      <c r="N48" s="97" t="str">
        <f>IF(COUNTIFS('Base Diária'!$A$2:$A$2000,$A48,'Base Diária'!$F$2:$F$2000,N$4,'Base Diária'!$P$2:$P$2000,"Sim")=0,"",SUMIFS('Base Diária'!$N$2:$N$2000,'Base Diária'!$A$2:$A$2000,$A48,'Base Diária'!$F$2:$F$2000,N$4))</f>
        <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0.55801825293350726</v>
      </c>
      <c r="Q48" s="97">
        <f>IF(COUNTIFS('Base Diária'!$A$2:$A$2000,$A48,'Base Diária'!$F$2:$F$2000,Q$4,'Base Diária'!$P$2:$P$2000,"Sim")=0,"",SUMIFS('Base Diária'!$N$2:$N$2000,'Base Diária'!$A$2:$A$2000,$A48,'Base Diária'!$F$2:$F$2000,Q$4))</f>
        <v>0</v>
      </c>
      <c r="R48" s="97">
        <f>IF(COUNTIFS('Base Diária'!$A$2:$A$2000,$A48,'Base Diária'!$F$2:$F$2000,R$4,'Base Diária'!$P$2:$P$2000,"Sim")=0,"",SUMIFS('Base Diária'!$N$2:$N$2000,'Base Diária'!$A$2:$A$2000,$A48,'Base Diária'!$F$2:$F$2000,R$4))</f>
        <v>0.9569752281616688</v>
      </c>
      <c r="S48" s="97">
        <f>IF(COUNTIFS('Base Diária'!$A$2:$A$2000,$A48,'Base Diária'!$F$2:$F$2000,S$4,'Base Diária'!$P$2:$P$2000,"Sim")=0,"",SUMIFS('Base Diária'!$N$2:$N$2000,'Base Diária'!$A$2:$A$2000,$A48,'Base Diária'!$F$2:$F$2000,S$4))</f>
        <v>0</v>
      </c>
      <c r="T48" s="97" t="str">
        <f>IF(COUNTIFS('Base Diária'!$A$2:$A$2000,$A48,'Base Diária'!$F$2:$F$2000,T$4,'Base Diária'!$P$2:$P$2000,"Sim")=0,"",SUMIFS('Base Diária'!$N$2:$N$2000,'Base Diária'!$A$2:$A$2000,$A48,'Base Diária'!$F$2:$F$2000,T$4))</f>
        <v/>
      </c>
      <c r="U48" s="97">
        <f>IF(COUNTIFS('Base Diária'!$A$2:$A$2000,$A48,'Base Diária'!$F$2:$F$2000,U$4,'Base Diária'!$P$2:$P$2000,"Sim")=0,"",SUMIFS('Base Diária'!$N$2:$N$2000,'Base Diária'!$A$2:$A$2000,$A48,'Base Diária'!$F$2:$F$2000,U$4))</f>
        <v>0.78226857887874834</v>
      </c>
      <c r="V48" s="97" t="str">
        <f>IF(COUNTIFS('Base Diária'!$A$2:$A$2000,$A48,'Base Diária'!$F$2:$F$2000,V$4,'Base Diária'!$P$2:$P$2000,"Sim")=0,"",SUMIFS('Base Diária'!$N$2:$N$2000,'Base Diária'!$A$2:$A$2000,$A48,'Base Diária'!$F$2:$F$2000,V$4))</f>
        <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3</v>
      </c>
      <c r="AJ48" s="98">
        <f>IFERROR(INDEX('Painel Empregado'!$J$5:$J$63,MATCH($A48,'Painel Empregado'!$A$5:$A$63,0)),"")</f>
        <v>0.76575401999130821</v>
      </c>
      <c r="AK48" s="98">
        <f>IFERROR(INDEX('Painel Empregado'!$M$5:$M$63,MATCH($A48,'Painel Empregado'!$A$5:$A$63,0)),"")</f>
        <v>0.33333333333333331</v>
      </c>
      <c r="AL48" s="98">
        <f>IFERROR(INDEX('Painel Empregado'!$K$5:$K$63,MATCH($A48,'Painel Empregado'!$A$5:$A$63,0)),"")</f>
        <v>0.8</v>
      </c>
      <c r="AM48" s="101" t="str">
        <f>IFERROR(INDEX('Painel Empregado'!$Q$5:$Q$63,MATCH($A48,'Painel Empregado'!$A$5:$A$63,0)),"")</f>
        <v>Crítico</v>
      </c>
    </row>
    <row r="49" spans="1:39" ht="15" customHeight="1" x14ac:dyDescent="0.25">
      <c r="A49" s="110">
        <v>12418</v>
      </c>
      <c r="B49" s="18" t="s">
        <v>198</v>
      </c>
      <c r="C49" s="29" t="str">
        <f>IFERROR(INDEX(Cadastro!$C$5:$C$73,MATCH($A49,Cadastro!$A$5:$A$73,0)),"NÃO INFORMADO")</f>
        <v>NÃO INFORMADO</v>
      </c>
      <c r="D49" s="29" t="str">
        <f>VLOOKUP($A49,CC!$A:$C,3,FALSE())</f>
        <v>MEC</v>
      </c>
      <c r="E49" s="29" t="str">
        <f>IFERROR(INDEX(Cadastro!$D$5:$D$73,MATCH($A49,Cadastro!$A$5:$A$73,0)),"")</f>
        <v>Férias</v>
      </c>
      <c r="F49" s="97" t="str">
        <f>IF(COUNTIFS('Base Diária'!$A$2:$A$2000,$A49,'Base Diária'!$F$2:$F$2000,F$4,'Base Diária'!$P$2:$P$2000,"Sim")=0,"",SUMIFS('Base Diária'!$N$2:$N$2000,'Base Diária'!$A$2:$A$2000,$A49,'Base Diária'!$F$2:$F$2000,F$4))</f>
        <v/>
      </c>
      <c r="G49" s="97" t="str">
        <f>IF(COUNTIFS('Base Diária'!$A$2:$A$2000,$A49,'Base Diária'!$F$2:$F$2000,G$4,'Base Diária'!$P$2:$P$2000,"Sim")=0,"",SUMIFS('Base Diária'!$N$2:$N$2000,'Base Diária'!$A$2:$A$2000,$A49,'Base Diária'!$F$2:$F$2000,G$4))</f>
        <v/>
      </c>
      <c r="H49" s="97" t="str">
        <f>IF(COUNTIFS('Base Diária'!$A$2:$A$2000,$A49,'Base Diária'!$F$2:$F$2000,H$4,'Base Diária'!$P$2:$P$2000,"Sim")=0,"",SUMIFS('Base Diária'!$N$2:$N$2000,'Base Diária'!$A$2:$A$2000,$A49,'Base Diária'!$F$2:$F$2000,H$4))</f>
        <v/>
      </c>
      <c r="I49" s="97" t="str">
        <f>IF(COUNTIFS('Base Diária'!$A$2:$A$2000,$A49,'Base Diária'!$F$2:$F$2000,I$4,'Base Diária'!$P$2:$P$2000,"Sim")=0,"",SUMIFS('Base Diária'!$N$2:$N$2000,'Base Diária'!$A$2:$A$2000,$A49,'Base Diária'!$F$2:$F$2000,I$4))</f>
        <v/>
      </c>
      <c r="J49" s="97" t="str">
        <f>IF(COUNTIFS('Base Diária'!$A$2:$A$2000,$A49,'Base Diária'!$F$2:$F$2000,J$4,'Base Diária'!$P$2:$P$2000,"Sim")=0,"",SUMIFS('Base Diária'!$N$2:$N$2000,'Base Diária'!$A$2:$A$2000,$A49,'Base Diária'!$F$2:$F$2000,J$4))</f>
        <v/>
      </c>
      <c r="K49" s="97" t="str">
        <f>IF(COUNTIFS('Base Diária'!$A$2:$A$2000,$A49,'Base Diária'!$F$2:$F$2000,K$4,'Base Diária'!$P$2:$P$2000,"Sim")=0,"",SUMIFS('Base Diária'!$N$2:$N$2000,'Base Diária'!$A$2:$A$2000,$A49,'Base Diária'!$F$2:$F$2000,K$4))</f>
        <v/>
      </c>
      <c r="L49" s="97" t="str">
        <f>IF(COUNTIFS('Base Diária'!$A$2:$A$2000,$A49,'Base Diária'!$F$2:$F$2000,L$4,'Base Diária'!$P$2:$P$2000,"Sim")=0,"",SUMIFS('Base Diária'!$N$2:$N$2000,'Base Diária'!$A$2:$A$2000,$A49,'Base Diária'!$F$2:$F$2000,L$4))</f>
        <v/>
      </c>
      <c r="M49" s="97" t="str">
        <f>IF(COUNTIFS('Base Diária'!$A$2:$A$2000,$A49,'Base Diária'!$F$2:$F$2000,M$4,'Base Diária'!$P$2:$P$2000,"Sim")=0,"",SUMIFS('Base Diária'!$N$2:$N$2000,'Base Diária'!$A$2:$A$2000,$A49,'Base Diária'!$F$2:$F$2000,M$4))</f>
        <v/>
      </c>
      <c r="N49" s="97" t="str">
        <f>IF(COUNTIFS('Base Diária'!$A$2:$A$2000,$A49,'Base Diária'!$F$2:$F$2000,N$4,'Base Diária'!$P$2:$P$2000,"Sim")=0,"",SUMIFS('Base Diária'!$N$2:$N$2000,'Base Diária'!$A$2:$A$2000,$A49,'Base Diária'!$F$2:$F$2000,N$4))</f>
        <v/>
      </c>
      <c r="O49" s="97" t="str">
        <f>IF(COUNTIFS('Base Diária'!$A$2:$A$2000,$A49,'Base Diária'!$F$2:$F$2000,O$4,'Base Diária'!$P$2:$P$2000,"Sim")=0,"",SUMIFS('Base Diária'!$N$2:$N$2000,'Base Diária'!$A$2:$A$2000,$A49,'Base Diária'!$F$2:$F$2000,O$4))</f>
        <v/>
      </c>
      <c r="P49" s="97" t="str">
        <f>IF(COUNTIFS('Base Diária'!$A$2:$A$2000,$A49,'Base Diária'!$F$2:$F$2000,P$4,'Base Diária'!$P$2:$P$2000,"Sim")=0,"",SUMIFS('Base Diária'!$N$2:$N$2000,'Base Diária'!$A$2:$A$2000,$A49,'Base Diária'!$F$2:$F$2000,P$4))</f>
        <v/>
      </c>
      <c r="Q49" s="97" t="str">
        <f>IF(COUNTIFS('Base Diária'!$A$2:$A$2000,$A49,'Base Diária'!$F$2:$F$2000,Q$4,'Base Diária'!$P$2:$P$2000,"Sim")=0,"",SUMIFS('Base Diária'!$N$2:$N$2000,'Base Diária'!$A$2:$A$2000,$A49,'Base Diária'!$F$2:$F$2000,Q$4))</f>
        <v/>
      </c>
      <c r="R49" s="97" t="str">
        <f>IF(COUNTIFS('Base Diária'!$A$2:$A$2000,$A49,'Base Diária'!$F$2:$F$2000,R$4,'Base Diária'!$P$2:$P$2000,"Sim")=0,"",SUMIFS('Base Diária'!$N$2:$N$2000,'Base Diária'!$A$2:$A$2000,$A49,'Base Diária'!$F$2:$F$2000,R$4))</f>
        <v/>
      </c>
      <c r="S49" s="97" t="str">
        <f>IF(COUNTIFS('Base Diária'!$A$2:$A$2000,$A49,'Base Diária'!$F$2:$F$2000,S$4,'Base Diária'!$P$2:$P$2000,"Sim")=0,"",SUMIFS('Base Diária'!$N$2:$N$2000,'Base Diária'!$A$2:$A$2000,$A49,'Base Diária'!$F$2:$F$2000,S$4))</f>
        <v/>
      </c>
      <c r="T49" s="97" t="str">
        <f>IF(COUNTIFS('Base Diária'!$A$2:$A$2000,$A49,'Base Diária'!$F$2:$F$2000,T$4,'Base Diária'!$P$2:$P$2000,"Sim")=0,"",SUMIFS('Base Diária'!$N$2:$N$2000,'Base Diária'!$A$2:$A$2000,$A49,'Base Diária'!$F$2:$F$2000,T$4))</f>
        <v/>
      </c>
      <c r="U49" s="97" t="str">
        <f>IF(COUNTIFS('Base Diária'!$A$2:$A$2000,$A49,'Base Diária'!$F$2:$F$2000,U$4,'Base Diária'!$P$2:$P$2000,"Sim")=0,"",SUMIFS('Base Diária'!$N$2:$N$2000,'Base Diária'!$A$2:$A$2000,$A49,'Base Diária'!$F$2:$F$2000,U$4))</f>
        <v/>
      </c>
      <c r="V49" s="97" t="str">
        <f>IF(COUNTIFS('Base Diária'!$A$2:$A$2000,$A49,'Base Diária'!$F$2:$F$2000,V$4,'Base Diária'!$P$2:$P$2000,"Sim")=0,"",SUMIFS('Base Diária'!$N$2:$N$2000,'Base Diária'!$A$2:$A$2000,$A49,'Base Diária'!$F$2:$F$2000,V$4))</f>
        <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0</v>
      </c>
      <c r="AJ49" s="98" t="str">
        <f>IFERROR(INDEX('Painel Empregado'!$J$5:$J$63,MATCH($A49,'Painel Empregado'!$A$5:$A$63,0)),"")</f>
        <v/>
      </c>
      <c r="AK49" s="98" t="str">
        <f>IFERROR(INDEX('Painel Empregado'!$M$5:$M$63,MATCH($A49,'Painel Empregado'!$A$5:$A$63,0)),"")</f>
        <v/>
      </c>
      <c r="AL49" s="98">
        <f>IFERROR(INDEX('Painel Empregado'!$K$5:$K$63,MATCH($A49,'Painel Empregado'!$A$5:$A$63,0)),"")</f>
        <v>0.8</v>
      </c>
      <c r="AM49" s="101" t="str">
        <f>IFERROR(INDEX('Painel Empregado'!$Q$5:$Q$63,MATCH($A49,'Painel Empregado'!$A$5:$A$63,0)),"")</f>
        <v>Não mensurável</v>
      </c>
    </row>
    <row r="50" spans="1:39" ht="15" customHeight="1" x14ac:dyDescent="0.25">
      <c r="A50" s="110">
        <v>55618</v>
      </c>
      <c r="B50" s="18" t="s">
        <v>200</v>
      </c>
      <c r="C50" s="29" t="str">
        <f>IFERROR(INDEX(Cadastro!$C$5:$C$73,MATCH($A50,Cadastro!$A$5:$A$73,0)),"NÃO INFORMADO")</f>
        <v>MEC</v>
      </c>
      <c r="D50" s="29" t="str">
        <f>VLOOKUP($A50,CC!$A:$C,3,FALSE())</f>
        <v>MEC</v>
      </c>
      <c r="E50" s="29" t="str">
        <f>IFERROR(INDEX(Cadastro!$D$5:$D$73,MATCH($A50,Cadastro!$A$5:$A$73,0)),"")</f>
        <v>C</v>
      </c>
      <c r="F50" s="97">
        <f>IF(COUNTIFS('Base Diária'!$A$2:$A$2000,$A50,'Base Diária'!$F$2:$F$2000,F$4,'Base Diária'!$P$2:$P$2000,"Sim")=0,"",SUMIFS('Base Diária'!$N$2:$N$2000,'Base Diária'!$A$2:$A$2000,$A50,'Base Diária'!$F$2:$F$2000,F$4))</f>
        <v>0.85307346326836575</v>
      </c>
      <c r="G50" s="97">
        <f>IF(COUNTIFS('Base Diária'!$A$2:$A$2000,$A50,'Base Diária'!$F$2:$F$2000,G$4,'Base Diária'!$P$2:$P$2000,"Sim")=0,"",SUMIFS('Base Diária'!$N$2:$N$2000,'Base Diária'!$A$2:$A$2000,$A50,'Base Diária'!$F$2:$F$2000,G$4))</f>
        <v>0.78710644677661168</v>
      </c>
      <c r="H50" s="97">
        <f>IF(COUNTIFS('Base Diária'!$A$2:$A$2000,$A50,'Base Diária'!$F$2:$F$2000,H$4,'Base Diária'!$P$2:$P$2000,"Sim")=0,"",SUMIFS('Base Diária'!$N$2:$N$2000,'Base Diária'!$A$2:$A$2000,$A50,'Base Diária'!$F$2:$F$2000,H$4))</f>
        <v>0.82608695652173902</v>
      </c>
      <c r="I50" s="97">
        <f>IF(COUNTIFS('Base Diária'!$A$2:$A$2000,$A50,'Base Diária'!$F$2:$F$2000,I$4,'Base Diária'!$P$2:$P$2000,"Sim")=0,"",SUMIFS('Base Diária'!$N$2:$N$2000,'Base Diária'!$A$2:$A$2000,$A50,'Base Diária'!$F$2:$F$2000,I$4))</f>
        <v>0.78860569715142426</v>
      </c>
      <c r="J50" s="97">
        <f>IF(COUNTIFS('Base Diária'!$A$2:$A$2000,$A50,'Base Diária'!$F$2:$F$2000,J$4,'Base Diária'!$P$2:$P$2000,"Sim")=0,"",SUMIFS('Base Diária'!$N$2:$N$2000,'Base Diária'!$A$2:$A$2000,$A50,'Base Diária'!$F$2:$F$2000,J$4))</f>
        <v>0</v>
      </c>
      <c r="K50" s="97">
        <f>IF(COUNTIFS('Base Diária'!$A$2:$A$2000,$A50,'Base Diária'!$F$2:$F$2000,K$4,'Base Diária'!$P$2:$P$2000,"Sim")=0,"",SUMIFS('Base Diária'!$N$2:$N$2000,'Base Diária'!$A$2:$A$2000,$A50,'Base Diária'!$F$2:$F$2000,K$4))</f>
        <v>0.86056971514242886</v>
      </c>
      <c r="L50" s="97">
        <f>IF(COUNTIFS('Base Diária'!$A$2:$A$2000,$A50,'Base Diária'!$F$2:$F$2000,L$4,'Base Diária'!$P$2:$P$2000,"Sim")=0,"",SUMIFS('Base Diária'!$N$2:$N$2000,'Base Diária'!$A$2:$A$2000,$A50,'Base Diária'!$F$2:$F$2000,L$4))</f>
        <v>0.80509745127436283</v>
      </c>
      <c r="M50" s="97">
        <f>IF(COUNTIFS('Base Diária'!$A$2:$A$2000,$A50,'Base Diária'!$F$2:$F$2000,M$4,'Base Diária'!$P$2:$P$2000,"Sim")=0,"",SUMIFS('Base Diária'!$N$2:$N$2000,'Base Diária'!$A$2:$A$2000,$A50,'Base Diária'!$F$2:$F$2000,M$4))</f>
        <v>0.88755622188905547</v>
      </c>
      <c r="N50" s="97">
        <f>IF(COUNTIFS('Base Diária'!$A$2:$A$2000,$A50,'Base Diária'!$F$2:$F$2000,N$4,'Base Diária'!$P$2:$P$2000,"Sim")=0,"",SUMIFS('Base Diária'!$N$2:$N$2000,'Base Diária'!$A$2:$A$2000,$A50,'Base Diária'!$F$2:$F$2000,N$4))</f>
        <v>0.85307346326836586</v>
      </c>
      <c r="O50" s="97">
        <f>IF(COUNTIFS('Base Diária'!$A$2:$A$2000,$A50,'Base Diária'!$F$2:$F$2000,O$4,'Base Diária'!$P$2:$P$2000,"Sim")=0,"",SUMIFS('Base Diária'!$N$2:$N$2000,'Base Diária'!$A$2:$A$2000,$A50,'Base Diária'!$F$2:$F$2000,O$4))</f>
        <v>0.88155922038980494</v>
      </c>
      <c r="P50" s="97" t="str">
        <f>IF(COUNTIFS('Base Diária'!$A$2:$A$2000,$A50,'Base Diária'!$F$2:$F$2000,P$4,'Base Diária'!$P$2:$P$2000,"Sim")=0,"",SUMIFS('Base Diária'!$N$2:$N$2000,'Base Diária'!$A$2:$A$2000,$A50,'Base Diária'!$F$2:$F$2000,P$4))</f>
        <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0.88905547226386805</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0</v>
      </c>
      <c r="U50" s="97">
        <f>IF(COUNTIFS('Base Diária'!$A$2:$A$2000,$A50,'Base Diária'!$F$2:$F$2000,U$4,'Base Diária'!$P$2:$P$2000,"Sim")=0,"",SUMIFS('Base Diária'!$N$2:$N$2000,'Base Diária'!$A$2:$A$2000,$A50,'Base Diária'!$F$2:$F$2000,U$4))</f>
        <v>0</v>
      </c>
      <c r="V50" s="97" t="str">
        <f>IF(COUNTIFS('Base Diária'!$A$2:$A$2000,$A50,'Base Diária'!$F$2:$F$2000,V$4,'Base Diária'!$P$2:$P$2000,"Sim")=0,"",SUMIFS('Base Diária'!$N$2:$N$2000,'Base Diária'!$A$2:$A$2000,$A50,'Base Diária'!$F$2:$F$2000,V$4))</f>
        <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10</v>
      </c>
      <c r="AJ50" s="98">
        <f>IFERROR(INDEX('Painel Empregado'!$J$5:$J$63,MATCH($A50,'Painel Empregado'!$A$5:$A$63,0)),"")</f>
        <v>0.84317841079460265</v>
      </c>
      <c r="AK50" s="98">
        <f>IFERROR(INDEX('Painel Empregado'!$M$5:$M$63,MATCH($A50,'Painel Empregado'!$A$5:$A$63,0)),"")</f>
        <v>0.8</v>
      </c>
      <c r="AL50" s="98">
        <f>IFERROR(INDEX('Painel Empregado'!$K$5:$K$63,MATCH($A50,'Painel Empregado'!$A$5:$A$63,0)),"")</f>
        <v>0.8</v>
      </c>
      <c r="AM50" s="101" t="str">
        <f>IFERROR(INDEX('Painel Empregado'!$Q$5:$Q$63,MATCH($A50,'Painel Empregado'!$A$5:$A$63,0)),"")</f>
        <v>Na meta</v>
      </c>
    </row>
    <row r="51" spans="1:39" ht="15" customHeight="1" x14ac:dyDescent="0.25">
      <c r="A51" s="110">
        <v>53459</v>
      </c>
      <c r="B51" s="18" t="s">
        <v>202</v>
      </c>
      <c r="C51" s="29" t="str">
        <f>IFERROR(INDEX(Cadastro!$C$5:$C$73,MATCH($A51,Cadastro!$A$5:$A$73,0)),"NÃO INFORMADO")</f>
        <v>MEC</v>
      </c>
      <c r="D51" s="29" t="str">
        <f>VLOOKUP($A51,CC!$A:$C,3,FALSE())</f>
        <v>MEC</v>
      </c>
      <c r="E51" s="29" t="str">
        <f>IFERROR(INDEX(Cadastro!$D$5:$D$73,MATCH($A51,Cadastro!$A$5:$A$73,0)),"")</f>
        <v>A</v>
      </c>
      <c r="F51" s="97">
        <f>IF(COUNTIFS('Base Diária'!$A$2:$A$2000,$A51,'Base Diária'!$F$2:$F$2000,F$4,'Base Diária'!$P$2:$P$2000,"Sim")=0,"",SUMIFS('Base Diária'!$N$2:$N$2000,'Base Diária'!$A$2:$A$2000,$A51,'Base Diária'!$F$2:$F$2000,F$4))</f>
        <v>0.91029023746701843</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0.95514511873350927</v>
      </c>
      <c r="I51" s="97">
        <f>IF(COUNTIFS('Base Diária'!$A$2:$A$2000,$A51,'Base Diária'!$F$2:$F$2000,I$4,'Base Diária'!$P$2:$P$2000,"Sim")=0,"",SUMIFS('Base Diária'!$N$2:$N$2000,'Base Diária'!$A$2:$A$2000,$A51,'Base Diária'!$F$2:$F$2000,I$4))</f>
        <v>0.74274406332453835</v>
      </c>
      <c r="J51" s="97">
        <f>IF(COUNTIFS('Base Diária'!$A$2:$A$2000,$A51,'Base Diária'!$F$2:$F$2000,J$4,'Base Diária'!$P$2:$P$2000,"Sim")=0,"",SUMIFS('Base Diária'!$N$2:$N$2000,'Base Diária'!$A$2:$A$2000,$A51,'Base Diária'!$F$2:$F$2000,J$4))</f>
        <v>0.87994722955145122</v>
      </c>
      <c r="K51" s="97">
        <f>IF(COUNTIFS('Base Diária'!$A$2:$A$2000,$A51,'Base Diária'!$F$2:$F$2000,K$4,'Base Diária'!$P$2:$P$2000,"Sim")=0,"",SUMIFS('Base Diária'!$N$2:$N$2000,'Base Diária'!$A$2:$A$2000,$A51,'Base Diária'!$F$2:$F$2000,K$4))</f>
        <v>0.94063324538258575</v>
      </c>
      <c r="L51" s="97">
        <f>IF(COUNTIFS('Base Diária'!$A$2:$A$2000,$A51,'Base Diária'!$F$2:$F$2000,L$4,'Base Diária'!$P$2:$P$2000,"Sim")=0,"",SUMIFS('Base Diária'!$N$2:$N$2000,'Base Diária'!$A$2:$A$2000,$A51,'Base Diária'!$F$2:$F$2000,L$4))</f>
        <v>0.85224274406332445</v>
      </c>
      <c r="M51" s="97" t="str">
        <f>IF(COUNTIFS('Base Diária'!$A$2:$A$2000,$A51,'Base Diária'!$F$2:$F$2000,M$4,'Base Diária'!$P$2:$P$2000,"Sim")=0,"",SUMIFS('Base Diária'!$N$2:$N$2000,'Base Diária'!$A$2:$A$2000,$A51,'Base Diária'!$F$2:$F$2000,M$4))</f>
        <v/>
      </c>
      <c r="N51" s="97">
        <f>IF(COUNTIFS('Base Diária'!$A$2:$A$2000,$A51,'Base Diária'!$F$2:$F$2000,N$4,'Base Diária'!$P$2:$P$2000,"Sim")=0,"",SUMIFS('Base Diária'!$N$2:$N$2000,'Base Diária'!$A$2:$A$2000,$A51,'Base Diária'!$F$2:$F$2000,N$4))</f>
        <v>0.93271767810026385</v>
      </c>
      <c r="O51" s="97">
        <f>IF(COUNTIFS('Base Diária'!$A$2:$A$2000,$A51,'Base Diária'!$F$2:$F$2000,O$4,'Base Diária'!$P$2:$P$2000,"Sim")=0,"",SUMIFS('Base Diária'!$N$2:$N$2000,'Base Diária'!$A$2:$A$2000,$A51,'Base Diária'!$F$2:$F$2000,O$4))</f>
        <v>0.91556728232189977</v>
      </c>
      <c r="P51" s="97">
        <f>IF(COUNTIFS('Base Diária'!$A$2:$A$2000,$A51,'Base Diária'!$F$2:$F$2000,P$4,'Base Diária'!$P$2:$P$2000,"Sim")=0,"",SUMIFS('Base Diária'!$N$2:$N$2000,'Base Diária'!$A$2:$A$2000,$A51,'Base Diária'!$F$2:$F$2000,P$4))</f>
        <v>0.87730870712401055</v>
      </c>
      <c r="Q51" s="97">
        <f>IF(COUNTIFS('Base Diária'!$A$2:$A$2000,$A51,'Base Diária'!$F$2:$F$2000,Q$4,'Base Diária'!$P$2:$P$2000,"Sim")=0,"",SUMIFS('Base Diária'!$N$2:$N$2000,'Base Diária'!$A$2:$A$2000,$A51,'Base Diária'!$F$2:$F$2000,Q$4))</f>
        <v>0.90105540897097625</v>
      </c>
      <c r="R51" s="97" t="str">
        <f>IF(COUNTIFS('Base Diária'!$A$2:$A$2000,$A51,'Base Diária'!$F$2:$F$2000,R$4,'Base Diária'!$P$2:$P$2000,"Sim")=0,"",SUMIFS('Base Diária'!$N$2:$N$2000,'Base Diária'!$A$2:$A$2000,$A51,'Base Diária'!$F$2:$F$2000,R$4))</f>
        <v/>
      </c>
      <c r="S51" s="97" t="str">
        <f>IF(COUNTIFS('Base Diária'!$A$2:$A$2000,$A51,'Base Diária'!$F$2:$F$2000,S$4,'Base Diária'!$P$2:$P$2000,"Sim")=0,"",SUMIFS('Base Diária'!$N$2:$N$2000,'Base Diária'!$A$2:$A$2000,$A51,'Base Diária'!$F$2:$F$2000,S$4))</f>
        <v/>
      </c>
      <c r="T51" s="97">
        <f>IF(COUNTIFS('Base Diária'!$A$2:$A$2000,$A51,'Base Diária'!$F$2:$F$2000,T$4,'Base Diária'!$P$2:$P$2000,"Sim")=0,"",SUMIFS('Base Diária'!$N$2:$N$2000,'Base Diária'!$A$2:$A$2000,$A51,'Base Diária'!$F$2:$F$2000,T$4))</f>
        <v>0.88654353562005284</v>
      </c>
      <c r="U51" s="97">
        <f>IF(COUNTIFS('Base Diária'!$A$2:$A$2000,$A51,'Base Diária'!$F$2:$F$2000,U$4,'Base Diária'!$P$2:$P$2000,"Sim")=0,"",SUMIFS('Base Diária'!$N$2:$N$2000,'Base Diária'!$A$2:$A$2000,$A51,'Base Diária'!$F$2:$F$2000,U$4))</f>
        <v>0.88786279683377312</v>
      </c>
      <c r="V51" s="97" t="str">
        <f>IF(COUNTIFS('Base Diária'!$A$2:$A$2000,$A51,'Base Diária'!$F$2:$F$2000,V$4,'Base Diária'!$P$2:$P$2000,"Sim")=0,"",SUMIFS('Base Diária'!$N$2:$N$2000,'Base Diária'!$A$2:$A$2000,$A51,'Base Diária'!$F$2:$F$2000,V$4))</f>
        <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0.89017150395778388</v>
      </c>
      <c r="AK51" s="98">
        <f>IFERROR(INDEX('Painel Empregado'!$M$5:$M$63,MATCH($A51,'Painel Empregado'!$A$5:$A$63,0)),"")</f>
        <v>0.91666666666666663</v>
      </c>
      <c r="AL51" s="98">
        <f>IFERROR(INDEX('Painel Empregado'!$K$5:$K$63,MATCH($A51,'Painel Empregado'!$A$5:$A$63,0)),"")</f>
        <v>0.8</v>
      </c>
      <c r="AM51" s="101" t="str">
        <f>IFERROR(INDEX('Painel Empregado'!$Q$5:$Q$63,MATCH($A51,'Painel Empregado'!$A$5:$A$63,0)),"")</f>
        <v>Na meta</v>
      </c>
    </row>
    <row r="52" spans="1:39" ht="15" customHeight="1" x14ac:dyDescent="0.25">
      <c r="A52" s="110">
        <v>54684</v>
      </c>
      <c r="B52" s="18" t="s">
        <v>208</v>
      </c>
      <c r="C52" s="29" t="str">
        <f>IFERROR(INDEX(Cadastro!$C$5:$C$73,MATCH($A52,Cadastro!$A$5:$A$73,0)),"NÃO INFORMADO")</f>
        <v>MEC</v>
      </c>
      <c r="D52" s="29" t="str">
        <f>VLOOKUP($A52,CC!$A:$C,3,FALSE())</f>
        <v>MEC</v>
      </c>
      <c r="E52" s="29" t="str">
        <f>IFERROR(INDEX(Cadastro!$D$5:$D$73,MATCH($A52,Cadastro!$A$5:$A$73,0)),"")</f>
        <v>B</v>
      </c>
      <c r="F52" s="97">
        <f>IF(COUNTIFS('Base Diária'!$A$2:$A$2000,$A52,'Base Diária'!$F$2:$F$2000,F$4,'Base Diária'!$P$2:$P$2000,"Sim")=0,"",SUMIFS('Base Diária'!$N$2:$N$2000,'Base Diária'!$A$2:$A$2000,$A52,'Base Diária'!$F$2:$F$2000,F$4))</f>
        <v>0.93481095176010431</v>
      </c>
      <c r="G52" s="97">
        <f>IF(COUNTIFS('Base Diária'!$A$2:$A$2000,$A52,'Base Diária'!$F$2:$F$2000,G$4,'Base Diária'!$P$2:$P$2000,"Sim")=0,"",SUMIFS('Base Diária'!$N$2:$N$2000,'Base Diária'!$A$2:$A$2000,$A52,'Base Diária'!$F$2:$F$2000,G$4))</f>
        <v>0.91264667535853983</v>
      </c>
      <c r="H52" s="97" t="str">
        <f>IF(COUNTIFS('Base Diária'!$A$2:$A$2000,$A52,'Base Diária'!$F$2:$F$2000,H$4,'Base Diária'!$P$2:$P$2000,"Sim")=0,"",SUMIFS('Base Diária'!$N$2:$N$2000,'Base Diária'!$A$2:$A$2000,$A52,'Base Diária'!$F$2:$F$2000,H$4))</f>
        <v/>
      </c>
      <c r="I52" s="97">
        <f>IF(COUNTIFS('Base Diária'!$A$2:$A$2000,$A52,'Base Diária'!$F$2:$F$2000,I$4,'Base Diária'!$P$2:$P$2000,"Sim")=0,"",SUMIFS('Base Diária'!$N$2:$N$2000,'Base Diária'!$A$2:$A$2000,$A52,'Base Diária'!$F$2:$F$2000,I$4))</f>
        <v>0.95306388526727503</v>
      </c>
      <c r="J52" s="97">
        <f>IF(COUNTIFS('Base Diária'!$A$2:$A$2000,$A52,'Base Diária'!$F$2:$F$2000,J$4,'Base Diária'!$P$2:$P$2000,"Sim")=0,"",SUMIFS('Base Diária'!$N$2:$N$2000,'Base Diária'!$A$2:$A$2000,$A52,'Base Diária'!$F$2:$F$2000,J$4))</f>
        <v>0.93481095176010431</v>
      </c>
      <c r="K52" s="97">
        <f>IF(COUNTIFS('Base Diária'!$A$2:$A$2000,$A52,'Base Diária'!$F$2:$F$2000,K$4,'Base Diária'!$P$2:$P$2000,"Sim")=0,"",SUMIFS('Base Diária'!$N$2:$N$2000,'Base Diária'!$A$2:$A$2000,$A52,'Base Diária'!$F$2:$F$2000,K$4))</f>
        <v>0.94002607561929596</v>
      </c>
      <c r="L52" s="97">
        <f>IF(COUNTIFS('Base Diária'!$A$2:$A$2000,$A52,'Base Diária'!$F$2:$F$2000,L$4,'Base Diária'!$P$2:$P$2000,"Sim")=0,"",SUMIFS('Base Diária'!$N$2:$N$2000,'Base Diária'!$A$2:$A$2000,$A52,'Base Diária'!$F$2:$F$2000,L$4))</f>
        <v>1.1707953063885268</v>
      </c>
      <c r="M52" s="97">
        <f>IF(COUNTIFS('Base Diária'!$A$2:$A$2000,$A52,'Base Diária'!$F$2:$F$2000,M$4,'Base Diária'!$P$2:$P$2000,"Sim")=0,"",SUMIFS('Base Diária'!$N$2:$N$2000,'Base Diária'!$A$2:$A$2000,$A52,'Base Diária'!$F$2:$F$2000,M$4))</f>
        <v>0.91264667535853983</v>
      </c>
      <c r="N52" s="97" t="str">
        <f>IF(COUNTIFS('Base Diária'!$A$2:$A$2000,$A52,'Base Diária'!$F$2:$F$2000,N$4,'Base Diária'!$P$2:$P$2000,"Sim")=0,"",SUMIFS('Base Diária'!$N$2:$N$2000,'Base Diária'!$A$2:$A$2000,$A52,'Base Diária'!$F$2:$F$2000,N$4))</f>
        <v/>
      </c>
      <c r="O52" s="97" t="str">
        <f>IF(COUNTIFS('Base Diária'!$A$2:$A$2000,$A52,'Base Diária'!$F$2:$F$2000,O$4,'Base Diária'!$P$2:$P$2000,"Sim")=0,"",SUMIFS('Base Diária'!$N$2:$N$2000,'Base Diária'!$A$2:$A$2000,$A52,'Base Diária'!$F$2:$F$2000,O$4))</f>
        <v/>
      </c>
      <c r="P52" s="97">
        <f>IF(COUNTIFS('Base Diária'!$A$2:$A$2000,$A52,'Base Diária'!$F$2:$F$2000,P$4,'Base Diária'!$P$2:$P$2000,"Sim")=0,"",SUMIFS('Base Diária'!$N$2:$N$2000,'Base Diária'!$A$2:$A$2000,$A52,'Base Diária'!$F$2:$F$2000,P$4))</f>
        <v>0.9683377308707124</v>
      </c>
      <c r="Q52" s="97">
        <f>IF(COUNTIFS('Base Diária'!$A$2:$A$2000,$A52,'Base Diária'!$F$2:$F$2000,Q$4,'Base Diária'!$P$2:$P$2000,"Sim")=0,"",SUMIFS('Base Diária'!$N$2:$N$2000,'Base Diária'!$A$2:$A$2000,$A52,'Base Diária'!$F$2:$F$2000,Q$4))</f>
        <v>0.9683377308707124</v>
      </c>
      <c r="R52" s="97">
        <f>IF(COUNTIFS('Base Diária'!$A$2:$A$2000,$A52,'Base Diária'!$F$2:$F$2000,R$4,'Base Diária'!$P$2:$P$2000,"Sim")=0,"",SUMIFS('Base Diária'!$N$2:$N$2000,'Base Diária'!$A$2:$A$2000,$A52,'Base Diária'!$F$2:$F$2000,R$4))</f>
        <v>0.96701846965699212</v>
      </c>
      <c r="S52" s="97">
        <f>IF(COUNTIFS('Base Diária'!$A$2:$A$2000,$A52,'Base Diária'!$F$2:$F$2000,S$4,'Base Diária'!$P$2:$P$2000,"Sim")=0,"",SUMIFS('Base Diária'!$N$2:$N$2000,'Base Diária'!$A$2:$A$2000,$A52,'Base Diária'!$F$2:$F$2000,S$4))</f>
        <v>0.9683377308707124</v>
      </c>
      <c r="T52" s="97">
        <f>IF(COUNTIFS('Base Diária'!$A$2:$A$2000,$A52,'Base Diária'!$F$2:$F$2000,T$4,'Base Diária'!$P$2:$P$2000,"Sim")=0,"",SUMIFS('Base Diária'!$N$2:$N$2000,'Base Diária'!$A$2:$A$2000,$A52,'Base Diária'!$F$2:$F$2000,T$4))</f>
        <v>0.9683377308707124</v>
      </c>
      <c r="U52" s="97" t="str">
        <f>IF(COUNTIFS('Base Diária'!$A$2:$A$2000,$A52,'Base Diária'!$F$2:$F$2000,U$4,'Base Diária'!$P$2:$P$2000,"Sim")=0,"",SUMIFS('Base Diária'!$N$2:$N$2000,'Base Diária'!$A$2:$A$2000,$A52,'Base Diária'!$F$2:$F$2000,U$4))</f>
        <v/>
      </c>
      <c r="V52" s="97" t="str">
        <f>IF(COUNTIFS('Base Diária'!$A$2:$A$2000,$A52,'Base Diária'!$F$2:$F$2000,V$4,'Base Diária'!$P$2:$P$2000,"Sim")=0,"",SUMIFS('Base Diária'!$N$2:$N$2000,'Base Diária'!$A$2:$A$2000,$A52,'Base Diária'!$F$2:$F$2000,V$4))</f>
        <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12</v>
      </c>
      <c r="AJ52" s="98">
        <f>IFERROR(INDEX('Painel Empregado'!$J$5:$J$63,MATCH($A52,'Painel Empregado'!$A$5:$A$63,0)),"")</f>
        <v>0.96659023910907316</v>
      </c>
      <c r="AK52" s="98">
        <f>IFERROR(INDEX('Painel Empregado'!$M$5:$M$63,MATCH($A52,'Painel Empregado'!$A$5:$A$63,0)),"")</f>
        <v>1</v>
      </c>
      <c r="AL52" s="98">
        <f>IFERROR(INDEX('Painel Empregado'!$K$5:$K$63,MATCH($A52,'Painel Empregado'!$A$5:$A$63,0)),"")</f>
        <v>0.8</v>
      </c>
      <c r="AM52" s="101" t="str">
        <f>IFERROR(INDEX('Painel Empregado'!$Q$5:$Q$63,MATCH($A52,'Painel Empregado'!$A$5:$A$63,0)),"")</f>
        <v>Na meta</v>
      </c>
    </row>
    <row r="53" spans="1:39" ht="15" customHeight="1" x14ac:dyDescent="0.25">
      <c r="A53" s="110">
        <v>55138</v>
      </c>
      <c r="B53" s="18" t="s">
        <v>210</v>
      </c>
      <c r="C53" s="29" t="str">
        <f>IFERROR(INDEX(Cadastro!$C$5:$C$73,MATCH($A53,Cadastro!$A$5:$A$73,0)),"NÃO INFORMADO")</f>
        <v>MEC</v>
      </c>
      <c r="D53" s="29" t="str">
        <f>VLOOKUP($A53,CC!$A:$C,3,FALSE())</f>
        <v>MEC</v>
      </c>
      <c r="E53" s="29" t="str">
        <f>IFERROR(INDEX(Cadastro!$D$5:$D$73,MATCH($A53,Cadastro!$A$5:$A$73,0)),"")</f>
        <v>Folguista</v>
      </c>
      <c r="F53" s="97" t="str">
        <f>IF(COUNTIFS('Base Diária'!$A$2:$A$2000,$A53,'Base Diária'!$F$2:$F$2000,F$4,'Base Diária'!$P$2:$P$2000,"Sim")=0,"",SUMIFS('Base Diária'!$N$2:$N$2000,'Base Diária'!$A$2:$A$2000,$A53,'Base Diária'!$F$2:$F$2000,F$4))</f>
        <v/>
      </c>
      <c r="G53" s="97">
        <f>IF(COUNTIFS('Base Diária'!$A$2:$A$2000,$A53,'Base Diária'!$F$2:$F$2000,G$4,'Base Diária'!$P$2:$P$2000,"Sim")=0,"",SUMIFS('Base Diária'!$N$2:$N$2000,'Base Diária'!$A$2:$A$2000,$A53,'Base Diária'!$F$2:$F$2000,G$4))</f>
        <v>0.91264667535853983</v>
      </c>
      <c r="H53" s="97">
        <f>IF(COUNTIFS('Base Diária'!$A$2:$A$2000,$A53,'Base Diária'!$F$2:$F$2000,H$4,'Base Diária'!$P$2:$P$2000,"Sim")=0,"",SUMIFS('Base Diária'!$N$2:$N$2000,'Base Diária'!$A$2:$A$2000,$A53,'Base Diária'!$F$2:$F$2000,H$4))</f>
        <v>0.93872229465449808</v>
      </c>
      <c r="I53" s="97">
        <f>IF(COUNTIFS('Base Diária'!$A$2:$A$2000,$A53,'Base Diária'!$F$2:$F$2000,I$4,'Base Diária'!$P$2:$P$2000,"Sim")=0,"",SUMIFS('Base Diária'!$N$2:$N$2000,'Base Diária'!$A$2:$A$2000,$A53,'Base Diária'!$F$2:$F$2000,I$4))</f>
        <v>0.80959520239880056</v>
      </c>
      <c r="J53" s="97">
        <f>IF(COUNTIFS('Base Diária'!$A$2:$A$2000,$A53,'Base Diária'!$F$2:$F$2000,J$4,'Base Diária'!$P$2:$P$2000,"Sim")=0,"",SUMIFS('Base Diária'!$N$2:$N$2000,'Base Diária'!$A$2:$A$2000,$A53,'Base Diária'!$F$2:$F$2000,J$4))</f>
        <v>0.679160419790105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0.7561929595827902</v>
      </c>
      <c r="N53" s="97">
        <f>IF(COUNTIFS('Base Diária'!$A$2:$A$2000,$A53,'Base Diária'!$F$2:$F$2000,N$4,'Base Diária'!$P$2:$P$2000,"Sim")=0,"",SUMIFS('Base Diária'!$N$2:$N$2000,'Base Diária'!$A$2:$A$2000,$A53,'Base Diária'!$F$2:$F$2000,N$4))</f>
        <v>0.92438070404172101</v>
      </c>
      <c r="O53" s="97">
        <f>IF(COUNTIFS('Base Diária'!$A$2:$A$2000,$A53,'Base Diária'!$F$2:$F$2000,O$4,'Base Diária'!$P$2:$P$2000,"Sim")=0,"",SUMIFS('Base Diária'!$N$2:$N$2000,'Base Diária'!$A$2:$A$2000,$A53,'Base Diária'!$F$2:$F$2000,O$4))</f>
        <v>0.75262368815592207</v>
      </c>
      <c r="P53" s="97">
        <f>IF(COUNTIFS('Base Diária'!$A$2:$A$2000,$A53,'Base Diária'!$F$2:$F$2000,P$4,'Base Diária'!$P$2:$P$2000,"Sim")=0,"",SUMIFS('Base Diária'!$N$2:$N$2000,'Base Diária'!$A$2:$A$2000,$A53,'Base Diária'!$F$2:$F$2000,P$4))</f>
        <v>0.97301349325337338</v>
      </c>
      <c r="Q53" s="97" t="str">
        <f>IF(COUNTIFS('Base Diária'!$A$2:$A$2000,$A53,'Base Diária'!$F$2:$F$2000,Q$4,'Base Diária'!$P$2:$P$2000,"Sim")=0,"",SUMIFS('Base Diária'!$N$2:$N$2000,'Base Diária'!$A$2:$A$2000,$A53,'Base Diária'!$F$2:$F$2000,Q$4))</f>
        <v/>
      </c>
      <c r="R53" s="97" t="str">
        <f>IF(COUNTIFS('Base Diária'!$A$2:$A$2000,$A53,'Base Diária'!$F$2:$F$2000,R$4,'Base Diária'!$P$2:$P$2000,"Sim")=0,"",SUMIFS('Base Diária'!$N$2:$N$2000,'Base Diária'!$A$2:$A$2000,$A53,'Base Diária'!$F$2:$F$2000,R$4))</f>
        <v/>
      </c>
      <c r="S53" s="97">
        <f>IF(COUNTIFS('Base Diária'!$A$2:$A$2000,$A53,'Base Diária'!$F$2:$F$2000,S$4,'Base Diária'!$P$2:$P$2000,"Sim")=0,"",SUMIFS('Base Diária'!$N$2:$N$2000,'Base Diária'!$A$2:$A$2000,$A53,'Base Diária'!$F$2:$F$2000,S$4))</f>
        <v>0.89178617992177323</v>
      </c>
      <c r="T53" s="97">
        <f>IF(COUNTIFS('Base Diária'!$A$2:$A$2000,$A53,'Base Diária'!$F$2:$F$2000,T$4,'Base Diária'!$P$2:$P$2000,"Sim")=0,"",SUMIFS('Base Diária'!$N$2:$N$2000,'Base Diária'!$A$2:$A$2000,$A53,'Base Diária'!$F$2:$F$2000,T$4))</f>
        <v>0.9152542372881356</v>
      </c>
      <c r="U53" s="97">
        <f>IF(COUNTIFS('Base Diária'!$A$2:$A$2000,$A53,'Base Diária'!$F$2:$F$2000,U$4,'Base Diária'!$P$2:$P$2000,"Sim")=0,"",SUMIFS('Base Diária'!$N$2:$N$2000,'Base Diária'!$A$2:$A$2000,$A53,'Base Diária'!$F$2:$F$2000,U$4))</f>
        <v>0.43178410794602695</v>
      </c>
      <c r="V53" s="97" t="str">
        <f>IF(COUNTIFS('Base Diária'!$A$2:$A$2000,$A53,'Base Diária'!$F$2:$F$2000,V$4,'Base Diária'!$P$2:$P$2000,"Sim")=0,"",SUMIFS('Base Diária'!$N$2:$N$2000,'Base Diária'!$A$2:$A$2000,$A53,'Base Diária'!$F$2:$F$2000,V$4))</f>
        <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11</v>
      </c>
      <c r="AJ53" s="98">
        <f>IFERROR(INDEX('Painel Empregado'!$J$5:$J$63,MATCH($A53,'Painel Empregado'!$A$5:$A$63,0)),"")</f>
        <v>0.82235101423711721</v>
      </c>
      <c r="AK53" s="98">
        <f>IFERROR(INDEX('Painel Empregado'!$M$5:$M$63,MATCH($A53,'Painel Empregado'!$A$5:$A$63,0)),"")</f>
        <v>0.63636363636363635</v>
      </c>
      <c r="AL53" s="98">
        <f>IFERROR(INDEX('Painel Empregado'!$K$5:$K$63,MATCH($A53,'Painel Empregado'!$A$5:$A$63,0)),"")</f>
        <v>0.8</v>
      </c>
      <c r="AM53" s="101" t="str">
        <f>IFERROR(INDEX('Painel Empregado'!$Q$5:$Q$63,MATCH($A53,'Painel Empregado'!$A$5:$A$63,0)),"")</f>
        <v>Atenção</v>
      </c>
    </row>
    <row r="54" spans="1:39" ht="15" customHeight="1" x14ac:dyDescent="0.25">
      <c r="A54" s="110">
        <v>56012</v>
      </c>
      <c r="B54" s="18" t="s">
        <v>212</v>
      </c>
      <c r="C54" s="29" t="str">
        <f>IFERROR(INDEX(Cadastro!$C$5:$C$73,MATCH($A54,Cadastro!$A$5:$A$73,0)),"NÃO INFORMADO")</f>
        <v>MEC</v>
      </c>
      <c r="D54" s="29" t="str">
        <f>VLOOKUP($A54,CC!$A:$C,3,FALSE())</f>
        <v>MEC</v>
      </c>
      <c r="E54" s="29" t="str">
        <f>IFERROR(INDEX(Cadastro!$D$5:$D$73,MATCH($A54,Cadastro!$A$5:$A$73,0)),"")</f>
        <v>A</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0.79155672823218992</v>
      </c>
      <c r="H54" s="97">
        <f>IF(COUNTIFS('Base Diária'!$A$2:$A$2000,$A54,'Base Diária'!$F$2:$F$2000,H$4,'Base Diária'!$P$2:$P$2000,"Sim")=0,"",SUMIFS('Base Diária'!$N$2:$N$2000,'Base Diária'!$A$2:$A$2000,$A54,'Base Diária'!$F$2:$F$2000,H$4))</f>
        <v>0.72691292875989444</v>
      </c>
      <c r="I54" s="97">
        <f>IF(COUNTIFS('Base Diária'!$A$2:$A$2000,$A54,'Base Diária'!$F$2:$F$2000,I$4,'Base Diária'!$P$2:$P$2000,"Sim")=0,"",SUMIFS('Base Diária'!$N$2:$N$2000,'Base Diária'!$A$2:$A$2000,$A54,'Base Diária'!$F$2:$F$2000,I$4))</f>
        <v>1.0158311345646438</v>
      </c>
      <c r="J54" s="97">
        <f>IF(COUNTIFS('Base Diária'!$A$2:$A$2000,$A54,'Base Diária'!$F$2:$F$2000,J$4,'Base Diária'!$P$2:$P$2000,"Sim")=0,"",SUMIFS('Base Diária'!$N$2:$N$2000,'Base Diária'!$A$2:$A$2000,$A54,'Base Diária'!$F$2:$F$2000,J$4))</f>
        <v>1.0316622691292876</v>
      </c>
      <c r="K54" s="97">
        <f>IF(COUNTIFS('Base Diária'!$A$2:$A$2000,$A54,'Base Diária'!$F$2:$F$2000,K$4,'Base Diária'!$P$2:$P$2000,"Sim")=0,"",SUMIFS('Base Diária'!$N$2:$N$2000,'Base Diária'!$A$2:$A$2000,$A54,'Base Diária'!$F$2:$F$2000,K$4))</f>
        <v>0.88522427440633245</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0.82189973614775735</v>
      </c>
      <c r="N54" s="97">
        <f>IF(COUNTIFS('Base Diária'!$A$2:$A$2000,$A54,'Base Diária'!$F$2:$F$2000,N$4,'Base Diária'!$P$2:$P$2000,"Sim")=0,"",SUMIFS('Base Diária'!$N$2:$N$2000,'Base Diária'!$A$2:$A$2000,$A54,'Base Diária'!$F$2:$F$2000,N$4))</f>
        <v>0.9050131926121372</v>
      </c>
      <c r="O54" s="97">
        <f>IF(COUNTIFS('Base Diária'!$A$2:$A$2000,$A54,'Base Diária'!$F$2:$F$2000,O$4,'Base Diária'!$P$2:$P$2000,"Sim")=0,"",SUMIFS('Base Diária'!$N$2:$N$2000,'Base Diária'!$A$2:$A$2000,$A54,'Base Diária'!$F$2:$F$2000,O$4))</f>
        <v>0.92348284960422178</v>
      </c>
      <c r="P54" s="97">
        <f>IF(COUNTIFS('Base Diária'!$A$2:$A$2000,$A54,'Base Diária'!$F$2:$F$2000,P$4,'Base Diária'!$P$2:$P$2000,"Sim")=0,"",SUMIFS('Base Diária'!$N$2:$N$2000,'Base Diária'!$A$2:$A$2000,$A54,'Base Diária'!$F$2:$F$2000,P$4))</f>
        <v>0.82189973614775735</v>
      </c>
      <c r="Q54" s="97">
        <f>IF(COUNTIFS('Base Diária'!$A$2:$A$2000,$A54,'Base Diária'!$F$2:$F$2000,Q$4,'Base Diária'!$P$2:$P$2000,"Sim")=0,"",SUMIFS('Base Diária'!$N$2:$N$2000,'Base Diária'!$A$2:$A$2000,$A54,'Base Diária'!$F$2:$F$2000,Q$4))</f>
        <v>0.9445910290237467</v>
      </c>
      <c r="R54" s="97" t="str">
        <f>IF(COUNTIFS('Base Diária'!$A$2:$A$2000,$A54,'Base Diária'!$F$2:$F$2000,R$4,'Base Diária'!$P$2:$P$2000,"Sim")=0,"",SUMIFS('Base Diária'!$N$2:$N$2000,'Base Diária'!$A$2:$A$2000,$A54,'Base Diária'!$F$2:$F$2000,R$4))</f>
        <v/>
      </c>
      <c r="S54" s="97">
        <f>IF(COUNTIFS('Base Diária'!$A$2:$A$2000,$A54,'Base Diária'!$F$2:$F$2000,S$4,'Base Diária'!$P$2:$P$2000,"Sim")=0,"",SUMIFS('Base Diária'!$N$2:$N$2000,'Base Diária'!$A$2:$A$2000,$A54,'Base Diária'!$F$2:$F$2000,S$4))</f>
        <v>0.86279683377308702</v>
      </c>
      <c r="T54" s="97">
        <f>IF(COUNTIFS('Base Diária'!$A$2:$A$2000,$A54,'Base Diária'!$F$2:$F$2000,T$4,'Base Diária'!$P$2:$P$2000,"Sim")=0,"",SUMIFS('Base Diária'!$N$2:$N$2000,'Base Diária'!$A$2:$A$2000,$A54,'Base Diária'!$F$2:$F$2000,T$4))</f>
        <v>0.80079155672823221</v>
      </c>
      <c r="U54" s="97">
        <f>IF(COUNTIFS('Base Diária'!$A$2:$A$2000,$A54,'Base Diária'!$F$2:$F$2000,U$4,'Base Diária'!$P$2:$P$2000,"Sim")=0,"",SUMIFS('Base Diária'!$N$2:$N$2000,'Base Diária'!$A$2:$A$2000,$A54,'Base Diária'!$F$2:$F$2000,U$4))</f>
        <v>0.88786279683377312</v>
      </c>
      <c r="V54" s="97" t="str">
        <f>IF(COUNTIFS('Base Diária'!$A$2:$A$2000,$A54,'Base Diária'!$F$2:$F$2000,V$4,'Base Diária'!$P$2:$P$2000,"Sim")=0,"",SUMIFS('Base Diária'!$N$2:$N$2000,'Base Diária'!$A$2:$A$2000,$A54,'Base Diária'!$F$2:$F$2000,V$4))</f>
        <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13</v>
      </c>
      <c r="AJ54" s="98">
        <f>IFERROR(INDEX('Painel Empregado'!$J$5:$J$63,MATCH($A54,'Painel Empregado'!$A$5:$A$63,0)),"")</f>
        <v>0.87842500507408183</v>
      </c>
      <c r="AK54" s="98">
        <f>IFERROR(INDEX('Painel Empregado'!$M$5:$M$63,MATCH($A54,'Painel Empregado'!$A$5:$A$63,0)),"")</f>
        <v>0.84615384615384615</v>
      </c>
      <c r="AL54" s="98">
        <f>IFERROR(INDEX('Painel Empregado'!$K$5:$K$63,MATCH($A54,'Painel Empregado'!$A$5:$A$63,0)),"")</f>
        <v>0.8</v>
      </c>
      <c r="AM54" s="101" t="str">
        <f>IFERROR(INDEX('Painel Empregado'!$Q$5:$Q$63,MATCH($A54,'Painel Empregado'!$A$5:$A$63,0)),"")</f>
        <v>Na meta</v>
      </c>
    </row>
    <row r="55" spans="1:39" ht="15" customHeight="1" x14ac:dyDescent="0.25">
      <c r="A55" s="110">
        <v>52498</v>
      </c>
      <c r="B55" s="18" t="s">
        <v>216</v>
      </c>
      <c r="C55" s="29" t="str">
        <f>IFERROR(INDEX(Cadastro!$C$5:$C$73,MATCH($A55,Cadastro!$A$5:$A$73,0)),"NÃO INFORMADO")</f>
        <v>MEC</v>
      </c>
      <c r="D55" s="29" t="str">
        <f>VLOOKUP($A55,CC!$A:$C,3,FALSE())</f>
        <v>MEC</v>
      </c>
      <c r="E55" s="29" t="str">
        <f>IFERROR(INDEX(Cadastro!$D$5:$D$73,MATCH($A55,Cadastro!$A$5:$A$73,0)),"")</f>
        <v>B</v>
      </c>
      <c r="F55" s="97">
        <f>IF(COUNTIFS('Base Diária'!$A$2:$A$2000,$A55,'Base Diária'!$F$2:$F$2000,F$4,'Base Diária'!$P$2:$P$2000,"Sim")=0,"",SUMIFS('Base Diária'!$N$2:$N$2000,'Base Diária'!$A$2:$A$2000,$A55,'Base Diária'!$F$2:$F$2000,F$4))</f>
        <v>0.95176010430247715</v>
      </c>
      <c r="G55" s="97" t="str">
        <f>IF(COUNTIFS('Base Diária'!$A$2:$A$2000,$A55,'Base Diária'!$F$2:$F$2000,G$4,'Base Diária'!$P$2:$P$2000,"Sim")=0,"",SUMIFS('Base Diária'!$N$2:$N$2000,'Base Diária'!$A$2:$A$2000,$A55,'Base Diária'!$F$2:$F$2000,G$4))</f>
        <v/>
      </c>
      <c r="H55" s="97">
        <f>IF(COUNTIFS('Base Diária'!$A$2:$A$2000,$A55,'Base Diária'!$F$2:$F$2000,H$4,'Base Diária'!$P$2:$P$2000,"Sim")=0,"",SUMIFS('Base Diária'!$N$2:$N$2000,'Base Diária'!$A$2:$A$2000,$A55,'Base Diária'!$F$2:$F$2000,H$4))</f>
        <v>0.93872229465449808</v>
      </c>
      <c r="I55" s="97">
        <f>IF(COUNTIFS('Base Diária'!$A$2:$A$2000,$A55,'Base Diária'!$F$2:$F$2000,I$4,'Base Diária'!$P$2:$P$2000,"Sim")=0,"",SUMIFS('Base Diária'!$N$2:$N$2000,'Base Diária'!$A$2:$A$2000,$A55,'Base Diária'!$F$2:$F$2000,I$4))</f>
        <v>0.95306388526727503</v>
      </c>
      <c r="J55" s="97">
        <f>IF(COUNTIFS('Base Diária'!$A$2:$A$2000,$A55,'Base Diária'!$F$2:$F$2000,J$4,'Base Diária'!$P$2:$P$2000,"Sim")=0,"",SUMIFS('Base Diária'!$N$2:$N$2000,'Base Diária'!$A$2:$A$2000,$A55,'Base Diária'!$F$2:$F$2000,J$4))</f>
        <v>0.78226857887874834</v>
      </c>
      <c r="K55" s="97">
        <f>IF(COUNTIFS('Base Diária'!$A$2:$A$2000,$A55,'Base Diária'!$F$2:$F$2000,K$4,'Base Diária'!$P$2:$P$2000,"Sim")=0,"",SUMIFS('Base Diária'!$N$2:$N$2000,'Base Diária'!$A$2:$A$2000,$A55,'Base Diária'!$F$2:$F$2000,K$4))</f>
        <v>0.78748370273793999</v>
      </c>
      <c r="L55" s="97">
        <f>IF(COUNTIFS('Base Diária'!$A$2:$A$2000,$A55,'Base Diária'!$F$2:$F$2000,L$4,'Base Diária'!$P$2:$P$2000,"Sim")=0,"",SUMIFS('Base Diária'!$N$2:$N$2000,'Base Diária'!$A$2:$A$2000,$A55,'Base Diária'!$F$2:$F$2000,L$4))</f>
        <v>0.77314211212516304</v>
      </c>
      <c r="M55" s="97" t="str">
        <f>IF(COUNTIFS('Base Diária'!$A$2:$A$2000,$A55,'Base Diária'!$F$2:$F$2000,M$4,'Base Diária'!$P$2:$P$2000,"Sim")=0,"",SUMIFS('Base Diária'!$N$2:$N$2000,'Base Diária'!$A$2:$A$2000,$A55,'Base Diária'!$F$2:$F$2000,M$4))</f>
        <v/>
      </c>
      <c r="N55" s="97">
        <f>IF(COUNTIFS('Base Diária'!$A$2:$A$2000,$A55,'Base Diária'!$F$2:$F$2000,N$4,'Base Diária'!$P$2:$P$2000,"Sim")=0,"",SUMIFS('Base Diária'!$N$2:$N$2000,'Base Diária'!$A$2:$A$2000,$A55,'Base Diária'!$F$2:$F$2000,N$4))</f>
        <v>0.91264667535853994</v>
      </c>
      <c r="O55" s="97">
        <f>IF(COUNTIFS('Base Diária'!$A$2:$A$2000,$A55,'Base Diária'!$F$2:$F$2000,O$4,'Base Diária'!$P$2:$P$2000,"Sim")=0,"",SUMIFS('Base Diária'!$N$2:$N$2000,'Base Diária'!$A$2:$A$2000,$A55,'Base Diária'!$F$2:$F$2000,O$4))</f>
        <v>0.82398956975228166</v>
      </c>
      <c r="P55" s="97">
        <f>IF(COUNTIFS('Base Diária'!$A$2:$A$2000,$A55,'Base Diária'!$F$2:$F$2000,P$4,'Base Diária'!$P$2:$P$2000,"Sim")=0,"",SUMIFS('Base Diária'!$N$2:$N$2000,'Base Diária'!$A$2:$A$2000,$A55,'Base Diária'!$F$2:$F$2000,P$4))</f>
        <v>0.82268578878748366</v>
      </c>
      <c r="Q55" s="97" t="str">
        <f>IF(COUNTIFS('Base Diária'!$A$2:$A$2000,$A55,'Base Diária'!$F$2:$F$2000,Q$4,'Base Diária'!$P$2:$P$2000,"Sim")=0,"",SUMIFS('Base Diária'!$N$2:$N$2000,'Base Diária'!$A$2:$A$2000,$A55,'Base Diária'!$F$2:$F$2000,Q$4))</f>
        <v/>
      </c>
      <c r="R55" s="97">
        <f>IF(COUNTIFS('Base Diária'!$A$2:$A$2000,$A55,'Base Diária'!$F$2:$F$2000,R$4,'Base Diária'!$P$2:$P$2000,"Sim")=0,"",SUMIFS('Base Diária'!$N$2:$N$2000,'Base Diária'!$A$2:$A$2000,$A55,'Base Diária'!$F$2:$F$2000,R$4))</f>
        <v>0.9569752281616688</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1.0156453715775751</v>
      </c>
      <c r="U55" s="97">
        <f>IF(COUNTIFS('Base Diária'!$A$2:$A$2000,$A55,'Base Diária'!$F$2:$F$2000,U$4,'Base Diária'!$P$2:$P$2000,"Sim")=0,"",SUMIFS('Base Diária'!$N$2:$N$2000,'Base Diária'!$A$2:$A$2000,$A55,'Base Diária'!$F$2:$F$2000,U$4))</f>
        <v>0.59191655801825294</v>
      </c>
      <c r="V55" s="97" t="str">
        <f>IF(COUNTIFS('Base Diária'!$A$2:$A$2000,$A55,'Base Diária'!$F$2:$F$2000,V$4,'Base Diária'!$P$2:$P$2000,"Sim")=0,"",SUMIFS('Base Diária'!$N$2:$N$2000,'Base Diária'!$A$2:$A$2000,$A55,'Base Diária'!$F$2:$F$2000,V$4))</f>
        <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12</v>
      </c>
      <c r="AJ55" s="98">
        <f>IFERROR(INDEX('Painel Empregado'!$J$5:$J$63,MATCH($A55,'Painel Empregado'!$A$5:$A$63,0)),"")</f>
        <v>0.85919165580182533</v>
      </c>
      <c r="AK55" s="98">
        <f>IFERROR(INDEX('Painel Empregado'!$M$5:$M$63,MATCH($A55,'Painel Empregado'!$A$5:$A$63,0)),"")</f>
        <v>0.66666666666666663</v>
      </c>
      <c r="AL55" s="98">
        <f>IFERROR(INDEX('Painel Empregado'!$K$5:$K$63,MATCH($A55,'Painel Empregado'!$A$5:$A$63,0)),"")</f>
        <v>0.8</v>
      </c>
      <c r="AM55" s="101" t="str">
        <f>IFERROR(INDEX('Painel Empregado'!$Q$5:$Q$63,MATCH($A55,'Painel Empregado'!$A$5:$A$63,0)),"")</f>
        <v>Atenção</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IFERROR(INDEX(Cadastro!$D$5:$D$73,MATCH($A56,Cadastro!$A$5:$A$73,0)),"")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53403</v>
      </c>
      <c r="B57" s="18" t="s">
        <v>228</v>
      </c>
      <c r="C57" s="29" t="str">
        <f>IFERROR(INDEX(Cadastro!$C$5:$C$73,MATCH($A57,Cadastro!$A$5:$A$73,0)),"NÃO INFORMADO")</f>
        <v>MEC</v>
      </c>
      <c r="D57" s="29" t="str">
        <f>VLOOKUP($A57,CC!$A:$C,3,FALSE())</f>
        <v>MEC</v>
      </c>
      <c r="E57" s="29" t="str">
        <f>IFERROR(INDEX(Cadastro!$D$5:$D$73,MATCH($A57,Cadastro!$A$5:$A$73,0)),"")</f>
        <v>A</v>
      </c>
      <c r="F57" s="97">
        <f>IF(COUNTIFS('Base Diária'!$A$2:$A$2000,$A57,'Base Diária'!$F$2:$F$2000,F$4,'Base Diária'!$P$2:$P$2000,"Sim")=0,"",SUMIFS('Base Diária'!$N$2:$N$2000,'Base Diária'!$A$2:$A$2000,$A57,'Base Diária'!$F$2:$F$2000,F$4))</f>
        <v>0.8324538258575197</v>
      </c>
      <c r="G57" s="97">
        <f>IF(COUNTIFS('Base Diária'!$A$2:$A$2000,$A57,'Base Diária'!$F$2:$F$2000,G$4,'Base Diária'!$P$2:$P$2000,"Sim")=0,"",SUMIFS('Base Diária'!$N$2:$N$2000,'Base Diária'!$A$2:$A$2000,$A57,'Base Diária'!$F$2:$F$2000,G$4))</f>
        <v>0.95514511873350927</v>
      </c>
      <c r="H57" s="97" t="str">
        <f>IF(COUNTIFS('Base Diária'!$A$2:$A$2000,$A57,'Base Diária'!$F$2:$F$2000,H$4,'Base Diária'!$P$2:$P$2000,"Sim")=0,"",SUMIFS('Base Diária'!$N$2:$N$2000,'Base Diária'!$A$2:$A$2000,$A57,'Base Diária'!$F$2:$F$2000,H$4))</f>
        <v/>
      </c>
      <c r="I57" s="97">
        <f>IF(COUNTIFS('Base Diária'!$A$2:$A$2000,$A57,'Base Diária'!$F$2:$F$2000,I$4,'Base Diária'!$P$2:$P$2000,"Sim")=0,"",SUMIFS('Base Diária'!$N$2:$N$2000,'Base Diária'!$A$2:$A$2000,$A57,'Base Diária'!$F$2:$F$2000,I$4))</f>
        <v>0.70448548812664902</v>
      </c>
      <c r="J57" s="97">
        <f>IF(COUNTIFS('Base Diária'!$A$2:$A$2000,$A57,'Base Diária'!$F$2:$F$2000,J$4,'Base Diária'!$P$2:$P$2000,"Sim")=0,"",SUMIFS('Base Diária'!$N$2:$N$2000,'Base Diária'!$A$2:$A$2000,$A57,'Base Diária'!$F$2:$F$2000,J$4))</f>
        <v>0.59630606860158319</v>
      </c>
      <c r="K57" s="97">
        <f>IF(COUNTIFS('Base Diária'!$A$2:$A$2000,$A57,'Base Diária'!$F$2:$F$2000,K$4,'Base Diária'!$P$2:$P$2000,"Sim")=0,"",SUMIFS('Base Diária'!$N$2:$N$2000,'Base Diária'!$A$2:$A$2000,$A57,'Base Diária'!$F$2:$F$2000,K$4))</f>
        <v>0.87335092348284948</v>
      </c>
      <c r="L57" s="97">
        <f>IF(COUNTIFS('Base Diária'!$A$2:$A$2000,$A57,'Base Diária'!$F$2:$F$2000,L$4,'Base Diária'!$P$2:$P$2000,"Sim")=0,"",SUMIFS('Base Diária'!$N$2:$N$2000,'Base Diária'!$A$2:$A$2000,$A57,'Base Diária'!$F$2:$F$2000,L$4))</f>
        <v>0.8641160949868073</v>
      </c>
      <c r="M57" s="97">
        <f>IF(COUNTIFS('Base Diária'!$A$2:$A$2000,$A57,'Base Diária'!$F$2:$F$2000,M$4,'Base Diária'!$P$2:$P$2000,"Sim")=0,"",SUMIFS('Base Diária'!$N$2:$N$2000,'Base Diária'!$A$2:$A$2000,$A57,'Base Diária'!$F$2:$F$2000,M$4))</f>
        <v>0.89182058047493395</v>
      </c>
      <c r="N57" s="97" t="str">
        <f>IF(COUNTIFS('Base Diária'!$A$2:$A$2000,$A57,'Base Diária'!$F$2:$F$2000,N$4,'Base Diária'!$P$2:$P$2000,"Sim")=0,"",SUMIFS('Base Diária'!$N$2:$N$2000,'Base Diária'!$A$2:$A$2000,$A57,'Base Diária'!$F$2:$F$2000,N$4))</f>
        <v/>
      </c>
      <c r="O57" s="97">
        <f>IF(COUNTIFS('Base Diária'!$A$2:$A$2000,$A57,'Base Diária'!$F$2:$F$2000,O$4,'Base Diária'!$P$2:$P$2000,"Sim")=0,"",SUMIFS('Base Diária'!$N$2:$N$2000,'Base Diária'!$A$2:$A$2000,$A57,'Base Diária'!$F$2:$F$2000,O$4))</f>
        <v>0.91952506596306061</v>
      </c>
      <c r="P57" s="97">
        <f>IF(COUNTIFS('Base Diária'!$A$2:$A$2000,$A57,'Base Diária'!$F$2:$F$2000,P$4,'Base Diária'!$P$2:$P$2000,"Sim")=0,"",SUMIFS('Base Diária'!$N$2:$N$2000,'Base Diária'!$A$2:$A$2000,$A57,'Base Diária'!$F$2:$F$2000,P$4))</f>
        <v>0.91820580474934044</v>
      </c>
      <c r="Q57" s="97">
        <f>IF(COUNTIFS('Base Diária'!$A$2:$A$2000,$A57,'Base Diária'!$F$2:$F$2000,Q$4,'Base Diária'!$P$2:$P$2000,"Sim")=0,"",SUMIFS('Base Diária'!$N$2:$N$2000,'Base Diária'!$A$2:$A$2000,$A57,'Base Diária'!$F$2:$F$2000,Q$4))</f>
        <v>0.8166226912928759</v>
      </c>
      <c r="R57" s="97">
        <f>IF(COUNTIFS('Base Diária'!$A$2:$A$2000,$A57,'Base Diária'!$F$2:$F$2000,R$4,'Base Diária'!$P$2:$P$2000,"Sim")=0,"",SUMIFS('Base Diária'!$N$2:$N$2000,'Base Diária'!$A$2:$A$2000,$A57,'Base Diária'!$F$2:$F$2000,R$4))</f>
        <v>0.91424802110817938</v>
      </c>
      <c r="S57" s="97">
        <f>IF(COUNTIFS('Base Diária'!$A$2:$A$2000,$A57,'Base Diária'!$F$2:$F$2000,S$4,'Base Diária'!$P$2:$P$2000,"Sim")=0,"",SUMIFS('Base Diária'!$N$2:$N$2000,'Base Diária'!$A$2:$A$2000,$A57,'Base Diária'!$F$2:$F$2000,S$4))</f>
        <v>0.66622691292876002</v>
      </c>
      <c r="T57" s="97" t="str">
        <f>IF(COUNTIFS('Base Diária'!$A$2:$A$2000,$A57,'Base Diária'!$F$2:$F$2000,T$4,'Base Diária'!$P$2:$P$2000,"Sim")=0,"",SUMIFS('Base Diária'!$N$2:$N$2000,'Base Diária'!$A$2:$A$2000,$A57,'Base Diária'!$F$2:$F$2000,T$4))</f>
        <v/>
      </c>
      <c r="U57" s="97">
        <f>IF(COUNTIFS('Base Diária'!$A$2:$A$2000,$A57,'Base Diária'!$F$2:$F$2000,U$4,'Base Diária'!$P$2:$P$2000,"Sim")=0,"",SUMIFS('Base Diária'!$N$2:$N$2000,'Base Diária'!$A$2:$A$2000,$A57,'Base Diária'!$F$2:$F$2000,U$4))</f>
        <v>0</v>
      </c>
      <c r="V57" s="97" t="str">
        <f>IF(COUNTIFS('Base Diária'!$A$2:$A$2000,$A57,'Base Diária'!$F$2:$F$2000,V$4,'Base Diária'!$P$2:$P$2000,"Sim")=0,"",SUMIFS('Base Diária'!$N$2:$N$2000,'Base Diária'!$A$2:$A$2000,$A57,'Base Diária'!$F$2:$F$2000,V$4))</f>
        <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12</v>
      </c>
      <c r="AJ57" s="98">
        <f>IFERROR(INDEX('Painel Empregado'!$J$5:$J$63,MATCH($A57,'Painel Empregado'!$A$5:$A$63,0)),"")</f>
        <v>0.82937554969217231</v>
      </c>
      <c r="AK57" s="98">
        <f>IFERROR(INDEX('Painel Empregado'!$M$5:$M$63,MATCH($A57,'Painel Empregado'!$A$5:$A$63,0)),"")</f>
        <v>0.75</v>
      </c>
      <c r="AL57" s="98">
        <f>IFERROR(INDEX('Painel Empregado'!$K$5:$K$63,MATCH($A57,'Painel Empregado'!$A$5:$A$63,0)),"")</f>
        <v>0.8</v>
      </c>
      <c r="AM57" s="101" t="str">
        <f>IFERROR(INDEX('Painel Empregado'!$Q$5:$Q$63,MATCH($A57,'Painel Empregado'!$A$5:$A$63,0)),"")</f>
        <v>Atenção</v>
      </c>
    </row>
    <row r="58" spans="1:39" ht="15" customHeight="1" x14ac:dyDescent="0.25">
      <c r="A58" s="110">
        <v>53726</v>
      </c>
      <c r="B58" s="18" t="s">
        <v>177</v>
      </c>
      <c r="C58" s="29" t="str">
        <f>IFERROR(INDEX(Cadastro!$C$5:$C$73,MATCH($A58,Cadastro!$A$5:$A$73,0)),"NÃO INFORMADO")</f>
        <v>1001ADM</v>
      </c>
      <c r="D58" s="29" t="str">
        <f>VLOOKUP($A58,CC!$A:$C,3,FALSE())</f>
        <v>PED</v>
      </c>
      <c r="E58" s="29" t="str">
        <f>IFERROR(INDEX(Cadastro!$D$5:$D$73,MATCH($A58,Cadastro!$A$5:$A$73,0)),"")</f>
        <v>6x1</v>
      </c>
      <c r="F58" s="97" t="str">
        <f>IF(COUNTIFS('Base Diária'!$A$2:$A$2000,$A58,'Base Diária'!$F$2:$F$2000,F$4,'Base Diária'!$P$2:$P$2000,"Sim")=0,"",SUMIFS('Base Diária'!$N$2:$N$2000,'Base Diária'!$A$2:$A$2000,$A58,'Base Diária'!$F$2:$F$2000,F$4))</f>
        <v/>
      </c>
      <c r="G58" s="97" t="str">
        <f>IF(COUNTIFS('Base Diária'!$A$2:$A$2000,$A58,'Base Diária'!$F$2:$F$2000,G$4,'Base Diária'!$P$2:$P$2000,"Sim")=0,"",SUMIFS('Base Diária'!$N$2:$N$2000,'Base Diária'!$A$2:$A$2000,$A58,'Base Diária'!$F$2:$F$2000,G$4))</f>
        <v/>
      </c>
      <c r="H58" s="97" t="str">
        <f>IF(COUNTIFS('Base Diária'!$A$2:$A$2000,$A58,'Base Diária'!$F$2:$F$2000,H$4,'Base Diária'!$P$2:$P$2000,"Sim")=0,"",SUMIFS('Base Diária'!$N$2:$N$2000,'Base Diária'!$A$2:$A$2000,$A58,'Base Diária'!$F$2:$F$2000,H$4))</f>
        <v/>
      </c>
      <c r="I58" s="97" t="str">
        <f>IF(COUNTIFS('Base Diária'!$A$2:$A$2000,$A58,'Base Diária'!$F$2:$F$2000,I$4,'Base Diária'!$P$2:$P$2000,"Sim")=0,"",SUMIFS('Base Diária'!$N$2:$N$2000,'Base Diária'!$A$2:$A$2000,$A58,'Base Diária'!$F$2:$F$2000,I$4))</f>
        <v/>
      </c>
      <c r="J58" s="97" t="str">
        <f>IF(COUNTIFS('Base Diária'!$A$2:$A$2000,$A58,'Base Diária'!$F$2:$F$2000,J$4,'Base Diária'!$P$2:$P$2000,"Sim")=0,"",SUMIFS('Base Diária'!$N$2:$N$2000,'Base Diária'!$A$2:$A$2000,$A58,'Base Diária'!$F$2:$F$2000,J$4))</f>
        <v/>
      </c>
      <c r="K58" s="97" t="str">
        <f>IF(COUNTIFS('Base Diária'!$A$2:$A$2000,$A58,'Base Diária'!$F$2:$F$2000,K$4,'Base Diária'!$P$2:$P$2000,"Sim")=0,"",SUMIFS('Base Diária'!$N$2:$N$2000,'Base Diária'!$A$2:$A$2000,$A58,'Base Diária'!$F$2:$F$2000,K$4))</f>
        <v/>
      </c>
      <c r="L58" s="97" t="str">
        <f>IF(COUNTIFS('Base Diária'!$A$2:$A$2000,$A58,'Base Diária'!$F$2:$F$2000,L$4,'Base Diária'!$P$2:$P$2000,"Sim")=0,"",SUMIFS('Base Diária'!$N$2:$N$2000,'Base Diária'!$A$2:$A$2000,$A58,'Base Diária'!$F$2:$F$2000,L$4))</f>
        <v/>
      </c>
      <c r="M58" s="97">
        <f>IF(COUNTIFS('Base Diária'!$A$2:$A$2000,$A58,'Base Diária'!$F$2:$F$2000,M$4,'Base Diária'!$P$2:$P$2000,"Sim")=0,"",SUMIFS('Base Diária'!$N$2:$N$2000,'Base Diária'!$A$2:$A$2000,$A58,'Base Diária'!$F$2:$F$2000,M$4))</f>
        <v>0.89999999999999991</v>
      </c>
      <c r="N58" s="97">
        <f>IF(COUNTIFS('Base Diária'!$A$2:$A$2000,$A58,'Base Diária'!$F$2:$F$2000,N$4,'Base Diária'!$P$2:$P$2000,"Sim")=0,"",SUMIFS('Base Diária'!$N$2:$N$2000,'Base Diária'!$A$2:$A$2000,$A58,'Base Diária'!$F$2:$F$2000,N$4))</f>
        <v>0.90681818181818175</v>
      </c>
      <c r="O58" s="97">
        <f>IF(COUNTIFS('Base Diária'!$A$2:$A$2000,$A58,'Base Diária'!$F$2:$F$2000,O$4,'Base Diária'!$P$2:$P$2000,"Sim")=0,"",SUMIFS('Base Diária'!$N$2:$N$2000,'Base Diária'!$A$2:$A$2000,$A58,'Base Diária'!$F$2:$F$2000,O$4))</f>
        <v>0.91136363636363626</v>
      </c>
      <c r="P58" s="97">
        <f>IF(COUNTIFS('Base Diária'!$A$2:$A$2000,$A58,'Base Diária'!$F$2:$F$2000,P$4,'Base Diária'!$P$2:$P$2000,"Sim")=0,"",SUMIFS('Base Diária'!$N$2:$N$2000,'Base Diária'!$A$2:$A$2000,$A58,'Base Diária'!$F$2:$F$2000,P$4))</f>
        <v>0.90454545454545454</v>
      </c>
      <c r="Q58" s="97">
        <f>IF(COUNTIFS('Base Diária'!$A$2:$A$2000,$A58,'Base Diária'!$F$2:$F$2000,Q$4,'Base Diária'!$P$2:$P$2000,"Sim")=0,"",SUMIFS('Base Diária'!$N$2:$N$2000,'Base Diária'!$A$2:$A$2000,$A58,'Base Diária'!$F$2:$F$2000,Q$4))</f>
        <v>0.8772727272727272</v>
      </c>
      <c r="R58" s="97">
        <f>IF(COUNTIFS('Base Diária'!$A$2:$A$2000,$A58,'Base Diária'!$F$2:$F$2000,R$4,'Base Diária'!$P$2:$P$2000,"Sim")=0,"",SUMIFS('Base Diária'!$N$2:$N$2000,'Base Diária'!$A$2:$A$2000,$A58,'Base Diária'!$F$2:$F$2000,R$4))</f>
        <v>0.88403819918144622</v>
      </c>
      <c r="S58" s="97" t="str">
        <f>IF(COUNTIFS('Base Diária'!$A$2:$A$2000,$A58,'Base Diária'!$F$2:$F$2000,S$4,'Base Diária'!$P$2:$P$2000,"Sim")=0,"",SUMIFS('Base Diária'!$N$2:$N$2000,'Base Diária'!$A$2:$A$2000,$A58,'Base Diária'!$F$2:$F$2000,S$4))</f>
        <v/>
      </c>
      <c r="T58" s="97">
        <f>IF(COUNTIFS('Base Diária'!$A$2:$A$2000,$A58,'Base Diária'!$F$2:$F$2000,T$4,'Base Diária'!$P$2:$P$2000,"Sim")=0,"",SUMIFS('Base Diária'!$N$2:$N$2000,'Base Diária'!$A$2:$A$2000,$A58,'Base Diária'!$F$2:$F$2000,T$4))</f>
        <v>0.8977272727272726</v>
      </c>
      <c r="U58" s="97">
        <f>IF(COUNTIFS('Base Diária'!$A$2:$A$2000,$A58,'Base Diária'!$F$2:$F$2000,U$4,'Base Diária'!$P$2:$P$2000,"Sim")=0,"",SUMIFS('Base Diária'!$N$2:$N$2000,'Base Diária'!$A$2:$A$2000,$A58,'Base Diária'!$F$2:$F$2000,U$4))</f>
        <v>0.9170454545454545</v>
      </c>
      <c r="V58" s="97" t="str">
        <f>IF(COUNTIFS('Base Diária'!$A$2:$A$2000,$A58,'Base Diária'!$F$2:$F$2000,V$4,'Base Diária'!$P$2:$P$2000,"Sim")=0,"",SUMIFS('Base Diária'!$N$2:$N$2000,'Base Diária'!$A$2:$A$2000,$A58,'Base Diária'!$F$2:$F$2000,V$4))</f>
        <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8</v>
      </c>
      <c r="AJ58" s="98">
        <f>IFERROR(INDEX('Painel Empregado'!$J$5:$J$63,MATCH($A58,'Painel Empregado'!$A$5:$A$63,0)),"")</f>
        <v>0.90018859712752075</v>
      </c>
      <c r="AK58" s="98">
        <f>IFERROR(INDEX('Painel Empregado'!$M$5:$M$63,MATCH($A58,'Painel Empregado'!$A$5:$A$63,0)),"")</f>
        <v>1</v>
      </c>
      <c r="AL58" s="98">
        <f>IFERROR(INDEX('Painel Empregado'!$K$5:$K$63,MATCH($A58,'Painel Empregado'!$A$5:$A$63,0)),"")</f>
        <v>0.8</v>
      </c>
      <c r="AM58" s="101" t="str">
        <f>IFERROR(INDEX('Painel Empregado'!$Q$5:$Q$63,MATCH($A58,'Painel Empregado'!$A$5:$A$63,0)),"")</f>
        <v>Na meta</v>
      </c>
    </row>
    <row r="59" spans="1:39" ht="15" customHeight="1" x14ac:dyDescent="0.25">
      <c r="A59" s="110">
        <v>56030</v>
      </c>
      <c r="B59" s="18" t="s">
        <v>178</v>
      </c>
      <c r="C59" s="29" t="str">
        <f>IFERROR(INDEX(Cadastro!$C$5:$C$73,MATCH($A59,Cadastro!$A$5:$A$73,0)),"NÃO INFORMADO")</f>
        <v>PED</v>
      </c>
      <c r="D59" s="29" t="str">
        <f>VLOOKUP($A59,CC!$A:$C,3,FALSE())</f>
        <v>PED</v>
      </c>
      <c r="E59" s="29" t="str">
        <f>IFERROR(INDEX(Cadastro!$D$5:$D$73,MATCH($A59,Cadastro!$A$5:$A$73,0)),"")</f>
        <v>6x1</v>
      </c>
      <c r="F59" s="97">
        <f>IF(COUNTIFS('Base Diária'!$A$2:$A$2000,$A59,'Base Diária'!$F$2:$F$2000,F$4,'Base Diária'!$P$2:$P$2000,"Sim")=0,"",SUMIFS('Base Diária'!$N$2:$N$2000,'Base Diária'!$A$2:$A$2000,$A59,'Base Diária'!$F$2:$F$2000,F$4))</f>
        <v>0.48749999999999999</v>
      </c>
      <c r="G59" s="97">
        <f>IF(COUNTIFS('Base Diária'!$A$2:$A$2000,$A59,'Base Diária'!$F$2:$F$2000,G$4,'Base Diária'!$P$2:$P$2000,"Sim")=0,"",SUMIFS('Base Diária'!$N$2:$N$2000,'Base Diária'!$A$2:$A$2000,$A59,'Base Diária'!$F$2:$F$2000,G$4))</f>
        <v>0.94090909090909081</v>
      </c>
      <c r="H59" s="97">
        <f>IF(COUNTIFS('Base Diária'!$A$2:$A$2000,$A59,'Base Diária'!$F$2:$F$2000,H$4,'Base Diária'!$P$2:$P$2000,"Sim")=0,"",SUMIFS('Base Diária'!$N$2:$N$2000,'Base Diária'!$A$2:$A$2000,$A59,'Base Diária'!$F$2:$F$2000,H$4))</f>
        <v>0.9193181818181817</v>
      </c>
      <c r="I59" s="97">
        <f>IF(COUNTIFS('Base Diária'!$A$2:$A$2000,$A59,'Base Diária'!$F$2:$F$2000,I$4,'Base Diária'!$P$2:$P$2000,"Sim")=0,"",SUMIFS('Base Diária'!$N$2:$N$2000,'Base Diária'!$A$2:$A$2000,$A59,'Base Diária'!$F$2:$F$2000,I$4))</f>
        <v>0.90795454545454546</v>
      </c>
      <c r="J59" s="97">
        <f>IF(COUNTIFS('Base Diária'!$A$2:$A$2000,$A59,'Base Diária'!$F$2:$F$2000,J$4,'Base Diária'!$P$2:$P$2000,"Sim")=0,"",SUMIFS('Base Diária'!$N$2:$N$2000,'Base Diária'!$A$2:$A$2000,$A59,'Base Diária'!$F$2:$F$2000,J$4))</f>
        <v>0.79772727272727262</v>
      </c>
      <c r="K59" s="97">
        <f>IF(COUNTIFS('Base Diária'!$A$2:$A$2000,$A59,'Base Diária'!$F$2:$F$2000,K$4,'Base Diária'!$P$2:$P$2000,"Sim")=0,"",SUMIFS('Base Diária'!$N$2:$N$2000,'Base Diária'!$A$2:$A$2000,$A59,'Base Diária'!$F$2:$F$2000,K$4))</f>
        <v>0.82537517053206011</v>
      </c>
      <c r="L59" s="97" t="str">
        <f>IF(COUNTIFS('Base Diária'!$A$2:$A$2000,$A59,'Base Diária'!$F$2:$F$2000,L$4,'Base Diária'!$P$2:$P$2000,"Sim")=0,"",SUMIFS('Base Diária'!$N$2:$N$2000,'Base Diária'!$A$2:$A$2000,$A59,'Base Diária'!$F$2:$F$2000,L$4))</f>
        <v/>
      </c>
      <c r="M59" s="97">
        <f>IF(COUNTIFS('Base Diária'!$A$2:$A$2000,$A59,'Base Diária'!$F$2:$F$2000,M$4,'Base Diária'!$P$2:$P$2000,"Sim")=0,"",SUMIFS('Base Diária'!$N$2:$N$2000,'Base Diária'!$A$2:$A$2000,$A59,'Base Diária'!$F$2:$F$2000,M$4))</f>
        <v>0.91590909090909067</v>
      </c>
      <c r="N59" s="97">
        <f>IF(COUNTIFS('Base Diária'!$A$2:$A$2000,$A59,'Base Diária'!$F$2:$F$2000,N$4,'Base Diária'!$P$2:$P$2000,"Sim")=0,"",SUMIFS('Base Diária'!$N$2:$N$2000,'Base Diária'!$A$2:$A$2000,$A59,'Base Diária'!$F$2:$F$2000,N$4))</f>
        <v>0.92272727272727273</v>
      </c>
      <c r="O59" s="97">
        <f>IF(COUNTIFS('Base Diária'!$A$2:$A$2000,$A59,'Base Diária'!$F$2:$F$2000,O$4,'Base Diária'!$P$2:$P$2000,"Sim")=0,"",SUMIFS('Base Diária'!$N$2:$N$2000,'Base Diária'!$A$2:$A$2000,$A59,'Base Diária'!$F$2:$F$2000,O$4))</f>
        <v>0.92386363636363633</v>
      </c>
      <c r="P59" s="97">
        <f>IF(COUNTIFS('Base Diária'!$A$2:$A$2000,$A59,'Base Diária'!$F$2:$F$2000,P$4,'Base Diária'!$P$2:$P$2000,"Sim")=0,"",SUMIFS('Base Diária'!$N$2:$N$2000,'Base Diária'!$A$2:$A$2000,$A59,'Base Diária'!$F$2:$F$2000,P$4))</f>
        <v>0.91136363636363626</v>
      </c>
      <c r="Q59" s="97">
        <f>IF(COUNTIFS('Base Diária'!$A$2:$A$2000,$A59,'Base Diária'!$F$2:$F$2000,Q$4,'Base Diária'!$P$2:$P$2000,"Sim")=0,"",SUMIFS('Base Diária'!$N$2:$N$2000,'Base Diária'!$A$2:$A$2000,$A59,'Base Diária'!$F$2:$F$2000,Q$4))</f>
        <v>0.93636363636363629</v>
      </c>
      <c r="R59" s="97">
        <f>IF(COUNTIFS('Base Diária'!$A$2:$A$2000,$A59,'Base Diária'!$F$2:$F$2000,R$4,'Base Diária'!$P$2:$P$2000,"Sim")=0,"",SUMIFS('Base Diária'!$N$2:$N$2000,'Base Diária'!$A$2:$A$2000,$A59,'Base Diária'!$F$2:$F$2000,R$4))</f>
        <v>0.94406548431105042</v>
      </c>
      <c r="S59" s="97" t="str">
        <f>IF(COUNTIFS('Base Diária'!$A$2:$A$2000,$A59,'Base Diária'!$F$2:$F$2000,S$4,'Base Diária'!$P$2:$P$2000,"Sim")=0,"",SUMIFS('Base Diária'!$N$2:$N$2000,'Base Diária'!$A$2:$A$2000,$A59,'Base Diária'!$F$2:$F$2000,S$4))</f>
        <v/>
      </c>
      <c r="T59" s="97">
        <f>IF(COUNTIFS('Base Diária'!$A$2:$A$2000,$A59,'Base Diária'!$F$2:$F$2000,T$4,'Base Diária'!$P$2:$P$2000,"Sim")=0,"",SUMIFS('Base Diária'!$N$2:$N$2000,'Base Diária'!$A$2:$A$2000,$A59,'Base Diária'!$F$2:$F$2000,T$4))</f>
        <v>0.92159090909090891</v>
      </c>
      <c r="U59" s="97">
        <f>IF(COUNTIFS('Base Diária'!$A$2:$A$2000,$A59,'Base Diária'!$F$2:$F$2000,U$4,'Base Diária'!$P$2:$P$2000,"Sim")=0,"",SUMIFS('Base Diária'!$N$2:$N$2000,'Base Diária'!$A$2:$A$2000,$A59,'Base Diária'!$F$2:$F$2000,U$4))</f>
        <v>0.93863636363636349</v>
      </c>
      <c r="V59" s="97" t="str">
        <f>IF(COUNTIFS('Base Diária'!$A$2:$A$2000,$A59,'Base Diária'!$F$2:$F$2000,V$4,'Base Diária'!$P$2:$P$2000,"Sim")=0,"",SUMIFS('Base Diária'!$N$2:$N$2000,'Base Diária'!$A$2:$A$2000,$A59,'Base Diária'!$F$2:$F$2000,V$4))</f>
        <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14</v>
      </c>
      <c r="AJ59" s="98">
        <f>IFERROR(INDEX('Painel Empregado'!$J$5:$J$63,MATCH($A59,'Painel Empregado'!$A$5:$A$63,0)),"")</f>
        <v>0.87793114917678383</v>
      </c>
      <c r="AK59" s="98">
        <f>IFERROR(INDEX('Painel Empregado'!$M$5:$M$63,MATCH($A59,'Painel Empregado'!$A$5:$A$63,0)),"")</f>
        <v>0.8571428571428571</v>
      </c>
      <c r="AL59" s="98">
        <f>IFERROR(INDEX('Painel Empregado'!$K$5:$K$63,MATCH($A59,'Painel Empregado'!$A$5:$A$63,0)),"")</f>
        <v>0.8</v>
      </c>
      <c r="AM59" s="101" t="str">
        <f>IFERROR(INDEX('Painel Empregado'!$Q$5:$Q$63,MATCH($A59,'Painel Empregado'!$A$5:$A$63,0)),"")</f>
        <v>Na meta</v>
      </c>
    </row>
    <row r="60" spans="1:39" ht="15" customHeight="1" x14ac:dyDescent="0.25">
      <c r="A60" s="110">
        <v>11918</v>
      </c>
      <c r="B60" s="18" t="s">
        <v>201</v>
      </c>
      <c r="C60" s="29" t="str">
        <f>IFERROR(INDEX(Cadastro!$C$5:$C$73,MATCH($A60,Cadastro!$A$5:$A$73,0)),"NÃO INFORMADO")</f>
        <v>PED</v>
      </c>
      <c r="D60" s="29" t="str">
        <f>VLOOKUP($A60,CC!$A:$C,3,FALSE())</f>
        <v>PED</v>
      </c>
      <c r="E60" s="29" t="str">
        <f>IFERROR(INDEX(Cadastro!$D$5:$D$73,MATCH($A60,Cadastro!$A$5:$A$73,0)),"")</f>
        <v>6x1</v>
      </c>
      <c r="F60" s="97">
        <f>IF(COUNTIFS('Base Diária'!$A$2:$A$2000,$A60,'Base Diária'!$F$2:$F$2000,F$4,'Base Diária'!$P$2:$P$2000,"Sim")=0,"",SUMIFS('Base Diária'!$N$2:$N$2000,'Base Diária'!$A$2:$A$2000,$A60,'Base Diária'!$F$2:$F$2000,F$4))</f>
        <v>0.93295454545454548</v>
      </c>
      <c r="G60" s="97">
        <f>IF(COUNTIFS('Base Diária'!$A$2:$A$2000,$A60,'Base Diária'!$F$2:$F$2000,G$4,'Base Diária'!$P$2:$P$2000,"Sim")=0,"",SUMIFS('Base Diária'!$N$2:$N$2000,'Base Diária'!$A$2:$A$2000,$A60,'Base Diária'!$F$2:$F$2000,G$4))</f>
        <v>0.89545454545454528</v>
      </c>
      <c r="H60" s="97">
        <f>IF(COUNTIFS('Base Diária'!$A$2:$A$2000,$A60,'Base Diária'!$F$2:$F$2000,H$4,'Base Diária'!$P$2:$P$2000,"Sim")=0,"",SUMIFS('Base Diária'!$N$2:$N$2000,'Base Diária'!$A$2:$A$2000,$A60,'Base Diária'!$F$2:$F$2000,H$4))</f>
        <v>0.82613636363636356</v>
      </c>
      <c r="I60" s="97">
        <f>IF(COUNTIFS('Base Diária'!$A$2:$A$2000,$A60,'Base Diária'!$F$2:$F$2000,I$4,'Base Diária'!$P$2:$P$2000,"Sim")=0,"",SUMIFS('Base Diária'!$N$2:$N$2000,'Base Diária'!$A$2:$A$2000,$A60,'Base Diária'!$F$2:$F$2000,I$4))</f>
        <v>0.94204545454545441</v>
      </c>
      <c r="J60" s="97">
        <f>IF(COUNTIFS('Base Diária'!$A$2:$A$2000,$A60,'Base Diária'!$F$2:$F$2000,J$4,'Base Diária'!$P$2:$P$2000,"Sim")=0,"",SUMIFS('Base Diária'!$N$2:$N$2000,'Base Diária'!$A$2:$A$2000,$A60,'Base Diária'!$F$2:$F$2000,J$4))</f>
        <v>0.77386363636363631</v>
      </c>
      <c r="K60" s="97">
        <f>IF(COUNTIFS('Base Diária'!$A$2:$A$2000,$A60,'Base Diária'!$F$2:$F$2000,K$4,'Base Diária'!$P$2:$P$2000,"Sim")=0,"",SUMIFS('Base Diária'!$N$2:$N$2000,'Base Diária'!$A$2:$A$2000,$A60,'Base Diária'!$F$2:$F$2000,K$4))</f>
        <v>0.88949522510231915</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0.89999999999999991</v>
      </c>
      <c r="N60" s="97">
        <f>IF(COUNTIFS('Base Diária'!$A$2:$A$2000,$A60,'Base Diária'!$F$2:$F$2000,N$4,'Base Diária'!$P$2:$P$2000,"Sim")=0,"",SUMIFS('Base Diária'!$N$2:$N$2000,'Base Diária'!$A$2:$A$2000,$A60,'Base Diária'!$F$2:$F$2000,N$4))</f>
        <v>0.94999999999999984</v>
      </c>
      <c r="O60" s="97">
        <f>IF(COUNTIFS('Base Diária'!$A$2:$A$2000,$A60,'Base Diária'!$F$2:$F$2000,O$4,'Base Diária'!$P$2:$P$2000,"Sim")=0,"",SUMIFS('Base Diária'!$N$2:$N$2000,'Base Diária'!$A$2:$A$2000,$A60,'Base Diária'!$F$2:$F$2000,O$4))</f>
        <v>0.94431818181818183</v>
      </c>
      <c r="P60" s="97">
        <f>IF(COUNTIFS('Base Diária'!$A$2:$A$2000,$A60,'Base Diária'!$F$2:$F$2000,P$4,'Base Diária'!$P$2:$P$2000,"Sim")=0,"",SUMIFS('Base Diária'!$N$2:$N$2000,'Base Diária'!$A$2:$A$2000,$A60,'Base Diária'!$F$2:$F$2000,P$4))</f>
        <v>0.94545454545454544</v>
      </c>
      <c r="Q60" s="97">
        <f>IF(COUNTIFS('Base Diária'!$A$2:$A$2000,$A60,'Base Diária'!$F$2:$F$2000,Q$4,'Base Diária'!$P$2:$P$2000,"Sim")=0,"",SUMIFS('Base Diária'!$N$2:$N$2000,'Base Diária'!$A$2:$A$2000,$A60,'Base Diária'!$F$2:$F$2000,Q$4))</f>
        <v>0.94886363636363624</v>
      </c>
      <c r="R60" s="97">
        <f>IF(COUNTIFS('Base Diária'!$A$2:$A$2000,$A60,'Base Diária'!$F$2:$F$2000,R$4,'Base Diária'!$P$2:$P$2000,"Sim")=0,"",SUMIFS('Base Diária'!$N$2:$N$2000,'Base Diária'!$A$2:$A$2000,$A60,'Base Diária'!$F$2:$F$2000,R$4))</f>
        <v>0.86766712141882674</v>
      </c>
      <c r="S60" s="97" t="str">
        <f>IF(COUNTIFS('Base Diária'!$A$2:$A$2000,$A60,'Base Diária'!$F$2:$F$2000,S$4,'Base Diária'!$P$2:$P$2000,"Sim")=0,"",SUMIFS('Base Diária'!$N$2:$N$2000,'Base Diária'!$A$2:$A$2000,$A60,'Base Diária'!$F$2:$F$2000,S$4))</f>
        <v/>
      </c>
      <c r="T60" s="97">
        <f>IF(COUNTIFS('Base Diária'!$A$2:$A$2000,$A60,'Base Diária'!$F$2:$F$2000,T$4,'Base Diária'!$P$2:$P$2000,"Sim")=0,"",SUMIFS('Base Diária'!$N$2:$N$2000,'Base Diária'!$A$2:$A$2000,$A60,'Base Diária'!$F$2:$F$2000,T$4))</f>
        <v>0.49204545454545451</v>
      </c>
      <c r="U60" s="97">
        <f>IF(COUNTIFS('Base Diária'!$A$2:$A$2000,$A60,'Base Diária'!$F$2:$F$2000,U$4,'Base Diária'!$P$2:$P$2000,"Sim")=0,"",SUMIFS('Base Diária'!$N$2:$N$2000,'Base Diária'!$A$2:$A$2000,$A60,'Base Diária'!$F$2:$F$2000,U$4))</f>
        <v>0</v>
      </c>
      <c r="V60" s="97" t="str">
        <f>IF(COUNTIFS('Base Diária'!$A$2:$A$2000,$A60,'Base Diária'!$F$2:$F$2000,V$4,'Base Diária'!$P$2:$P$2000,"Sim")=0,"",SUMIFS('Base Diária'!$N$2:$N$2000,'Base Diária'!$A$2:$A$2000,$A60,'Base Diária'!$F$2:$F$2000,V$4))</f>
        <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13</v>
      </c>
      <c r="AJ60" s="98">
        <f>IFERROR(INDEX('Painel Empregado'!$J$5:$J$63,MATCH($A60,'Painel Empregado'!$A$5:$A$63,0)),"")</f>
        <v>0.86963933249596292</v>
      </c>
      <c r="AK60" s="98">
        <f>IFERROR(INDEX('Painel Empregado'!$M$5:$M$63,MATCH($A60,'Painel Empregado'!$A$5:$A$63,0)),"")</f>
        <v>0.84615384615384615</v>
      </c>
      <c r="AL60" s="98">
        <f>IFERROR(INDEX('Painel Empregado'!$K$5:$K$63,MATCH($A60,'Painel Empregado'!$A$5:$A$63,0)),"")</f>
        <v>0.8</v>
      </c>
      <c r="AM60" s="101" t="str">
        <f>IFERROR(INDEX('Painel Empregado'!$Q$5:$Q$63,MATCH($A60,'Painel Empregado'!$A$5:$A$63,0)),"")</f>
        <v>Na meta</v>
      </c>
    </row>
    <row r="61" spans="1:39" ht="15" customHeight="1" x14ac:dyDescent="0.25">
      <c r="A61" s="110">
        <v>52484</v>
      </c>
      <c r="B61" s="18" t="s">
        <v>204</v>
      </c>
      <c r="C61" s="29" t="str">
        <f>IFERROR(INDEX(Cadastro!$C$5:$C$73,MATCH($A61,Cadastro!$A$5:$A$73,0)),"NÃO INFORMADO")</f>
        <v>PED</v>
      </c>
      <c r="D61" s="29" t="str">
        <f>VLOOKUP($A61,CC!$A:$C,3,FALSE())</f>
        <v>PED</v>
      </c>
      <c r="E61" s="29" t="str">
        <f>IFERROR(INDEX(Cadastro!$D$5:$D$73,MATCH($A61,Cadastro!$A$5:$A$73,0)),"")</f>
        <v>6x1</v>
      </c>
      <c r="F61" s="97">
        <f>IF(COUNTIFS('Base Diária'!$A$2:$A$2000,$A61,'Base Diária'!$F$2:$F$2000,F$4,'Base Diária'!$P$2:$P$2000,"Sim")=0,"",SUMIFS('Base Diária'!$N$2:$N$2000,'Base Diária'!$A$2:$A$2000,$A61,'Base Diária'!$F$2:$F$2000,F$4))</f>
        <v>0.91136363636363626</v>
      </c>
      <c r="G61" s="97">
        <f>IF(COUNTIFS('Base Diária'!$A$2:$A$2000,$A61,'Base Diária'!$F$2:$F$2000,G$4,'Base Diária'!$P$2:$P$2000,"Sim")=0,"",SUMIFS('Base Diária'!$N$2:$N$2000,'Base Diária'!$A$2:$A$2000,$A61,'Base Diária'!$F$2:$F$2000,G$4))</f>
        <v>0.91477272727272729</v>
      </c>
      <c r="H61" s="97">
        <f>IF(COUNTIFS('Base Diária'!$A$2:$A$2000,$A61,'Base Diária'!$F$2:$F$2000,H$4,'Base Diária'!$P$2:$P$2000,"Sim")=0,"",SUMIFS('Base Diária'!$N$2:$N$2000,'Base Diária'!$A$2:$A$2000,$A61,'Base Diária'!$F$2:$F$2000,H$4))</f>
        <v>0.80795454545454537</v>
      </c>
      <c r="I61" s="97">
        <f>IF(COUNTIFS('Base Diária'!$A$2:$A$2000,$A61,'Base Diária'!$F$2:$F$2000,I$4,'Base Diária'!$P$2:$P$2000,"Sim")=0,"",SUMIFS('Base Diária'!$N$2:$N$2000,'Base Diária'!$A$2:$A$2000,$A61,'Base Diária'!$F$2:$F$2000,I$4))</f>
        <v>0.90454545454545432</v>
      </c>
      <c r="J61" s="97">
        <f>IF(COUNTIFS('Base Diária'!$A$2:$A$2000,$A61,'Base Diária'!$F$2:$F$2000,J$4,'Base Diária'!$P$2:$P$2000,"Sim")=0,"",SUMIFS('Base Diária'!$N$2:$N$2000,'Base Diária'!$A$2:$A$2000,$A61,'Base Diária'!$F$2:$F$2000,J$4))</f>
        <v>0.63636363636363624</v>
      </c>
      <c r="K61" s="97">
        <f>IF(COUNTIFS('Base Diária'!$A$2:$A$2000,$A61,'Base Diária'!$F$2:$F$2000,K$4,'Base Diária'!$P$2:$P$2000,"Sim")=0,"",SUMIFS('Base Diária'!$N$2:$N$2000,'Base Diária'!$A$2:$A$2000,$A61,'Base Diária'!$F$2:$F$2000,K$4))</f>
        <v>0.85675306957708053</v>
      </c>
      <c r="L61" s="97" t="str">
        <f>IF(COUNTIFS('Base Diária'!$A$2:$A$2000,$A61,'Base Diária'!$F$2:$F$2000,L$4,'Base Diária'!$P$2:$P$2000,"Sim")=0,"",SUMIFS('Base Diária'!$N$2:$N$2000,'Base Diária'!$A$2:$A$2000,$A61,'Base Diária'!$F$2:$F$2000,L$4))</f>
        <v/>
      </c>
      <c r="M61" s="97">
        <f>IF(COUNTIFS('Base Diária'!$A$2:$A$2000,$A61,'Base Diária'!$F$2:$F$2000,M$4,'Base Diária'!$P$2:$P$2000,"Sim")=0,"",SUMIFS('Base Diária'!$N$2:$N$2000,'Base Diária'!$A$2:$A$2000,$A61,'Base Diária'!$F$2:$F$2000,M$4))</f>
        <v>0.86931818181818166</v>
      </c>
      <c r="N61" s="97">
        <f>IF(COUNTIFS('Base Diária'!$A$2:$A$2000,$A61,'Base Diária'!$F$2:$F$2000,N$4,'Base Diária'!$P$2:$P$2000,"Sim")=0,"",SUMIFS('Base Diária'!$N$2:$N$2000,'Base Diária'!$A$2:$A$2000,$A61,'Base Diária'!$F$2:$F$2000,N$4))</f>
        <v>0.89318181818181808</v>
      </c>
      <c r="O61" s="97">
        <f>IF(COUNTIFS('Base Diária'!$A$2:$A$2000,$A61,'Base Diária'!$F$2:$F$2000,O$4,'Base Diária'!$P$2:$P$2000,"Sim")=0,"",SUMIFS('Base Diária'!$N$2:$N$2000,'Base Diária'!$A$2:$A$2000,$A61,'Base Diária'!$F$2:$F$2000,O$4))</f>
        <v>0.90227272727272712</v>
      </c>
      <c r="P61" s="97">
        <f>IF(COUNTIFS('Base Diária'!$A$2:$A$2000,$A61,'Base Diária'!$F$2:$F$2000,P$4,'Base Diária'!$P$2:$P$2000,"Sim")=0,"",SUMIFS('Base Diária'!$N$2:$N$2000,'Base Diária'!$A$2:$A$2000,$A61,'Base Diária'!$F$2:$F$2000,P$4))</f>
        <v>0.80340909090909085</v>
      </c>
      <c r="Q61" s="97">
        <f>IF(COUNTIFS('Base Diária'!$A$2:$A$2000,$A61,'Base Diária'!$F$2:$F$2000,Q$4,'Base Diária'!$P$2:$P$2000,"Sim")=0,"",SUMIFS('Base Diária'!$N$2:$N$2000,'Base Diária'!$A$2:$A$2000,$A61,'Base Diária'!$F$2:$F$2000,Q$4))</f>
        <v>0.88522727272727264</v>
      </c>
      <c r="R61" s="97" t="str">
        <f>IF(COUNTIFS('Base Diária'!$A$2:$A$2000,$A61,'Base Diária'!$F$2:$F$2000,R$4,'Base Diária'!$P$2:$P$2000,"Sim")=0,"",SUMIFS('Base Diária'!$N$2:$N$2000,'Base Diária'!$A$2:$A$2000,$A61,'Base Diária'!$F$2:$F$2000,R$4))</f>
        <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0.74659090909090908</v>
      </c>
      <c r="U61" s="97">
        <f>IF(COUNTIFS('Base Diária'!$A$2:$A$2000,$A61,'Base Diária'!$F$2:$F$2000,U$4,'Base Diária'!$P$2:$P$2000,"Sim")=0,"",SUMIFS('Base Diária'!$N$2:$N$2000,'Base Diária'!$A$2:$A$2000,$A61,'Base Diária'!$F$2:$F$2000,U$4))</f>
        <v>0.86818181818181805</v>
      </c>
      <c r="V61" s="97" t="str">
        <f>IF(COUNTIFS('Base Diária'!$A$2:$A$2000,$A61,'Base Diária'!$F$2:$F$2000,V$4,'Base Diária'!$P$2:$P$2000,"Sim")=0,"",SUMIFS('Base Diária'!$N$2:$N$2000,'Base Diária'!$A$2:$A$2000,$A61,'Base Diária'!$F$2:$F$2000,V$4))</f>
        <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13</v>
      </c>
      <c r="AJ61" s="98">
        <f>IFERROR(INDEX('Painel Empregado'!$J$5:$J$63,MATCH($A61,'Painel Empregado'!$A$5:$A$63,0)),"")</f>
        <v>0.84601080315239552</v>
      </c>
      <c r="AK61" s="98">
        <f>IFERROR(INDEX('Painel Empregado'!$M$5:$M$63,MATCH($A61,'Painel Empregado'!$A$5:$A$63,0)),"")</f>
        <v>0.84615384615384615</v>
      </c>
      <c r="AL61" s="98">
        <f>IFERROR(INDEX('Painel Empregado'!$K$5:$K$63,MATCH($A61,'Painel Empregado'!$A$5:$A$63,0)),"")</f>
        <v>0.8</v>
      </c>
      <c r="AM61" s="101" t="str">
        <f>IFERROR(INDEX('Painel Empregado'!$Q$5:$Q$63,MATCH($A61,'Painel Empregado'!$A$5:$A$63,0)),"")</f>
        <v>Na meta</v>
      </c>
    </row>
    <row r="62" spans="1:39" ht="15" customHeight="1" x14ac:dyDescent="0.25">
      <c r="A62" s="110">
        <v>56784</v>
      </c>
      <c r="B62" s="18" t="s">
        <v>182</v>
      </c>
      <c r="C62" s="29"/>
      <c r="D62" s="29" t="str">
        <f>VLOOKUP($A62,CC!$A:$C,3,FALSE())</f>
        <v>USI</v>
      </c>
      <c r="E62" s="29" t="str">
        <f>IFERROR(INDEX(Cadastro!$D$5:$D$73,MATCH($A62,Cadastro!$A$5:$A$73,0)),"")</f>
        <v>C</v>
      </c>
      <c r="F62" s="97">
        <f>IF(COUNTIFS('Base Diária'!$A$2:$A$2000,$A62,'Base Diária'!$F$2:$F$2000,F$4,'Base Diária'!$P$2:$P$2000,"Sim")=0,"",SUMIFS('Base Diária'!$N$2:$N$2000,'Base Diária'!$A$2:$A$2000,$A62,'Base Diária'!$F$2:$F$2000,F$4))</f>
        <v>1.0689655172413792</v>
      </c>
      <c r="G62" s="97">
        <f>IF(COUNTIFS('Base Diária'!$A$2:$A$2000,$A62,'Base Diária'!$F$2:$F$2000,G$4,'Base Diária'!$P$2:$P$2000,"Sim")=0,"",SUMIFS('Base Diária'!$N$2:$N$2000,'Base Diária'!$A$2:$A$2000,$A62,'Base Diária'!$F$2:$F$2000,G$4))</f>
        <v>0</v>
      </c>
      <c r="H62" s="97">
        <f>IF(COUNTIFS('Base Diária'!$A$2:$A$2000,$A62,'Base Diária'!$F$2:$F$2000,H$4,'Base Diária'!$P$2:$P$2000,"Sim")=0,"",SUMIFS('Base Diária'!$N$2:$N$2000,'Base Diária'!$A$2:$A$2000,$A62,'Base Diária'!$F$2:$F$2000,H$4))</f>
        <v>0.96101949025487254</v>
      </c>
      <c r="I62" s="97">
        <f>IF(COUNTIFS('Base Diária'!$A$2:$A$2000,$A62,'Base Diária'!$F$2:$F$2000,I$4,'Base Diária'!$P$2:$P$2000,"Sim")=0,"",SUMIFS('Base Diária'!$N$2:$N$2000,'Base Diária'!$A$2:$A$2000,$A62,'Base Diária'!$F$2:$F$2000,I$4))</f>
        <v>0.9415292353823087</v>
      </c>
      <c r="J62" s="97">
        <f>IF(COUNTIFS('Base Diária'!$A$2:$A$2000,$A62,'Base Diária'!$F$2:$F$2000,J$4,'Base Diária'!$P$2:$P$2000,"Sim")=0,"",SUMIFS('Base Diária'!$N$2:$N$2000,'Base Diária'!$A$2:$A$2000,$A62,'Base Diária'!$F$2:$F$2000,J$4))</f>
        <v>0.9220389805097452</v>
      </c>
      <c r="K62" s="97" t="str">
        <f>IF(COUNTIFS('Base Diária'!$A$2:$A$2000,$A62,'Base Diária'!$F$2:$F$2000,K$4,'Base Diária'!$P$2:$P$2000,"Sim")=0,"",SUMIFS('Base Diária'!$N$2:$N$2000,'Base Diária'!$A$2:$A$2000,$A62,'Base Diária'!$F$2:$F$2000,K$4))</f>
        <v/>
      </c>
      <c r="L62" s="97" t="str">
        <f>IF(COUNTIFS('Base Diária'!$A$2:$A$2000,$A62,'Base Diária'!$F$2:$F$2000,L$4,'Base Diária'!$P$2:$P$2000,"Sim")=0,"",SUMIFS('Base Diária'!$N$2:$N$2000,'Base Diária'!$A$2:$A$2000,$A62,'Base Diária'!$F$2:$F$2000,L$4))</f>
        <v/>
      </c>
      <c r="M62" s="97">
        <f>IF(COUNTIFS('Base Diária'!$A$2:$A$2000,$A62,'Base Diária'!$F$2:$F$2000,M$4,'Base Diária'!$P$2:$P$2000,"Sim")=0,"",SUMIFS('Base Diária'!$N$2:$N$2000,'Base Diária'!$A$2:$A$2000,$A62,'Base Diária'!$F$2:$F$2000,M$4))</f>
        <v>0.89055472263868063</v>
      </c>
      <c r="N62" s="97">
        <f>IF(COUNTIFS('Base Diária'!$A$2:$A$2000,$A62,'Base Diária'!$F$2:$F$2000,N$4,'Base Diária'!$P$2:$P$2000,"Sim")=0,"",SUMIFS('Base Diária'!$N$2:$N$2000,'Base Diária'!$A$2:$A$2000,$A62,'Base Diária'!$F$2:$F$2000,N$4))</f>
        <v>0.91754122938530736</v>
      </c>
      <c r="O62" s="97">
        <f>IF(COUNTIFS('Base Diária'!$A$2:$A$2000,$A62,'Base Diária'!$F$2:$F$2000,O$4,'Base Diária'!$P$2:$P$2000,"Sim")=0,"",SUMIFS('Base Diária'!$N$2:$N$2000,'Base Diária'!$A$2:$A$2000,$A62,'Base Diária'!$F$2:$F$2000,O$4))</f>
        <v>0.89205397301349332</v>
      </c>
      <c r="P62" s="97">
        <f>IF(COUNTIFS('Base Diária'!$A$2:$A$2000,$A62,'Base Diária'!$F$2:$F$2000,P$4,'Base Diária'!$P$2:$P$2000,"Sim")=0,"",SUMIFS('Base Diária'!$N$2:$N$2000,'Base Diária'!$A$2:$A$2000,$A62,'Base Diária'!$F$2:$F$2000,P$4))</f>
        <v>0.81559220389805087</v>
      </c>
      <c r="Q62" s="97">
        <f>IF(COUNTIFS('Base Diária'!$A$2:$A$2000,$A62,'Base Diária'!$F$2:$F$2000,Q$4,'Base Diária'!$P$2:$P$2000,"Sim")=0,"",SUMIFS('Base Diária'!$N$2:$N$2000,'Base Diária'!$A$2:$A$2000,$A62,'Base Diária'!$F$2:$F$2000,Q$4))</f>
        <v>0</v>
      </c>
      <c r="R62" s="97" t="str">
        <f>IF(COUNTIFS('Base Diária'!$A$2:$A$2000,$A62,'Base Diária'!$F$2:$F$2000,R$4,'Base Diária'!$P$2:$P$2000,"Sim")=0,"",SUMIFS('Base Diária'!$N$2:$N$2000,'Base Diária'!$A$2:$A$2000,$A62,'Base Diária'!$F$2:$F$2000,R$4))</f>
        <v/>
      </c>
      <c r="S62" s="97">
        <f>IF(COUNTIFS('Base Diária'!$A$2:$A$2000,$A62,'Base Diária'!$F$2:$F$2000,S$4,'Base Diária'!$P$2:$P$2000,"Sim")=0,"",SUMIFS('Base Diária'!$N$2:$N$2000,'Base Diária'!$A$2:$A$2000,$A62,'Base Diária'!$F$2:$F$2000,S$4))</f>
        <v>0.82308845577211398</v>
      </c>
      <c r="T62" s="97">
        <f>IF(COUNTIFS('Base Diária'!$A$2:$A$2000,$A62,'Base Diária'!$F$2:$F$2000,T$4,'Base Diária'!$P$2:$P$2000,"Sim")=0,"",SUMIFS('Base Diária'!$N$2:$N$2000,'Base Diária'!$A$2:$A$2000,$A62,'Base Diária'!$F$2:$F$2000,T$4))</f>
        <v>0.91754122938530724</v>
      </c>
      <c r="U62" s="97">
        <f>IF(COUNTIFS('Base Diária'!$A$2:$A$2000,$A62,'Base Diária'!$F$2:$F$2000,U$4,'Base Diária'!$P$2:$P$2000,"Sim")=0,"",SUMIFS('Base Diária'!$N$2:$N$2000,'Base Diária'!$A$2:$A$2000,$A62,'Base Diária'!$F$2:$F$2000,U$4))</f>
        <v>0.91904047976011982</v>
      </c>
      <c r="V62" s="97" t="str">
        <f>IF(COUNTIFS('Base Diária'!$A$2:$A$2000,$A62,'Base Diária'!$F$2:$F$2000,V$4,'Base Diária'!$P$2:$P$2000,"Sim")=0,"",SUMIFS('Base Diária'!$N$2:$N$2000,'Base Diária'!$A$2:$A$2000,$A62,'Base Diária'!$F$2:$F$2000,V$4))</f>
        <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t="str">
        <f>IFERROR(INDEX('Painel Empregado'!$F$5:$F$63,MATCH($A62,'Painel Empregado'!$A$5:$A$63,0)),"")</f>
        <v/>
      </c>
      <c r="AJ62" s="98" t="str">
        <f>IFERROR(INDEX('Painel Empregado'!$J$5:$J$63,MATCH($A62,'Painel Empregado'!$A$5:$A$63,0)),"")</f>
        <v/>
      </c>
      <c r="AK62" s="98" t="str">
        <f>IFERROR(INDEX('Painel Empregado'!$M$5:$M$63,MATCH($A62,'Painel Empregado'!$A$5:$A$63,0)),"")</f>
        <v/>
      </c>
      <c r="AL62" s="98" t="str">
        <f>IFERROR(INDEX('Painel Empregado'!$K$5:$K$63,MATCH($A62,'Painel Empregado'!$A$5:$A$63,0)),"")</f>
        <v/>
      </c>
      <c r="AM62" s="101" t="str">
        <f>IFERROR(INDEX('Painel Empregado'!$Q$5:$Q$63,MATCH($A62,'Painel Empregado'!$A$5:$A$63,0)),"")</f>
        <v/>
      </c>
    </row>
    <row r="63" spans="1:39" ht="15" customHeight="1" x14ac:dyDescent="0.25">
      <c r="A63" s="110">
        <v>54846</v>
      </c>
      <c r="B63" s="18" t="s">
        <v>224</v>
      </c>
      <c r="C63" s="29" t="str">
        <f>IFERROR(INDEX(Cadastro!$C$5:$C$73,MATCH($A63,Cadastro!$A$5:$A$73,0)),"NÃO INFORMADO")</f>
        <v>USI</v>
      </c>
      <c r="D63" s="29" t="str">
        <f>VLOOKUP($A63,CC!$A:$C,3,FALSE())</f>
        <v>USI</v>
      </c>
      <c r="E63" s="29" t="str">
        <f>IFERROR(INDEX(Cadastro!$D$5:$D$73,MATCH($A63,Cadastro!$A$5:$A$73,0)),"")</f>
        <v>B</v>
      </c>
      <c r="F63" s="97">
        <f>IF(COUNTIFS('Base Diária'!$A$2:$A$2000,$A63,'Base Diária'!$F$2:$F$2000,F$4,'Base Diária'!$P$2:$P$2000,"Sim")=0,"",SUMIFS('Base Diária'!$N$2:$N$2000,'Base Diária'!$A$2:$A$2000,$A63,'Base Diária'!$F$2:$F$2000,F$4))</f>
        <v>0.80834419817470671</v>
      </c>
      <c r="G63" s="97">
        <f>IF(COUNTIFS('Base Diária'!$A$2:$A$2000,$A63,'Base Diária'!$F$2:$F$2000,G$4,'Base Diária'!$P$2:$P$2000,"Sim")=0,"",SUMIFS('Base Diária'!$N$2:$N$2000,'Base Diária'!$A$2:$A$2000,$A63,'Base Diária'!$F$2:$F$2000,G$4))</f>
        <v>0.84615384615384615</v>
      </c>
      <c r="H63" s="97">
        <f>IF(COUNTIFS('Base Diária'!$A$2:$A$2000,$A63,'Base Diária'!$F$2:$F$2000,H$4,'Base Diária'!$P$2:$P$2000,"Sim")=0,"",SUMIFS('Base Diária'!$N$2:$N$2000,'Base Diária'!$A$2:$A$2000,$A63,'Base Diária'!$F$2:$F$2000,H$4))</f>
        <v>0.84615384615384615</v>
      </c>
      <c r="I63" s="97" t="str">
        <f>IF(COUNTIFS('Base Diária'!$A$2:$A$2000,$A63,'Base Diária'!$F$2:$F$2000,I$4,'Base Diária'!$P$2:$P$2000,"Sim")=0,"",SUMIFS('Base Diária'!$N$2:$N$2000,'Base Diária'!$A$2:$A$2000,$A63,'Base Diária'!$F$2:$F$2000,I$4))</f>
        <v/>
      </c>
      <c r="J63" s="97">
        <f>IF(COUNTIFS('Base Diária'!$A$2:$A$2000,$A63,'Base Diária'!$F$2:$F$2000,J$4,'Base Diária'!$P$2:$P$2000,"Sim")=0,"",SUMIFS('Base Diária'!$N$2:$N$2000,'Base Diária'!$A$2:$A$2000,$A63,'Base Diária'!$F$2:$F$2000,J$4))</f>
        <v>0.91395045632333771</v>
      </c>
      <c r="K63" s="97">
        <f>IF(COUNTIFS('Base Diária'!$A$2:$A$2000,$A63,'Base Diária'!$F$2:$F$2000,K$4,'Base Diária'!$P$2:$P$2000,"Sim")=0,"",SUMIFS('Base Diária'!$N$2:$N$2000,'Base Diária'!$A$2:$A$2000,$A63,'Base Diária'!$F$2:$F$2000,K$4))</f>
        <v>0.82398956975228166</v>
      </c>
      <c r="L63" s="97">
        <f>IF(COUNTIFS('Base Diária'!$A$2:$A$2000,$A63,'Base Diária'!$F$2:$F$2000,L$4,'Base Diária'!$P$2:$P$2000,"Sim")=0,"",SUMIFS('Base Diária'!$N$2:$N$2000,'Base Diária'!$A$2:$A$2000,$A63,'Base Diária'!$F$2:$F$2000,L$4))</f>
        <v>0.68448500651890487</v>
      </c>
      <c r="M63" s="97">
        <f>IF(COUNTIFS('Base Diária'!$A$2:$A$2000,$A63,'Base Diária'!$F$2:$F$2000,M$4,'Base Diária'!$P$2:$P$2000,"Sim")=0,"",SUMIFS('Base Diária'!$N$2:$N$2000,'Base Diária'!$A$2:$A$2000,$A63,'Base Diária'!$F$2:$F$2000,M$4))</f>
        <v>0.80182529335071706</v>
      </c>
      <c r="N63" s="97">
        <f>IF(COUNTIFS('Base Diária'!$A$2:$A$2000,$A63,'Base Diária'!$F$2:$F$2000,N$4,'Base Diária'!$P$2:$P$2000,"Sim")=0,"",SUMIFS('Base Diária'!$N$2:$N$2000,'Base Diária'!$A$2:$A$2000,$A63,'Base Diária'!$F$2:$F$2000,N$4))</f>
        <v>0.76010430247718386</v>
      </c>
      <c r="O63" s="97" t="str">
        <f>IF(COUNTIFS('Base Diária'!$A$2:$A$2000,$A63,'Base Diária'!$F$2:$F$2000,O$4,'Base Diária'!$P$2:$P$2000,"Sim")=0,"",SUMIFS('Base Diária'!$N$2:$N$2000,'Base Diária'!$A$2:$A$2000,$A63,'Base Diária'!$F$2:$F$2000,O$4))</f>
        <v/>
      </c>
      <c r="P63" s="97">
        <f>IF(COUNTIFS('Base Diária'!$A$2:$A$2000,$A63,'Base Diária'!$F$2:$F$2000,P$4,'Base Diária'!$P$2:$P$2000,"Sim")=0,"",SUMIFS('Base Diária'!$N$2:$N$2000,'Base Diária'!$A$2:$A$2000,$A63,'Base Diária'!$F$2:$F$2000,P$4))</f>
        <v>0.82138200782268589</v>
      </c>
      <c r="Q63" s="97">
        <f>IF(COUNTIFS('Base Diária'!$A$2:$A$2000,$A63,'Base Diária'!$F$2:$F$2000,Q$4,'Base Diária'!$P$2:$P$2000,"Sim")=0,"",SUMIFS('Base Diária'!$N$2:$N$2000,'Base Diária'!$A$2:$A$2000,$A63,'Base Diária'!$F$2:$F$2000,Q$4))</f>
        <v>0.82659713168187743</v>
      </c>
      <c r="R63" s="97">
        <f>IF(COUNTIFS('Base Diária'!$A$2:$A$2000,$A63,'Base Diária'!$F$2:$F$2000,R$4,'Base Diária'!$P$2:$P$2000,"Sim")=0,"",SUMIFS('Base Diária'!$N$2:$N$2000,'Base Diária'!$A$2:$A$2000,$A63,'Base Diária'!$F$2:$F$2000,R$4))</f>
        <v>0.86962190352020863</v>
      </c>
      <c r="S63" s="97">
        <f>IF(COUNTIFS('Base Diária'!$A$2:$A$2000,$A63,'Base Diária'!$F$2:$F$2000,S$4,'Base Diária'!$P$2:$P$2000,"Sim")=0,"",SUMIFS('Base Diária'!$N$2:$N$2000,'Base Diária'!$A$2:$A$2000,$A63,'Base Diária'!$F$2:$F$2000,S$4))</f>
        <v>0.98826597131681881</v>
      </c>
      <c r="T63" s="97">
        <f>IF(COUNTIFS('Base Diária'!$A$2:$A$2000,$A63,'Base Diária'!$F$2:$F$2000,T$4,'Base Diária'!$P$2:$P$2000,"Sim")=0,"",SUMIFS('Base Diária'!$N$2:$N$2000,'Base Diária'!$A$2:$A$2000,$A63,'Base Diária'!$F$2:$F$2000,T$4))</f>
        <v>0.86310299869621909</v>
      </c>
      <c r="U63" s="97" t="str">
        <f>IF(COUNTIFS('Base Diária'!$A$2:$A$2000,$A63,'Base Diária'!$F$2:$F$2000,U$4,'Base Diária'!$P$2:$P$2000,"Sim")=0,"",SUMIFS('Base Diária'!$N$2:$N$2000,'Base Diária'!$A$2:$A$2000,$A63,'Base Diária'!$F$2:$F$2000,U$4))</f>
        <v/>
      </c>
      <c r="V63" s="97" t="str">
        <f>IF(COUNTIFS('Base Diária'!$A$2:$A$2000,$A63,'Base Diária'!$F$2:$F$2000,V$4,'Base Diária'!$P$2:$P$2000,"Sim")=0,"",SUMIFS('Base Diária'!$N$2:$N$2000,'Base Diária'!$A$2:$A$2000,$A63,'Base Diária'!$F$2:$F$2000,V$4))</f>
        <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13</v>
      </c>
      <c r="AJ63" s="98">
        <f>IFERROR(INDEX('Painel Empregado'!$J$5:$J$63,MATCH($A63,'Painel Empregado'!$A$5:$A$63,0)),"")</f>
        <v>0.83492127168789487</v>
      </c>
      <c r="AK63" s="98">
        <f>IFERROR(INDEX('Painel Empregado'!$M$5:$M$63,MATCH($A63,'Painel Empregado'!$A$5:$A$63,0)),"")</f>
        <v>0.84615384615384615</v>
      </c>
      <c r="AL63" s="98">
        <f>IFERROR(INDEX('Painel Empregado'!$K$5:$K$63,MATCH($A63,'Painel Empregado'!$A$5:$A$63,0)),"")</f>
        <v>0.8</v>
      </c>
      <c r="AM63" s="101" t="str">
        <f>IFERROR(INDEX('Painel Empregado'!$Q$5:$Q$63,MATCH($A63,'Painel Empregado'!$A$5:$A$63,0)),"")</f>
        <v>Na meta</v>
      </c>
    </row>
    <row r="64" spans="1:39" ht="15" customHeight="1" x14ac:dyDescent="0.25">
      <c r="A64" s="110">
        <v>12244</v>
      </c>
      <c r="B64" s="22" t="s">
        <v>227</v>
      </c>
      <c r="C64" s="29" t="str">
        <f>IFERROR(INDEX(Cadastro!$C$5:$C$74,MATCH($A64,Cadastro!$A$5:$A$74,0)),"NÃO INFORMADO")</f>
        <v>USI</v>
      </c>
      <c r="D64" s="29" t="str">
        <f>VLOOKUP($A64,CC!$A:$C,3,FALSE())</f>
        <v>USI</v>
      </c>
      <c r="E64" s="29" t="str">
        <f>IFERROR(INDEX(Cadastro!$D$5:$D$73,MATCH($A64,Cadastro!$A$5:$A$73,0)),"")</f>
        <v>A</v>
      </c>
      <c r="F64" s="97">
        <f>IF(COUNTIFS('Base Diária'!$A$2:$A$2000,$A64,'Base Diária'!$F$2:$F$2000,F$4,'Base Diária'!$P$2:$P$2000,"Sim")=0,"",SUMIFS('Base Diária'!$N$2:$N$2000,'Base Diária'!$A$2:$A$2000,$A64,'Base Diária'!$F$2:$F$2000,F$4))</f>
        <v>0.86939313984168864</v>
      </c>
      <c r="G64" s="97" t="str">
        <f>IF(COUNTIFS('Base Diária'!$A$2:$A$2000,$A64,'Base Diária'!$F$2:$F$2000,G$4,'Base Diária'!$P$2:$P$2000,"Sim")=0,"",SUMIFS('Base Diária'!$N$2:$N$2000,'Base Diária'!$A$2:$A$2000,$A64,'Base Diária'!$F$2:$F$2000,G$4))</f>
        <v/>
      </c>
      <c r="H64" s="97">
        <f>IF(COUNTIFS('Base Diária'!$A$2:$A$2000,$A64,'Base Diária'!$F$2:$F$2000,H$4,'Base Diária'!$P$2:$P$2000,"Sim")=0,"",SUMIFS('Base Diária'!$N$2:$N$2000,'Base Diária'!$A$2:$A$2000,$A64,'Base Diária'!$F$2:$F$2000,H$4))</f>
        <v>0.80079155672823221</v>
      </c>
      <c r="I64" s="97">
        <f>IF(COUNTIFS('Base Diária'!$A$2:$A$2000,$A64,'Base Diária'!$F$2:$F$2000,I$4,'Base Diária'!$P$2:$P$2000,"Sim")=0,"",SUMIFS('Base Diária'!$N$2:$N$2000,'Base Diária'!$A$2:$A$2000,$A64,'Base Diária'!$F$2:$F$2000,I$4))</f>
        <v>0.81662269129287601</v>
      </c>
      <c r="J64" s="97">
        <f>IF(COUNTIFS('Base Diária'!$A$2:$A$2000,$A64,'Base Diária'!$F$2:$F$2000,J$4,'Base Diária'!$P$2:$P$2000,"Sim")=0,"",SUMIFS('Base Diária'!$N$2:$N$2000,'Base Diária'!$A$2:$A$2000,$A64,'Base Diária'!$F$2:$F$2000,J$4))</f>
        <v>0.93403693931398413</v>
      </c>
      <c r="K64" s="97">
        <f>IF(COUNTIFS('Base Diária'!$A$2:$A$2000,$A64,'Base Diária'!$F$2:$F$2000,K$4,'Base Diária'!$P$2:$P$2000,"Sim")=0,"",SUMIFS('Base Diária'!$N$2:$N$2000,'Base Diária'!$A$2:$A$2000,$A64,'Base Diária'!$F$2:$F$2000,K$4))</f>
        <v>0.8482849604221635</v>
      </c>
      <c r="L64" s="97">
        <f>IF(COUNTIFS('Base Diária'!$A$2:$A$2000,$A64,'Base Diária'!$F$2:$F$2000,L$4,'Base Diária'!$P$2:$P$2000,"Sim")=0,"",SUMIFS('Base Diária'!$N$2:$N$2000,'Base Diária'!$A$2:$A$2000,$A64,'Base Diária'!$F$2:$F$2000,L$4))</f>
        <v>0.90765171503957787</v>
      </c>
      <c r="M64" s="97" t="str">
        <f>IF(COUNTIFS('Base Diária'!$A$2:$A$2000,$A64,'Base Diária'!$F$2:$F$2000,M$4,'Base Diária'!$P$2:$P$2000,"Sim")=0,"",SUMIFS('Base Diária'!$N$2:$N$2000,'Base Diária'!$A$2:$A$2000,$A64,'Base Diária'!$F$2:$F$2000,M$4))</f>
        <v/>
      </c>
      <c r="N64" s="97">
        <f>IF(COUNTIFS('Base Diária'!$A$2:$A$2000,$A64,'Base Diária'!$F$2:$F$2000,N$4,'Base Diária'!$P$2:$P$2000,"Sim")=0,"",SUMIFS('Base Diária'!$N$2:$N$2000,'Base Diária'!$A$2:$A$2000,$A64,'Base Diária'!$F$2:$F$2000,N$4))</f>
        <v>0.92084432717678122</v>
      </c>
      <c r="O64" s="97">
        <f>IF(COUNTIFS('Base Diária'!$A$2:$A$2000,$A64,'Base Diária'!$F$2:$F$2000,O$4,'Base Diária'!$P$2:$P$2000,"Sim")=0,"",SUMIFS('Base Diária'!$N$2:$N$2000,'Base Diária'!$A$2:$A$2000,$A64,'Base Diária'!$F$2:$F$2000,O$4))</f>
        <v>0.87994722955145122</v>
      </c>
      <c r="P64" s="97">
        <f>IF(COUNTIFS('Base Diária'!$A$2:$A$2000,$A64,'Base Diária'!$F$2:$F$2000,P$4,'Base Diária'!$P$2:$P$2000,"Sim")=0,"",SUMIFS('Base Diária'!$N$2:$N$2000,'Base Diária'!$A$2:$A$2000,$A64,'Base Diária'!$F$2:$F$2000,P$4))</f>
        <v>0.89050131926121368</v>
      </c>
      <c r="Q64" s="97">
        <f>IF(COUNTIFS('Base Diária'!$A$2:$A$2000,$A64,'Base Diária'!$F$2:$F$2000,Q$4,'Base Diária'!$P$2:$P$2000,"Sim")=0,"",SUMIFS('Base Diária'!$N$2:$N$2000,'Base Diária'!$A$2:$A$2000,$A64,'Base Diária'!$F$2:$F$2000,Q$4))</f>
        <v>0.91952506596306061</v>
      </c>
      <c r="R64" s="97">
        <f>IF(COUNTIFS('Base Diária'!$A$2:$A$2000,$A64,'Base Diária'!$F$2:$F$2000,R$4,'Base Diária'!$P$2:$P$2000,"Sim")=0,"",SUMIFS('Base Diária'!$N$2:$N$2000,'Base Diária'!$A$2:$A$2000,$A64,'Base Diária'!$F$2:$F$2000,R$4))</f>
        <v>0.98021108179419525</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0.89313984168865423</v>
      </c>
      <c r="U64" s="97">
        <f>IF(COUNTIFS('Base Diária'!$A$2:$A$2000,$A64,'Base Diária'!$F$2:$F$2000,U$4,'Base Diária'!$P$2:$P$2000,"Sim")=0,"",SUMIFS('Base Diária'!$N$2:$N$2000,'Base Diária'!$A$2:$A$2000,$A64,'Base Diária'!$F$2:$F$2000,U$4))</f>
        <v>0.95778364116094983</v>
      </c>
      <c r="V64" s="97" t="str">
        <f>IF(COUNTIFS('Base Diária'!$A$2:$A$2000,$A64,'Base Diária'!$F$2:$F$2000,V$4,'Base Diária'!$P$2:$P$2000,"Sim")=0,"",SUMIFS('Base Diária'!$N$2:$N$2000,'Base Diária'!$A$2:$A$2000,$A64,'Base Diária'!$F$2:$F$2000,V$4))</f>
        <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13</v>
      </c>
      <c r="AJ64" s="98">
        <f>IFERROR(INDEX('Painel Empregado'!$J$5:$J$63,MATCH($A64,'Painel Empregado'!$A$5:$A$63,0)),"")</f>
        <v>0.89374873147960243</v>
      </c>
      <c r="AK64" s="98">
        <f>IFERROR(INDEX('Painel Empregado'!$M$5:$M$63,MATCH($A64,'Painel Empregado'!$A$5:$A$63,0)),"")</f>
        <v>1</v>
      </c>
      <c r="AL64" s="98">
        <f>IFERROR(INDEX('Painel Empregado'!$K$5:$K$63,MATCH($A64,'Painel Empregado'!$A$5:$A$63,0)),"")</f>
        <v>0.8</v>
      </c>
      <c r="AM64" s="101" t="str">
        <f>IFERROR(INDEX('Painel Empregado'!$Q$5:$Q$63,MATCH($A64,'Painel Empregado'!$A$5:$A$63,0)),"")</f>
        <v>Na meta</v>
      </c>
    </row>
    <row r="66" spans="1:39" ht="15" customHeight="1" x14ac:dyDescent="0.25">
      <c r="A66" s="107" t="s">
        <v>4251</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4249</v>
      </c>
      <c r="AJ67" s="36" t="s">
        <v>4250</v>
      </c>
      <c r="AK67" s="36" t="s">
        <v>16</v>
      </c>
      <c r="AL67" s="36" t="s">
        <v>5</v>
      </c>
      <c r="AM67" s="58" t="s">
        <v>4239</v>
      </c>
    </row>
    <row r="68" spans="1:39" ht="15" customHeight="1" x14ac:dyDescent="0.25">
      <c r="A68" s="101" t="s">
        <v>265</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0.87834882449425911</v>
      </c>
      <c r="L68" s="97">
        <f>IFERROR(SUMIFS('Base Diária'!$L$2:$L$2000,'Base Diária'!$C$2:$C$2000,$A68,'Base Diária'!$F$2:$F$2000,L$67,'Base Diária'!$Q$2:$Q$2000,"Sim")/SUMIFS('Base Diária'!$M$2:$M$2000,'Base Diária'!$C$2:$C$2000,$A68,'Base Diária'!$F$2:$F$2000,L$67,'Base Diária'!$Q$2:$Q$2000,"Sim"),"")</f>
        <v>0.81772035071527449</v>
      </c>
      <c r="M68" s="97">
        <f>IFERROR(SUMIFS('Base Diária'!$L$2:$L$2000,'Base Diária'!$C$2:$C$2000,$A68,'Base Diária'!$F$2:$F$2000,M$67,'Base Diária'!$Q$2:$Q$2000,"Sim")/SUMIFS('Base Diária'!$M$2:$M$2000,'Base Diária'!$C$2:$C$2000,$A68,'Base Diária'!$F$2:$F$2000,M$67,'Base Diária'!$Q$2:$Q$2000,"Sim"),"")</f>
        <v>0.92004048582995945</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0.98437790589548069</v>
      </c>
      <c r="V68" s="97" t="str">
        <f>IFERROR(SUMIFS('Base Diária'!$L$2:$L$2000,'Base Diária'!$C$2:$C$2000,$A68,'Base Diária'!$F$2:$F$2000,V$67,'Base Diária'!$Q$2:$Q$2000,"Sim")/SUMIFS('Base Diária'!$M$2:$M$2000,'Base Diária'!$C$2:$C$2000,$A68,'Base Diária'!$F$2:$F$2000,V$67,'Base Diária'!$Q$2:$Q$2000,"Sim"),"")</f>
        <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90</v>
      </c>
      <c r="AJ68" s="98">
        <f>IFERROR(INDEX('Painel Centro'!$H$5:$H$14,MATCH($A68,'Painel Centro'!$A$5:$A$14,0)),"")</f>
        <v>0.9152470428433972</v>
      </c>
      <c r="AK68" s="98">
        <f>IFERROR(INDEX('Painel Centro'!$K$5:$K$14,MATCH($A68,'Painel Centro'!$A$5:$A$14,0)),"")</f>
        <v>0.93333333333333335</v>
      </c>
      <c r="AL68" s="98">
        <f>IFERROR(INDEX('Painel Centro'!$I$5:$I$14,MATCH($A68,'Painel Centro'!$A$5:$A$14,0)),"")</f>
        <v>0.8</v>
      </c>
      <c r="AM68" s="101" t="str">
        <f>IFERROR(INDEX('Painel Centro'!$O$5:$O$14,MATCH($A68,'Painel Centro'!$A$5:$A$14,0)),"")</f>
        <v>Na meta</v>
      </c>
    </row>
    <row r="69" spans="1:39" ht="15" customHeight="1" x14ac:dyDescent="0.25">
      <c r="A69" s="101" t="s">
        <v>399</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0.94341019674212012</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0.87595163457232428</v>
      </c>
      <c r="T69" s="97">
        <f>IFERROR(SUMIFS('Base Diária'!$L$2:$L$2000,'Base Diária'!$C$2:$C$2000,$A69,'Base Diária'!$F$2:$F$2000,T$67,'Base Diária'!$Q$2:$Q$2000,"Sim")/SUMIFS('Base Diária'!$M$2:$M$2000,'Base Diária'!$C$2:$C$2000,$A69,'Base Diária'!$F$2:$F$2000,T$67,'Base Diária'!$Q$2:$Q$2000,"Sim"),"")</f>
        <v>0.92240259740259745</v>
      </c>
      <c r="U69" s="97">
        <f>IFERROR(SUMIFS('Base Diária'!$L$2:$L$2000,'Base Diária'!$C$2:$C$2000,$A69,'Base Diária'!$F$2:$F$2000,U$67,'Base Diária'!$Q$2:$Q$2000,"Sim")/SUMIFS('Base Diária'!$M$2:$M$2000,'Base Diária'!$C$2:$C$2000,$A69,'Base Diária'!$F$2:$F$2000,U$67,'Base Diária'!$Q$2:$Q$2000,"Sim"),"")</f>
        <v>0.92662337662337668</v>
      </c>
      <c r="V69" s="97" t="str">
        <f>IFERROR(SUMIFS('Base Diária'!$L$2:$L$2000,'Base Diária'!$C$2:$C$2000,$A69,'Base Diária'!$F$2:$F$2000,V$67,'Base Diária'!$Q$2:$Q$2000,"Sim")/SUMIFS('Base Diária'!$M$2:$M$2000,'Base Diária'!$C$2:$C$2000,$A69,'Base Diária'!$F$2:$F$2000,V$67,'Base Diária'!$Q$2:$Q$2000,"Sim"),"")</f>
        <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135</v>
      </c>
      <c r="AJ69" s="98">
        <f>IFERROR(INDEX('Painel Centro'!$H$5:$H$14,MATCH($A69,'Painel Centro'!$A$5:$A$14,0)),"")</f>
        <v>0.88961630023806448</v>
      </c>
      <c r="AK69" s="98">
        <f>IFERROR(INDEX('Painel Centro'!$K$5:$K$14,MATCH($A69,'Painel Centro'!$A$5:$A$14,0)),"")</f>
        <v>0.93333333333333335</v>
      </c>
      <c r="AL69" s="98">
        <f>IFERROR(INDEX('Painel Centro'!$I$5:$I$14,MATCH($A69,'Painel Centro'!$A$5:$A$14,0)),"")</f>
        <v>0.8</v>
      </c>
      <c r="AM69" s="101" t="str">
        <f>IFERROR(INDEX('Painel Centro'!$O$5:$O$14,MATCH($A69,'Painel Centro'!$A$5:$A$14,0)),"")</f>
        <v>Na meta</v>
      </c>
    </row>
    <row r="70" spans="1:39" ht="15" customHeight="1" x14ac:dyDescent="0.25">
      <c r="A70" s="101" t="s">
        <v>443</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0.8702098540145986</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0.76643329443796193</v>
      </c>
      <c r="V70" s="97" t="str">
        <f>IFERROR(SUMIFS('Base Diária'!$L$2:$L$2000,'Base Diária'!$C$2:$C$2000,$A70,'Base Diária'!$F$2:$F$2000,V$67,'Base Diária'!$Q$2:$Q$2000,"Sim")/SUMIFS('Base Diária'!$M$2:$M$2000,'Base Diária'!$C$2:$C$2000,$A70,'Base Diária'!$F$2:$F$2000,V$67,'Base Diária'!$Q$2:$Q$2000,"Sim"),"")</f>
        <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112</v>
      </c>
      <c r="AJ70" s="98">
        <f>IFERROR(INDEX('Painel Centro'!$H$5:$H$14,MATCH($A70,'Painel Centro'!$A$5:$A$14,0)),"")</f>
        <v>0.87138372783575146</v>
      </c>
      <c r="AK70" s="98">
        <f>IFERROR(INDEX('Painel Centro'!$K$5:$K$14,MATCH($A70,'Painel Centro'!$A$5:$A$14,0)),"")</f>
        <v>0.8214285714285714</v>
      </c>
      <c r="AL70" s="98">
        <f>IFERROR(INDEX('Painel Centro'!$I$5:$I$14,MATCH($A70,'Painel Centro'!$A$5:$A$14,0)),"")</f>
        <v>0.8</v>
      </c>
      <c r="AM70" s="101" t="str">
        <f>IFERROR(INDEX('Painel Centro'!$O$5:$O$14,MATCH($A70,'Painel Centro'!$A$5:$A$14,0)),"")</f>
        <v>Na meta</v>
      </c>
    </row>
    <row r="71" spans="1:39" ht="15" customHeight="1" x14ac:dyDescent="0.25">
      <c r="A71" s="101" t="s">
        <v>335</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0.97386363636363626</v>
      </c>
      <c r="U71" s="97" t="str">
        <f>IFERROR(SUMIFS('Base Diária'!$L$2:$L$2000,'Base Diária'!$C$2:$C$2000,$A71,'Base Diária'!$F$2:$F$2000,U$67,'Base Diária'!$Q$2:$Q$2000,"Sim")/SUMIFS('Base Diária'!$M$2:$M$2000,'Base Diária'!$C$2:$C$2000,$A71,'Base Diária'!$F$2:$F$2000,U$67,'Base Diária'!$Q$2:$Q$2000,"Sim"),"")</f>
        <v/>
      </c>
      <c r="V71" s="97" t="str">
        <f>IFERROR(SUMIFS('Base Diária'!$L$2:$L$2000,'Base Diária'!$C$2:$C$2000,$A71,'Base Diária'!$F$2:$F$2000,V$67,'Base Diária'!$Q$2:$Q$2000,"Sim")/SUMIFS('Base Diária'!$M$2:$M$2000,'Base Diária'!$C$2:$C$2000,$A71,'Base Diária'!$F$2:$F$2000,V$67,'Base Diária'!$Q$2:$Q$2000,"Sim"),"")</f>
        <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31</v>
      </c>
      <c r="AJ71" s="98">
        <f>IFERROR(INDEX('Painel Centro'!$H$5:$H$14,MATCH($A71,'Painel Centro'!$A$5:$A$14,0)),"")</f>
        <v>0.94009441031020469</v>
      </c>
      <c r="AK71" s="98">
        <f>IFERROR(INDEX('Painel Centro'!$K$5:$K$14,MATCH($A71,'Painel Centro'!$A$5:$A$14,0)),"")</f>
        <v>0.90322580645161288</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0.82139390409629187</v>
      </c>
      <c r="U72" s="97">
        <f>IFERROR(SUMIFS('Base Diária'!$L$2:$L$2000,'Base Diária'!$C$2:$C$2000,$A72,'Base Diária'!$F$2:$F$2000,U$67,'Base Diária'!$Q$2:$Q$2000,"Sim")/SUMIFS('Base Diária'!$M$2:$M$2000,'Base Diária'!$C$2:$C$2000,$A72,'Base Diária'!$F$2:$F$2000,U$67,'Base Diária'!$Q$2:$Q$2000,"Sim"),"")</f>
        <v>0.86090933548560677</v>
      </c>
      <c r="V72" s="97" t="str">
        <f>IFERROR(SUMIFS('Base Diária'!$L$2:$L$2000,'Base Diária'!$C$2:$C$2000,$A72,'Base Diária'!$F$2:$F$2000,V$67,'Base Diária'!$Q$2:$Q$2000,"Sim")/SUMIFS('Base Diária'!$M$2:$M$2000,'Base Diária'!$C$2:$C$2000,$A72,'Base Diária'!$F$2:$F$2000,V$67,'Base Diária'!$Q$2:$Q$2000,"Sim"),"")</f>
        <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107</v>
      </c>
      <c r="AJ72" s="98">
        <f>IFERROR(INDEX('Painel Centro'!$H$5:$H$14,MATCH($A72,'Painel Centro'!$A$5:$A$14,0)),"")</f>
        <v>0.89156992568773585</v>
      </c>
      <c r="AK72" s="98">
        <f>IFERROR(INDEX('Painel Centro'!$K$5:$K$14,MATCH($A72,'Painel Centro'!$A$5:$A$14,0)),"")</f>
        <v>0.89719626168224298</v>
      </c>
      <c r="AL72" s="98">
        <f>IFERROR(INDEX('Painel Centro'!$I$5:$I$14,MATCH($A72,'Painel Centro'!$A$5:$A$14,0)),"")</f>
        <v>0.8</v>
      </c>
      <c r="AM72" s="101" t="str">
        <f>IFERROR(INDEX('Painel Centro'!$O$5:$O$14,MATCH($A72,'Painel Centro'!$A$5:$A$14,0)),"")</f>
        <v>Na meta</v>
      </c>
    </row>
    <row r="73" spans="1:39" ht="15" customHeight="1" x14ac:dyDescent="0.25">
      <c r="A73" s="101" t="s">
        <v>712</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0.82272727272727264</v>
      </c>
      <c r="U73" s="97" t="str">
        <f>IFERROR(SUMIFS('Base Diária'!$L$2:$L$2000,'Base Diária'!$C$2:$C$2000,$A73,'Base Diária'!$F$2:$F$2000,U$67,'Base Diária'!$Q$2:$Q$2000,"Sim")/SUMIFS('Base Diária'!$M$2:$M$2000,'Base Diária'!$C$2:$C$2000,$A73,'Base Diária'!$F$2:$F$2000,U$67,'Base Diária'!$Q$2:$Q$2000,"Sim"),"")</f>
        <v/>
      </c>
      <c r="V73" s="97" t="str">
        <f>IFERROR(SUMIFS('Base Diária'!$L$2:$L$2000,'Base Diária'!$C$2:$C$2000,$A73,'Base Diária'!$F$2:$F$2000,V$67,'Base Diária'!$Q$2:$Q$2000,"Sim")/SUMIFS('Base Diária'!$M$2:$M$2000,'Base Diária'!$C$2:$C$2000,$A73,'Base Diária'!$F$2:$F$2000,V$67,'Base Diária'!$Q$2:$Q$2000,"Sim"),"")</f>
        <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38</v>
      </c>
      <c r="AJ73" s="98">
        <f>IFERROR(INDEX('Painel Centro'!$H$5:$H$14,MATCH($A73,'Painel Centro'!$A$5:$A$14,0)),"")</f>
        <v>0.85469009152896336</v>
      </c>
      <c r="AK73" s="98">
        <f>IFERROR(INDEX('Painel Centro'!$K$5:$K$14,MATCH($A73,'Painel Centro'!$A$5:$A$14,0)),"")</f>
        <v>0.89473684210526316</v>
      </c>
      <c r="AL73" s="98">
        <f>IFERROR(INDEX('Painel Centro'!$I$5:$I$14,MATCH($A73,'Painel Centro'!$A$5:$A$14,0)),"")</f>
        <v>0.8</v>
      </c>
      <c r="AM73" s="101" t="str">
        <f>IFERROR(INDEX('Painel Centro'!$O$5:$O$14,MATCH($A73,'Painel Centro'!$A$5:$A$14,0)),"")</f>
        <v>Na meta</v>
      </c>
    </row>
    <row r="74" spans="1:39" ht="15" customHeight="1" x14ac:dyDescent="0.25">
      <c r="A74" s="101" t="s">
        <v>772</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0.89507575757575741</v>
      </c>
      <c r="N74" s="97">
        <f>IFERROR(SUMIFS('Base Diária'!$L$2:$L$2000,'Base Diária'!$C$2:$C$2000,$A74,'Base Diária'!$F$2:$F$2000,N$67,'Base Diária'!$Q$2:$Q$2000,"Sim")/SUMIFS('Base Diária'!$M$2:$M$2000,'Base Diária'!$C$2:$C$2000,$A74,'Base Diária'!$F$2:$F$2000,N$67,'Base Diária'!$Q$2:$Q$2000,"Sim"),"")</f>
        <v>0.92196969696969688</v>
      </c>
      <c r="O74" s="97">
        <f>IFERROR(SUMIFS('Base Diária'!$L$2:$L$2000,'Base Diária'!$C$2:$C$2000,$A74,'Base Diária'!$F$2:$F$2000,O$67,'Base Diária'!$Q$2:$Q$2000,"Sim")/SUMIFS('Base Diária'!$M$2:$M$2000,'Base Diária'!$C$2:$C$2000,$A74,'Base Diária'!$F$2:$F$2000,O$67,'Base Diária'!$Q$2:$Q$2000,"Sim"),"")</f>
        <v>0.92348484848484846</v>
      </c>
      <c r="P74" s="97">
        <f>IFERROR(SUMIFS('Base Diária'!$L$2:$L$2000,'Base Diária'!$C$2:$C$2000,$A74,'Base Diária'!$F$2:$F$2000,P$67,'Base Diária'!$Q$2:$Q$2000,"Sim")/SUMIFS('Base Diária'!$M$2:$M$2000,'Base Diária'!$C$2:$C$2000,$A74,'Base Diária'!$F$2:$F$2000,P$67,'Base Diária'!$Q$2:$Q$2000,"Sim"),"")</f>
        <v>0.88674242424242422</v>
      </c>
      <c r="Q74" s="97">
        <f>IFERROR(SUMIFS('Base Diária'!$L$2:$L$2000,'Base Diária'!$C$2:$C$2000,$A74,'Base Diária'!$F$2:$F$2000,Q$67,'Base Diária'!$Q$2:$Q$2000,"Sim")/SUMIFS('Base Diária'!$M$2:$M$2000,'Base Diária'!$C$2:$C$2000,$A74,'Base Diária'!$F$2:$F$2000,Q$67,'Base Diária'!$Q$2:$Q$2000,"Sim"),"")</f>
        <v>0.92348484848484835</v>
      </c>
      <c r="R74" s="97">
        <f>IFERROR(SUMIFS('Base Diária'!$L$2:$L$2000,'Base Diária'!$C$2:$C$2000,$A74,'Base Diária'!$F$2:$F$2000,R$67,'Base Diária'!$Q$2:$Q$2000,"Sim")/SUMIFS('Base Diária'!$M$2:$M$2000,'Base Diária'!$C$2:$C$2000,$A74,'Base Diária'!$F$2:$F$2000,R$67,'Base Diária'!$Q$2:$Q$2000,"Sim"),"")</f>
        <v>0.90586630286493863</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0.72007575757575748</v>
      </c>
      <c r="U74" s="97">
        <f>IFERROR(SUMIFS('Base Diária'!$L$2:$L$2000,'Base Diária'!$C$2:$C$2000,$A74,'Base Diária'!$F$2:$F$2000,U$67,'Base Diária'!$Q$2:$Q$2000,"Sim")/SUMIFS('Base Diária'!$M$2:$M$2000,'Base Diária'!$C$2:$C$2000,$A74,'Base Diária'!$F$2:$F$2000,U$67,'Base Diária'!$Q$2:$Q$2000,"Sim"),"")</f>
        <v>0.90340909090909072</v>
      </c>
      <c r="V74" s="97" t="str">
        <f>IFERROR(SUMIFS('Base Diária'!$L$2:$L$2000,'Base Diária'!$C$2:$C$2000,$A74,'Base Diária'!$F$2:$F$2000,V$67,'Base Diária'!$Q$2:$Q$2000,"Sim")/SUMIFS('Base Diária'!$M$2:$M$2000,'Base Diária'!$C$2:$C$2000,$A74,'Base Diária'!$F$2:$F$2000,V$67,'Base Diária'!$Q$2:$Q$2000,"Sim"),"")</f>
        <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40</v>
      </c>
      <c r="AJ74" s="98">
        <f>IFERROR(INDEX('Painel Centro'!$H$5:$H$14,MATCH($A74,'Painel Centro'!$A$5:$A$14,0)),"")</f>
        <v>0.86479036703902457</v>
      </c>
      <c r="AK74" s="98">
        <f>IFERROR(INDEX('Painel Centro'!$K$5:$K$14,MATCH($A74,'Painel Centro'!$A$5:$A$14,0)),"")</f>
        <v>0.85</v>
      </c>
      <c r="AL74" s="98">
        <f>IFERROR(INDEX('Painel Centro'!$I$5:$I$14,MATCH($A74,'Painel Centro'!$A$5:$A$14,0)),"")</f>
        <v>0.8</v>
      </c>
      <c r="AM74" s="101" t="str">
        <f>IFERROR(INDEX('Painel Centro'!$O$5:$O$14,MATCH($A74,'Painel Centro'!$A$5:$A$14,0)),"")</f>
        <v>Na meta</v>
      </c>
    </row>
    <row r="75" spans="1:39" ht="15" customHeight="1" x14ac:dyDescent="0.25">
      <c r="A75" s="101" t="s">
        <v>2932</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0.87159090909090897</v>
      </c>
      <c r="U75" s="97">
        <f>IFERROR(SUMIFS('Base Diária'!$L$2:$L$2000,'Base Diária'!$C$2:$C$2000,$A75,'Base Diária'!$F$2:$F$2000,U$67,'Base Diária'!$Q$2:$Q$2000,"Sim")/SUMIFS('Base Diária'!$M$2:$M$2000,'Base Diária'!$C$2:$C$2000,$A75,'Base Diária'!$F$2:$F$2000,U$67,'Base Diária'!$Q$2:$Q$2000,"Sim"),"")</f>
        <v>0.8772727272727272</v>
      </c>
      <c r="V75" s="97" t="str">
        <f>IFERROR(SUMIFS('Base Diária'!$L$2:$L$2000,'Base Diária'!$C$2:$C$2000,$A75,'Base Diária'!$F$2:$F$2000,V$67,'Base Diária'!$Q$2:$Q$2000,"Sim")/SUMIFS('Base Diária'!$M$2:$M$2000,'Base Diária'!$C$2:$C$2000,$A75,'Base Diária'!$F$2:$F$2000,V$67,'Base Diária'!$Q$2:$Q$2000,"Sim"),"")</f>
        <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24</v>
      </c>
      <c r="AJ75" s="98">
        <f>IFERROR(INDEX('Painel Centro'!$H$5:$H$14,MATCH($A75,'Painel Centro'!$A$5:$A$14,0)),"")</f>
        <v>0.88773621663744384</v>
      </c>
      <c r="AK75" s="98">
        <f>IFERROR(INDEX('Painel Centro'!$K$5:$K$14,MATCH($A75,'Painel Centro'!$A$5:$A$14,0)),"")</f>
        <v>1</v>
      </c>
      <c r="AL75" s="98">
        <f>IFERROR(INDEX('Painel Centro'!$I$5:$I$14,MATCH($A75,'Painel Centro'!$A$5:$A$14,0)),"")</f>
        <v>0.8</v>
      </c>
      <c r="AM75" s="101" t="str">
        <f>IFERROR(INDEX('Painel Centro'!$O$5:$O$14,MATCH($A75,'Painel Centro'!$A$5:$A$14,0)),"")</f>
        <v>Na meta</v>
      </c>
    </row>
    <row r="76" spans="1:39" ht="15" customHeight="1" x14ac:dyDescent="0.25">
      <c r="A76" s="101" t="s">
        <v>1995</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857</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t="str">
        <f>IFERROR(SUMIFS('Base Diária'!$L$2:$L$2000,'Base Diária'!$C$2:$C$2000,$A77,'Base Diária'!$F$2:$F$2000,V$67,'Base Diária'!$Q$2:$Q$2000,"Sim")/SUMIFS('Base Diária'!$M$2:$M$2000,'Base Diária'!$C$2:$C$2000,$A77,'Base Diária'!$F$2:$F$2000,V$67,'Base Diária'!$Q$2:$Q$2000,"Sim"),"")</f>
        <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37</v>
      </c>
      <c r="AJ77" s="98">
        <f>IFERROR(INDEX('Painel Centro'!$H$5:$H$14,MATCH($A77,'Painel Centro'!$A$5:$A$14,0)),"")</f>
        <v>0.87799131139091346</v>
      </c>
      <c r="AK77" s="98">
        <f>IFERROR(INDEX('Painel Centro'!$K$5:$K$14,MATCH($A77,'Painel Centro'!$A$5:$A$14,0)),"")</f>
        <v>0.94594594594594594</v>
      </c>
      <c r="AL77" s="98">
        <f>IFERROR(INDEX('Painel Centro'!$I$5:$I$14,MATCH($A77,'Painel Centro'!$A$5:$A$14,0)),"")</f>
        <v>0.8</v>
      </c>
      <c r="AM77" s="101" t="str">
        <f>IFERROR(INDEX('Painel Centro'!$O$5:$O$14,MATCH($A77,'Painel Centro'!$A$5:$A$14,0)),"")</f>
        <v>Na meta</v>
      </c>
    </row>
    <row r="78" spans="1:39" ht="15" customHeight="1" x14ac:dyDescent="0.25">
      <c r="A78" s="102" t="s">
        <v>4252</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0.8921469397475591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0.86314785606866451</v>
      </c>
      <c r="L78" s="99">
        <f>IFERROR(SUMIFS('Base Diária'!$L$2:$L$2000,'Base Diária'!$F$2:$F$2000,L$67,'Base Diária'!$Q$2:$Q$2000,"Sim")/SUMIFS('Base Diária'!$M$2:$M$2000,'Base Diária'!$F$2:$F$2000,L$67,'Base Diária'!$Q$2:$Q$2000,"Sim"),"")</f>
        <v>0.8828337874659401</v>
      </c>
      <c r="M78" s="99">
        <f>IFERROR(SUMIFS('Base Diária'!$L$2:$L$2000,'Base Diária'!$F$2:$F$2000,M$67,'Base Diária'!$Q$2:$Q$2000,"Sim")/SUMIFS('Base Diária'!$M$2:$M$2000,'Base Diária'!$F$2:$F$2000,M$67,'Base Diária'!$Q$2:$Q$2000,"Sim"),"")</f>
        <v>0.89580672035545617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0.91221071541794341</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0.86828774062816638</v>
      </c>
      <c r="T78" s="99">
        <f>IFERROR(SUMIFS('Base Diária'!$L$2:$L$2000,'Base Diária'!$F$2:$F$2000,T$67,'Base Diária'!$Q$2:$Q$2000,"Sim")/SUMIFS('Base Diária'!$M$2:$M$2000,'Base Diária'!$F$2:$F$2000,T$67,'Base Diária'!$Q$2:$Q$2000,"Sim"),"")</f>
        <v>0.877127794715447</v>
      </c>
      <c r="U78" s="99">
        <f>IFERROR(SUMIFS('Base Diária'!$L$2:$L$2000,'Base Diária'!$F$2:$F$2000,U$67,'Base Diária'!$Q$2:$Q$2000,"Sim")/SUMIFS('Base Diária'!$M$2:$M$2000,'Base Diária'!$F$2:$F$2000,U$67,'Base Diária'!$Q$2:$Q$2000,"Sim"),"")</f>
        <v>0.89380845270510212</v>
      </c>
      <c r="V78" s="99" t="str">
        <f>IFERROR(SUMIFS('Base Diária'!$L$2:$L$2000,'Base Diária'!$F$2:$F$2000,V$67,'Base Diária'!$Q$2:$Q$2000,"Sim")/SUMIFS('Base Diária'!$M$2:$M$2000,'Base Diária'!$F$2:$F$2000,V$67,'Base Diária'!$Q$2:$Q$2000,"Sim"),"")</f>
        <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638</v>
      </c>
      <c r="AJ78" s="95">
        <f>'Painel Centro'!$H$15</f>
        <v>0.88787956874184937</v>
      </c>
      <c r="AK78" s="95">
        <f>'Painel Centro'!$K$15</f>
        <v>0.91536050156739812</v>
      </c>
      <c r="AL78" s="95">
        <f>'Painel Centro'!$I$15</f>
        <v>0.8</v>
      </c>
      <c r="AM78" s="102" t="str">
        <f>'Painel Centro'!$O$15</f>
        <v>Na meta</v>
      </c>
    </row>
    <row r="79" spans="1:39" ht="15" customHeight="1" x14ac:dyDescent="0.25">
      <c r="A79" s="106" t="s">
        <v>4253</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4254</v>
      </c>
    </row>
    <row r="82" spans="1:1" ht="15" customHeight="1" x14ac:dyDescent="0.25">
      <c r="A82" s="104" t="s">
        <v>4255</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4256</v>
      </c>
      <c r="B1" t="s">
        <v>163</v>
      </c>
      <c r="C1" t="s">
        <v>164</v>
      </c>
    </row>
    <row r="2" spans="1:3" x14ac:dyDescent="0.25">
      <c r="A2" s="81">
        <v>9218</v>
      </c>
      <c r="B2" s="80" t="s">
        <v>170</v>
      </c>
      <c r="C2" s="80" t="s">
        <v>265</v>
      </c>
    </row>
    <row r="3" spans="1:3" x14ac:dyDescent="0.25">
      <c r="A3" s="81">
        <v>12292</v>
      </c>
      <c r="B3" s="80" t="s">
        <v>171</v>
      </c>
      <c r="C3" s="80" t="s">
        <v>399</v>
      </c>
    </row>
    <row r="4" spans="1:3" x14ac:dyDescent="0.25">
      <c r="A4" s="81">
        <v>11352</v>
      </c>
      <c r="B4" s="80" t="s">
        <v>172</v>
      </c>
      <c r="C4" s="80" t="s">
        <v>443</v>
      </c>
    </row>
    <row r="5" spans="1:3" x14ac:dyDescent="0.25">
      <c r="A5" s="81">
        <v>56222</v>
      </c>
      <c r="B5" s="80" t="s">
        <v>173</v>
      </c>
      <c r="C5" s="80" t="s">
        <v>335</v>
      </c>
    </row>
    <row r="6" spans="1:3" x14ac:dyDescent="0.25">
      <c r="A6" s="81">
        <v>54161</v>
      </c>
      <c r="B6" s="80" t="s">
        <v>174</v>
      </c>
      <c r="C6" s="80" t="s">
        <v>194</v>
      </c>
    </row>
    <row r="7" spans="1:3" x14ac:dyDescent="0.25">
      <c r="A7" s="81">
        <v>11950</v>
      </c>
      <c r="B7" s="80" t="s">
        <v>175</v>
      </c>
      <c r="C7" s="80" t="s">
        <v>399</v>
      </c>
    </row>
    <row r="8" spans="1:3" x14ac:dyDescent="0.25">
      <c r="A8" s="81">
        <v>52351</v>
      </c>
      <c r="B8" s="80" t="s">
        <v>176</v>
      </c>
      <c r="C8" s="80" t="s">
        <v>712</v>
      </c>
    </row>
    <row r="9" spans="1:3" x14ac:dyDescent="0.25">
      <c r="A9" s="81">
        <v>53726</v>
      </c>
      <c r="B9" s="80" t="s">
        <v>177</v>
      </c>
      <c r="C9" s="80" t="s">
        <v>772</v>
      </c>
    </row>
    <row r="10" spans="1:3" x14ac:dyDescent="0.25">
      <c r="A10" s="81">
        <v>56030</v>
      </c>
      <c r="B10" s="80" t="s">
        <v>178</v>
      </c>
      <c r="C10" s="80" t="s">
        <v>772</v>
      </c>
    </row>
    <row r="11" spans="1:3" x14ac:dyDescent="0.25">
      <c r="A11" s="81">
        <v>11229</v>
      </c>
      <c r="B11" s="80" t="s">
        <v>179</v>
      </c>
      <c r="C11" s="80" t="s">
        <v>399</v>
      </c>
    </row>
    <row r="12" spans="1:3" x14ac:dyDescent="0.25">
      <c r="A12" s="81">
        <v>54611</v>
      </c>
      <c r="B12" s="80" t="s">
        <v>180</v>
      </c>
      <c r="C12" s="80" t="s">
        <v>399</v>
      </c>
    </row>
    <row r="13" spans="1:3" x14ac:dyDescent="0.25">
      <c r="A13" s="81">
        <v>53512</v>
      </c>
      <c r="B13" s="80" t="s">
        <v>181</v>
      </c>
      <c r="C13" s="80" t="s">
        <v>335</v>
      </c>
    </row>
    <row r="14" spans="1:3" x14ac:dyDescent="0.25">
      <c r="A14" s="81">
        <v>56855</v>
      </c>
      <c r="B14" s="80" t="s">
        <v>183</v>
      </c>
      <c r="C14" s="80" t="s">
        <v>265</v>
      </c>
    </row>
    <row r="15" spans="1:3" x14ac:dyDescent="0.25">
      <c r="A15" s="81">
        <v>55420</v>
      </c>
      <c r="B15" s="80" t="s">
        <v>184</v>
      </c>
      <c r="C15" s="80" t="s">
        <v>443</v>
      </c>
    </row>
    <row r="16" spans="1:3" x14ac:dyDescent="0.25">
      <c r="A16" s="81">
        <v>9561</v>
      </c>
      <c r="B16" s="80" t="s">
        <v>185</v>
      </c>
      <c r="C16" s="80" t="s">
        <v>2932</v>
      </c>
    </row>
    <row r="17" spans="1:3" x14ac:dyDescent="0.25">
      <c r="A17" s="81">
        <v>56227</v>
      </c>
      <c r="B17" s="80" t="s">
        <v>186</v>
      </c>
      <c r="C17" s="80" t="s">
        <v>2932</v>
      </c>
    </row>
    <row r="18" spans="1:3" x14ac:dyDescent="0.25">
      <c r="A18" s="81">
        <v>55419</v>
      </c>
      <c r="B18" s="80" t="s">
        <v>187</v>
      </c>
      <c r="C18" s="80" t="s">
        <v>2932</v>
      </c>
    </row>
    <row r="19" spans="1:3" x14ac:dyDescent="0.25">
      <c r="A19" s="81">
        <v>9821</v>
      </c>
      <c r="B19" s="80" t="s">
        <v>188</v>
      </c>
      <c r="C19" s="80" t="s">
        <v>399</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1995</v>
      </c>
    </row>
    <row r="23" spans="1:3" x14ac:dyDescent="0.25">
      <c r="A23" s="81">
        <v>55637</v>
      </c>
      <c r="B23" s="80" t="s">
        <v>192</v>
      </c>
      <c r="C23" s="80" t="s">
        <v>265</v>
      </c>
    </row>
    <row r="24" spans="1:3" x14ac:dyDescent="0.25">
      <c r="A24" s="81">
        <v>54049</v>
      </c>
      <c r="B24" s="80" t="s">
        <v>193</v>
      </c>
      <c r="C24" s="80" t="s">
        <v>194</v>
      </c>
    </row>
    <row r="25" spans="1:3" x14ac:dyDescent="0.25">
      <c r="A25" s="81">
        <v>50636</v>
      </c>
      <c r="B25" s="80" t="s">
        <v>195</v>
      </c>
      <c r="C25" s="80" t="s">
        <v>399</v>
      </c>
    </row>
    <row r="26" spans="1:3" x14ac:dyDescent="0.25">
      <c r="A26" s="81">
        <v>56256</v>
      </c>
      <c r="B26" s="80" t="s">
        <v>196</v>
      </c>
      <c r="C26" s="80" t="s">
        <v>712</v>
      </c>
    </row>
    <row r="27" spans="1:3" x14ac:dyDescent="0.25">
      <c r="A27" s="81">
        <v>11415</v>
      </c>
      <c r="B27" s="80" t="s">
        <v>197</v>
      </c>
      <c r="C27" s="80" t="s">
        <v>712</v>
      </c>
    </row>
    <row r="28" spans="1:3" x14ac:dyDescent="0.25">
      <c r="A28" s="81">
        <v>12418</v>
      </c>
      <c r="B28" s="80" t="s">
        <v>198</v>
      </c>
      <c r="C28" s="80" t="s">
        <v>443</v>
      </c>
    </row>
    <row r="29" spans="1:3" x14ac:dyDescent="0.25">
      <c r="A29" s="81">
        <v>52397</v>
      </c>
      <c r="B29" s="80" t="s">
        <v>199</v>
      </c>
      <c r="C29" s="80" t="s">
        <v>399</v>
      </c>
    </row>
    <row r="30" spans="1:3" x14ac:dyDescent="0.25">
      <c r="A30" s="81">
        <v>55618</v>
      </c>
      <c r="B30" s="80" t="s">
        <v>200</v>
      </c>
      <c r="C30" s="80" t="s">
        <v>443</v>
      </c>
    </row>
    <row r="31" spans="1:3" x14ac:dyDescent="0.25">
      <c r="A31" s="81">
        <v>11918</v>
      </c>
      <c r="B31" s="80" t="s">
        <v>201</v>
      </c>
      <c r="C31" s="80" t="s">
        <v>772</v>
      </c>
    </row>
    <row r="32" spans="1:3" x14ac:dyDescent="0.25">
      <c r="A32" s="81">
        <v>53459</v>
      </c>
      <c r="B32" s="80" t="s">
        <v>202</v>
      </c>
      <c r="C32" s="80" t="s">
        <v>443</v>
      </c>
    </row>
    <row r="33" spans="1:3" x14ac:dyDescent="0.25">
      <c r="A33" s="81">
        <v>53613</v>
      </c>
      <c r="B33" s="80" t="s">
        <v>203</v>
      </c>
      <c r="C33" s="80" t="s">
        <v>399</v>
      </c>
    </row>
    <row r="34" spans="1:3" x14ac:dyDescent="0.25">
      <c r="A34" s="81">
        <v>52484</v>
      </c>
      <c r="B34" s="80" t="s">
        <v>204</v>
      </c>
      <c r="C34" s="80" t="s">
        <v>772</v>
      </c>
    </row>
    <row r="35" spans="1:3" x14ac:dyDescent="0.25">
      <c r="A35" s="81">
        <v>55387</v>
      </c>
      <c r="B35" s="80" t="s">
        <v>205</v>
      </c>
      <c r="C35" s="80" t="s">
        <v>194</v>
      </c>
    </row>
    <row r="36" spans="1:3" x14ac:dyDescent="0.25">
      <c r="A36" s="81">
        <v>56327</v>
      </c>
      <c r="B36" s="80" t="s">
        <v>206</v>
      </c>
      <c r="C36" s="80" t="s">
        <v>265</v>
      </c>
    </row>
    <row r="37" spans="1:3" x14ac:dyDescent="0.25">
      <c r="A37" s="81">
        <v>51428</v>
      </c>
      <c r="B37" s="80" t="s">
        <v>207</v>
      </c>
      <c r="C37" s="80" t="s">
        <v>265</v>
      </c>
    </row>
    <row r="38" spans="1:3" x14ac:dyDescent="0.25">
      <c r="A38" s="81">
        <v>54684</v>
      </c>
      <c r="B38" s="80" t="s">
        <v>208</v>
      </c>
      <c r="C38" s="80" t="s">
        <v>443</v>
      </c>
    </row>
    <row r="39" spans="1:3" x14ac:dyDescent="0.25">
      <c r="A39" s="81">
        <v>55628</v>
      </c>
      <c r="B39" s="80" t="s">
        <v>209</v>
      </c>
      <c r="C39" s="80" t="s">
        <v>1995</v>
      </c>
    </row>
    <row r="40" spans="1:3" x14ac:dyDescent="0.25">
      <c r="A40" s="81">
        <v>55138</v>
      </c>
      <c r="B40" s="80" t="s">
        <v>210</v>
      </c>
      <c r="C40" s="80" t="s">
        <v>443</v>
      </c>
    </row>
    <row r="41" spans="1:3" x14ac:dyDescent="0.25">
      <c r="A41" s="81">
        <v>53291</v>
      </c>
      <c r="B41" s="80" t="s">
        <v>211</v>
      </c>
      <c r="C41" s="80" t="s">
        <v>399</v>
      </c>
    </row>
    <row r="42" spans="1:3" x14ac:dyDescent="0.25">
      <c r="A42" s="81">
        <v>56012</v>
      </c>
      <c r="B42" s="80" t="s">
        <v>212</v>
      </c>
      <c r="C42" s="80" t="s">
        <v>443</v>
      </c>
    </row>
    <row r="43" spans="1:3" x14ac:dyDescent="0.25">
      <c r="A43" s="81">
        <v>10495</v>
      </c>
      <c r="B43" s="80" t="s">
        <v>213</v>
      </c>
      <c r="C43" s="80" t="s">
        <v>194</v>
      </c>
    </row>
    <row r="44" spans="1:3" x14ac:dyDescent="0.25">
      <c r="A44" s="81">
        <v>12291</v>
      </c>
      <c r="B44" s="80" t="s">
        <v>214</v>
      </c>
      <c r="C44" s="80" t="s">
        <v>399</v>
      </c>
    </row>
    <row r="45" spans="1:3" x14ac:dyDescent="0.25">
      <c r="A45" s="81">
        <v>56010</v>
      </c>
      <c r="B45" s="80" t="s">
        <v>215</v>
      </c>
      <c r="C45" s="80" t="s">
        <v>194</v>
      </c>
    </row>
    <row r="46" spans="1:3" x14ac:dyDescent="0.25">
      <c r="A46" s="81">
        <v>52498</v>
      </c>
      <c r="B46" s="80" t="s">
        <v>216</v>
      </c>
      <c r="C46" s="80" t="s">
        <v>443</v>
      </c>
    </row>
    <row r="47" spans="1:3" x14ac:dyDescent="0.25">
      <c r="A47" s="81">
        <v>55541</v>
      </c>
      <c r="B47" s="80" t="s">
        <v>217</v>
      </c>
      <c r="C47" s="80" t="s">
        <v>194</v>
      </c>
    </row>
    <row r="48" spans="1:3" x14ac:dyDescent="0.25">
      <c r="A48" s="81">
        <v>52398</v>
      </c>
      <c r="B48" s="80" t="s">
        <v>218</v>
      </c>
      <c r="C48" s="80" t="s">
        <v>265</v>
      </c>
    </row>
    <row r="49" spans="1:3" x14ac:dyDescent="0.25">
      <c r="A49" s="81">
        <v>55554</v>
      </c>
      <c r="B49" s="80" t="s">
        <v>219</v>
      </c>
      <c r="C49" s="80" t="s">
        <v>399</v>
      </c>
    </row>
    <row r="50" spans="1:3" x14ac:dyDescent="0.25">
      <c r="A50" s="82">
        <v>55564</v>
      </c>
      <c r="B50" s="80" t="s">
        <v>220</v>
      </c>
      <c r="C50" s="80" t="s">
        <v>399</v>
      </c>
    </row>
    <row r="51" spans="1:3" x14ac:dyDescent="0.25">
      <c r="A51" s="82">
        <v>54747</v>
      </c>
      <c r="B51" s="80" t="s">
        <v>221</v>
      </c>
      <c r="C51" s="80" t="s">
        <v>712</v>
      </c>
    </row>
    <row r="52" spans="1:3" x14ac:dyDescent="0.25">
      <c r="A52" s="82">
        <v>12468</v>
      </c>
      <c r="B52" s="80" t="s">
        <v>222</v>
      </c>
      <c r="C52" s="80" t="s">
        <v>443</v>
      </c>
    </row>
    <row r="53" spans="1:3" x14ac:dyDescent="0.25">
      <c r="A53" s="82">
        <v>54179</v>
      </c>
      <c r="B53" s="80" t="s">
        <v>223</v>
      </c>
      <c r="C53" s="80" t="s">
        <v>194</v>
      </c>
    </row>
    <row r="54" spans="1:3" x14ac:dyDescent="0.25">
      <c r="A54" s="82">
        <v>54846</v>
      </c>
      <c r="B54" s="80" t="s">
        <v>224</v>
      </c>
      <c r="C54" s="80" t="s">
        <v>857</v>
      </c>
    </row>
    <row r="55" spans="1:3" x14ac:dyDescent="0.25">
      <c r="A55" s="82">
        <v>55179</v>
      </c>
      <c r="B55" s="80" t="s">
        <v>225</v>
      </c>
      <c r="C55" s="80" t="s">
        <v>194</v>
      </c>
    </row>
    <row r="56" spans="1:3" x14ac:dyDescent="0.25">
      <c r="A56" s="82">
        <v>12299</v>
      </c>
      <c r="B56" s="80" t="s">
        <v>226</v>
      </c>
      <c r="C56" s="80" t="s">
        <v>265</v>
      </c>
    </row>
    <row r="57" spans="1:3" x14ac:dyDescent="0.25">
      <c r="A57" s="82">
        <v>12244</v>
      </c>
      <c r="B57" s="80" t="s">
        <v>227</v>
      </c>
      <c r="C57" s="80" t="s">
        <v>857</v>
      </c>
    </row>
    <row r="58" spans="1:3" x14ac:dyDescent="0.25">
      <c r="A58" s="82">
        <v>53403</v>
      </c>
      <c r="B58" s="80" t="s">
        <v>228</v>
      </c>
      <c r="C58" s="80" t="s">
        <v>443</v>
      </c>
    </row>
    <row r="59" spans="1:3" x14ac:dyDescent="0.25">
      <c r="A59" s="82">
        <v>53665</v>
      </c>
      <c r="B59" s="80" t="s">
        <v>229</v>
      </c>
      <c r="C59" s="80" t="s">
        <v>399</v>
      </c>
    </row>
    <row r="60" spans="1:3" x14ac:dyDescent="0.25">
      <c r="A60" s="82">
        <v>56377</v>
      </c>
      <c r="B60" s="80" t="s">
        <v>230</v>
      </c>
      <c r="C60" s="80" t="s">
        <v>335</v>
      </c>
    </row>
    <row r="61" spans="1:3" x14ac:dyDescent="0.25">
      <c r="A61" s="85">
        <v>56784</v>
      </c>
      <c r="B61" s="86" t="s">
        <v>182</v>
      </c>
      <c r="C61" s="80" t="s">
        <v>857</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2026-08-19T17:00:19Z</dcterms:modified>
  <cp:category/>
  <cp:contentStatus/>
</cp:coreProperties>
</file>