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ames\"/>
    </mc:Choice>
  </mc:AlternateContent>
  <xr:revisionPtr revIDLastSave="0" documentId="8_{DC14DB8A-5AC1-4A35-977A-9A5BD6D60400}" xr6:coauthVersionLast="47" xr6:coauthVersionMax="47" xr10:uidLastSave="{00000000-0000-0000-0000-000000000000}"/>
  <bookViews>
    <workbookView xWindow="-108" yWindow="-108" windowWidth="23256" windowHeight="12456" firstSheet="3" activeTab="4" xr2:uid="{00000000-000D-0000-FFFF-FFFF00000000}"/>
  </bookViews>
  <sheets>
    <sheet name="Productive employees" sheetId="1" r:id="rId1"/>
    <sheet name="Productivity Consistency" sheetId="3" r:id="rId2"/>
    <sheet name="Productivity efficiency index" sheetId="4" r:id="rId3"/>
    <sheet name="Correlation Analysis" sheetId="5" r:id="rId4"/>
    <sheet name="Underutilized high performance" sheetId="7" r:id="rId5"/>
  </sheets>
  <calcPr calcId="191029"/>
  <pivotCaches>
    <pivotCache cacheId="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5" l="1"/>
  <c r="H5" i="5"/>
  <c r="J23" i="3"/>
  <c r="I6" i="3" a="1"/>
  <c r="I6" i="3" s="1"/>
  <c r="J6" i="3" s="1" a="1"/>
  <c r="J6" i="3" s="1"/>
  <c r="J9" i="1" a="1"/>
  <c r="J9" i="1" s="1"/>
  <c r="L26" i="7" a="1"/>
  <c r="L26" i="7" s="1"/>
  <c r="H3" i="7"/>
  <c r="H4" i="7"/>
  <c r="H5" i="7"/>
  <c r="L24" i="7" s="1" a="1"/>
  <c r="L24" i="7" s="1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" i="7"/>
  <c r="L12" i="7" a="1"/>
  <c r="L12" i="7" s="1"/>
  <c r="L2" i="4"/>
  <c r="L18" i="4"/>
  <c r="L6" i="4"/>
  <c r="L24" i="4"/>
  <c r="L13" i="4"/>
  <c r="L10" i="4"/>
  <c r="L20" i="4"/>
  <c r="L3" i="4"/>
  <c r="L12" i="4"/>
  <c r="L17" i="4"/>
  <c r="M17" i="4" s="1"/>
  <c r="L5" i="4"/>
  <c r="L22" i="4"/>
  <c r="L15" i="4"/>
  <c r="L9" i="4"/>
  <c r="L25" i="4"/>
  <c r="L19" i="4"/>
  <c r="M19" i="4" s="1"/>
  <c r="L4" i="4"/>
  <c r="L14" i="4"/>
  <c r="L16" i="4"/>
  <c r="L26" i="4"/>
  <c r="L21" i="4"/>
  <c r="L8" i="4"/>
  <c r="L23" i="4"/>
  <c r="L7" i="4"/>
  <c r="L11" i="4"/>
  <c r="M15" i="4" l="1"/>
  <c r="M5" i="4"/>
  <c r="M2" i="4"/>
  <c r="M11" i="4"/>
  <c r="M23" i="4"/>
  <c r="M9" i="4"/>
  <c r="M18" i="4"/>
  <c r="M12" i="4"/>
  <c r="M3" i="4"/>
  <c r="M7" i="4"/>
  <c r="M26" i="4"/>
  <c r="M16" i="4"/>
  <c r="M20" i="4"/>
  <c r="M22" i="4"/>
  <c r="M21" i="4"/>
  <c r="M14" i="4"/>
  <c r="M10" i="4"/>
  <c r="M4" i="4"/>
  <c r="M13" i="4"/>
  <c r="M24" i="4"/>
  <c r="M8" i="4"/>
  <c r="M25" i="4"/>
  <c r="M6" i="4"/>
  <c r="J10" i="3" a="1"/>
  <c r="J10" i="3" s="1"/>
  <c r="J9" i="3" a="1"/>
  <c r="J9" i="3" s="1"/>
  <c r="J8" i="3" a="1"/>
  <c r="J8" i="3" s="1"/>
  <c r="J7" i="3" a="1"/>
  <c r="J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<sst xmlns="http://schemas.openxmlformats.org/spreadsheetml/2006/main" count="223" uniqueCount="61">
  <si>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</si>
  <si>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</si>
  <si>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</si>
  <si>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</si>
  <si>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</si>
  <si>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</si>
  <si>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</si>
  <si>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</si>
  <si>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</si>
  <si>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</si>
  <si>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</si>
  <si>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</si>
  <si>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</si>
  <si>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</si>
  <si>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</si>
  <si>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</si>
  <si>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</si>
  <si>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</si>
  <si>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</si>
  <si>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</si>
  <si>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</si>
  <si>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</si>
  <si>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</si>
  <si>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</si>
  <si>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</si>
  <si>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</si>
  <si>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</si>
  <si>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</si>
  <si>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</si>
  <si>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</si>
  <si>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</si>
  <si>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</si>
  <si>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</si>
  <si>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</si>
  <si>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</si>
  <si>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</si>
  <si>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</si>
  <si>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Productivity consistency</t>
  </si>
  <si>
    <t>Productivity without Pivot Table</t>
  </si>
  <si>
    <t>Productivity with Pivot Table</t>
  </si>
  <si>
    <t>Grand Total</t>
  </si>
  <si>
    <t>Row Labels</t>
  </si>
  <si>
    <t>StdDevp of Productivity_Score</t>
  </si>
  <si>
    <t>PEI</t>
  </si>
  <si>
    <t>RANK</t>
  </si>
  <si>
    <t>Correlation Analysis</t>
  </si>
  <si>
    <t xml:space="preserve"> Performance Rating: Hours_Worked </t>
  </si>
  <si>
    <t xml:space="preserve"> Performance Rating: Task Completed </t>
  </si>
  <si>
    <t>Negative relation</t>
  </si>
  <si>
    <t>Positive relation</t>
  </si>
  <si>
    <t>Task completed has more inluence</t>
  </si>
  <si>
    <t>Q5</t>
  </si>
  <si>
    <t>Q6</t>
  </si>
  <si>
    <t>Task per hour</t>
  </si>
  <si>
    <t>Using Index/match</t>
  </si>
  <si>
    <t>using Xlookup</t>
  </si>
  <si>
    <t>Q1</t>
  </si>
  <si>
    <t>Q2</t>
  </si>
  <si>
    <t>Least Variation Department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</si>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</sst>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b/>
      <sz val="10"/>
      <color theme="2"/>
      <name val="Arial"/>
      <family val="2"/>
      <scheme val="minor"/>
    </font>
    <font>
      <b/>
      <sz val="10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theme="5"/>
      </right>
      <top style="thin">
        <color theme="5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5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5"/>
      </right>
      <top style="thin">
        <color rgb="FF000000"/>
      </top>
      <bottom style="thin">
        <color theme="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5" borderId="0" xfId="0" applyFont="1" applyFill="1"/>
    <xf numFmtId="0" fontId="3" fillId="6" borderId="0" xfId="0" applyFont="1" applyFill="1"/>
    <xf numFmtId="0" fontId="3" fillId="4" borderId="0" xfId="0" applyFont="1" applyFill="1"/>
    <xf numFmtId="0" fontId="5" fillId="6" borderId="0" xfId="0" applyFont="1" applyFill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Productivity</a:t>
            </a:r>
            <a:r>
              <a:rPr lang="en-IN" baseline="0"/>
              <a:t>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79154641868864"/>
          <c:y val="0.28826728826728831"/>
          <c:w val="0.84820845358131136"/>
          <c:h val="0.5487179487179487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'Productive employees'!$K$9:$K$12</c:f>
              <c:strCache>
                <c:ptCount val="4"/>
                <c:pt idx="0">
                  <c:v>Rahul</c:v>
                </c:pt>
                <c:pt idx="1">
                  <c:v>Tanya</c:v>
                </c:pt>
                <c:pt idx="2">
                  <c:v>Rakesh</c:v>
                </c:pt>
                <c:pt idx="3">
                  <c:v>Neeraj</c:v>
                </c:pt>
              </c:strCache>
            </c:strRef>
          </c:cat>
          <c:val>
            <c:numRef>
              <c:f>'Productive employees'!$O$9:$O$12</c:f>
              <c:numCache>
                <c:formatCode>General</c:formatCode>
                <c:ptCount val="4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1D-4BEF-B5E2-9F0EB4D10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4021568"/>
        <c:axId val="1624019168"/>
      </c:barChart>
      <c:catAx>
        <c:axId val="162402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019168"/>
        <c:crosses val="autoZero"/>
        <c:auto val="1"/>
        <c:lblAlgn val="ctr"/>
        <c:lblOffset val="100"/>
        <c:noMultiLvlLbl val="0"/>
      </c:catAx>
      <c:valAx>
        <c:axId val="162401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02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'Productive employees'!$D$2:$D$26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'Productive employees'!$F$2:$F$26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D4-43B7-8613-456137C59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281872"/>
        <c:axId val="1565283312"/>
      </c:scatterChart>
      <c:valAx>
        <c:axId val="15652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283312"/>
        <c:crosses val="autoZero"/>
        <c:crossBetween val="midCat"/>
      </c:valAx>
      <c:valAx>
        <c:axId val="156528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28187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1</xdr:row>
      <xdr:rowOff>7620</xdr:rowOff>
    </xdr:from>
    <xdr:to>
      <xdr:col>12</xdr:col>
      <xdr:colOff>918697</xdr:colOff>
      <xdr:row>2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1D86D0-1E57-B30D-2B46-167E63D79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220" y="205740"/>
          <a:ext cx="3486637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28080</xdr:colOff>
      <xdr:row>3</xdr:row>
      <xdr:rowOff>12841</xdr:rowOff>
    </xdr:from>
    <xdr:to>
      <xdr:col>16</xdr:col>
      <xdr:colOff>736740</xdr:colOff>
      <xdr:row>5</xdr:row>
      <xdr:rowOff>114301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7D744A-4898-9C54-784F-7305C433D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8200" y="607201"/>
          <a:ext cx="7772400" cy="497700"/>
        </a:xfrm>
        <a:prstGeom prst="rect">
          <a:avLst/>
        </a:prstGeom>
      </xdr:spPr>
    </xdr:pic>
    <xdr:clientData/>
  </xdr:twoCellAnchor>
  <xdr:twoCellAnchor>
    <xdr:from>
      <xdr:col>9</xdr:col>
      <xdr:colOff>15240</xdr:colOff>
      <xdr:row>12</xdr:row>
      <xdr:rowOff>121920</xdr:rowOff>
    </xdr:from>
    <xdr:to>
      <xdr:col>12</xdr:col>
      <xdr:colOff>777240</xdr:colOff>
      <xdr:row>20</xdr:row>
      <xdr:rowOff>91440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3239CC-B81F-4362-3945-3F0B66F25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548640</xdr:colOff>
      <xdr:row>3</xdr:row>
      <xdr:rowOff>83820</xdr:rowOff>
    </xdr:from>
    <xdr:to>
      <xdr:col>6</xdr:col>
      <xdr:colOff>236220</xdr:colOff>
      <xdr:row>10</xdr:row>
      <xdr:rowOff>30591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7104F2-96EA-613E-D1FE-C5D78D1DE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1840" y="632460"/>
          <a:ext cx="4975860" cy="11354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7620</xdr:rowOff>
    </xdr:from>
    <xdr:to>
      <xdr:col>3</xdr:col>
      <xdr:colOff>441960</xdr:colOff>
      <xdr:row>8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6D9714-E35F-E9BA-5858-750CCF793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6260"/>
          <a:ext cx="3482340" cy="9448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1139505</xdr:colOff>
      <xdr:row>10</xdr:row>
      <xdr:rowOff>6991</xdr:rowOff>
    </xdr:from>
    <xdr:to>
      <xdr:col>9</xdr:col>
      <xdr:colOff>597716</xdr:colOff>
      <xdr:row>25</xdr:row>
      <xdr:rowOff>15380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F0962D-A044-8BAF-F9AC-8563E0DCB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</xdr:row>
      <xdr:rowOff>27964</xdr:rowOff>
    </xdr:from>
    <xdr:to>
      <xdr:col>5</xdr:col>
      <xdr:colOff>559265</xdr:colOff>
      <xdr:row>10</xdr:row>
      <xdr:rowOff>153799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4985B2-AD46-3F2D-E3BB-ADCD84823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7505"/>
          <a:ext cx="4683852" cy="14680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</xdr:colOff>
      <xdr:row>1</xdr:row>
      <xdr:rowOff>99061</xdr:rowOff>
    </xdr:from>
    <xdr:to>
      <xdr:col>18</xdr:col>
      <xdr:colOff>68580</xdr:colOff>
      <xdr:row>8</xdr:row>
      <xdr:rowOff>106681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A7EC33-C609-8953-D313-B3CF10CB7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281941"/>
          <a:ext cx="4480560" cy="1287780"/>
        </a:xfrm>
        <a:prstGeom prst="rect">
          <a:avLst/>
        </a:prstGeom>
      </xdr:spPr>
    </xdr:pic>
    <xdr:clientData/>
  </xdr:twoCellAnchor>
  <xdr:twoCellAnchor editAs="oneCell">
    <xdr:from>
      <xdr:col>11</xdr:col>
      <xdr:colOff>754380</xdr:colOff>
      <xdr:row>15</xdr:row>
      <xdr:rowOff>175260</xdr:rowOff>
    </xdr:from>
    <xdr:to>
      <xdr:col>18</xdr:col>
      <xdr:colOff>83820</xdr:colOff>
      <xdr:row>21</xdr:row>
      <xdr:rowOff>160020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4C332A9-2A39-71DC-03D5-E401F3678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3240" y="2918460"/>
          <a:ext cx="4556760" cy="108204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vam Rana" refreshedDate="45788.667067592593" createdVersion="8" refreshedVersion="8" minRefreshableVersion="3" recordCount="25" xr:uid="{0C6144DF-0BCE-4886-882A-38E291BA9EFF}">
  <cacheSource type="worksheet">
    <worksheetSource ref="A1:G26" sheet="Productive employees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n v="35"/>
    <n v="50"/>
    <n v="80"/>
    <n v="4"/>
  </r>
  <r>
    <n v="102"/>
    <s v="Meera"/>
    <x v="1"/>
    <n v="40"/>
    <n v="65"/>
    <n v="90"/>
    <n v="5"/>
  </r>
  <r>
    <n v="103"/>
    <s v="Suresh"/>
    <x v="2"/>
    <n v="30"/>
    <n v="40"/>
    <n v="70"/>
    <n v="3"/>
  </r>
  <r>
    <n v="104"/>
    <s v="Riya"/>
    <x v="3"/>
    <n v="45"/>
    <n v="75"/>
    <n v="95"/>
    <n v="5"/>
  </r>
  <r>
    <n v="105"/>
    <s v="Prakash"/>
    <x v="4"/>
    <n v="25"/>
    <n v="30"/>
    <n v="60"/>
    <n v="2"/>
  </r>
  <r>
    <n v="106"/>
    <s v="Neha"/>
    <x v="0"/>
    <n v="38"/>
    <n v="58"/>
    <n v="85"/>
    <n v="4"/>
  </r>
  <r>
    <n v="107"/>
    <s v="Rahul"/>
    <x v="3"/>
    <n v="50"/>
    <n v="80"/>
    <n v="100"/>
    <n v="5"/>
  </r>
  <r>
    <n v="108"/>
    <s v="Priya"/>
    <x v="2"/>
    <n v="28"/>
    <n v="35"/>
    <n v="65"/>
    <n v="3"/>
  </r>
  <r>
    <n v="109"/>
    <s v="Kunal"/>
    <x v="1"/>
    <n v="42"/>
    <n v="70"/>
    <n v="92"/>
    <n v="5"/>
  </r>
  <r>
    <n v="110"/>
    <s v="Sneha"/>
    <x v="0"/>
    <n v="37"/>
    <n v="55"/>
    <n v="83"/>
    <n v="4"/>
  </r>
  <r>
    <n v="111"/>
    <s v="Amit"/>
    <x v="4"/>
    <n v="29"/>
    <n v="38"/>
    <n v="68"/>
    <n v="3"/>
  </r>
  <r>
    <n v="112"/>
    <s v="Pooja"/>
    <x v="1"/>
    <n v="44"/>
    <n v="73"/>
    <n v="94"/>
    <n v="5"/>
  </r>
  <r>
    <n v="113"/>
    <s v="Varun"/>
    <x v="2"/>
    <n v="33"/>
    <n v="45"/>
    <n v="75"/>
    <n v="3"/>
  </r>
  <r>
    <n v="114"/>
    <s v="Deepak"/>
    <x v="0"/>
    <n v="41"/>
    <n v="66"/>
    <n v="89"/>
    <n v="4"/>
  </r>
  <r>
    <n v="115"/>
    <s v="Rakesh"/>
    <x v="3"/>
    <n v="48"/>
    <n v="78"/>
    <n v="98"/>
    <n v="5"/>
  </r>
  <r>
    <n v="116"/>
    <s v="Kavita"/>
    <x v="4"/>
    <n v="26"/>
    <n v="32"/>
    <n v="62"/>
    <n v="2"/>
  </r>
  <r>
    <n v="117"/>
    <s v="Sanjay"/>
    <x v="2"/>
    <n v="31"/>
    <n v="42"/>
    <n v="72"/>
    <n v="3"/>
  </r>
  <r>
    <n v="118"/>
    <s v="Arjun"/>
    <x v="1"/>
    <n v="43"/>
    <n v="75"/>
    <n v="93"/>
    <n v="5"/>
  </r>
  <r>
    <n v="119"/>
    <s v="Anjali"/>
    <x v="3"/>
    <n v="39"/>
    <n v="60"/>
    <n v="87"/>
    <n v="4"/>
  </r>
  <r>
    <n v="120"/>
    <s v="Suman"/>
    <x v="0"/>
    <n v="36"/>
    <n v="52"/>
    <n v="78"/>
    <n v="4"/>
  </r>
  <r>
    <n v="121"/>
    <s v="Mohan"/>
    <x v="4"/>
    <n v="27"/>
    <n v="34"/>
    <n v="64"/>
    <n v="2"/>
  </r>
  <r>
    <n v="122"/>
    <s v="Jyoti"/>
    <x v="2"/>
    <n v="32"/>
    <n v="44"/>
    <n v="74"/>
    <n v="3"/>
  </r>
  <r>
    <n v="123"/>
    <s v="Neeraj"/>
    <x v="1"/>
    <n v="46"/>
    <n v="77"/>
    <n v="96"/>
    <n v="5"/>
  </r>
  <r>
    <n v="124"/>
    <s v="Akash"/>
    <x v="0"/>
    <n v="34"/>
    <n v="48"/>
    <n v="76"/>
    <n v="3"/>
  </r>
  <r>
    <n v="125"/>
    <s v="Tanya"/>
    <x v="3"/>
    <n v="47"/>
    <n v="79"/>
    <n v="9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561729-5177-4695-8B82-09F364F73890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5:J21" firstHeaderRow="1" firstDataRow="1" firstDataCol="1"/>
  <pivotFields count="7">
    <pivotField showAll="0"/>
    <pivotField showAll="0"/>
    <pivotField axis="axisRow" showAll="0" sortType="descending">
      <items count="6">
        <item x="0"/>
        <item x="1"/>
        <item x="3"/>
        <item x="2"/>
        <item x="4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6"/>
  <sheetViews>
    <sheetView topLeftCell="C2" workbookViewId="0">
      <selection sqref="A1:G26"/>
    </sheetView>
  </sheetViews>
  <sheetFormatPr defaultColWidth="12.6640625" defaultRowHeight="15.75" customHeight="1" x14ac:dyDescent="0.25"/>
  <cols>
    <col min="4" max="4" width="13.6640625" bestFit="1" customWidth="1"/>
    <col min="6" max="6" width="17" bestFit="1" customWidth="1"/>
    <col min="7" max="7" width="18.44140625" bestFit="1" customWidth="1"/>
    <col min="13" max="13" width="13.6640625" bestFit="1" customWidth="1"/>
    <col min="14" max="14" width="15.88671875" bestFit="1" customWidth="1"/>
    <col min="15" max="15" width="17" bestFit="1" customWidth="1"/>
    <col min="16" max="16" width="18.44140625" bestFit="1" customWidth="1"/>
  </cols>
  <sheetData>
    <row r="1" spans="1:1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6" ht="15.75" customHeight="1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I2" s="1" t="s">
        <v>56</v>
      </c>
    </row>
    <row r="3" spans="1:16" ht="15.75" customHeight="1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</row>
    <row r="4" spans="1:16" ht="15.75" customHeight="1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spans="1:16" ht="15.75" customHeight="1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16" ht="15.75" customHeight="1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spans="1:16" ht="15.75" customHeight="1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</row>
    <row r="8" spans="1:16" ht="15.75" customHeight="1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J8" s="1" t="s">
        <v>0</v>
      </c>
      <c r="K8" s="1" t="s">
        <v>1</v>
      </c>
      <c r="L8" s="1" t="s">
        <v>2</v>
      </c>
      <c r="M8" s="1" t="s">
        <v>3</v>
      </c>
      <c r="N8" s="1" t="s">
        <v>4</v>
      </c>
      <c r="O8" s="1" t="s">
        <v>5</v>
      </c>
      <c r="P8" s="1" t="s">
        <v>6</v>
      </c>
    </row>
    <row r="9" spans="1:16" ht="15.75" customHeight="1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J9" cm="1">
        <f t="array" ref="J9:P12">_xlfn._xlws.SORT(_xlfn._xlws.FILTER($A$2:$G$26,$F$2:$F$26&gt;MIN(LARGE(F2:F26,5))),6,-1)</f>
        <v>107</v>
      </c>
      <c r="K9" t="str">
        <v>Rahul</v>
      </c>
      <c r="L9" t="str">
        <v>IT</v>
      </c>
      <c r="M9">
        <v>50</v>
      </c>
      <c r="N9">
        <v>80</v>
      </c>
      <c r="O9">
        <v>100</v>
      </c>
      <c r="P9">
        <v>5</v>
      </c>
    </row>
    <row r="10" spans="1:16" ht="15.75" customHeight="1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J10">
        <v>125</v>
      </c>
      <c r="K10" t="str">
        <v>Tanya</v>
      </c>
      <c r="L10" t="str">
        <v>IT</v>
      </c>
      <c r="M10">
        <v>47</v>
      </c>
      <c r="N10">
        <v>79</v>
      </c>
      <c r="O10">
        <v>99</v>
      </c>
      <c r="P10">
        <v>5</v>
      </c>
    </row>
    <row r="11" spans="1:16" ht="15.75" customHeight="1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J11">
        <v>115</v>
      </c>
      <c r="K11" t="str">
        <v>Rakesh</v>
      </c>
      <c r="L11" t="str">
        <v>IT</v>
      </c>
      <c r="M11">
        <v>48</v>
      </c>
      <c r="N11">
        <v>78</v>
      </c>
      <c r="O11">
        <v>98</v>
      </c>
      <c r="P11">
        <v>5</v>
      </c>
    </row>
    <row r="12" spans="1:16" ht="15.75" customHeight="1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J12">
        <v>123</v>
      </c>
      <c r="K12" t="str">
        <v>Neeraj</v>
      </c>
      <c r="L12" t="str">
        <v>Marketing</v>
      </c>
      <c r="M12">
        <v>46</v>
      </c>
      <c r="N12">
        <v>77</v>
      </c>
      <c r="O12">
        <v>96</v>
      </c>
      <c r="P12">
        <v>5</v>
      </c>
    </row>
    <row r="13" spans="1:16" ht="15.75" customHeight="1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16" ht="15.75" customHeight="1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16" ht="15.75" customHeight="1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16" ht="15.75" customHeight="1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7" ht="15.75" customHeight="1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5.75" customHeight="1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5.75" customHeight="1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5.75" customHeight="1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5.75" customHeight="1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5.75" customHeight="1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5.75" customHeight="1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5.75" customHeight="1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5.75" customHeight="1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5.75" customHeight="1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1A87-613A-4FC5-8207-17D3F6CCC056}">
  <dimension ref="A3:J23"/>
  <sheetViews>
    <sheetView topLeftCell="A3" workbookViewId="0">
      <selection activeCell="E14" sqref="E14"/>
    </sheetView>
  </sheetViews>
  <sheetFormatPr defaultRowHeight="13.2" x14ac:dyDescent="0.25"/>
  <cols>
    <col min="1" max="1" width="12.109375" bestFit="1" customWidth="1"/>
    <col min="2" max="2" width="7.33203125" bestFit="1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8" max="8" width="13.33203125" bestFit="1" customWidth="1"/>
    <col min="9" max="9" width="24.33203125" bestFit="1" customWidth="1"/>
    <col min="10" max="11" width="28.33203125" bestFit="1" customWidth="1"/>
    <col min="12" max="12" width="27.21875" bestFit="1" customWidth="1"/>
    <col min="13" max="13" width="16.21875" bestFit="1" customWidth="1"/>
    <col min="14" max="14" width="28.33203125" bestFit="1" customWidth="1"/>
    <col min="15" max="15" width="16.21875" bestFit="1" customWidth="1"/>
    <col min="16" max="16" width="11.33203125" bestFit="1" customWidth="1"/>
  </cols>
  <sheetData>
    <row r="3" spans="1:10" ht="14.4" x14ac:dyDescent="0.3">
      <c r="A3" s="1" t="s">
        <v>57</v>
      </c>
      <c r="I3" s="4" t="s">
        <v>38</v>
      </c>
      <c r="J3" s="4"/>
    </row>
    <row r="5" spans="1:10" ht="14.4" x14ac:dyDescent="0.3">
      <c r="I5" s="1" t="s">
        <v>2</v>
      </c>
      <c r="J5" s="1" t="s">
        <v>37</v>
      </c>
    </row>
    <row r="6" spans="1:10" x14ac:dyDescent="0.25">
      <c r="I6" t="str" cm="1">
        <f t="array" ref="I6:I10">_xlfn.UNIQUE('Productive employees'!$C$2:$C$26)</f>
        <v>Sales</v>
      </c>
      <c r="J6" cm="1">
        <f t="array" ref="J6">_xlfn.STDEV.P(_xlfn._xlws.FILTER('Productive employees'!$F$2:$F$26,'Productive employees'!$C$2:$C$26=$I6))</f>
        <v>4.3748015828022284</v>
      </c>
    </row>
    <row r="7" spans="1:10" x14ac:dyDescent="0.25">
      <c r="I7" t="str">
        <v>Marketing</v>
      </c>
      <c r="J7" cm="1">
        <f t="array" ref="J7">_xlfn.STDEV.P(_xlfn._xlws.FILTER('Productive employees'!$F$2:$F$26,'Productive employees'!$C$2:$C$26=$I7))</f>
        <v>2</v>
      </c>
    </row>
    <row r="8" spans="1:10" x14ac:dyDescent="0.25">
      <c r="I8" t="str">
        <v>HR</v>
      </c>
      <c r="J8" cm="1">
        <f t="array" ref="J8">_xlfn.STDEV.P(_xlfn._xlws.FILTER('Productive employees'!$F$2:$F$26,'Productive employees'!$C$2:$C$26=$I8))</f>
        <v>3.54400902933387</v>
      </c>
    </row>
    <row r="9" spans="1:10" x14ac:dyDescent="0.25">
      <c r="I9" t="str">
        <v>IT</v>
      </c>
      <c r="J9" cm="1">
        <f t="array" ref="J9">_xlfn.STDEV.P(_xlfn._xlws.FILTER('Productive employees'!$F$2:$F$26,'Productive employees'!$C$2:$C$26=$I9))</f>
        <v>4.7074409183759283</v>
      </c>
    </row>
    <row r="10" spans="1:10" x14ac:dyDescent="0.25">
      <c r="I10" t="str">
        <v>Finance</v>
      </c>
      <c r="J10" cm="1">
        <f t="array" ref="J10">_xlfn.STDEV.P(_xlfn._xlws.FILTER('Productive employees'!$F$2:$F$26,'Productive employees'!$C$2:$C$26=$I10))</f>
        <v>2.9580398915498081</v>
      </c>
    </row>
    <row r="13" spans="1:10" x14ac:dyDescent="0.25">
      <c r="I13" s="4" t="s">
        <v>39</v>
      </c>
      <c r="J13" s="4"/>
    </row>
    <row r="15" spans="1:10" x14ac:dyDescent="0.25">
      <c r="I15" s="5" t="s">
        <v>41</v>
      </c>
      <c r="J15" t="s">
        <v>42</v>
      </c>
    </row>
    <row r="16" spans="1:10" x14ac:dyDescent="0.25">
      <c r="I16" s="6" t="s">
        <v>8</v>
      </c>
      <c r="J16" s="7">
        <v>4.3748015828022293</v>
      </c>
    </row>
    <row r="17" spans="9:10" x14ac:dyDescent="0.25">
      <c r="I17" s="6" t="s">
        <v>10</v>
      </c>
      <c r="J17" s="7">
        <v>2</v>
      </c>
    </row>
    <row r="18" spans="9:10" x14ac:dyDescent="0.25">
      <c r="I18" s="6" t="s">
        <v>14</v>
      </c>
      <c r="J18" s="7">
        <v>4.7074409183759283</v>
      </c>
    </row>
    <row r="19" spans="9:10" x14ac:dyDescent="0.25">
      <c r="I19" s="6" t="s">
        <v>12</v>
      </c>
      <c r="J19" s="7">
        <v>3.54400902933387</v>
      </c>
    </row>
    <row r="20" spans="9:10" x14ac:dyDescent="0.25">
      <c r="I20" s="6" t="s">
        <v>16</v>
      </c>
      <c r="J20" s="7">
        <v>2.9580398915498081</v>
      </c>
    </row>
    <row r="21" spans="9:10" x14ac:dyDescent="0.25">
      <c r="I21" s="6" t="s">
        <v>40</v>
      </c>
      <c r="J21" s="7">
        <v>12.412896519346321</v>
      </c>
    </row>
    <row r="23" spans="9:10" ht="14.4" x14ac:dyDescent="0.3">
      <c r="I23" s="1" t="s">
        <v>58</v>
      </c>
      <c r="J23" s="25" t="str">
        <f>_xlfn.XLOOKUP(MIN($J$16:$J$20),$J$16:$J$20,$I$16:$I$20,,0)</f>
        <v>Marketing</v>
      </c>
    </row>
  </sheetData>
  <sortState xmlns:xlrd2="http://schemas.microsoft.com/office/spreadsheetml/2017/richdata2" ref="J5:J10">
    <sortCondition descending="1" ref="J6:J10"/>
  </sortState>
  <mergeCells count="2">
    <mergeCell ref="I3:J3"/>
    <mergeCell ref="I13:J13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F7B5-F464-4F51-998B-27CAAA3001D8}">
  <dimension ref="A1:M26"/>
  <sheetViews>
    <sheetView workbookViewId="0">
      <selection activeCell="C14" sqref="C14"/>
    </sheetView>
  </sheetViews>
  <sheetFormatPr defaultRowHeight="13.2" x14ac:dyDescent="0.25"/>
  <cols>
    <col min="1" max="1" width="16.5546875" bestFit="1" customWidth="1"/>
    <col min="2" max="2" width="10.44140625" bestFit="1" customWidth="1"/>
    <col min="3" max="3" width="17.33203125" customWidth="1"/>
    <col min="4" max="5" width="12.109375" bestFit="1" customWidth="1"/>
    <col min="6" max="6" width="11.109375" bestFit="1" customWidth="1"/>
    <col min="7" max="7" width="13.6640625" bestFit="1" customWidth="1"/>
    <col min="8" max="8" width="12" bestFit="1" customWidth="1"/>
  </cols>
  <sheetData>
    <row r="1" spans="1:13" ht="14.4" x14ac:dyDescent="0.3">
      <c r="E1" s="9" t="s">
        <v>0</v>
      </c>
      <c r="F1" s="9" t="s">
        <v>1</v>
      </c>
      <c r="G1" s="9" t="s">
        <v>2</v>
      </c>
      <c r="H1" s="9" t="s">
        <v>3</v>
      </c>
      <c r="I1" s="9" t="s">
        <v>4</v>
      </c>
      <c r="J1" s="9" t="s">
        <v>5</v>
      </c>
      <c r="K1" s="9" t="s">
        <v>6</v>
      </c>
      <c r="L1" s="10" t="s">
        <v>43</v>
      </c>
      <c r="M1" s="17" t="s">
        <v>44</v>
      </c>
    </row>
    <row r="2" spans="1:13" ht="14.4" x14ac:dyDescent="0.3">
      <c r="A2" s="9" t="s">
        <v>59</v>
      </c>
      <c r="E2" s="12">
        <v>102</v>
      </c>
      <c r="F2" s="12" t="s">
        <v>9</v>
      </c>
      <c r="G2" s="12" t="s">
        <v>10</v>
      </c>
      <c r="H2" s="12">
        <v>40</v>
      </c>
      <c r="I2" s="12">
        <v>65</v>
      </c>
      <c r="J2" s="12">
        <v>90</v>
      </c>
      <c r="K2" s="12">
        <v>5</v>
      </c>
      <c r="L2" s="18">
        <f>(J2*K2)/H2</f>
        <v>11.25</v>
      </c>
      <c r="M2">
        <f>_xlfn.RANK.EQ(L2,$L$2:$L$26,0)</f>
        <v>1</v>
      </c>
    </row>
    <row r="3" spans="1:13" ht="14.4" x14ac:dyDescent="0.3">
      <c r="E3" s="11">
        <v>109</v>
      </c>
      <c r="F3" s="11" t="s">
        <v>20</v>
      </c>
      <c r="G3" s="11" t="s">
        <v>10</v>
      </c>
      <c r="H3" s="11">
        <v>42</v>
      </c>
      <c r="I3" s="11">
        <v>70</v>
      </c>
      <c r="J3" s="11">
        <v>92</v>
      </c>
      <c r="K3" s="11">
        <v>5</v>
      </c>
      <c r="L3" s="19">
        <f>(J3*K3)/H3</f>
        <v>10.952380952380953</v>
      </c>
      <c r="M3">
        <f>_xlfn.RANK.EQ(L3,$L$2:$L$26,0)</f>
        <v>2</v>
      </c>
    </row>
    <row r="4" spans="1:13" ht="14.4" x14ac:dyDescent="0.3">
      <c r="E4" s="12">
        <v>118</v>
      </c>
      <c r="F4" s="12" t="s">
        <v>29</v>
      </c>
      <c r="G4" s="12" t="s">
        <v>10</v>
      </c>
      <c r="H4" s="12">
        <v>43</v>
      </c>
      <c r="I4" s="12">
        <v>75</v>
      </c>
      <c r="J4" s="12">
        <v>93</v>
      </c>
      <c r="K4" s="12">
        <v>5</v>
      </c>
      <c r="L4" s="20">
        <f>(J4*K4)/H4</f>
        <v>10.813953488372093</v>
      </c>
      <c r="M4">
        <f>_xlfn.RANK.EQ(L4,$L$2:$L$26,0)</f>
        <v>3</v>
      </c>
    </row>
    <row r="5" spans="1:13" ht="14.4" x14ac:dyDescent="0.3">
      <c r="E5" s="12">
        <v>112</v>
      </c>
      <c r="F5" s="12" t="s">
        <v>23</v>
      </c>
      <c r="G5" s="12" t="s">
        <v>10</v>
      </c>
      <c r="H5" s="12">
        <v>44</v>
      </c>
      <c r="I5" s="12">
        <v>73</v>
      </c>
      <c r="J5" s="12">
        <v>94</v>
      </c>
      <c r="K5" s="12">
        <v>5</v>
      </c>
      <c r="L5" s="13">
        <f>(J5*K5)/H5</f>
        <v>10.681818181818182</v>
      </c>
      <c r="M5">
        <f>_xlfn.RANK.EQ(L5,$L$2:$L$26,0)</f>
        <v>4</v>
      </c>
    </row>
    <row r="6" spans="1:13" ht="14.4" x14ac:dyDescent="0.3">
      <c r="E6" s="12">
        <v>104</v>
      </c>
      <c r="F6" s="12" t="s">
        <v>13</v>
      </c>
      <c r="G6" s="12" t="s">
        <v>14</v>
      </c>
      <c r="H6" s="12">
        <v>45</v>
      </c>
      <c r="I6" s="12">
        <v>75</v>
      </c>
      <c r="J6" s="12">
        <v>95</v>
      </c>
      <c r="K6" s="12">
        <v>5</v>
      </c>
      <c r="L6" s="20">
        <f>(J6*K6)/H6</f>
        <v>10.555555555555555</v>
      </c>
      <c r="M6">
        <f>_xlfn.RANK.EQ(L6,$L$2:$L$26,0)</f>
        <v>5</v>
      </c>
    </row>
    <row r="7" spans="1:13" ht="14.4" x14ac:dyDescent="0.3">
      <c r="E7" s="11">
        <v>125</v>
      </c>
      <c r="F7" s="11" t="s">
        <v>36</v>
      </c>
      <c r="G7" s="11" t="s">
        <v>14</v>
      </c>
      <c r="H7" s="11">
        <v>47</v>
      </c>
      <c r="I7" s="11">
        <v>79</v>
      </c>
      <c r="J7" s="11">
        <v>99</v>
      </c>
      <c r="K7" s="11">
        <v>5</v>
      </c>
      <c r="L7" s="19">
        <f>(J7*K7)/H7</f>
        <v>10.531914893617021</v>
      </c>
      <c r="M7">
        <f>_xlfn.RANK.EQ(L7,$L$2:$L$26,0)</f>
        <v>6</v>
      </c>
    </row>
    <row r="8" spans="1:13" ht="14.4" x14ac:dyDescent="0.3">
      <c r="E8" s="11">
        <v>123</v>
      </c>
      <c r="F8" s="11" t="s">
        <v>34</v>
      </c>
      <c r="G8" s="11" t="s">
        <v>10</v>
      </c>
      <c r="H8" s="11">
        <v>46</v>
      </c>
      <c r="I8" s="11">
        <v>77</v>
      </c>
      <c r="J8" s="11">
        <v>96</v>
      </c>
      <c r="K8" s="11">
        <v>5</v>
      </c>
      <c r="L8" s="14">
        <f>(J8*K8)/H8</f>
        <v>10.434782608695652</v>
      </c>
      <c r="M8">
        <f>_xlfn.RANK.EQ(L8,$L$2:$L$26,0)</f>
        <v>7</v>
      </c>
    </row>
    <row r="9" spans="1:13" ht="14.4" x14ac:dyDescent="0.3">
      <c r="E9" s="11">
        <v>115</v>
      </c>
      <c r="F9" s="11" t="s">
        <v>26</v>
      </c>
      <c r="G9" s="11" t="s">
        <v>14</v>
      </c>
      <c r="H9" s="11">
        <v>48</v>
      </c>
      <c r="I9" s="11">
        <v>78</v>
      </c>
      <c r="J9" s="11">
        <v>98</v>
      </c>
      <c r="K9" s="11">
        <v>5</v>
      </c>
      <c r="L9" s="19">
        <f>(J9*K9)/H9</f>
        <v>10.208333333333334</v>
      </c>
      <c r="M9">
        <f>_xlfn.RANK.EQ(L9,$L$2:$L$26,0)</f>
        <v>8</v>
      </c>
    </row>
    <row r="10" spans="1:13" ht="14.4" x14ac:dyDescent="0.3">
      <c r="E10" s="11">
        <v>107</v>
      </c>
      <c r="F10" s="11" t="s">
        <v>18</v>
      </c>
      <c r="G10" s="11" t="s">
        <v>14</v>
      </c>
      <c r="H10" s="11">
        <v>50</v>
      </c>
      <c r="I10" s="11">
        <v>80</v>
      </c>
      <c r="J10" s="11">
        <v>100</v>
      </c>
      <c r="K10" s="11">
        <v>5</v>
      </c>
      <c r="L10" s="14">
        <f>(J10*K10)/H10</f>
        <v>10</v>
      </c>
      <c r="M10">
        <f>_xlfn.RANK.EQ(L10,$L$2:$L$26,0)</f>
        <v>9</v>
      </c>
    </row>
    <row r="11" spans="1:13" ht="14.4" x14ac:dyDescent="0.3">
      <c r="E11" s="11">
        <v>101</v>
      </c>
      <c r="F11" s="11" t="s">
        <v>7</v>
      </c>
      <c r="G11" s="11" t="s">
        <v>8</v>
      </c>
      <c r="H11" s="11">
        <v>35</v>
      </c>
      <c r="I11" s="11">
        <v>50</v>
      </c>
      <c r="J11" s="11">
        <v>80</v>
      </c>
      <c r="K11" s="11">
        <v>4</v>
      </c>
      <c r="L11" s="19">
        <f>(J11*K11)/H11</f>
        <v>9.1428571428571423</v>
      </c>
      <c r="M11">
        <f>_xlfn.RANK.EQ(L11,$L$2:$L$26,0)</f>
        <v>10</v>
      </c>
    </row>
    <row r="12" spans="1:13" ht="14.4" x14ac:dyDescent="0.3">
      <c r="E12" s="12">
        <v>110</v>
      </c>
      <c r="F12" s="12" t="s">
        <v>21</v>
      </c>
      <c r="G12" s="12" t="s">
        <v>8</v>
      </c>
      <c r="H12" s="12">
        <v>37</v>
      </c>
      <c r="I12" s="12">
        <v>55</v>
      </c>
      <c r="J12" s="12">
        <v>83</v>
      </c>
      <c r="K12" s="12">
        <v>4</v>
      </c>
      <c r="L12" s="20">
        <f>(J12*K12)/H12</f>
        <v>8.9729729729729737</v>
      </c>
      <c r="M12">
        <f>_xlfn.RANK.EQ(L12,$L$2:$L$26,0)</f>
        <v>11</v>
      </c>
    </row>
    <row r="13" spans="1:13" ht="14.4" x14ac:dyDescent="0.3">
      <c r="E13" s="12">
        <v>106</v>
      </c>
      <c r="F13" s="12" t="s">
        <v>17</v>
      </c>
      <c r="G13" s="12" t="s">
        <v>8</v>
      </c>
      <c r="H13" s="12">
        <v>38</v>
      </c>
      <c r="I13" s="12">
        <v>58</v>
      </c>
      <c r="J13" s="12">
        <v>85</v>
      </c>
      <c r="K13" s="12">
        <v>4</v>
      </c>
      <c r="L13" s="13">
        <f>(J13*K13)/H13</f>
        <v>8.9473684210526319</v>
      </c>
      <c r="M13">
        <f>_xlfn.RANK.EQ(L13,$L$2:$L$26,0)</f>
        <v>12</v>
      </c>
    </row>
    <row r="14" spans="1:13" ht="14.4" x14ac:dyDescent="0.3">
      <c r="E14" s="11">
        <v>119</v>
      </c>
      <c r="F14" s="11" t="s">
        <v>30</v>
      </c>
      <c r="G14" s="11" t="s">
        <v>14</v>
      </c>
      <c r="H14" s="11">
        <v>39</v>
      </c>
      <c r="I14" s="11">
        <v>60</v>
      </c>
      <c r="J14" s="11">
        <v>87</v>
      </c>
      <c r="K14" s="11">
        <v>4</v>
      </c>
      <c r="L14" s="14">
        <f>(J14*K14)/H14</f>
        <v>8.9230769230769234</v>
      </c>
      <c r="M14">
        <f>_xlfn.RANK.EQ(L14,$L$2:$L$26,0)</f>
        <v>13</v>
      </c>
    </row>
    <row r="15" spans="1:13" ht="14.4" x14ac:dyDescent="0.3">
      <c r="E15" s="12">
        <v>114</v>
      </c>
      <c r="F15" s="12" t="s">
        <v>25</v>
      </c>
      <c r="G15" s="12" t="s">
        <v>8</v>
      </c>
      <c r="H15" s="12">
        <v>41</v>
      </c>
      <c r="I15" s="12">
        <v>66</v>
      </c>
      <c r="J15" s="12">
        <v>89</v>
      </c>
      <c r="K15" s="12">
        <v>4</v>
      </c>
      <c r="L15" s="13">
        <f>(J15*K15)/H15</f>
        <v>8.6829268292682933</v>
      </c>
      <c r="M15">
        <f>_xlfn.RANK.EQ(L15,$L$2:$L$26,0)</f>
        <v>14</v>
      </c>
    </row>
    <row r="16" spans="1:13" ht="14.4" x14ac:dyDescent="0.3">
      <c r="E16" s="12">
        <v>120</v>
      </c>
      <c r="F16" s="12" t="s">
        <v>31</v>
      </c>
      <c r="G16" s="12" t="s">
        <v>8</v>
      </c>
      <c r="H16" s="12">
        <v>36</v>
      </c>
      <c r="I16" s="12">
        <v>52</v>
      </c>
      <c r="J16" s="12">
        <v>78</v>
      </c>
      <c r="K16" s="12">
        <v>4</v>
      </c>
      <c r="L16" s="20">
        <f>(J16*K16)/H16</f>
        <v>8.6666666666666661</v>
      </c>
      <c r="M16">
        <f>_xlfn.RANK.EQ(L16,$L$2:$L$26,0)</f>
        <v>15</v>
      </c>
    </row>
    <row r="17" spans="5:13" ht="14.4" x14ac:dyDescent="0.3">
      <c r="E17" s="11">
        <v>111</v>
      </c>
      <c r="F17" s="11" t="s">
        <v>22</v>
      </c>
      <c r="G17" s="11" t="s">
        <v>16</v>
      </c>
      <c r="H17" s="11">
        <v>29</v>
      </c>
      <c r="I17" s="11">
        <v>38</v>
      </c>
      <c r="J17" s="11">
        <v>68</v>
      </c>
      <c r="K17" s="11">
        <v>3</v>
      </c>
      <c r="L17" s="19">
        <f>(J17*K17)/H17</f>
        <v>7.0344827586206895</v>
      </c>
      <c r="M17">
        <f>_xlfn.RANK.EQ(L17,$L$2:$L$26,0)</f>
        <v>16</v>
      </c>
    </row>
    <row r="18" spans="5:13" ht="14.4" x14ac:dyDescent="0.3">
      <c r="E18" s="11">
        <v>103</v>
      </c>
      <c r="F18" s="11" t="s">
        <v>11</v>
      </c>
      <c r="G18" s="11" t="s">
        <v>12</v>
      </c>
      <c r="H18" s="11">
        <v>30</v>
      </c>
      <c r="I18" s="11">
        <v>40</v>
      </c>
      <c r="J18" s="11">
        <v>70</v>
      </c>
      <c r="K18" s="11">
        <v>3</v>
      </c>
      <c r="L18" s="14">
        <f>(J18*K18)/H18</f>
        <v>7</v>
      </c>
      <c r="M18">
        <f>_xlfn.RANK.EQ(L18,$L$2:$L$26,0)</f>
        <v>17</v>
      </c>
    </row>
    <row r="19" spans="5:13" ht="14.4" x14ac:dyDescent="0.3">
      <c r="E19" s="11">
        <v>117</v>
      </c>
      <c r="F19" s="11" t="s">
        <v>28</v>
      </c>
      <c r="G19" s="11" t="s">
        <v>12</v>
      </c>
      <c r="H19" s="11">
        <v>31</v>
      </c>
      <c r="I19" s="11">
        <v>42</v>
      </c>
      <c r="J19" s="11">
        <v>72</v>
      </c>
      <c r="K19" s="11">
        <v>3</v>
      </c>
      <c r="L19" s="19">
        <f>(J19*K19)/H19</f>
        <v>6.967741935483871</v>
      </c>
      <c r="M19">
        <f>_xlfn.RANK.EQ(L19,$L$2:$L$26,0)</f>
        <v>18</v>
      </c>
    </row>
    <row r="20" spans="5:13" ht="14.4" x14ac:dyDescent="0.3">
      <c r="E20" s="12">
        <v>108</v>
      </c>
      <c r="F20" s="12" t="s">
        <v>19</v>
      </c>
      <c r="G20" s="12" t="s">
        <v>12</v>
      </c>
      <c r="H20" s="12">
        <v>28</v>
      </c>
      <c r="I20" s="12">
        <v>35</v>
      </c>
      <c r="J20" s="12">
        <v>65</v>
      </c>
      <c r="K20" s="12">
        <v>3</v>
      </c>
      <c r="L20" s="20">
        <f>(J20*K20)/H20</f>
        <v>6.9642857142857144</v>
      </c>
      <c r="M20">
        <f>_xlfn.RANK.EQ(L20,$L$2:$L$26,0)</f>
        <v>19</v>
      </c>
    </row>
    <row r="21" spans="5:13" ht="14.4" x14ac:dyDescent="0.3">
      <c r="E21" s="12">
        <v>122</v>
      </c>
      <c r="F21" s="12" t="s">
        <v>33</v>
      </c>
      <c r="G21" s="12" t="s">
        <v>12</v>
      </c>
      <c r="H21" s="12">
        <v>32</v>
      </c>
      <c r="I21" s="12">
        <v>44</v>
      </c>
      <c r="J21" s="12">
        <v>74</v>
      </c>
      <c r="K21" s="12">
        <v>3</v>
      </c>
      <c r="L21" s="13">
        <f>(J21*K21)/H21</f>
        <v>6.9375</v>
      </c>
      <c r="M21">
        <f>_xlfn.RANK.EQ(L21,$L$2:$L$26,0)</f>
        <v>20</v>
      </c>
    </row>
    <row r="22" spans="5:13" ht="14.4" x14ac:dyDescent="0.3">
      <c r="E22" s="11">
        <v>113</v>
      </c>
      <c r="F22" s="11" t="s">
        <v>24</v>
      </c>
      <c r="G22" s="11" t="s">
        <v>12</v>
      </c>
      <c r="H22" s="11">
        <v>33</v>
      </c>
      <c r="I22" s="11">
        <v>45</v>
      </c>
      <c r="J22" s="11">
        <v>75</v>
      </c>
      <c r="K22" s="11">
        <v>3</v>
      </c>
      <c r="L22" s="14">
        <f>(J22*K22)/H22</f>
        <v>6.8181818181818183</v>
      </c>
      <c r="M22">
        <f>_xlfn.RANK.EQ(L22,$L$2:$L$26,0)</f>
        <v>21</v>
      </c>
    </row>
    <row r="23" spans="5:13" ht="14.4" x14ac:dyDescent="0.3">
      <c r="E23" s="12">
        <v>124</v>
      </c>
      <c r="F23" s="12" t="s">
        <v>35</v>
      </c>
      <c r="G23" s="12" t="s">
        <v>8</v>
      </c>
      <c r="H23" s="12">
        <v>34</v>
      </c>
      <c r="I23" s="12">
        <v>48</v>
      </c>
      <c r="J23" s="12">
        <v>76</v>
      </c>
      <c r="K23" s="12">
        <v>3</v>
      </c>
      <c r="L23" s="13">
        <f>(J23*K23)/H23</f>
        <v>6.7058823529411766</v>
      </c>
      <c r="M23">
        <f>_xlfn.RANK.EQ(L23,$L$2:$L$26,0)</f>
        <v>22</v>
      </c>
    </row>
    <row r="24" spans="5:13" ht="14.4" x14ac:dyDescent="0.3">
      <c r="E24" s="11">
        <v>105</v>
      </c>
      <c r="F24" s="11" t="s">
        <v>15</v>
      </c>
      <c r="G24" s="11" t="s">
        <v>16</v>
      </c>
      <c r="H24" s="11">
        <v>25</v>
      </c>
      <c r="I24" s="11">
        <v>30</v>
      </c>
      <c r="J24" s="11">
        <v>60</v>
      </c>
      <c r="K24" s="11">
        <v>2</v>
      </c>
      <c r="L24" s="14">
        <f>(J24*K24)/H24</f>
        <v>4.8</v>
      </c>
      <c r="M24">
        <f>_xlfn.RANK.EQ(L24,$L$2:$L$26,0)</f>
        <v>23</v>
      </c>
    </row>
    <row r="25" spans="5:13" ht="14.4" x14ac:dyDescent="0.3">
      <c r="E25" s="12">
        <v>116</v>
      </c>
      <c r="F25" s="12" t="s">
        <v>27</v>
      </c>
      <c r="G25" s="12" t="s">
        <v>16</v>
      </c>
      <c r="H25" s="12">
        <v>26</v>
      </c>
      <c r="I25" s="12">
        <v>32</v>
      </c>
      <c r="J25" s="12">
        <v>62</v>
      </c>
      <c r="K25" s="12">
        <v>2</v>
      </c>
      <c r="L25" s="13">
        <f>(J25*K25)/H25</f>
        <v>4.7692307692307692</v>
      </c>
      <c r="M25">
        <f>_xlfn.RANK.EQ(L25,$L$2:$L$26,0)</f>
        <v>24</v>
      </c>
    </row>
    <row r="26" spans="5:13" ht="14.4" x14ac:dyDescent="0.3">
      <c r="E26" s="15">
        <v>121</v>
      </c>
      <c r="F26" s="15" t="s">
        <v>32</v>
      </c>
      <c r="G26" s="15" t="s">
        <v>16</v>
      </c>
      <c r="H26" s="15">
        <v>27</v>
      </c>
      <c r="I26" s="15">
        <v>34</v>
      </c>
      <c r="J26" s="15">
        <v>64</v>
      </c>
      <c r="K26" s="15">
        <v>2</v>
      </c>
      <c r="L26" s="16">
        <f>(J26*K26)/H26</f>
        <v>4.7407407407407405</v>
      </c>
      <c r="M26">
        <f>_xlfn.RANK.EQ(L26,$L$2:$L$26,0)</f>
        <v>25</v>
      </c>
    </row>
  </sheetData>
  <sortState xmlns:xlrd2="http://schemas.microsoft.com/office/spreadsheetml/2017/richdata2" ref="E2:M26">
    <sortCondition ref="M2:M2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0E9B-EFCC-42EA-B602-70889DABFE75}">
  <dimension ref="A2:I9"/>
  <sheetViews>
    <sheetView zoomScale="109" workbookViewId="0">
      <selection activeCell="E18" sqref="E18"/>
    </sheetView>
  </sheetViews>
  <sheetFormatPr defaultRowHeight="13.2" x14ac:dyDescent="0.25"/>
  <cols>
    <col min="1" max="1" width="12.109375" bestFit="1" customWidth="1"/>
    <col min="2" max="2" width="7.33203125" bestFit="1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33" bestFit="1" customWidth="1"/>
    <col min="9" max="9" width="32.21875" bestFit="1" customWidth="1"/>
    <col min="11" max="11" width="13.5546875" bestFit="1" customWidth="1"/>
  </cols>
  <sheetData>
    <row r="2" spans="1:9" ht="14.4" x14ac:dyDescent="0.3">
      <c r="A2" s="1" t="s">
        <v>60</v>
      </c>
    </row>
    <row r="3" spans="1:9" x14ac:dyDescent="0.25">
      <c r="H3" s="4" t="s">
        <v>45</v>
      </c>
      <c r="I3" s="4"/>
    </row>
    <row r="5" spans="1:9" x14ac:dyDescent="0.25">
      <c r="G5" s="21" t="s">
        <v>46</v>
      </c>
      <c r="H5">
        <f>-CORREL('Productive employees'!$D$2:$D$26,'Productive employees'!$G$2:$G$26)</f>
        <v>-0.94623485838187704</v>
      </c>
      <c r="I5" s="23" t="s">
        <v>48</v>
      </c>
    </row>
    <row r="7" spans="1:9" x14ac:dyDescent="0.25">
      <c r="G7" s="21" t="s">
        <v>47</v>
      </c>
      <c r="H7">
        <f>CORREL('Productive employees'!E$2:E$26,'Productive employees'!$G$2:$G$26)</f>
        <v>0.95745537036476214</v>
      </c>
      <c r="I7" s="22" t="s">
        <v>49</v>
      </c>
    </row>
    <row r="9" spans="1:9" x14ac:dyDescent="0.25">
      <c r="G9" s="24" t="s">
        <v>50</v>
      </c>
    </row>
  </sheetData>
  <mergeCells count="1">
    <mergeCell ref="H3:I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90D6-1451-4971-89F8-9A3777556F3F}">
  <dimension ref="A1:S26"/>
  <sheetViews>
    <sheetView tabSelected="1" topLeftCell="A3" zoomScale="113" workbookViewId="0">
      <selection activeCell="L26" sqref="L26"/>
    </sheetView>
  </sheetViews>
  <sheetFormatPr defaultRowHeight="13.2" x14ac:dyDescent="0.25"/>
  <cols>
    <col min="8" max="8" width="12.44140625" bestFit="1" customWidth="1"/>
    <col min="9" max="9" width="12.109375" bestFit="1" customWidth="1"/>
    <col min="10" max="10" width="17.21875" bestFit="1" customWidth="1"/>
    <col min="11" max="11" width="6" bestFit="1" customWidth="1"/>
    <col min="12" max="12" width="11.109375" bestFit="1" customWidth="1"/>
    <col min="13" max="13" width="13.6640625" bestFit="1" customWidth="1"/>
    <col min="14" max="14" width="15.88671875" bestFit="1" customWidth="1"/>
  </cols>
  <sheetData>
    <row r="1" spans="1:1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53</v>
      </c>
    </row>
    <row r="2" spans="1:18" ht="14.4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>
        <f>E2/D2</f>
        <v>1.4285714285714286</v>
      </c>
    </row>
    <row r="3" spans="1:18" ht="14.4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>
        <f t="shared" ref="H3:H26" si="0">E3/D3</f>
        <v>1.625</v>
      </c>
      <c r="L3" s="17" t="s">
        <v>51</v>
      </c>
    </row>
    <row r="4" spans="1:18" ht="14.4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>
        <f t="shared" si="0"/>
        <v>1.3333333333333333</v>
      </c>
    </row>
    <row r="5" spans="1:18" ht="14.4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H5">
        <f t="shared" si="0"/>
        <v>1.6666666666666667</v>
      </c>
    </row>
    <row r="6" spans="1:18" ht="14.4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>
        <f t="shared" si="0"/>
        <v>1.2</v>
      </c>
    </row>
    <row r="7" spans="1:18" ht="14.4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H7">
        <f t="shared" si="0"/>
        <v>1.5263157894736843</v>
      </c>
    </row>
    <row r="8" spans="1:18" ht="14.4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>
        <f t="shared" si="0"/>
        <v>1.6</v>
      </c>
    </row>
    <row r="9" spans="1:18" ht="14.4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H9">
        <f t="shared" si="0"/>
        <v>1.25</v>
      </c>
    </row>
    <row r="10" spans="1:18" ht="14.4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>
        <f t="shared" si="0"/>
        <v>1.6666666666666667</v>
      </c>
    </row>
    <row r="11" spans="1:18" ht="14.4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H11">
        <f t="shared" si="0"/>
        <v>1.4864864864864864</v>
      </c>
      <c r="L11" s="1" t="s">
        <v>0</v>
      </c>
      <c r="M11" s="1" t="s">
        <v>1</v>
      </c>
      <c r="N11" s="1" t="s">
        <v>2</v>
      </c>
      <c r="O11" s="1" t="s">
        <v>3</v>
      </c>
      <c r="P11" s="1" t="s">
        <v>4</v>
      </c>
      <c r="Q11" s="1" t="s">
        <v>5</v>
      </c>
      <c r="R11" s="1" t="s">
        <v>6</v>
      </c>
    </row>
    <row r="12" spans="1:18" ht="14.4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>
        <f t="shared" si="0"/>
        <v>1.3103448275862069</v>
      </c>
      <c r="L12" cm="1">
        <f t="array" ref="L12:R14">_xlfn._xlws.FILTER($A$2:$G$26,($G$2:$G$26&gt;=4)*($D$2:$D$26&lt;AVERAGE($D$2:$D$26)))</f>
        <v>101</v>
      </c>
      <c r="M12" t="str">
        <v>Aakash</v>
      </c>
      <c r="N12" t="str">
        <v>Sales</v>
      </c>
      <c r="O12">
        <v>35</v>
      </c>
      <c r="P12">
        <v>50</v>
      </c>
      <c r="Q12">
        <v>80</v>
      </c>
      <c r="R12">
        <v>4</v>
      </c>
    </row>
    <row r="13" spans="1:18" ht="14.4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H13">
        <f t="shared" si="0"/>
        <v>1.6590909090909092</v>
      </c>
      <c r="L13">
        <v>110</v>
      </c>
      <c r="M13" t="str">
        <v>Sneha</v>
      </c>
      <c r="N13" t="str">
        <v>Sales</v>
      </c>
      <c r="O13">
        <v>37</v>
      </c>
      <c r="P13">
        <v>55</v>
      </c>
      <c r="Q13">
        <v>83</v>
      </c>
      <c r="R13">
        <v>4</v>
      </c>
    </row>
    <row r="14" spans="1:18" ht="14.4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>
        <f t="shared" si="0"/>
        <v>1.3636363636363635</v>
      </c>
      <c r="L14">
        <v>120</v>
      </c>
      <c r="M14" t="str">
        <v>Suman</v>
      </c>
      <c r="N14" t="str">
        <v>Sales</v>
      </c>
      <c r="O14">
        <v>36</v>
      </c>
      <c r="P14">
        <v>52</v>
      </c>
      <c r="Q14">
        <v>78</v>
      </c>
      <c r="R14">
        <v>4</v>
      </c>
    </row>
    <row r="15" spans="1:18" ht="14.4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>
        <f t="shared" si="0"/>
        <v>1.6097560975609757</v>
      </c>
    </row>
    <row r="16" spans="1:18" ht="14.4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>
        <f t="shared" si="0"/>
        <v>1.625</v>
      </c>
    </row>
    <row r="17" spans="1:19" ht="14.4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H17">
        <f t="shared" si="0"/>
        <v>1.2307692307692308</v>
      </c>
      <c r="L17" s="17" t="s">
        <v>52</v>
      </c>
    </row>
    <row r="18" spans="1:19" ht="14.4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>
        <f t="shared" si="0"/>
        <v>1.3548387096774193</v>
      </c>
    </row>
    <row r="19" spans="1:19" ht="14.4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H19">
        <f t="shared" si="0"/>
        <v>1.7441860465116279</v>
      </c>
    </row>
    <row r="20" spans="1:19" ht="14.4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>
        <f t="shared" si="0"/>
        <v>1.5384615384615385</v>
      </c>
    </row>
    <row r="21" spans="1:19" ht="14.4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H21">
        <f t="shared" si="0"/>
        <v>1.4444444444444444</v>
      </c>
    </row>
    <row r="22" spans="1:19" ht="14.4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>
        <f t="shared" si="0"/>
        <v>1.2592592592592593</v>
      </c>
    </row>
    <row r="23" spans="1:19" ht="14.4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H23">
        <f t="shared" si="0"/>
        <v>1.375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  <c r="R23" s="1" t="s">
        <v>6</v>
      </c>
      <c r="S23" s="8" t="s">
        <v>53</v>
      </c>
    </row>
    <row r="24" spans="1:19" ht="14.4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>
        <f t="shared" si="0"/>
        <v>1.673913043478261</v>
      </c>
      <c r="J24" s="1" t="s">
        <v>54</v>
      </c>
      <c r="L24" cm="1">
        <f t="array" ref="L24:S24">INDEX($A$2:$H$26,MATCH(MAX($H$2:$H$26),$H$2:$H$26,0),{1,2,3,4,5,6,7,8})</f>
        <v>118</v>
      </c>
      <c r="M24" t="str">
        <v>Arjun</v>
      </c>
      <c r="N24" t="str">
        <v>Marketing</v>
      </c>
      <c r="O24">
        <v>43</v>
      </c>
      <c r="P24">
        <v>75</v>
      </c>
      <c r="Q24">
        <v>93</v>
      </c>
      <c r="R24">
        <v>5</v>
      </c>
      <c r="S24">
        <v>1.7441860465116279</v>
      </c>
    </row>
    <row r="25" spans="1:19" ht="14.4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H25">
        <f t="shared" si="0"/>
        <v>1.411764705882353</v>
      </c>
    </row>
    <row r="26" spans="1:19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>
        <f t="shared" si="0"/>
        <v>1.6808510638297873</v>
      </c>
      <c r="J26" s="1" t="s">
        <v>55</v>
      </c>
      <c r="L26" cm="1">
        <f t="array" ref="L26:S26">_xlfn.XLOOKUP(MAX($H$2:$H$26),$H$2:$H$26,$A$2:$H$26,,0)</f>
        <v>118</v>
      </c>
      <c r="M26" t="str">
        <v>Arjun</v>
      </c>
      <c r="N26" t="str">
        <v>Marketing</v>
      </c>
      <c r="O26">
        <v>43</v>
      </c>
      <c r="P26">
        <v>75</v>
      </c>
      <c r="Q26">
        <v>93</v>
      </c>
      <c r="R26">
        <v>5</v>
      </c>
      <c r="S26">
        <v>1.7441860465116279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Productive employees</vt:lpstr>
      <vt:lpstr>Productivity Consistency</vt:lpstr>
      <vt:lpstr>Productivity efficiency index</vt:lpstr>
      <vt:lpstr>Correlation Analysis</vt:lpstr>
      <vt:lpstr>Underutilized high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Rana</dc:creator>
  <cp:lastModifiedBy>Shivam Rana</cp:lastModifiedBy>
  <dcterms:created xsi:type="dcterms:W3CDTF">2025-05-11T13:54:53Z</dcterms:created>
  <dcterms:modified xsi:type="dcterms:W3CDTF">2025-05-11T13:54:53Z</dcterms:modified>
</cp:coreProperties>
</file>