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 Vishwakarma\Downloads\Simplilearn Live Classes\Business Analytics with Excel\Class 2\93720971079ba-with-excel-21717855707689_1724693053187\BA with Excel (1)\BA with Excel\Business Analytics\"/>
    </mc:Choice>
  </mc:AlternateContent>
  <xr:revisionPtr revIDLastSave="0" documentId="13_ncr:1_{43146E77-22AA-4DFA-A274-7B0B5F26BEC1}" xr6:coauthVersionLast="47" xr6:coauthVersionMax="47" xr10:uidLastSave="{00000000-0000-0000-0000-000000000000}"/>
  <bookViews>
    <workbookView xWindow="-108" yWindow="-108" windowWidth="23256" windowHeight="13896" activeTab="5" xr2:uid="{C96430BC-7D9A-4CD2-8D49-9EAE4A492A9D}"/>
  </bookViews>
  <sheets>
    <sheet name="Goal Seek Ex1" sheetId="1" r:id="rId1"/>
    <sheet name="Goal Seek Ex2" sheetId="2" r:id="rId2"/>
    <sheet name="Data Table Ex1" sheetId="3" r:id="rId3"/>
    <sheet name="Data Table Ex2" sheetId="4" r:id="rId4"/>
    <sheet name="Scenario Summary" sheetId="8" r:id="rId5"/>
    <sheet name="Scenario Mgr." sheetId="5" r:id="rId6"/>
    <sheet name="Solver" sheetId="6" r:id="rId7"/>
    <sheet name="Data Analysis" sheetId="7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a">#REF!</definedName>
    <definedName name="ABC">#REF!</definedName>
    <definedName name="b">#REF!</definedName>
    <definedName name="circ">#REF!</definedName>
    <definedName name="CodeList">'[1]In List'!$C$2:$C$4</definedName>
    <definedName name="codes">'[2]Conditional format  A1'!#REF!</definedName>
    <definedName name="codes1">'[2]Conditional format  A1'!#REF!</definedName>
    <definedName name="COGS">'[3]Scenario Manager'!$B$4</definedName>
    <definedName name="Courses">[4]!tblCourseList[TITLE]</definedName>
    <definedName name="das">[5]Scenarios!$B$14</definedName>
    <definedName name="data">[6]Data!$B$7:$K$107</definedName>
    <definedName name="dataSet">#REF!</definedName>
    <definedName name="Days">ROW(INDIRECT("1:31"))</definedName>
    <definedName name="dec">#REF!</definedName>
    <definedName name="Dep.Exp.">'[3]Scenario Manager'!$B$6</definedName>
    <definedName name="dyn_budget">OFFSET('[7]Dynamic Ranges and Charts'!$B$5,1,2,COUNTA('[7]Dynamic Ranges and Charts'!$B$6:$B$17),1)</definedName>
    <definedName name="dyn_lastn_dates">OFFSET('[7]Dynamic Ranges and Charts'!$B$29,COUNTA('[7]Dynamic Ranges and Charts'!$B$29:$B$213)-n,0,n,1)</definedName>
    <definedName name="dyn_lastn_values">OFFSET('[7]Dynamic Ranges and Charts'!$B$29,COUNTA('[7]Dynamic Ranges and Charts'!$B$29:$B$213)-n,1,n,1)</definedName>
    <definedName name="dyn_range">OFFSET('[7]Dynamic Ranges'!$B$5,0,0,COUNTA(!$B$5:$B$100),3)</definedName>
    <definedName name="dyn_salary">OFFSET('[7]Dynamic Ranges and Charts'!$B$5,1,1,COUNTA('[7]Dynamic Ranges and Charts'!$B$6:$B$17),1)</definedName>
    <definedName name="EBIT">'[3]Scenario Manager'!$B$7</definedName>
    <definedName name="EDR">#REF!</definedName>
    <definedName name="EDS">#REF!</definedName>
    <definedName name="Employees">[4]!tblEmployeeInfo[NAME]</definedName>
    <definedName name="Expenses">'[3]Scenario Manager'!$B$5</definedName>
    <definedName name="Hourly_labor_cost">'Scenario Mgr.'!$B$4</definedName>
    <definedName name="income">'[8]Worksheet-1'!$B$2:$F$2</definedName>
    <definedName name="Increments">#REF!</definedName>
    <definedName name="Int.Exp.">'[3]Scenario Manager'!$B$9</definedName>
    <definedName name="InventoryPart">'[9]Assumptions for DV'!$A$2:$A$17</definedName>
    <definedName name="jan">#REF!</definedName>
    <definedName name="KCosts_9">#REF!</definedName>
    <definedName name="lastname">[8]Sheet1!$A$3:$A$150</definedName>
    <definedName name="lettergrade">#REF!</definedName>
    <definedName name="list1">'[10]WB 1'!$A$1:$E$1</definedName>
    <definedName name="Material_cost">'Scenario Mgr.'!$B$5</definedName>
    <definedName name="MY">#REF!</definedName>
    <definedName name="n">'[7]Dynamic Ranges and Charts'!$D$30</definedName>
    <definedName name="name">#REF!</definedName>
    <definedName name="Number_mailed">'Data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'[3]Scenario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[5]Scenarios!$B$12</definedName>
    <definedName name="Profit_Product_B">[5]Scenarios!$C$12</definedName>
    <definedName name="Profit_Product_C">[5]Scenarios!$D$12</definedName>
    <definedName name="profits">[5]Scenarios!$B$12:$D$12</definedName>
    <definedName name="province">'[8]Worksheet-1'!$A$3:$A$11</definedName>
    <definedName name="quarterly_rates">#REF!</definedName>
    <definedName name="Range1">'[12]Worksheet 2'!#REF!</definedName>
    <definedName name="Response_rate">'Data Table Ex2'!$B$7</definedName>
    <definedName name="Sales">'[3]Scenario Manager'!$B$3</definedName>
    <definedName name="Shop1">#REF!</definedName>
    <definedName name="Shop2">#REF!</definedName>
    <definedName name="Shop3">#REF!</definedName>
    <definedName name="Shop4">#REF!</definedName>
    <definedName name="Shop5">#REF!</definedName>
    <definedName name="solver_adj" localSheetId="1" hidden="1">'Goal Seek Ex2'!$C$16:$C$19</definedName>
    <definedName name="solver_adj" localSheetId="6" hidden="1">Solver!$B$5:$B$7</definedName>
    <definedName name="solver_cvg" localSheetId="1" hidden="1">0.0001</definedName>
    <definedName name="solver_cvg" localSheetId="6" hidden="1">0.0001</definedName>
    <definedName name="solver_drv" localSheetId="1" hidden="1">2</definedName>
    <definedName name="solver_drv" localSheetId="6" hidden="1">1</definedName>
    <definedName name="solver_eng" localSheetId="1" hidden="1">1</definedName>
    <definedName name="solver_est" localSheetId="1" hidden="1">1</definedName>
    <definedName name="solver_est" localSheetId="6" hidden="1">1</definedName>
    <definedName name="solver_itr" localSheetId="1" hidden="1">2147483647</definedName>
    <definedName name="solver_itr" localSheetId="6" hidden="1">100</definedName>
    <definedName name="solver_lhs1" localSheetId="6" hidden="1">Solver!$B$8</definedName>
    <definedName name="solver_lhs2" localSheetId="6" hidden="1">Solver!$B$7</definedName>
    <definedName name="solver_lhs3" localSheetId="6" hidden="1">Solver!$B$6</definedName>
    <definedName name="solver_lhs4" localSheetId="6" hidden="1">Solver!$B$7</definedName>
    <definedName name="solver_lhs5" localSheetId="6" hidden="1">Solver!$B$5</definedName>
    <definedName name="solver_lin" localSheetId="6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6" hidden="1">2</definedName>
    <definedName name="solver_nod" localSheetId="1" hidden="1">2147483647</definedName>
    <definedName name="solver_num" localSheetId="1" hidden="1">0</definedName>
    <definedName name="solver_num" localSheetId="6" hidden="1">0</definedName>
    <definedName name="solver_nwt" localSheetId="1" hidden="1">1</definedName>
    <definedName name="solver_nwt" localSheetId="6" hidden="1">1</definedName>
    <definedName name="solver_opt" localSheetId="1" hidden="1">'Goal Seek Ex2'!$D$22</definedName>
    <definedName name="solver_opt" localSheetId="6" hidden="1">Solver!$D$8</definedName>
    <definedName name="solver_pre" localSheetId="1" hidden="1">0.000001</definedName>
    <definedName name="solver_pre" localSheetId="6" hidden="1">0.000001</definedName>
    <definedName name="solver_rbv" localSheetId="1" hidden="1">1</definedName>
    <definedName name="solver_rel1" localSheetId="6" hidden="1">2</definedName>
    <definedName name="solver_rel2" localSheetId="6" hidden="1">1</definedName>
    <definedName name="solver_rel3" localSheetId="6" hidden="1">3</definedName>
    <definedName name="solver_rel4" localSheetId="6" hidden="1">1</definedName>
    <definedName name="solver_rel5" localSheetId="6" hidden="1">2</definedName>
    <definedName name="solver_rhs1" localSheetId="6" hidden="1">300</definedName>
    <definedName name="solver_rhs2" localSheetId="6" hidden="1">40</definedName>
    <definedName name="solver_rhs3" localSheetId="6" hidden="1">40</definedName>
    <definedName name="solver_rhs4" localSheetId="6" hidden="1">40</definedName>
    <definedName name="solver_rhs5" localSheetId="6" hidden="1">Solver!$B$7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cl" localSheetId="6" hidden="1">2</definedName>
    <definedName name="solver_sho" localSheetId="1" hidden="1">2</definedName>
    <definedName name="solver_sho" localSheetId="6" hidden="1">2</definedName>
    <definedName name="solver_ssz" localSheetId="1" hidden="1">100</definedName>
    <definedName name="solver_tim" localSheetId="1" hidden="1">2147483647</definedName>
    <definedName name="solver_tim" localSheetId="6" hidden="1">100</definedName>
    <definedName name="solver_tmp" localSheetId="6" hidden="1">40</definedName>
    <definedName name="solver_tol" localSheetId="1" hidden="1">0.01</definedName>
    <definedName name="solver_tol" localSheetId="6" hidden="1">0.05</definedName>
    <definedName name="solver_typ" localSheetId="1" hidden="1">3</definedName>
    <definedName name="solver_typ" localSheetId="6" hidden="1">1</definedName>
    <definedName name="solver_val" localSheetId="1" hidden="1">0</definedName>
    <definedName name="solver_val" localSheetId="6" hidden="1">0</definedName>
    <definedName name="solver_ver" localSheetId="1" hidden="1">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te">'[13]Dynamic Data Validation'!$D$1:$G$1</definedName>
    <definedName name="StoreRoom">#REF!</definedName>
    <definedName name="t">#REF!</definedName>
    <definedName name="Tax">'[14]Error Ex2'!#REF!</definedName>
    <definedName name="TaxExp.">'[3]Scenario Manager'!$B$12</definedName>
    <definedName name="taxrate">'[8]Worksheet-1'!$B$3:$F$11</definedName>
    <definedName name="Total_Profit">[5]Scenarios!$B$14</definedName>
    <definedName name="x">#REF!</definedName>
    <definedName name="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6" l="1"/>
  <c r="D7" i="6"/>
  <c r="D6" i="6"/>
  <c r="D5" i="6"/>
  <c r="D8" i="6" s="1"/>
  <c r="D11" i="5"/>
  <c r="D13" i="5" s="1"/>
  <c r="D15" i="5" s="1"/>
  <c r="C11" i="5"/>
  <c r="C13" i="5" s="1"/>
  <c r="C15" i="5" s="1"/>
  <c r="B11" i="5"/>
  <c r="B13" i="5" s="1"/>
  <c r="B15" i="5" s="1"/>
  <c r="B12" i="4"/>
  <c r="B14" i="4" s="1"/>
  <c r="B16" i="4" s="1"/>
  <c r="E6" i="4" s="1"/>
  <c r="B10" i="4"/>
  <c r="B15" i="4" s="1"/>
  <c r="E8" i="4"/>
  <c r="E9" i="4" s="1"/>
  <c r="E10" i="4" s="1"/>
  <c r="E11" i="4" s="1"/>
  <c r="E12" i="4" s="1"/>
  <c r="E13" i="4" s="1"/>
  <c r="E14" i="4" s="1"/>
  <c r="E15" i="4" s="1"/>
  <c r="E16" i="4" s="1"/>
  <c r="H6" i="4"/>
  <c r="I6" i="4" s="1"/>
  <c r="J6" i="4" s="1"/>
  <c r="K6" i="4" s="1"/>
  <c r="L6" i="4" s="1"/>
  <c r="M6" i="4" s="1"/>
  <c r="G6" i="4"/>
  <c r="C13" i="3"/>
  <c r="C14" i="3" s="1"/>
  <c r="C12" i="3"/>
  <c r="E7" i="3"/>
  <c r="E8" i="3" s="1"/>
  <c r="E9" i="3" s="1"/>
  <c r="E10" i="3" s="1"/>
  <c r="E11" i="3" s="1"/>
  <c r="E12" i="3" s="1"/>
  <c r="E13" i="3" s="1"/>
  <c r="E14" i="3" s="1"/>
  <c r="F5" i="3"/>
  <c r="D20" i="2"/>
  <c r="D21" i="2" s="1"/>
  <c r="C9" i="2"/>
  <c r="C13" i="1"/>
  <c r="C14" i="1" s="1"/>
  <c r="C15" i="1" s="1"/>
  <c r="C12" i="1"/>
  <c r="B17" i="5" l="1"/>
  <c r="D22" i="2"/>
  <c r="D23" i="2" s="1"/>
  <c r="C15" i="3"/>
  <c r="I5" i="3" s="1"/>
  <c r="H5" i="3"/>
  <c r="G5" i="3"/>
</calcChain>
</file>

<file path=xl/sharedStrings.xml><?xml version="1.0" encoding="utf-8"?>
<sst xmlns="http://schemas.openxmlformats.org/spreadsheetml/2006/main" count="98" uniqueCount="82">
  <si>
    <t>Mortgage Loan Worksheet</t>
  </si>
  <si>
    <t>Input Cells</t>
  </si>
  <si>
    <t>Purchase Price:</t>
  </si>
  <si>
    <t>Down Payment:</t>
  </si>
  <si>
    <t>Loan Term (Months):</t>
  </si>
  <si>
    <t>Interest Rate (APR):</t>
  </si>
  <si>
    <t>Result Cells</t>
  </si>
  <si>
    <t>Loan Amount:</t>
  </si>
  <si>
    <t>Monthly Payment:</t>
  </si>
  <si>
    <t>Total Payments:</t>
  </si>
  <si>
    <t>Total Interest:</t>
  </si>
  <si>
    <t>Goal Seek</t>
  </si>
  <si>
    <t>Value</t>
  </si>
  <si>
    <t>Sales Amount</t>
  </si>
  <si>
    <t>Commission %</t>
  </si>
  <si>
    <t>1. Commission Value $125 by changing Sales</t>
  </si>
  <si>
    <t>Commission Value</t>
  </si>
  <si>
    <t>ReliGo Solar Systems Pvt Ltd</t>
  </si>
  <si>
    <t>Income</t>
  </si>
  <si>
    <t>Sales</t>
  </si>
  <si>
    <t>Expenses</t>
  </si>
  <si>
    <t>Marketing</t>
  </si>
  <si>
    <t>2. Set Net Profit Value as 4,00,000/- by reducing Administration Expenses</t>
  </si>
  <si>
    <t>Administration</t>
  </si>
  <si>
    <t>Financial</t>
  </si>
  <si>
    <t>Salary</t>
  </si>
  <si>
    <t>Sub Total</t>
  </si>
  <si>
    <t>Gross Profit</t>
  </si>
  <si>
    <t>Tax 30%</t>
  </si>
  <si>
    <t>Net Profit</t>
  </si>
  <si>
    <t>Loan Amt</t>
  </si>
  <si>
    <t>Mo Pmt</t>
  </si>
  <si>
    <t>Total Pmts</t>
  </si>
  <si>
    <t>Total Int</t>
  </si>
  <si>
    <t>Interest rate</t>
  </si>
  <si>
    <t>Loan Term:</t>
  </si>
  <si>
    <t>Interest Rate (Months):</t>
  </si>
  <si>
    <t>Direct Mail Profit Model</t>
  </si>
  <si>
    <t>Response Rate</t>
  </si>
  <si>
    <t>Number mailed:</t>
  </si>
  <si>
    <t>Response rate:</t>
  </si>
  <si>
    <t>Number Mailed</t>
  </si>
  <si>
    <t>Parameters</t>
  </si>
  <si>
    <t>Printing costs per unit:</t>
  </si>
  <si>
    <t>Mailing costs per unit:</t>
  </si>
  <si>
    <t>Responses:</t>
  </si>
  <si>
    <t>Profit per response:</t>
  </si>
  <si>
    <t>Gross profit:</t>
  </si>
  <si>
    <t>Printing + mailing costs:</t>
  </si>
  <si>
    <t>Resource Cost Variables</t>
  </si>
  <si>
    <t>Hourly labor cost</t>
  </si>
  <si>
    <t>Material cost</t>
  </si>
  <si>
    <t>Product A</t>
  </si>
  <si>
    <t>Product B</t>
  </si>
  <si>
    <t>Product C</t>
  </si>
  <si>
    <t>Hours per unit</t>
  </si>
  <si>
    <t>Material per unit</t>
  </si>
  <si>
    <t>Cost to produce</t>
  </si>
  <si>
    <t>Sales price</t>
  </si>
  <si>
    <t>Unit profit</t>
  </si>
  <si>
    <t>Units produced</t>
  </si>
  <si>
    <t>Total profit per product</t>
  </si>
  <si>
    <t>Total Profit</t>
  </si>
  <si>
    <t>Units</t>
  </si>
  <si>
    <t>Profit/Unit</t>
  </si>
  <si>
    <t>Profit</t>
  </si>
  <si>
    <t>Total</t>
  </si>
  <si>
    <t>Student Result</t>
  </si>
  <si>
    <t>Hourly_labor_cost</t>
  </si>
  <si>
    <t>Material_cost</t>
  </si>
  <si>
    <t>$B$17</t>
  </si>
  <si>
    <t>Cost Increase by 1</t>
  </si>
  <si>
    <t>Created by Roshan Vishwakarma on 20-09-2024</t>
  </si>
  <si>
    <t>Cost Decrease by 1</t>
  </si>
  <si>
    <t>Hourly labor cost increase &amp; material cost decreased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</si>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</sst>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_-[$$-409]* #,##0.00_ ;_-[$$-409]* \-#,##0.00\ ;_-[$$-409]* &quot;-&quot;??_ ;_-@_ "/>
    <numFmt numFmtId="166" formatCode="&quot;$&quot;#,##0"/>
    <numFmt numFmtId="167" formatCode="0.0000%"/>
    <numFmt numFmtId="168" formatCode="&quot;$&quot;#,##0.00_);[Red]\(&quot;$&quot;#,##0.00\)"/>
    <numFmt numFmtId="169" formatCode="_(* #,##0.00_);_(* \(#,##0.00\);_(* &quot;-&quot;??_);_(@_)"/>
    <numFmt numFmtId="170" formatCode="_(* #,##0_);_(* \(#,##0\);_(* &quot;-&quot;??_);_(@_)"/>
    <numFmt numFmtId="171" formatCode="_(&quot;$&quot;* #,##0.00_);_(&quot;$&quot;* \(#,##0.00\);_(&quot;$&quot;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24"/>
      <color theme="4"/>
      <name val="Calibri Light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libri Light"/>
      <family val="2"/>
      <scheme val="major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b/>
      <i/>
      <u/>
      <sz val="11"/>
      <color theme="1"/>
      <name val="Calibri Light"/>
      <family val="2"/>
    </font>
    <font>
      <i/>
      <sz val="10"/>
      <name val="Arial"/>
      <family val="2"/>
    </font>
    <font>
      <i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sz val="10"/>
      <color indexed="55"/>
      <name val="Arial"/>
      <family val="2"/>
    </font>
    <font>
      <sz val="10"/>
      <name val="Arial"/>
      <family val="2"/>
    </font>
    <font>
      <b/>
      <sz val="14"/>
      <color indexed="9"/>
      <name val="Calibri"/>
      <family val="2"/>
      <scheme val="minor"/>
    </font>
    <font>
      <b/>
      <sz val="10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theme="2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7" fillId="0" borderId="0" applyFill="0" applyBorder="0">
      <alignment vertical="center"/>
    </xf>
    <xf numFmtId="0" fontId="9" fillId="0" borderId="0">
      <alignment vertical="center"/>
    </xf>
    <xf numFmtId="169" fontId="20" fillId="0" borderId="0" applyFont="0" applyFill="0" applyBorder="0" applyAlignment="0" applyProtection="0"/>
    <xf numFmtId="171" fontId="20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1"/>
    <xf numFmtId="0" fontId="1" fillId="0" borderId="1" xfId="1" applyBorder="1"/>
    <xf numFmtId="164" fontId="1" fillId="0" borderId="1" xfId="1" applyNumberFormat="1" applyBorder="1"/>
    <xf numFmtId="9" fontId="1" fillId="0" borderId="1" xfId="1" applyNumberFormat="1" applyBorder="1"/>
    <xf numFmtId="10" fontId="1" fillId="0" borderId="1" xfId="1" applyNumberFormat="1" applyBorder="1"/>
    <xf numFmtId="0" fontId="1" fillId="0" borderId="0" xfId="1" quotePrefix="1"/>
    <xf numFmtId="0" fontId="6" fillId="0" borderId="2" xfId="2" applyFont="1" applyBorder="1"/>
    <xf numFmtId="0" fontId="7" fillId="0" borderId="2" xfId="3" applyBorder="1">
      <alignment vertical="center"/>
    </xf>
    <xf numFmtId="0" fontId="7" fillId="0" borderId="0" xfId="3">
      <alignment vertical="center"/>
    </xf>
    <xf numFmtId="0" fontId="8" fillId="4" borderId="0" xfId="0" applyFont="1" applyFill="1"/>
    <xf numFmtId="0" fontId="0" fillId="4" borderId="0" xfId="0" applyFill="1"/>
    <xf numFmtId="0" fontId="9" fillId="0" borderId="0" xfId="4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3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left"/>
    </xf>
    <xf numFmtId="165" fontId="11" fillId="5" borderId="0" xfId="0" applyNumberFormat="1" applyFont="1" applyFill="1"/>
    <xf numFmtId="10" fontId="11" fillId="0" borderId="0" xfId="0" applyNumberFormat="1" applyFont="1"/>
    <xf numFmtId="0" fontId="12" fillId="0" borderId="0" xfId="0" applyFont="1"/>
    <xf numFmtId="165" fontId="11" fillId="6" borderId="0" xfId="0" applyNumberFormat="1" applyFont="1" applyFill="1"/>
    <xf numFmtId="0" fontId="10" fillId="0" borderId="4" xfId="0" applyFont="1" applyBorder="1"/>
    <xf numFmtId="3" fontId="11" fillId="0" borderId="4" xfId="0" applyNumberFormat="1" applyFont="1" applyBorder="1"/>
    <xf numFmtId="0" fontId="11" fillId="0" borderId="4" xfId="0" applyFont="1" applyBorder="1" applyAlignment="1">
      <alignment horizontal="left" indent="2"/>
    </xf>
    <xf numFmtId="0" fontId="11" fillId="0" borderId="4" xfId="0" applyFont="1" applyBorder="1" applyAlignment="1">
      <alignment horizontal="left" indent="1"/>
    </xf>
    <xf numFmtId="9" fontId="11" fillId="0" borderId="4" xfId="0" applyNumberFormat="1" applyFont="1" applyBorder="1"/>
    <xf numFmtId="9" fontId="11" fillId="0" borderId="0" xfId="0" applyNumberFormat="1" applyFont="1"/>
    <xf numFmtId="0" fontId="10" fillId="0" borderId="4" xfId="0" applyFont="1" applyBorder="1" applyAlignment="1">
      <alignment horizontal="left"/>
    </xf>
    <xf numFmtId="3" fontId="10" fillId="0" borderId="4" xfId="0" applyNumberFormat="1" applyFont="1" applyBorder="1"/>
    <xf numFmtId="0" fontId="11" fillId="0" borderId="4" xfId="0" applyFont="1" applyBorder="1"/>
    <xf numFmtId="0" fontId="14" fillId="0" borderId="0" xfId="1" applyFont="1" applyAlignment="1">
      <alignment horizontal="center"/>
    </xf>
    <xf numFmtId="164" fontId="4" fillId="3" borderId="1" xfId="1" applyNumberFormat="1" applyFont="1" applyFill="1" applyBorder="1" applyAlignment="1">
      <alignment horizontal="center"/>
    </xf>
    <xf numFmtId="10" fontId="4" fillId="3" borderId="1" xfId="1" applyNumberFormat="1" applyFont="1" applyFill="1" applyBorder="1"/>
    <xf numFmtId="166" fontId="1" fillId="0" borderId="1" xfId="1" applyNumberFormat="1" applyBorder="1"/>
    <xf numFmtId="167" fontId="1" fillId="0" borderId="0" xfId="1" applyNumberFormat="1"/>
    <xf numFmtId="0" fontId="17" fillId="0" borderId="0" xfId="1" applyFont="1" applyAlignment="1">
      <alignment horizontal="center"/>
    </xf>
    <xf numFmtId="3" fontId="1" fillId="0" borderId="1" xfId="1" applyNumberFormat="1" applyBorder="1"/>
    <xf numFmtId="166" fontId="19" fillId="0" borderId="1" xfId="1" applyNumberFormat="1" applyFont="1" applyBorder="1"/>
    <xf numFmtId="10" fontId="2" fillId="3" borderId="1" xfId="1" applyNumberFormat="1" applyFont="1" applyFill="1" applyBorder="1"/>
    <xf numFmtId="3" fontId="2" fillId="3" borderId="1" xfId="1" applyNumberFormat="1" applyFont="1" applyFill="1" applyBorder="1" applyAlignment="1">
      <alignment horizontal="center"/>
    </xf>
    <xf numFmtId="10" fontId="1" fillId="0" borderId="0" xfId="1" applyNumberFormat="1"/>
    <xf numFmtId="168" fontId="1" fillId="0" borderId="1" xfId="1" applyNumberFormat="1" applyBorder="1"/>
    <xf numFmtId="170" fontId="0" fillId="0" borderId="1" xfId="5" applyNumberFormat="1" applyFont="1" applyBorder="1"/>
    <xf numFmtId="3" fontId="1" fillId="0" borderId="0" xfId="1" applyNumberFormat="1"/>
    <xf numFmtId="0" fontId="1" fillId="0" borderId="5" xfId="1" applyBorder="1"/>
    <xf numFmtId="0" fontId="4" fillId="3" borderId="5" xfId="1" applyFont="1" applyFill="1" applyBorder="1"/>
    <xf numFmtId="166" fontId="0" fillId="0" borderId="5" xfId="6" applyNumberFormat="1" applyFont="1" applyBorder="1"/>
    <xf numFmtId="0" fontId="4" fillId="0" borderId="5" xfId="1" applyFont="1" applyBorder="1"/>
    <xf numFmtId="166" fontId="4" fillId="0" borderId="5" xfId="6" applyNumberFormat="1" applyFont="1" applyBorder="1"/>
    <xf numFmtId="0" fontId="21" fillId="2" borderId="0" xfId="1" applyFont="1" applyFill="1"/>
    <xf numFmtId="166" fontId="21" fillId="2" borderId="0" xfId="1" applyNumberFormat="1" applyFont="1" applyFill="1"/>
    <xf numFmtId="0" fontId="22" fillId="0" borderId="0" xfId="1" applyFont="1" applyAlignment="1">
      <alignment horizontal="centerContinuous"/>
    </xf>
    <xf numFmtId="0" fontId="1" fillId="3" borderId="6" xfId="1" applyFill="1" applyBorder="1"/>
    <xf numFmtId="0" fontId="4" fillId="3" borderId="6" xfId="1" applyFont="1" applyFill="1" applyBorder="1" applyAlignment="1">
      <alignment horizontal="center"/>
    </xf>
    <xf numFmtId="0" fontId="1" fillId="0" borderId="0" xfId="1" applyAlignment="1">
      <alignment horizontal="left"/>
    </xf>
    <xf numFmtId="170" fontId="0" fillId="0" borderId="0" xfId="5" applyNumberFormat="1" applyFont="1" applyFill="1" applyBorder="1" applyAlignment="1"/>
    <xf numFmtId="166" fontId="0" fillId="0" borderId="0" xfId="5" applyNumberFormat="1" applyFont="1" applyFill="1" applyBorder="1" applyAlignment="1"/>
    <xf numFmtId="0" fontId="4" fillId="0" borderId="7" xfId="1" applyFont="1" applyBorder="1" applyAlignment="1">
      <alignment horizontal="left" vertical="center"/>
    </xf>
    <xf numFmtId="170" fontId="2" fillId="0" borderId="7" xfId="1" applyNumberFormat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166" fontId="2" fillId="0" borderId="7" xfId="1" applyNumberFormat="1" applyFont="1" applyBorder="1" applyAlignment="1">
      <alignment vertical="center"/>
    </xf>
    <xf numFmtId="0" fontId="3" fillId="0" borderId="0" xfId="1" applyFont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0" xfId="1" applyFont="1" applyAlignment="1">
      <alignment vertical="center" textRotation="90"/>
    </xf>
    <xf numFmtId="0" fontId="16" fillId="0" borderId="0" xfId="1" applyFont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vertical="center" textRotation="90"/>
    </xf>
    <xf numFmtId="0" fontId="4" fillId="3" borderId="5" xfId="1" applyFont="1" applyFill="1" applyBorder="1" applyAlignment="1">
      <alignment horizontal="center"/>
    </xf>
    <xf numFmtId="0" fontId="0" fillId="0" borderId="0" xfId="0" applyFill="1" applyBorder="1" applyAlignment="1"/>
    <xf numFmtId="166" fontId="0" fillId="0" borderId="9" xfId="0" applyNumberFormat="1" applyFill="1" applyBorder="1" applyAlignment="1"/>
    <xf numFmtId="0" fontId="23" fillId="8" borderId="10" xfId="0" applyFont="1" applyFill="1" applyBorder="1" applyAlignment="1">
      <alignment horizontal="left"/>
    </xf>
    <xf numFmtId="0" fontId="23" fillId="8" borderId="8" xfId="0" applyFont="1" applyFill="1" applyBorder="1" applyAlignment="1">
      <alignment horizontal="left"/>
    </xf>
    <xf numFmtId="0" fontId="0" fillId="0" borderId="11" xfId="0" applyFill="1" applyBorder="1" applyAlignment="1"/>
    <xf numFmtId="0" fontId="24" fillId="9" borderId="0" xfId="0" applyFont="1" applyFill="1" applyBorder="1" applyAlignment="1">
      <alignment horizontal="left"/>
    </xf>
    <xf numFmtId="0" fontId="25" fillId="9" borderId="11" xfId="0" applyFont="1" applyFill="1" applyBorder="1" applyAlignment="1">
      <alignment horizontal="left"/>
    </xf>
    <xf numFmtId="0" fontId="24" fillId="9" borderId="9" xfId="0" applyFont="1" applyFill="1" applyBorder="1" applyAlignment="1">
      <alignment horizontal="left"/>
    </xf>
    <xf numFmtId="0" fontId="26" fillId="8" borderId="8" xfId="0" applyFont="1" applyFill="1" applyBorder="1" applyAlignment="1">
      <alignment horizontal="right"/>
    </xf>
    <xf numFmtId="0" fontId="26" fillId="8" borderId="10" xfId="0" applyFont="1" applyFill="1" applyBorder="1" applyAlignment="1">
      <alignment horizontal="right"/>
    </xf>
    <xf numFmtId="0" fontId="0" fillId="10" borderId="0" xfId="0" applyFill="1" applyBorder="1" applyAlignment="1"/>
    <xf numFmtId="0" fontId="27" fillId="0" borderId="0" xfId="0" applyFont="1" applyFill="1" applyBorder="1" applyAlignment="1">
      <alignment vertical="top" wrapText="1"/>
    </xf>
  </cellXfs>
  <cellStyles count="7">
    <cellStyle name="Comma 2 2" xfId="5" xr:uid="{E5512D0F-2C69-4DD8-80F0-5C4048314A78}"/>
    <cellStyle name="Currency 2 2" xfId="6" xr:uid="{FA96C953-B42A-4910-A362-2B3A7ED1B81B}"/>
    <cellStyle name="Normal" xfId="0" builtinId="0"/>
    <cellStyle name="Normal 27" xfId="3" xr:uid="{A50A200A-C165-4AAC-98B4-11A0D0ECE28D}"/>
    <cellStyle name="Normal 28" xfId="4" xr:uid="{94DC3411-8DD3-4328-9340-A9EA66B32DE1}"/>
    <cellStyle name="Normal 3 2 2" xfId="1" xr:uid="{E040B9B0-5643-4CF1-B563-AAD831607275}"/>
    <cellStyle name="Title 14" xfId="2" xr:uid="{8B98FE75-E11E-4295-B539-A3890D944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US"/>
              <a:t>Profit by Product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'Scenario Mgr.'!$B$8:$D$8</c:f>
              <c:strCache>
                <c:ptCount val="3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</c:strCache>
            </c:strRef>
          </c:cat>
          <c:val>
            <c:numRef>
              <c:f>'Scenario Mgr.'!$B$15:$D$15</c:f>
              <c:numCache>
                <c:formatCode>"$"#,##0</c:formatCode>
                <c:ptCount val="3"/>
                <c:pt idx="0">
                  <c:v>11124</c:v>
                </c:pt>
                <c:pt idx="1">
                  <c:v>12708</c:v>
                </c:pt>
                <c:pt idx="2">
                  <c:v>14412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2-4A3C-BF0F-8CBA3A173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50"/>
        <c:axId val="-943766640"/>
        <c:axId val="-943767184"/>
      </c:barChart>
      <c:catAx>
        <c:axId val="-94376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43767184"/>
        <c:crosses val="autoZero"/>
        <c:auto val="1"/>
        <c:lblAlgn val="ctr"/>
        <c:lblOffset val="100"/>
        <c:noMultiLvlLbl val="0"/>
      </c:catAx>
      <c:valAx>
        <c:axId val="-943767184"/>
        <c:scaling>
          <c:orientation val="minMax"/>
        </c:scaling>
        <c:delete val="0"/>
        <c:axPos val="l"/>
        <c:numFmt formatCode="&quot;$&quot;#,##0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43766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18</xdr:row>
      <xdr:rowOff>95250</xdr:rowOff>
    </xdr:from>
    <xdr:ext cx="4572000" cy="27432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24B1FC-D7D6-4D05-ACF0-51D0B2EF4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Documents%20and%20Settings/akumarja/Local%20Settings/Temporary%20Internet%20Files/Content.Outlook/HP0FWUWB/Conditional%20format/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Folder/Folder/Excel%20Training%20-%20Illustrations%20v2/Excel%20Training%20-%20Illustrations%20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ew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Dashboard"/>
      <sheetName val="Data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5817-2886-43B2-9201-510A7CB8D4AF}">
  <dimension ref="B3:D15"/>
  <sheetViews>
    <sheetView showGridLines="0" workbookViewId="0"/>
  </sheetViews>
  <sheetFormatPr defaultColWidth="9.109375" defaultRowHeight="14.4" x14ac:dyDescent="0.3"/>
  <cols>
    <col min="1" max="1" width="2.109375" style="1" customWidth="1"/>
    <col min="2" max="2" width="24" style="1" customWidth="1"/>
    <col min="3" max="3" width="13.88671875" style="1" customWidth="1"/>
    <col min="4" max="4" width="6.88671875" style="1" customWidth="1"/>
    <col min="5" max="16384" width="9.109375" style="1"/>
  </cols>
  <sheetData>
    <row r="3" spans="2:4" ht="21" x14ac:dyDescent="0.4">
      <c r="B3" s="62" t="s">
        <v>0</v>
      </c>
      <c r="C3" s="62"/>
    </row>
    <row r="5" spans="2:4" x14ac:dyDescent="0.3">
      <c r="B5" s="63" t="s">
        <v>1</v>
      </c>
      <c r="C5" s="63"/>
    </row>
    <row r="6" spans="2:4" x14ac:dyDescent="0.3">
      <c r="B6" s="2" t="s">
        <v>2</v>
      </c>
      <c r="C6" s="3">
        <v>325000</v>
      </c>
    </row>
    <row r="7" spans="2:4" x14ac:dyDescent="0.3">
      <c r="B7" s="2" t="s">
        <v>3</v>
      </c>
      <c r="C7" s="4">
        <v>0.1</v>
      </c>
    </row>
    <row r="8" spans="2:4" x14ac:dyDescent="0.3">
      <c r="B8" s="2" t="s">
        <v>4</v>
      </c>
      <c r="C8" s="2">
        <v>80.338621249369837</v>
      </c>
    </row>
    <row r="9" spans="2:4" x14ac:dyDescent="0.3">
      <c r="B9" s="2" t="s">
        <v>5</v>
      </c>
      <c r="C9" s="5">
        <v>6.5000000000000002E-2</v>
      </c>
    </row>
    <row r="11" spans="2:4" x14ac:dyDescent="0.3">
      <c r="B11" s="63" t="s">
        <v>6</v>
      </c>
      <c r="C11" s="63"/>
    </row>
    <row r="12" spans="2:4" x14ac:dyDescent="0.3">
      <c r="B12" s="2" t="s">
        <v>7</v>
      </c>
      <c r="C12" s="3">
        <f>C6*(1-C7)</f>
        <v>292500</v>
      </c>
      <c r="D12" s="6"/>
    </row>
    <row r="13" spans="2:4" x14ac:dyDescent="0.3">
      <c r="B13" s="2" t="s">
        <v>8</v>
      </c>
      <c r="C13" s="3">
        <f>PMT(C9/12,C8,-C6)</f>
        <v>4999.9999992981884</v>
      </c>
      <c r="D13" s="6"/>
    </row>
    <row r="14" spans="2:4" x14ac:dyDescent="0.3">
      <c r="B14" s="2" t="s">
        <v>9</v>
      </c>
      <c r="C14" s="3">
        <f>C13*C8</f>
        <v>401693.10619046661</v>
      </c>
      <c r="D14" s="6"/>
    </row>
    <row r="15" spans="2:4" x14ac:dyDescent="0.3">
      <c r="B15" s="2" t="s">
        <v>10</v>
      </c>
      <c r="C15" s="3">
        <f>C14-C12</f>
        <v>109193.10619046661</v>
      </c>
      <c r="D15" s="6"/>
    </row>
  </sheetData>
  <mergeCells count="3">
    <mergeCell ref="B3:C3"/>
    <mergeCell ref="B5:C5"/>
    <mergeCell ref="B11:C1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BE08-15B0-402F-AB92-4CA86194EDFA}">
  <dimension ref="B3:H23"/>
  <sheetViews>
    <sheetView showGridLines="0" topLeftCell="A4" zoomScale="110" zoomScaleNormal="110" workbookViewId="0">
      <selection activeCell="D23" sqref="D23"/>
    </sheetView>
  </sheetViews>
  <sheetFormatPr defaultColWidth="9.109375" defaultRowHeight="15" customHeight="1" x14ac:dyDescent="0.3"/>
  <cols>
    <col min="1" max="1" width="4.44140625" style="16" customWidth="1"/>
    <col min="2" max="2" width="25.88671875" style="15" customWidth="1"/>
    <col min="3" max="3" width="12" style="15" customWidth="1"/>
    <col min="4" max="4" width="11.5546875" style="16" customWidth="1"/>
    <col min="5" max="16384" width="9.109375" style="16"/>
  </cols>
  <sheetData>
    <row r="3" spans="2:8" s="9" customFormat="1" ht="38.25" customHeight="1" thickBot="1" x14ac:dyDescent="0.65">
      <c r="B3" s="7" t="s">
        <v>11</v>
      </c>
      <c r="C3" s="8"/>
      <c r="D3" s="8"/>
      <c r="E3" s="8"/>
    </row>
    <row r="4" spans="2:8" s="9" customFormat="1" ht="17.25" customHeight="1" x14ac:dyDescent="0.3">
      <c r="B4" s="10"/>
      <c r="C4" s="11"/>
      <c r="D4" s="11"/>
      <c r="E4" s="11"/>
      <c r="H4" s="11"/>
    </row>
    <row r="5" spans="2:8" s="12" customFormat="1" ht="21" customHeight="1" x14ac:dyDescent="0.3">
      <c r="G5" s="9"/>
    </row>
    <row r="6" spans="2:8" ht="15" customHeight="1" x14ac:dyDescent="0.3">
      <c r="B6" s="13"/>
      <c r="C6" s="14" t="s">
        <v>12</v>
      </c>
      <c r="D6" s="15"/>
    </row>
    <row r="7" spans="2:8" ht="15" customHeight="1" x14ac:dyDescent="0.3">
      <c r="B7" s="17" t="s">
        <v>13</v>
      </c>
      <c r="C7" s="18">
        <v>5208.333333333333</v>
      </c>
      <c r="D7" s="15"/>
    </row>
    <row r="8" spans="2:8" ht="15" customHeight="1" x14ac:dyDescent="0.3">
      <c r="B8" s="17" t="s">
        <v>14</v>
      </c>
      <c r="C8" s="19">
        <v>2.4E-2</v>
      </c>
      <c r="D8" s="15"/>
      <c r="E8" s="20" t="s">
        <v>15</v>
      </c>
    </row>
    <row r="9" spans="2:8" ht="15" customHeight="1" x14ac:dyDescent="0.3">
      <c r="B9" s="17" t="s">
        <v>16</v>
      </c>
      <c r="C9" s="21">
        <f>C7*C8</f>
        <v>125</v>
      </c>
      <c r="D9" s="15"/>
    </row>
    <row r="12" spans="2:8" ht="15" customHeight="1" x14ac:dyDescent="0.3">
      <c r="B12" s="64" t="s">
        <v>17</v>
      </c>
      <c r="C12" s="64"/>
      <c r="D12" s="64"/>
    </row>
    <row r="13" spans="2:8" ht="15" customHeight="1" x14ac:dyDescent="0.3">
      <c r="B13" s="22" t="s">
        <v>18</v>
      </c>
      <c r="C13" s="23"/>
      <c r="D13" s="23"/>
    </row>
    <row r="14" spans="2:8" ht="15" customHeight="1" x14ac:dyDescent="0.3">
      <c r="B14" s="24" t="s">
        <v>19</v>
      </c>
      <c r="C14" s="23"/>
      <c r="D14" s="23">
        <v>1000000</v>
      </c>
    </row>
    <row r="15" spans="2:8" ht="15" customHeight="1" x14ac:dyDescent="0.3">
      <c r="B15" s="22" t="s">
        <v>20</v>
      </c>
      <c r="C15" s="23"/>
      <c r="D15" s="23"/>
    </row>
    <row r="16" spans="2:8" ht="15" customHeight="1" x14ac:dyDescent="0.3">
      <c r="B16" s="25" t="s">
        <v>21</v>
      </c>
      <c r="C16" s="23">
        <v>220000</v>
      </c>
      <c r="D16" s="26"/>
      <c r="F16" s="20" t="s">
        <v>22</v>
      </c>
    </row>
    <row r="17" spans="2:5" ht="15" customHeight="1" x14ac:dyDescent="0.3">
      <c r="B17" s="25" t="s">
        <v>23</v>
      </c>
      <c r="C17" s="23">
        <v>33571.428571428565</v>
      </c>
      <c r="D17" s="26"/>
      <c r="E17" s="27"/>
    </row>
    <row r="18" spans="2:5" ht="15" customHeight="1" x14ac:dyDescent="0.3">
      <c r="B18" s="25" t="s">
        <v>24</v>
      </c>
      <c r="C18" s="23">
        <v>115000</v>
      </c>
      <c r="D18" s="26"/>
      <c r="E18" s="27"/>
    </row>
    <row r="19" spans="2:5" ht="15" customHeight="1" x14ac:dyDescent="0.3">
      <c r="B19" s="25" t="s">
        <v>25</v>
      </c>
      <c r="C19" s="23">
        <v>60000</v>
      </c>
      <c r="D19" s="26"/>
      <c r="E19" s="27"/>
    </row>
    <row r="20" spans="2:5" ht="15" customHeight="1" x14ac:dyDescent="0.3">
      <c r="B20" s="28" t="s">
        <v>26</v>
      </c>
      <c r="C20" s="23"/>
      <c r="D20" s="23">
        <f>SUM(C16:C19)</f>
        <v>428571.42857142858</v>
      </c>
    </row>
    <row r="21" spans="2:5" ht="15" customHeight="1" x14ac:dyDescent="0.3">
      <c r="B21" s="22" t="s">
        <v>27</v>
      </c>
      <c r="C21" s="29"/>
      <c r="D21" s="29">
        <f>D14-D20</f>
        <v>571428.57142857136</v>
      </c>
    </row>
    <row r="22" spans="2:5" ht="15" customHeight="1" x14ac:dyDescent="0.3">
      <c r="B22" s="30" t="s">
        <v>28</v>
      </c>
      <c r="C22" s="23"/>
      <c r="D22" s="23">
        <f>IF(D21&gt;0,D21*30%,0)</f>
        <v>171428.57142857139</v>
      </c>
    </row>
    <row r="23" spans="2:5" ht="15" customHeight="1" x14ac:dyDescent="0.3">
      <c r="B23" s="22" t="s">
        <v>29</v>
      </c>
      <c r="C23" s="23"/>
      <c r="D23" s="29">
        <f>D21-D22</f>
        <v>400000</v>
      </c>
    </row>
  </sheetData>
  <mergeCells count="1">
    <mergeCell ref="B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077C-8321-4FAA-86E3-C71D8E80A5BE}">
  <dimension ref="B3:I15"/>
  <sheetViews>
    <sheetView showGridLines="0" workbookViewId="0"/>
  </sheetViews>
  <sheetFormatPr defaultColWidth="9.109375" defaultRowHeight="14.4" x14ac:dyDescent="0.3"/>
  <cols>
    <col min="1" max="1" width="2.109375" style="1" customWidth="1"/>
    <col min="2" max="2" width="21.44140625" style="1" customWidth="1"/>
    <col min="3" max="3" width="13.88671875" style="1" customWidth="1"/>
    <col min="4" max="4" width="8.33203125" style="1" customWidth="1"/>
    <col min="5" max="5" width="6.6640625" style="1" customWidth="1"/>
    <col min="6" max="9" width="11.88671875" style="1" customWidth="1"/>
    <col min="10" max="16384" width="9.109375" style="1"/>
  </cols>
  <sheetData>
    <row r="3" spans="2:9" ht="21" x14ac:dyDescent="0.4">
      <c r="B3" s="62" t="s">
        <v>0</v>
      </c>
      <c r="C3" s="62"/>
    </row>
    <row r="4" spans="2:9" x14ac:dyDescent="0.3">
      <c r="F4" s="31" t="s">
        <v>30</v>
      </c>
      <c r="G4" s="31" t="s">
        <v>31</v>
      </c>
      <c r="H4" s="31" t="s">
        <v>32</v>
      </c>
      <c r="I4" s="31" t="s">
        <v>33</v>
      </c>
    </row>
    <row r="5" spans="2:9" x14ac:dyDescent="0.3">
      <c r="B5" s="63" t="s">
        <v>1</v>
      </c>
      <c r="C5" s="63"/>
      <c r="E5" s="3"/>
      <c r="F5" s="32">
        <f>C12</f>
        <v>293310</v>
      </c>
      <c r="G5" s="32">
        <f>C13</f>
        <v>2059.909688563569</v>
      </c>
      <c r="H5" s="32">
        <f>C14</f>
        <v>741567.4878828848</v>
      </c>
      <c r="I5" s="32">
        <f>C15</f>
        <v>448257.4878828848</v>
      </c>
    </row>
    <row r="6" spans="2:9" x14ac:dyDescent="0.3">
      <c r="B6" s="2" t="s">
        <v>2</v>
      </c>
      <c r="C6" s="3">
        <v>325900</v>
      </c>
      <c r="D6" s="65" t="s">
        <v>34</v>
      </c>
      <c r="E6" s="33">
        <v>0.06</v>
      </c>
      <c r="F6" s="34"/>
      <c r="G6" s="34"/>
      <c r="H6" s="34"/>
      <c r="I6" s="34"/>
    </row>
    <row r="7" spans="2:9" x14ac:dyDescent="0.3">
      <c r="B7" s="2" t="s">
        <v>3</v>
      </c>
      <c r="C7" s="4">
        <v>0.1</v>
      </c>
      <c r="D7" s="65"/>
      <c r="E7" s="33">
        <f>E6+0.25%</f>
        <v>6.25E-2</v>
      </c>
      <c r="F7" s="34"/>
      <c r="G7" s="34"/>
      <c r="H7" s="34"/>
      <c r="I7" s="34"/>
    </row>
    <row r="8" spans="2:9" x14ac:dyDescent="0.3">
      <c r="B8" s="2" t="s">
        <v>35</v>
      </c>
      <c r="C8" s="2">
        <v>360</v>
      </c>
      <c r="D8" s="65"/>
      <c r="E8" s="33">
        <f t="shared" ref="E8:E14" si="0">E7+0.25%</f>
        <v>6.5000000000000002E-2</v>
      </c>
      <c r="F8" s="34"/>
      <c r="G8" s="34"/>
      <c r="H8" s="34"/>
      <c r="I8" s="34"/>
    </row>
    <row r="9" spans="2:9" x14ac:dyDescent="0.3">
      <c r="B9" s="2" t="s">
        <v>36</v>
      </c>
      <c r="C9" s="5">
        <v>6.5000000000000002E-2</v>
      </c>
      <c r="D9" s="65"/>
      <c r="E9" s="33">
        <f t="shared" si="0"/>
        <v>6.7500000000000004E-2</v>
      </c>
      <c r="F9" s="34"/>
      <c r="G9" s="34"/>
      <c r="H9" s="34"/>
      <c r="I9" s="34"/>
    </row>
    <row r="10" spans="2:9" x14ac:dyDescent="0.3">
      <c r="D10" s="65"/>
      <c r="E10" s="33">
        <f t="shared" si="0"/>
        <v>7.0000000000000007E-2</v>
      </c>
      <c r="F10" s="34"/>
      <c r="G10" s="34"/>
      <c r="H10" s="34"/>
      <c r="I10" s="34"/>
    </row>
    <row r="11" spans="2:9" x14ac:dyDescent="0.3">
      <c r="B11" s="63" t="s">
        <v>6</v>
      </c>
      <c r="C11" s="63"/>
      <c r="D11" s="65"/>
      <c r="E11" s="33">
        <f t="shared" si="0"/>
        <v>7.2500000000000009E-2</v>
      </c>
      <c r="F11" s="34"/>
      <c r="G11" s="34"/>
      <c r="H11" s="34"/>
      <c r="I11" s="34"/>
    </row>
    <row r="12" spans="2:9" x14ac:dyDescent="0.3">
      <c r="B12" s="2" t="s">
        <v>7</v>
      </c>
      <c r="C12" s="3">
        <f>C6*(1-C7)</f>
        <v>293310</v>
      </c>
      <c r="D12" s="65"/>
      <c r="E12" s="33">
        <f t="shared" si="0"/>
        <v>7.5000000000000011E-2</v>
      </c>
      <c r="F12" s="34"/>
      <c r="G12" s="34"/>
      <c r="H12" s="34"/>
      <c r="I12" s="34"/>
    </row>
    <row r="13" spans="2:9" x14ac:dyDescent="0.3">
      <c r="B13" s="2" t="s">
        <v>8</v>
      </c>
      <c r="C13" s="3">
        <f>PMT(C9/12,C8,-C6)</f>
        <v>2059.909688563569</v>
      </c>
      <c r="D13" s="65"/>
      <c r="E13" s="33">
        <f t="shared" si="0"/>
        <v>7.7500000000000013E-2</v>
      </c>
      <c r="F13" s="34"/>
      <c r="G13" s="34"/>
      <c r="H13" s="34"/>
      <c r="I13" s="34"/>
    </row>
    <row r="14" spans="2:9" x14ac:dyDescent="0.3">
      <c r="B14" s="2" t="s">
        <v>9</v>
      </c>
      <c r="C14" s="3">
        <f>C13*C8</f>
        <v>741567.4878828848</v>
      </c>
      <c r="D14" s="65"/>
      <c r="E14" s="33">
        <f t="shared" si="0"/>
        <v>8.0000000000000016E-2</v>
      </c>
      <c r="F14" s="34"/>
      <c r="G14" s="34"/>
      <c r="H14" s="34"/>
      <c r="I14" s="34"/>
    </row>
    <row r="15" spans="2:9" x14ac:dyDescent="0.3">
      <c r="B15" s="2" t="s">
        <v>10</v>
      </c>
      <c r="C15" s="3">
        <f>C14-C12</f>
        <v>448257.4878828848</v>
      </c>
      <c r="D15" s="6"/>
      <c r="E15" s="35"/>
    </row>
  </sheetData>
  <mergeCells count="4">
    <mergeCell ref="B3:C3"/>
    <mergeCell ref="B5:C5"/>
    <mergeCell ref="D6:D14"/>
    <mergeCell ref="B11:C1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ACCC-8B4B-4173-AC2A-4AD68F10DAF6}">
  <dimension ref="A3:M31"/>
  <sheetViews>
    <sheetView showGridLines="0" workbookViewId="0">
      <selection activeCell="H20" sqref="H20"/>
    </sheetView>
  </sheetViews>
  <sheetFormatPr defaultColWidth="9.109375" defaultRowHeight="14.4" x14ac:dyDescent="0.3"/>
  <cols>
    <col min="1" max="1" width="23" style="1" customWidth="1"/>
    <col min="2" max="2" width="10.109375" style="1" customWidth="1"/>
    <col min="3" max="3" width="4.44140625" style="1" customWidth="1"/>
    <col min="4" max="4" width="3.44140625" style="1" customWidth="1"/>
    <col min="5" max="5" width="10.109375" style="1" customWidth="1"/>
    <col min="6" max="13" width="9.44140625" style="1" customWidth="1"/>
    <col min="14" max="16384" width="9.109375" style="1"/>
  </cols>
  <sheetData>
    <row r="3" spans="1:13" ht="18" x14ac:dyDescent="0.35">
      <c r="A3" s="66" t="s">
        <v>37</v>
      </c>
      <c r="B3" s="66"/>
      <c r="C3" s="36"/>
    </row>
    <row r="5" spans="1:13" x14ac:dyDescent="0.3">
      <c r="A5" s="67" t="s">
        <v>1</v>
      </c>
      <c r="B5" s="67"/>
      <c r="F5" s="68" t="s">
        <v>38</v>
      </c>
      <c r="G5" s="68"/>
      <c r="H5" s="68"/>
      <c r="I5" s="68"/>
      <c r="J5" s="68"/>
      <c r="K5" s="68"/>
      <c r="L5" s="68"/>
      <c r="M5" s="68"/>
    </row>
    <row r="6" spans="1:13" x14ac:dyDescent="0.3">
      <c r="A6" s="2" t="s">
        <v>39</v>
      </c>
      <c r="B6" s="37">
        <v>275000</v>
      </c>
      <c r="E6" s="38">
        <f>B16</f>
        <v>8937.4999999999854</v>
      </c>
      <c r="F6" s="39">
        <v>1.4999999999999999E-2</v>
      </c>
      <c r="G6" s="39">
        <f t="shared" ref="G6:M6" si="0">F6+0.25%</f>
        <v>1.7499999999999998E-2</v>
      </c>
      <c r="H6" s="39">
        <f t="shared" si="0"/>
        <v>1.9999999999999997E-2</v>
      </c>
      <c r="I6" s="39">
        <f t="shared" si="0"/>
        <v>2.2499999999999996E-2</v>
      </c>
      <c r="J6" s="39">
        <f t="shared" si="0"/>
        <v>2.4999999999999994E-2</v>
      </c>
      <c r="K6" s="39">
        <f t="shared" si="0"/>
        <v>2.7499999999999993E-2</v>
      </c>
      <c r="L6" s="39">
        <f t="shared" si="0"/>
        <v>2.9999999999999992E-2</v>
      </c>
      <c r="M6" s="39">
        <f t="shared" si="0"/>
        <v>3.2499999999999994E-2</v>
      </c>
    </row>
    <row r="7" spans="1:13" x14ac:dyDescent="0.3">
      <c r="A7" s="2" t="s">
        <v>40</v>
      </c>
      <c r="B7" s="5">
        <v>2.5000000000000001E-2</v>
      </c>
      <c r="D7" s="69" t="s">
        <v>41</v>
      </c>
      <c r="E7" s="40">
        <v>100000</v>
      </c>
      <c r="F7" s="3">
        <f t="dataTable" ref="F7:M16" dt2D="1" dtr="1" r1="B7" r2="B6"/>
        <v>-20250.000000000007</v>
      </c>
      <c r="G7" s="3">
        <v>-15625.000000000011</v>
      </c>
      <c r="H7" s="3">
        <v>-11000.000000000015</v>
      </c>
      <c r="I7" s="3">
        <v>-6375.0000000000146</v>
      </c>
      <c r="J7" s="3">
        <v>-1750.0000000000146</v>
      </c>
      <c r="K7" s="3">
        <v>2874.9999999999854</v>
      </c>
      <c r="L7" s="3">
        <v>7499.9999999999782</v>
      </c>
      <c r="M7" s="3">
        <v>12124.999999999985</v>
      </c>
    </row>
    <row r="8" spans="1:13" x14ac:dyDescent="0.3">
      <c r="B8" s="41"/>
      <c r="D8" s="69"/>
      <c r="E8" s="40">
        <f t="shared" ref="E8:E16" si="1">E7+25000</f>
        <v>125000</v>
      </c>
      <c r="F8" s="3">
        <v>-25312.500000000007</v>
      </c>
      <c r="G8" s="3">
        <v>-19531.250000000007</v>
      </c>
      <c r="H8" s="3">
        <v>-13750.000000000015</v>
      </c>
      <c r="I8" s="3">
        <v>-7968.7500000000146</v>
      </c>
      <c r="J8" s="3">
        <v>-2187.5000000000218</v>
      </c>
      <c r="K8" s="3">
        <v>3593.7499999999782</v>
      </c>
      <c r="L8" s="3">
        <v>9374.9999999999782</v>
      </c>
      <c r="M8" s="3">
        <v>15156.249999999978</v>
      </c>
    </row>
    <row r="9" spans="1:13" x14ac:dyDescent="0.3">
      <c r="A9" s="67" t="s">
        <v>42</v>
      </c>
      <c r="B9" s="67"/>
      <c r="D9" s="69"/>
      <c r="E9" s="40">
        <f t="shared" si="1"/>
        <v>150000</v>
      </c>
      <c r="F9" s="3">
        <v>-30375</v>
      </c>
      <c r="G9" s="3">
        <v>-23437.500000000007</v>
      </c>
      <c r="H9" s="3">
        <v>-16500.000000000007</v>
      </c>
      <c r="I9" s="3">
        <v>-9562.5000000000073</v>
      </c>
      <c r="J9" s="3">
        <v>-2625.0000000000146</v>
      </c>
      <c r="K9" s="3">
        <v>4312.4999999999854</v>
      </c>
      <c r="L9" s="3">
        <v>11249.999999999985</v>
      </c>
      <c r="M9" s="3">
        <v>18187.499999999985</v>
      </c>
    </row>
    <row r="10" spans="1:13" x14ac:dyDescent="0.3">
      <c r="A10" s="2" t="s">
        <v>43</v>
      </c>
      <c r="B10" s="42">
        <f>IF(Number_mailed&lt;200000,0.2,IF(Number_mailed&lt;300000,0.15,0.1))</f>
        <v>0.15</v>
      </c>
      <c r="D10" s="69"/>
      <c r="E10" s="40">
        <f t="shared" si="1"/>
        <v>175000</v>
      </c>
      <c r="F10" s="3">
        <v>-35437.5</v>
      </c>
      <c r="G10" s="3">
        <v>-27343.750000000007</v>
      </c>
      <c r="H10" s="3">
        <v>-19250.000000000007</v>
      </c>
      <c r="I10" s="3">
        <v>-11156.250000000015</v>
      </c>
      <c r="J10" s="3">
        <v>-3062.5000000000146</v>
      </c>
      <c r="K10" s="3">
        <v>5031.2499999999854</v>
      </c>
      <c r="L10" s="3">
        <v>13124.999999999971</v>
      </c>
      <c r="M10" s="3">
        <v>21218.749999999985</v>
      </c>
    </row>
    <row r="11" spans="1:13" x14ac:dyDescent="0.3">
      <c r="A11" s="2" t="s">
        <v>44</v>
      </c>
      <c r="B11" s="42">
        <v>0.28000000000000003</v>
      </c>
      <c r="D11" s="69"/>
      <c r="E11" s="40">
        <f t="shared" si="1"/>
        <v>200000</v>
      </c>
      <c r="F11" s="3">
        <v>-30500.000000000015</v>
      </c>
      <c r="G11" s="3">
        <v>-21250.000000000022</v>
      </c>
      <c r="H11" s="3">
        <v>-12000.000000000029</v>
      </c>
      <c r="I11" s="3">
        <v>-2750.0000000000291</v>
      </c>
      <c r="J11" s="3">
        <v>6499.9999999999709</v>
      </c>
      <c r="K11" s="3">
        <v>15749.999999999971</v>
      </c>
      <c r="L11" s="3">
        <v>24999.999999999956</v>
      </c>
      <c r="M11" s="3">
        <v>34249.999999999971</v>
      </c>
    </row>
    <row r="12" spans="1:13" x14ac:dyDescent="0.3">
      <c r="A12" s="2" t="s">
        <v>45</v>
      </c>
      <c r="B12" s="43">
        <f>B6*B7</f>
        <v>6875</v>
      </c>
      <c r="D12" s="69"/>
      <c r="E12" s="40">
        <f t="shared" si="1"/>
        <v>225000</v>
      </c>
      <c r="F12" s="3">
        <v>-34312.500000000015</v>
      </c>
      <c r="G12" s="3">
        <v>-23906.250000000029</v>
      </c>
      <c r="H12" s="3">
        <v>-13500.000000000029</v>
      </c>
      <c r="I12" s="3">
        <v>-3093.7500000000291</v>
      </c>
      <c r="J12" s="3">
        <v>7312.4999999999709</v>
      </c>
      <c r="K12" s="3">
        <v>17718.749999999956</v>
      </c>
      <c r="L12" s="3">
        <v>28124.999999999956</v>
      </c>
      <c r="M12" s="3">
        <v>38531.249999999956</v>
      </c>
    </row>
    <row r="13" spans="1:13" x14ac:dyDescent="0.3">
      <c r="A13" s="2" t="s">
        <v>46</v>
      </c>
      <c r="B13" s="42">
        <v>18.5</v>
      </c>
      <c r="D13" s="69"/>
      <c r="E13" s="40">
        <f t="shared" si="1"/>
        <v>250000</v>
      </c>
      <c r="F13" s="3">
        <v>-38125.000000000015</v>
      </c>
      <c r="G13" s="3">
        <v>-26562.500000000015</v>
      </c>
      <c r="H13" s="3">
        <v>-15000.000000000029</v>
      </c>
      <c r="I13" s="3">
        <v>-3437.5000000000291</v>
      </c>
      <c r="J13" s="3">
        <v>8124.9999999999563</v>
      </c>
      <c r="K13" s="3">
        <v>19687.499999999956</v>
      </c>
      <c r="L13" s="3">
        <v>31249.999999999956</v>
      </c>
      <c r="M13" s="3">
        <v>42812.499999999956</v>
      </c>
    </row>
    <row r="14" spans="1:13" x14ac:dyDescent="0.3">
      <c r="A14" s="2" t="s">
        <v>47</v>
      </c>
      <c r="B14" s="3">
        <f>B12*B13</f>
        <v>127187.5</v>
      </c>
      <c r="D14" s="69"/>
      <c r="E14" s="40">
        <f t="shared" si="1"/>
        <v>275000</v>
      </c>
      <c r="F14" s="3">
        <v>-41937.500000000015</v>
      </c>
      <c r="G14" s="3">
        <v>-29218.750000000029</v>
      </c>
      <c r="H14" s="3">
        <v>-16500.000000000029</v>
      </c>
      <c r="I14" s="3">
        <v>-3781.2500000000291</v>
      </c>
      <c r="J14" s="3">
        <v>8937.4999999999563</v>
      </c>
      <c r="K14" s="3">
        <v>21656.249999999956</v>
      </c>
      <c r="L14" s="3">
        <v>34374.999999999956</v>
      </c>
      <c r="M14" s="3">
        <v>47093.749999999956</v>
      </c>
    </row>
    <row r="15" spans="1:13" x14ac:dyDescent="0.3">
      <c r="A15" s="2" t="s">
        <v>48</v>
      </c>
      <c r="B15" s="3">
        <f>B6*(B10+B11)</f>
        <v>118250.00000000001</v>
      </c>
      <c r="D15" s="69"/>
      <c r="E15" s="40">
        <f t="shared" si="1"/>
        <v>300000</v>
      </c>
      <c r="F15" s="3">
        <v>-30750</v>
      </c>
      <c r="G15" s="3">
        <v>-16875.000000000015</v>
      </c>
      <c r="H15" s="3">
        <v>-3000.0000000000146</v>
      </c>
      <c r="I15" s="3">
        <v>10874.999999999985</v>
      </c>
      <c r="J15" s="3">
        <v>24749.999999999971</v>
      </c>
      <c r="K15" s="3">
        <v>38624.999999999971</v>
      </c>
      <c r="L15" s="3">
        <v>52499.999999999971</v>
      </c>
      <c r="M15" s="3">
        <v>66374.999999999971</v>
      </c>
    </row>
    <row r="16" spans="1:13" x14ac:dyDescent="0.3">
      <c r="A16" s="2" t="s">
        <v>29</v>
      </c>
      <c r="B16" s="3">
        <f>B14-B15</f>
        <v>8937.4999999999854</v>
      </c>
      <c r="D16" s="69"/>
      <c r="E16" s="40">
        <f t="shared" si="1"/>
        <v>325000</v>
      </c>
      <c r="F16" s="3">
        <v>-33312.5</v>
      </c>
      <c r="G16" s="3">
        <v>-18281.250000000015</v>
      </c>
      <c r="H16" s="3">
        <v>-3250.0000000000146</v>
      </c>
      <c r="I16" s="3">
        <v>11781.249999999971</v>
      </c>
      <c r="J16" s="3">
        <v>26812.499999999971</v>
      </c>
      <c r="K16" s="3">
        <v>41843.749999999971</v>
      </c>
      <c r="L16" s="3">
        <v>56874.999999999971</v>
      </c>
      <c r="M16" s="3">
        <v>71906.249999999971</v>
      </c>
    </row>
    <row r="20" spans="1:11" x14ac:dyDescent="0.3">
      <c r="K20" s="35"/>
    </row>
    <row r="31" spans="1:11" x14ac:dyDescent="0.3">
      <c r="A31" s="44"/>
    </row>
  </sheetData>
  <mergeCells count="5">
    <mergeCell ref="A3:B3"/>
    <mergeCell ref="A5:B5"/>
    <mergeCell ref="F5:M5"/>
    <mergeCell ref="D7:D16"/>
    <mergeCell ref="A9:B9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595F-D624-4BBF-9202-806C698CA790}">
  <sheetPr>
    <outlinePr summaryBelow="0"/>
  </sheetPr>
  <dimension ref="B1:G12"/>
  <sheetViews>
    <sheetView showGridLines="0" workbookViewId="0"/>
  </sheetViews>
  <sheetFormatPr defaultRowHeight="14.4" outlineLevelRow="1" outlineLevelCol="1" x14ac:dyDescent="0.3"/>
  <cols>
    <col min="3" max="3" width="16.44140625" bestFit="1" customWidth="1"/>
    <col min="4" max="7" width="42.5546875" bestFit="1" customWidth="1" outlineLevel="1"/>
  </cols>
  <sheetData>
    <row r="1" spans="2:7" ht="15" thickBot="1" x14ac:dyDescent="0.35"/>
    <row r="2" spans="2:7" ht="15.6" x14ac:dyDescent="0.3">
      <c r="B2" s="74" t="s">
        <v>75</v>
      </c>
      <c r="C2" s="74"/>
      <c r="D2" s="79"/>
      <c r="E2" s="79"/>
      <c r="F2" s="79"/>
      <c r="G2" s="79"/>
    </row>
    <row r="3" spans="2:7" ht="15.6" collapsed="1" x14ac:dyDescent="0.3">
      <c r="B3" s="73"/>
      <c r="C3" s="73"/>
      <c r="D3" s="80" t="s">
        <v>77</v>
      </c>
      <c r="E3" s="80" t="s">
        <v>71</v>
      </c>
      <c r="F3" s="80" t="s">
        <v>73</v>
      </c>
      <c r="G3" s="80" t="s">
        <v>74</v>
      </c>
    </row>
    <row r="4" spans="2:7" hidden="1" outlineLevel="1" x14ac:dyDescent="0.3">
      <c r="B4" s="76"/>
      <c r="C4" s="76"/>
      <c r="D4" s="71"/>
      <c r="E4" s="82" t="s">
        <v>72</v>
      </c>
      <c r="F4" s="82" t="s">
        <v>72</v>
      </c>
      <c r="G4" s="82" t="s">
        <v>72</v>
      </c>
    </row>
    <row r="5" spans="2:7" x14ac:dyDescent="0.3">
      <c r="B5" s="77" t="s">
        <v>76</v>
      </c>
      <c r="C5" s="77"/>
      <c r="D5" s="75"/>
      <c r="E5" s="75"/>
      <c r="F5" s="75"/>
      <c r="G5" s="75"/>
    </row>
    <row r="6" spans="2:7" outlineLevel="1" x14ac:dyDescent="0.3">
      <c r="B6" s="76"/>
      <c r="C6" s="76" t="s">
        <v>68</v>
      </c>
      <c r="D6" s="71">
        <v>35</v>
      </c>
      <c r="E6" s="81">
        <v>35</v>
      </c>
      <c r="F6" s="81">
        <v>33</v>
      </c>
      <c r="G6" s="81">
        <v>35</v>
      </c>
    </row>
    <row r="7" spans="2:7" outlineLevel="1" x14ac:dyDescent="0.3">
      <c r="B7" s="76"/>
      <c r="C7" s="76" t="s">
        <v>69</v>
      </c>
      <c r="D7" s="71">
        <v>11</v>
      </c>
      <c r="E7" s="81">
        <v>13</v>
      </c>
      <c r="F7" s="81">
        <v>11</v>
      </c>
      <c r="G7" s="81">
        <v>11</v>
      </c>
    </row>
    <row r="8" spans="2:7" x14ac:dyDescent="0.3">
      <c r="B8" s="77" t="s">
        <v>78</v>
      </c>
      <c r="C8" s="77"/>
      <c r="D8" s="75"/>
      <c r="E8" s="75"/>
      <c r="F8" s="75"/>
      <c r="G8" s="75"/>
    </row>
    <row r="9" spans="2:7" ht="15" outlineLevel="1" thickBot="1" x14ac:dyDescent="0.35">
      <c r="B9" s="78"/>
      <c r="C9" s="78" t="s">
        <v>70</v>
      </c>
      <c r="D9" s="72">
        <v>38244</v>
      </c>
      <c r="E9" s="72">
        <v>37152</v>
      </c>
      <c r="F9" s="72">
        <v>40188</v>
      </c>
      <c r="G9" s="72">
        <v>38244</v>
      </c>
    </row>
    <row r="10" spans="2:7" x14ac:dyDescent="0.3">
      <c r="B10" t="s">
        <v>79</v>
      </c>
    </row>
    <row r="11" spans="2:7" x14ac:dyDescent="0.3">
      <c r="B11" t="s">
        <v>80</v>
      </c>
    </row>
    <row r="12" spans="2:7" x14ac:dyDescent="0.3">
      <c r="B1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F1FD-5546-4F5D-8B80-D6A06D516B8C}">
  <dimension ref="A3:D17"/>
  <sheetViews>
    <sheetView showGridLines="0" tabSelected="1" workbookViewId="0">
      <selection activeCell="H12" sqref="H12"/>
    </sheetView>
  </sheetViews>
  <sheetFormatPr defaultColWidth="9.109375" defaultRowHeight="14.4" x14ac:dyDescent="0.3"/>
  <cols>
    <col min="1" max="1" width="22.5546875" style="1" customWidth="1"/>
    <col min="2" max="4" width="11.88671875" style="1" customWidth="1"/>
    <col min="5" max="16384" width="9.109375" style="1"/>
  </cols>
  <sheetData>
    <row r="3" spans="1:4" x14ac:dyDescent="0.3">
      <c r="A3" s="70" t="s">
        <v>49</v>
      </c>
      <c r="B3" s="70"/>
    </row>
    <row r="4" spans="1:4" x14ac:dyDescent="0.3">
      <c r="A4" s="45" t="s">
        <v>50</v>
      </c>
      <c r="B4" s="45">
        <v>35</v>
      </c>
    </row>
    <row r="5" spans="1:4" x14ac:dyDescent="0.3">
      <c r="A5" s="45" t="s">
        <v>51</v>
      </c>
      <c r="B5" s="45">
        <v>11</v>
      </c>
    </row>
    <row r="8" spans="1:4" x14ac:dyDescent="0.3">
      <c r="A8" s="45"/>
      <c r="B8" s="46" t="s">
        <v>52</v>
      </c>
      <c r="C8" s="46" t="s">
        <v>53</v>
      </c>
      <c r="D8" s="46" t="s">
        <v>54</v>
      </c>
    </row>
    <row r="9" spans="1:4" x14ac:dyDescent="0.3">
      <c r="A9" s="45" t="s">
        <v>55</v>
      </c>
      <c r="B9" s="45">
        <v>12</v>
      </c>
      <c r="C9" s="45">
        <v>14</v>
      </c>
      <c r="D9" s="45">
        <v>24</v>
      </c>
    </row>
    <row r="10" spans="1:4" x14ac:dyDescent="0.3">
      <c r="A10" s="45" t="s">
        <v>56</v>
      </c>
      <c r="B10" s="45">
        <v>6</v>
      </c>
      <c r="C10" s="45">
        <v>9</v>
      </c>
      <c r="D10" s="45">
        <v>14</v>
      </c>
    </row>
    <row r="11" spans="1:4" x14ac:dyDescent="0.3">
      <c r="A11" s="45" t="s">
        <v>57</v>
      </c>
      <c r="B11" s="47">
        <f>(Hourly_labor_cost*B9)+(Material_cost*B10)</f>
        <v>486</v>
      </c>
      <c r="C11" s="47">
        <f>(Hourly_labor_cost*C9)+(Material_cost*C10)</f>
        <v>589</v>
      </c>
      <c r="D11" s="47">
        <f>(Hourly_labor_cost*D9)+(Material_cost*D10)</f>
        <v>994</v>
      </c>
    </row>
    <row r="12" spans="1:4" x14ac:dyDescent="0.3">
      <c r="A12" s="45" t="s">
        <v>58</v>
      </c>
      <c r="B12" s="47">
        <v>795</v>
      </c>
      <c r="C12" s="47">
        <v>1295</v>
      </c>
      <c r="D12" s="47">
        <v>2195</v>
      </c>
    </row>
    <row r="13" spans="1:4" x14ac:dyDescent="0.3">
      <c r="A13" s="45" t="s">
        <v>59</v>
      </c>
      <c r="B13" s="47">
        <f>B12-B11</f>
        <v>309</v>
      </c>
      <c r="C13" s="47">
        <f>C12-C11</f>
        <v>706</v>
      </c>
      <c r="D13" s="47">
        <f>D12-D11</f>
        <v>1201</v>
      </c>
    </row>
    <row r="14" spans="1:4" x14ac:dyDescent="0.3">
      <c r="A14" s="45" t="s">
        <v>60</v>
      </c>
      <c r="B14" s="45">
        <v>36</v>
      </c>
      <c r="C14" s="45">
        <v>18</v>
      </c>
      <c r="D14" s="45">
        <v>12</v>
      </c>
    </row>
    <row r="15" spans="1:4" x14ac:dyDescent="0.3">
      <c r="A15" s="48" t="s">
        <v>61</v>
      </c>
      <c r="B15" s="49">
        <f>B13*B14</f>
        <v>11124</v>
      </c>
      <c r="C15" s="49">
        <f>C13*C14</f>
        <v>12708</v>
      </c>
      <c r="D15" s="49">
        <f>D13*D14</f>
        <v>14412</v>
      </c>
    </row>
    <row r="17" spans="1:2" ht="18" x14ac:dyDescent="0.35">
      <c r="A17" s="50" t="s">
        <v>62</v>
      </c>
      <c r="B17" s="51">
        <f>SUM(B15:D15)</f>
        <v>38244</v>
      </c>
    </row>
  </sheetData>
  <scenarios current="2" show="2" sqref="B17">
    <scenario name="Cost Increase by 1" locked="1" count="2" user="Roshan Vishwakarma" comment="Created by Roshan Vishwakarma on 20-09-2024">
      <inputCells r="B4" val="35"/>
      <inputCells r="B5" val="13"/>
    </scenario>
    <scenario name="Cost Decrease by 1" locked="1" count="2" user="Roshan Vishwakarma" comment="Created by Roshan Vishwakarma on 20-09-2024">
      <inputCells r="B4" val="33"/>
      <inputCells r="B5" val="11"/>
    </scenario>
    <scenario name="Hourly labor cost increase &amp; material cost decreased" locked="1" count="2" user="Roshan Vishwakarma" comment="Created by Roshan Vishwakarma on 20-09-2024">
      <inputCells r="B4" val="35"/>
      <inputCells r="B5" val="11"/>
    </scenario>
  </scenarios>
  <mergeCells count="1">
    <mergeCell ref="A3:B3"/>
  </mergeCells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A419-EA32-4275-8DEB-3EF75EE1E98B}">
  <dimension ref="A3:D8"/>
  <sheetViews>
    <sheetView showGridLines="0" workbookViewId="0"/>
  </sheetViews>
  <sheetFormatPr defaultColWidth="9.109375" defaultRowHeight="14.4" x14ac:dyDescent="0.3"/>
  <cols>
    <col min="1" max="1" width="9.33203125" style="1" customWidth="1"/>
    <col min="2" max="2" width="10" style="1" customWidth="1"/>
    <col min="3" max="3" width="11.109375" style="1" customWidth="1"/>
    <col min="4" max="4" width="8.44140625" style="1" customWidth="1"/>
    <col min="5" max="6" width="7.88671875" style="1" customWidth="1"/>
    <col min="7" max="16384" width="9.109375" style="1"/>
  </cols>
  <sheetData>
    <row r="3" spans="1:4" ht="15" thickBot="1" x14ac:dyDescent="0.35">
      <c r="A3" s="52"/>
      <c r="B3" s="52"/>
      <c r="C3" s="52"/>
      <c r="D3" s="52"/>
    </row>
    <row r="4" spans="1:4" x14ac:dyDescent="0.3">
      <c r="A4" s="53"/>
      <c r="B4" s="54" t="s">
        <v>63</v>
      </c>
      <c r="C4" s="54" t="s">
        <v>64</v>
      </c>
      <c r="D4" s="54" t="s">
        <v>65</v>
      </c>
    </row>
    <row r="5" spans="1:4" x14ac:dyDescent="0.3">
      <c r="A5" s="55" t="s">
        <v>52</v>
      </c>
      <c r="B5" s="56">
        <v>100</v>
      </c>
      <c r="C5" s="57">
        <v>13</v>
      </c>
      <c r="D5" s="57">
        <f>B5*C5</f>
        <v>1300</v>
      </c>
    </row>
    <row r="6" spans="1:4" x14ac:dyDescent="0.3">
      <c r="A6" s="55" t="s">
        <v>53</v>
      </c>
      <c r="B6" s="56">
        <v>100</v>
      </c>
      <c r="C6" s="57">
        <v>18</v>
      </c>
      <c r="D6" s="57">
        <f>B6*C6</f>
        <v>1800</v>
      </c>
    </row>
    <row r="7" spans="1:4" x14ac:dyDescent="0.3">
      <c r="A7" s="55" t="s">
        <v>54</v>
      </c>
      <c r="B7" s="56">
        <v>100</v>
      </c>
      <c r="C7" s="57">
        <v>22</v>
      </c>
      <c r="D7" s="57">
        <f>B7*C7</f>
        <v>2200</v>
      </c>
    </row>
    <row r="8" spans="1:4" ht="15" thickBot="1" x14ac:dyDescent="0.35">
      <c r="A8" s="58" t="s">
        <v>66</v>
      </c>
      <c r="B8" s="59">
        <f>SUM(B5:B7)</f>
        <v>300</v>
      </c>
      <c r="C8" s="60"/>
      <c r="D8" s="61">
        <f>SUM(D5:D7)</f>
        <v>5300</v>
      </c>
    </row>
  </sheetData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0E98-9F14-4F45-8B2D-CA49CC7AE9CC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Goal Seek Ex1</vt:lpstr>
      <vt:lpstr>Goal Seek Ex2</vt:lpstr>
      <vt:lpstr>Data Table Ex1</vt:lpstr>
      <vt:lpstr>Data Table Ex2</vt:lpstr>
      <vt:lpstr>Scenario Summary</vt:lpstr>
      <vt:lpstr>Scenario Mgr.</vt:lpstr>
      <vt:lpstr>Solver</vt:lpstr>
      <vt:lpstr>Data Analysis</vt:lpstr>
      <vt:lpstr>Hourly_labor_cost</vt:lpstr>
      <vt:lpstr>Material_cost</vt:lpstr>
      <vt:lpstr>Number_mailed</vt:lpstr>
      <vt:lpstr>Response_rate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QSK613</cp:lastModifiedBy>
  <dcterms:created xsi:type="dcterms:W3CDTF">2022-05-19T01:26:55Z</dcterms:created>
  <dcterms:modified xsi:type="dcterms:W3CDTF">2024-09-20T05:27:59Z</dcterms:modified>
</cp:coreProperties>
</file>