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e\2023\AI Folder\Data-TJD\ProposeAll\"/>
    </mc:Choice>
  </mc:AlternateContent>
  <xr:revisionPtr revIDLastSave="0" documentId="13_ncr:1_{53645D10-CF3E-4D9B-9103-4C370C31B51C}" xr6:coauthVersionLast="47" xr6:coauthVersionMax="47" xr10:uidLastSave="{00000000-0000-0000-0000-000000000000}"/>
  <bookViews>
    <workbookView xWindow="8052" yWindow="336" windowWidth="34344" windowHeight="22980" xr2:uid="{00000000-000D-0000-FFFF-FFFF00000000}"/>
  </bookViews>
  <sheets>
    <sheet name="ArcaData_ArcaData_Tabl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2" i="1"/>
  <c r="AC4" i="1"/>
  <c r="AD4" i="1" s="1"/>
  <c r="AE4" i="1" s="1"/>
  <c r="AF4" i="1" s="1"/>
  <c r="AC5" i="1"/>
  <c r="AD5" i="1" s="1"/>
  <c r="AE5" i="1" s="1"/>
  <c r="AF5" i="1" s="1"/>
  <c r="AC6" i="1"/>
  <c r="AD6" i="1" s="1"/>
  <c r="AE6" i="1" s="1"/>
  <c r="AF6" i="1" s="1"/>
  <c r="AC7" i="1"/>
  <c r="AD7" i="1" s="1"/>
  <c r="AE7" i="1" s="1"/>
  <c r="AF7" i="1" s="1"/>
  <c r="AC8" i="1"/>
  <c r="AD8" i="1" s="1"/>
  <c r="AE8" i="1" s="1"/>
  <c r="AF8" i="1" s="1"/>
  <c r="AC9" i="1"/>
  <c r="AD9" i="1" s="1"/>
  <c r="AE9" i="1" s="1"/>
  <c r="AF9" i="1" s="1"/>
  <c r="AC10" i="1"/>
  <c r="AD10" i="1" s="1"/>
  <c r="AE10" i="1" s="1"/>
  <c r="AF10" i="1" s="1"/>
  <c r="AC11" i="1"/>
  <c r="AD11" i="1" s="1"/>
  <c r="AE11" i="1" s="1"/>
  <c r="AF11" i="1" s="1"/>
  <c r="AC12" i="1"/>
  <c r="AD12" i="1" s="1"/>
  <c r="AE12" i="1" s="1"/>
  <c r="AF12" i="1" s="1"/>
  <c r="AC13" i="1"/>
  <c r="AD13" i="1" s="1"/>
  <c r="AE13" i="1" s="1"/>
  <c r="AF13" i="1" s="1"/>
  <c r="AC14" i="1"/>
  <c r="AD14" i="1" s="1"/>
  <c r="AE14" i="1" s="1"/>
  <c r="AF14" i="1" s="1"/>
  <c r="AC15" i="1"/>
  <c r="AD15" i="1" s="1"/>
  <c r="AE15" i="1" s="1"/>
  <c r="AF15" i="1" s="1"/>
  <c r="AC16" i="1"/>
  <c r="AD16" i="1" s="1"/>
  <c r="AE16" i="1" s="1"/>
  <c r="AF16" i="1" s="1"/>
  <c r="AC17" i="1"/>
  <c r="AD17" i="1" s="1"/>
  <c r="AE17" i="1" s="1"/>
  <c r="AF17" i="1" s="1"/>
  <c r="AC18" i="1"/>
  <c r="AD18" i="1" s="1"/>
  <c r="AE18" i="1" s="1"/>
  <c r="AF18" i="1" s="1"/>
  <c r="AC19" i="1"/>
  <c r="AD19" i="1" s="1"/>
  <c r="AE19" i="1" s="1"/>
  <c r="AF19" i="1" s="1"/>
  <c r="AC20" i="1"/>
  <c r="AD20" i="1" s="1"/>
  <c r="AE20" i="1" s="1"/>
  <c r="AF20" i="1" s="1"/>
  <c r="AC21" i="1"/>
  <c r="AD21" i="1" s="1"/>
  <c r="AE21" i="1" s="1"/>
  <c r="AF21" i="1" s="1"/>
  <c r="AC22" i="1"/>
  <c r="AD22" i="1" s="1"/>
  <c r="AE22" i="1" s="1"/>
  <c r="AF22" i="1" s="1"/>
  <c r="AC23" i="1"/>
  <c r="AD23" i="1" s="1"/>
  <c r="AE23" i="1" s="1"/>
  <c r="AF23" i="1" s="1"/>
  <c r="AC24" i="1"/>
  <c r="AD24" i="1" s="1"/>
  <c r="AE24" i="1" s="1"/>
  <c r="AF24" i="1" s="1"/>
  <c r="AC25" i="1"/>
  <c r="AD25" i="1" s="1"/>
  <c r="AE25" i="1" s="1"/>
  <c r="AF25" i="1" s="1"/>
  <c r="AC26" i="1"/>
  <c r="AD26" i="1" s="1"/>
  <c r="AE26" i="1" s="1"/>
  <c r="AF26" i="1" s="1"/>
  <c r="AC27" i="1"/>
  <c r="AD27" i="1" s="1"/>
  <c r="AE27" i="1" s="1"/>
  <c r="AF27" i="1" s="1"/>
  <c r="AC28" i="1"/>
  <c r="AD28" i="1" s="1"/>
  <c r="AE28" i="1" s="1"/>
  <c r="AF28" i="1" s="1"/>
  <c r="AC29" i="1"/>
  <c r="AD29" i="1" s="1"/>
  <c r="AE29" i="1" s="1"/>
  <c r="AF29" i="1" s="1"/>
  <c r="AC30" i="1"/>
  <c r="AD30" i="1" s="1"/>
  <c r="AE30" i="1" s="1"/>
  <c r="AF30" i="1" s="1"/>
  <c r="AC31" i="1"/>
  <c r="AD31" i="1" s="1"/>
  <c r="AE31" i="1" s="1"/>
  <c r="AF31" i="1" s="1"/>
  <c r="AC32" i="1"/>
  <c r="AD32" i="1" s="1"/>
  <c r="AE32" i="1" s="1"/>
  <c r="AF32" i="1" s="1"/>
  <c r="AC33" i="1"/>
  <c r="AD33" i="1" s="1"/>
  <c r="AE33" i="1" s="1"/>
  <c r="AF33" i="1" s="1"/>
  <c r="AC34" i="1"/>
  <c r="AD34" i="1" s="1"/>
  <c r="AE34" i="1" s="1"/>
  <c r="AF34" i="1" s="1"/>
  <c r="AC35" i="1"/>
  <c r="AD35" i="1" s="1"/>
  <c r="AE35" i="1" s="1"/>
  <c r="AF35" i="1" s="1"/>
  <c r="AC36" i="1"/>
  <c r="AD36" i="1" s="1"/>
  <c r="AE36" i="1" s="1"/>
  <c r="AF36" i="1" s="1"/>
  <c r="AC37" i="1"/>
  <c r="AD37" i="1" s="1"/>
  <c r="AE37" i="1" s="1"/>
  <c r="AF37" i="1" s="1"/>
  <c r="AC38" i="1"/>
  <c r="AD38" i="1" s="1"/>
  <c r="AE38" i="1" s="1"/>
  <c r="AF38" i="1" s="1"/>
  <c r="AC39" i="1"/>
  <c r="AD39" i="1" s="1"/>
  <c r="AE39" i="1" s="1"/>
  <c r="AF39" i="1" s="1"/>
  <c r="AC40" i="1"/>
  <c r="AD40" i="1" s="1"/>
  <c r="AE40" i="1" s="1"/>
  <c r="AF40" i="1" s="1"/>
  <c r="AC41" i="1"/>
  <c r="AD41" i="1" s="1"/>
  <c r="AE41" i="1" s="1"/>
  <c r="AF41" i="1" s="1"/>
  <c r="AC42" i="1"/>
  <c r="AD42" i="1" s="1"/>
  <c r="AE42" i="1" s="1"/>
  <c r="AF42" i="1" s="1"/>
  <c r="AC43" i="1"/>
  <c r="AD43" i="1" s="1"/>
  <c r="AE43" i="1" s="1"/>
  <c r="AF43" i="1" s="1"/>
  <c r="AC44" i="1"/>
  <c r="AD44" i="1" s="1"/>
  <c r="AE44" i="1" s="1"/>
  <c r="AF44" i="1" s="1"/>
  <c r="AC45" i="1"/>
  <c r="AD45" i="1" s="1"/>
  <c r="AE45" i="1" s="1"/>
  <c r="AF45" i="1" s="1"/>
  <c r="AC46" i="1"/>
  <c r="AD46" i="1" s="1"/>
  <c r="AE46" i="1" s="1"/>
  <c r="AF46" i="1" s="1"/>
  <c r="AC47" i="1"/>
  <c r="AD47" i="1" s="1"/>
  <c r="AE47" i="1" s="1"/>
  <c r="AF47" i="1" s="1"/>
  <c r="AC48" i="1"/>
  <c r="AD48" i="1" s="1"/>
  <c r="AE48" i="1" s="1"/>
  <c r="AF48" i="1" s="1"/>
  <c r="AC49" i="1"/>
  <c r="AD49" i="1" s="1"/>
  <c r="AE49" i="1" s="1"/>
  <c r="AF49" i="1" s="1"/>
  <c r="AC50" i="1"/>
  <c r="AD50" i="1" s="1"/>
  <c r="AE50" i="1" s="1"/>
  <c r="AF50" i="1" s="1"/>
  <c r="AC51" i="1"/>
  <c r="AD51" i="1" s="1"/>
  <c r="AE51" i="1" s="1"/>
  <c r="AF51" i="1" s="1"/>
  <c r="AC52" i="1"/>
  <c r="AD52" i="1" s="1"/>
  <c r="AE52" i="1" s="1"/>
  <c r="AF52" i="1" s="1"/>
  <c r="AC53" i="1"/>
  <c r="AD53" i="1" s="1"/>
  <c r="AE53" i="1" s="1"/>
  <c r="AF53" i="1" s="1"/>
  <c r="AC54" i="1"/>
  <c r="AD54" i="1" s="1"/>
  <c r="AE54" i="1" s="1"/>
  <c r="AF54" i="1" s="1"/>
  <c r="AC55" i="1"/>
  <c r="AD55" i="1" s="1"/>
  <c r="AE55" i="1" s="1"/>
  <c r="AF55" i="1" s="1"/>
  <c r="AC56" i="1"/>
  <c r="AD56" i="1" s="1"/>
  <c r="AE56" i="1" s="1"/>
  <c r="AF56" i="1" s="1"/>
  <c r="AC57" i="1"/>
  <c r="AD57" i="1" s="1"/>
  <c r="AE57" i="1" s="1"/>
  <c r="AF57" i="1" s="1"/>
  <c r="AC58" i="1"/>
  <c r="AD58" i="1" s="1"/>
  <c r="AE58" i="1" s="1"/>
  <c r="AF58" i="1" s="1"/>
  <c r="AC3" i="1"/>
  <c r="AD3" i="1" s="1"/>
  <c r="AE3" i="1" s="1"/>
  <c r="AF3" i="1" s="1"/>
  <c r="AC2" i="1"/>
  <c r="AD2" i="1" s="1"/>
  <c r="AE2" i="1" s="1"/>
  <c r="AF2" i="1" s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3" i="1"/>
  <c r="AB4" i="1"/>
  <c r="AB5" i="1"/>
  <c r="AB6" i="1"/>
  <c r="AB7" i="1"/>
  <c r="AB8" i="1"/>
  <c r="AB9" i="1"/>
  <c r="AB10" i="1"/>
  <c r="AB2" i="1"/>
  <c r="Z3" i="1"/>
  <c r="AA3" i="1" s="1"/>
  <c r="AG3" i="1" s="1"/>
  <c r="Z4" i="1"/>
  <c r="AA4" i="1" s="1"/>
  <c r="AG4" i="1" s="1"/>
  <c r="Z5" i="1"/>
  <c r="AA5" i="1" s="1"/>
  <c r="AG5" i="1" s="1"/>
  <c r="Z6" i="1"/>
  <c r="AA6" i="1" s="1"/>
  <c r="AG6" i="1" s="1"/>
  <c r="Z7" i="1"/>
  <c r="AA7" i="1" s="1"/>
  <c r="AG7" i="1" s="1"/>
  <c r="Z8" i="1"/>
  <c r="AA8" i="1" s="1"/>
  <c r="AG8" i="1" s="1"/>
  <c r="Z9" i="1"/>
  <c r="AA9" i="1" s="1"/>
  <c r="AG9" i="1" s="1"/>
  <c r="Z10" i="1"/>
  <c r="AA10" i="1" s="1"/>
  <c r="AG10" i="1" s="1"/>
  <c r="Z11" i="1"/>
  <c r="AA11" i="1" s="1"/>
  <c r="AG11" i="1" s="1"/>
  <c r="Z12" i="1"/>
  <c r="AA12" i="1" s="1"/>
  <c r="AG12" i="1" s="1"/>
  <c r="Z13" i="1"/>
  <c r="AA13" i="1" s="1"/>
  <c r="AG13" i="1" s="1"/>
  <c r="Z14" i="1"/>
  <c r="AA14" i="1" s="1"/>
  <c r="AG14" i="1" s="1"/>
  <c r="Z15" i="1"/>
  <c r="AA15" i="1" s="1"/>
  <c r="AG15" i="1" s="1"/>
  <c r="Z16" i="1"/>
  <c r="AA16" i="1" s="1"/>
  <c r="AG16" i="1" s="1"/>
  <c r="Z17" i="1"/>
  <c r="AA17" i="1" s="1"/>
  <c r="AG17" i="1" s="1"/>
  <c r="Z18" i="1"/>
  <c r="AA18" i="1" s="1"/>
  <c r="AG18" i="1" s="1"/>
  <c r="Z19" i="1"/>
  <c r="AA19" i="1" s="1"/>
  <c r="AG19" i="1" s="1"/>
  <c r="Z20" i="1"/>
  <c r="AA20" i="1" s="1"/>
  <c r="AG20" i="1" s="1"/>
  <c r="Z21" i="1"/>
  <c r="AA21" i="1" s="1"/>
  <c r="AG21" i="1" s="1"/>
  <c r="Z22" i="1"/>
  <c r="AA22" i="1" s="1"/>
  <c r="AG22" i="1" s="1"/>
  <c r="Z23" i="1"/>
  <c r="AA23" i="1" s="1"/>
  <c r="AG23" i="1" s="1"/>
  <c r="Z24" i="1"/>
  <c r="AA24" i="1" s="1"/>
  <c r="AG24" i="1" s="1"/>
  <c r="Z25" i="1"/>
  <c r="AA25" i="1" s="1"/>
  <c r="AG25" i="1" s="1"/>
  <c r="Z26" i="1"/>
  <c r="AA26" i="1" s="1"/>
  <c r="AG26" i="1" s="1"/>
  <c r="Z27" i="1"/>
  <c r="AA27" i="1" s="1"/>
  <c r="AG27" i="1" s="1"/>
  <c r="Z28" i="1"/>
  <c r="AA28" i="1" s="1"/>
  <c r="AG28" i="1" s="1"/>
  <c r="Z29" i="1"/>
  <c r="AA29" i="1" s="1"/>
  <c r="AG29" i="1" s="1"/>
  <c r="Z30" i="1"/>
  <c r="AA30" i="1" s="1"/>
  <c r="AG30" i="1" s="1"/>
  <c r="Z31" i="1"/>
  <c r="AA31" i="1"/>
  <c r="AG31" i="1" s="1"/>
  <c r="Z32" i="1"/>
  <c r="AA32" i="1" s="1"/>
  <c r="AG32" i="1" s="1"/>
  <c r="Z33" i="1"/>
  <c r="Z34" i="1"/>
  <c r="AA34" i="1" s="1"/>
  <c r="AG34" i="1" s="1"/>
  <c r="Z35" i="1"/>
  <c r="AA35" i="1" s="1"/>
  <c r="AG35" i="1" s="1"/>
  <c r="Z36" i="1"/>
  <c r="AA36" i="1" s="1"/>
  <c r="AG36" i="1" s="1"/>
  <c r="Z37" i="1"/>
  <c r="AA37" i="1" s="1"/>
  <c r="AG37" i="1" s="1"/>
  <c r="Z38" i="1"/>
  <c r="AA38" i="1" s="1"/>
  <c r="AG38" i="1" s="1"/>
  <c r="Z39" i="1"/>
  <c r="AA39" i="1" s="1"/>
  <c r="AG39" i="1" s="1"/>
  <c r="Z40" i="1"/>
  <c r="Z41" i="1"/>
  <c r="AA41" i="1" s="1"/>
  <c r="AG41" i="1" s="1"/>
  <c r="Z42" i="1"/>
  <c r="AA42" i="1" s="1"/>
  <c r="AG42" i="1" s="1"/>
  <c r="Z43" i="1"/>
  <c r="AA43" i="1" s="1"/>
  <c r="AG43" i="1" s="1"/>
  <c r="Z44" i="1"/>
  <c r="AA44" i="1" s="1"/>
  <c r="AG44" i="1" s="1"/>
  <c r="Z45" i="1"/>
  <c r="AA45" i="1" s="1"/>
  <c r="AG45" i="1" s="1"/>
  <c r="Z46" i="1"/>
  <c r="AA46" i="1" s="1"/>
  <c r="AG46" i="1" s="1"/>
  <c r="Z47" i="1"/>
  <c r="AA47" i="1" s="1"/>
  <c r="AG47" i="1" s="1"/>
  <c r="Z48" i="1"/>
  <c r="AA48" i="1" s="1"/>
  <c r="AG48" i="1" s="1"/>
  <c r="Z49" i="1"/>
  <c r="AA49" i="1" s="1"/>
  <c r="AG49" i="1" s="1"/>
  <c r="Z50" i="1"/>
  <c r="AA50" i="1" s="1"/>
  <c r="AG50" i="1" s="1"/>
  <c r="Z51" i="1"/>
  <c r="AA51" i="1" s="1"/>
  <c r="AG51" i="1" s="1"/>
  <c r="Z52" i="1"/>
  <c r="AA52" i="1" s="1"/>
  <c r="AG52" i="1" s="1"/>
  <c r="Z53" i="1"/>
  <c r="AA53" i="1" s="1"/>
  <c r="AG53" i="1" s="1"/>
  <c r="Z54" i="1"/>
  <c r="AA54" i="1" s="1"/>
  <c r="AG54" i="1" s="1"/>
  <c r="Z55" i="1"/>
  <c r="AA55" i="1" s="1"/>
  <c r="AG55" i="1" s="1"/>
  <c r="Z56" i="1"/>
  <c r="AA56" i="1" s="1"/>
  <c r="AG56" i="1" s="1"/>
  <c r="Z57" i="1"/>
  <c r="AA57" i="1" s="1"/>
  <c r="AG57" i="1" s="1"/>
  <c r="Z58" i="1"/>
  <c r="AA58" i="1" s="1"/>
  <c r="AG58" i="1" s="1"/>
  <c r="Z2" i="1"/>
  <c r="AA2" i="1" s="1"/>
  <c r="AG2" i="1" s="1"/>
  <c r="AA33" i="1" l="1"/>
  <c r="AG33" i="1" s="1"/>
  <c r="AA40" i="1"/>
  <c r="AG40" i="1" s="1"/>
</calcChain>
</file>

<file path=xl/sharedStrings.xml><?xml version="1.0" encoding="utf-8"?>
<sst xmlns="http://schemas.openxmlformats.org/spreadsheetml/2006/main" count="333" uniqueCount="67">
  <si>
    <t>Invoice</t>
  </si>
  <si>
    <t>Silo</t>
  </si>
  <si>
    <t>Status</t>
  </si>
  <si>
    <t>Client</t>
  </si>
  <si>
    <t>Market</t>
  </si>
  <si>
    <t>Position</t>
  </si>
  <si>
    <t>Start</t>
  </si>
  <si>
    <t>Stop</t>
  </si>
  <si>
    <t>Dur</t>
  </si>
  <si>
    <t>Elap</t>
  </si>
  <si>
    <t>Ad-Leads</t>
  </si>
  <si>
    <t>Budget</t>
  </si>
  <si>
    <t>Actual</t>
  </si>
  <si>
    <t>CPL-TRAE</t>
  </si>
  <si>
    <t>CPL-ACT</t>
  </si>
  <si>
    <t>Dur-C</t>
  </si>
  <si>
    <t>Elap-C</t>
  </si>
  <si>
    <t>Target</t>
  </si>
  <si>
    <t>Leads</t>
  </si>
  <si>
    <t>Gross</t>
  </si>
  <si>
    <t>CPL-G</t>
  </si>
  <si>
    <t>C-Actual</t>
  </si>
  <si>
    <t>CPL-A</t>
  </si>
  <si>
    <t>CLF</t>
  </si>
  <si>
    <t>S44</t>
  </si>
  <si>
    <t>Running</t>
  </si>
  <si>
    <t>Hiring Area</t>
  </si>
  <si>
    <t>Driver / Drivers</t>
  </si>
  <si>
    <t>S09</t>
  </si>
  <si>
    <t>S07</t>
  </si>
  <si>
    <t>New</t>
  </si>
  <si>
    <t>S08</t>
  </si>
  <si>
    <t>S05</t>
  </si>
  <si>
    <t>S04</t>
  </si>
  <si>
    <t>S03</t>
  </si>
  <si>
    <t>Submitted</t>
  </si>
  <si>
    <t>S01</t>
  </si>
  <si>
    <t>Warehouse Agent</t>
  </si>
  <si>
    <t>S26</t>
  </si>
  <si>
    <t>Greensboro NC</t>
  </si>
  <si>
    <t>Knoxville TN</t>
  </si>
  <si>
    <t>Machine Operator</t>
  </si>
  <si>
    <t>Springfield MO</t>
  </si>
  <si>
    <t>Cincinnati (CVG)</t>
  </si>
  <si>
    <t>Cargo Warehouse</t>
  </si>
  <si>
    <t>Complete</t>
  </si>
  <si>
    <t>Elap-Budget</t>
  </si>
  <si>
    <t>Elap-C/Dur-C</t>
  </si>
  <si>
    <t>Total Budget for Invoice</t>
  </si>
  <si>
    <t>AP Rating</t>
  </si>
  <si>
    <t>Lead Multiplier Based on AP Rating</t>
  </si>
  <si>
    <t>Lead Equivelency Based on AP Rating</t>
  </si>
  <si>
    <t>Cost per Lead Based on Lead Equivelency</t>
  </si>
  <si>
    <t>Remaining Budget Based on Time Left</t>
  </si>
  <si>
    <t>Shift To</t>
  </si>
  <si>
    <t>This data above is downloadable from our internal tools. These are the correct headings and format.</t>
  </si>
  <si>
    <t>This data is all derived from the downloadable data to the Left</t>
  </si>
  <si>
    <t>Fort Worth Trucking</t>
  </si>
  <si>
    <t>Ohio Airport</t>
  </si>
  <si>
    <t>Trucking Corp</t>
  </si>
  <si>
    <t>West Paper Co</t>
  </si>
  <si>
    <t>Partial Transport</t>
  </si>
  <si>
    <t>Cincinnati Airport</t>
  </si>
  <si>
    <t>New Mexico Trans</t>
  </si>
  <si>
    <t>Cleveland</t>
  </si>
  <si>
    <t>Cost per Lead Based on Lead Equivalency</t>
  </si>
  <si>
    <t>Basic data to pass with 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</si>
</sst>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rgb="FF3F3F3F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0" fontId="0" fillId="0" borderId="0" xfId="0" applyNumberFormat="1"/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0" fontId="16" fillId="0" borderId="0" xfId="0" applyFont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9" fontId="16" fillId="33" borderId="10" xfId="0" applyNumberFormat="1" applyFont="1" applyFill="1" applyBorder="1" applyAlignment="1">
      <alignment horizontal="center" wrapText="1"/>
    </xf>
    <xf numFmtId="0" fontId="0" fillId="33" borderId="10" xfId="0" applyFill="1" applyBorder="1"/>
    <xf numFmtId="16" fontId="0" fillId="33" borderId="10" xfId="0" applyNumberFormat="1" applyFill="1" applyBorder="1"/>
    <xf numFmtId="8" fontId="0" fillId="33" borderId="10" xfId="0" applyNumberFormat="1" applyFill="1" applyBorder="1"/>
    <xf numFmtId="9" fontId="0" fillId="33" borderId="10" xfId="0" applyNumberFormat="1" applyFill="1" applyBorder="1"/>
    <xf numFmtId="10" fontId="16" fillId="34" borderId="10" xfId="2" applyNumberFormat="1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center" wrapText="1"/>
    </xf>
    <xf numFmtId="9" fontId="16" fillId="34" borderId="10" xfId="2" applyFont="1" applyFill="1" applyBorder="1" applyAlignment="1">
      <alignment horizontal="center" wrapText="1"/>
    </xf>
    <xf numFmtId="44" fontId="16" fillId="34" borderId="10" xfId="1" applyFont="1" applyFill="1" applyBorder="1" applyAlignment="1">
      <alignment horizontal="center" wrapText="1"/>
    </xf>
    <xf numFmtId="10" fontId="0" fillId="34" borderId="10" xfId="2" applyNumberFormat="1" applyFont="1" applyFill="1" applyBorder="1" applyAlignment="1">
      <alignment horizontal="center"/>
    </xf>
    <xf numFmtId="44" fontId="0" fillId="34" borderId="10" xfId="1" applyFont="1" applyFill="1" applyBorder="1"/>
    <xf numFmtId="0" fontId="0" fillId="34" borderId="10" xfId="0" applyFill="1" applyBorder="1" applyAlignment="1">
      <alignment horizontal="center"/>
    </xf>
    <xf numFmtId="9" fontId="0" fillId="34" borderId="10" xfId="2" applyFon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1" fontId="18" fillId="34" borderId="11" xfId="0" applyNumberFormat="1" applyFont="1" applyFill="1" applyBorder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13" fillId="7" borderId="7" xfId="15" applyAlignment="1">
      <alignment horizontal="center" wrapText="1"/>
    </xf>
    <xf numFmtId="9" fontId="13" fillId="7" borderId="7" xfId="15" applyNumberFormat="1" applyAlignment="1">
      <alignment horizontal="center" wrapText="1"/>
    </xf>
    <xf numFmtId="44" fontId="13" fillId="7" borderId="7" xfId="15" applyNumberFormat="1" applyAlignment="1">
      <alignment horizontal="center" wrapText="1"/>
    </xf>
    <xf numFmtId="0" fontId="13" fillId="7" borderId="7" xfId="15" applyAlignment="1">
      <alignment horizontal="center"/>
    </xf>
    <xf numFmtId="9" fontId="13" fillId="7" borderId="7" xfId="15" applyNumberFormat="1" applyAlignment="1">
      <alignment horizontal="center"/>
    </xf>
    <xf numFmtId="44" fontId="13" fillId="7" borderId="7" xfId="15" applyNumberFormat="1"/>
    <xf numFmtId="0" fontId="19" fillId="0" borderId="12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tabSelected="1" topLeftCell="G1" workbookViewId="0">
      <selection activeCell="AK16" sqref="AK16"/>
    </sheetView>
  </sheetViews>
  <sheetFormatPr defaultRowHeight="14.4" x14ac:dyDescent="0.3"/>
  <cols>
    <col min="1" max="1" width="7" bestFit="1" customWidth="1"/>
    <col min="2" max="2" width="3.88671875" bestFit="1" customWidth="1"/>
    <col min="3" max="3" width="9.21875" bestFit="1" customWidth="1"/>
    <col min="4" max="4" width="17.44140625" bestFit="1" customWidth="1"/>
    <col min="5" max="5" width="17.77734375" bestFit="1" customWidth="1"/>
    <col min="6" max="6" width="16" bestFit="1" customWidth="1"/>
    <col min="7" max="8" width="6.77734375" bestFit="1" customWidth="1"/>
    <col min="9" max="9" width="3.88671875" bestFit="1" customWidth="1"/>
    <col min="10" max="10" width="4.44140625" bestFit="1" customWidth="1"/>
    <col min="11" max="11" width="8.44140625" bestFit="1" customWidth="1"/>
    <col min="12" max="12" width="10.5546875" customWidth="1"/>
    <col min="13" max="13" width="8.109375" bestFit="1" customWidth="1"/>
    <col min="15" max="15" width="7.88671875" bestFit="1" customWidth="1"/>
    <col min="16" max="16" width="5.6640625" bestFit="1" customWidth="1"/>
    <col min="17" max="18" width="6.21875" bestFit="1" customWidth="1"/>
    <col min="19" max="19" width="5.6640625" bestFit="1" customWidth="1"/>
    <col min="20" max="20" width="9.5546875" bestFit="1" customWidth="1"/>
    <col min="21" max="21" width="7.109375" bestFit="1" customWidth="1"/>
    <col min="22" max="22" width="8.109375" bestFit="1" customWidth="1"/>
    <col min="23" max="23" width="6.109375" bestFit="1" customWidth="1"/>
    <col min="24" max="24" width="7.6640625" style="7" customWidth="1"/>
    <col min="25" max="25" width="2.88671875" customWidth="1"/>
    <col min="26" max="26" width="12.88671875" style="2" customWidth="1"/>
    <col min="27" max="27" width="12.88671875" customWidth="1"/>
    <col min="28" max="28" width="11.21875" customWidth="1"/>
    <col min="30" max="30" width="8.88671875" style="5"/>
    <col min="31" max="31" width="10.6640625" customWidth="1"/>
    <col min="32" max="32" width="12.77734375" customWidth="1"/>
    <col min="33" max="33" width="12" style="4" bestFit="1" customWidth="1"/>
    <col min="34" max="34" width="11.109375" style="3" customWidth="1"/>
    <col min="38" max="38" width="11.5546875" customWidth="1"/>
  </cols>
  <sheetData>
    <row r="1" spans="1:39" s="8" customFormat="1" ht="63" customHeight="1" thickTop="1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Z1" s="15" t="s">
        <v>47</v>
      </c>
      <c r="AA1" s="16" t="s">
        <v>46</v>
      </c>
      <c r="AB1" s="16" t="s">
        <v>48</v>
      </c>
      <c r="AC1" s="16" t="s">
        <v>49</v>
      </c>
      <c r="AD1" s="17" t="s">
        <v>50</v>
      </c>
      <c r="AE1" s="16" t="s">
        <v>51</v>
      </c>
      <c r="AF1" s="16" t="s">
        <v>65</v>
      </c>
      <c r="AG1" s="18" t="s">
        <v>53</v>
      </c>
      <c r="AH1" s="16" t="s">
        <v>54</v>
      </c>
      <c r="AJ1" s="28" t="s">
        <v>1</v>
      </c>
      <c r="AK1" s="29" t="s">
        <v>50</v>
      </c>
      <c r="AL1" s="28" t="s">
        <v>52</v>
      </c>
      <c r="AM1" s="30" t="s">
        <v>53</v>
      </c>
    </row>
    <row r="2" spans="1:39" ht="15.6" thickTop="1" thickBot="1" x14ac:dyDescent="0.35">
      <c r="A2" s="11">
        <v>164756</v>
      </c>
      <c r="B2" s="11" t="s">
        <v>24</v>
      </c>
      <c r="C2" s="11" t="s">
        <v>25</v>
      </c>
      <c r="D2" s="11" t="s">
        <v>57</v>
      </c>
      <c r="E2" s="11" t="s">
        <v>26</v>
      </c>
      <c r="F2" s="11" t="s">
        <v>27</v>
      </c>
      <c r="G2" s="12">
        <v>45270</v>
      </c>
      <c r="H2" s="12">
        <v>44935</v>
      </c>
      <c r="I2" s="11">
        <v>31</v>
      </c>
      <c r="J2" s="11">
        <v>13</v>
      </c>
      <c r="K2" s="11">
        <v>0</v>
      </c>
      <c r="L2" s="13">
        <v>0</v>
      </c>
      <c r="M2" s="13">
        <v>0</v>
      </c>
      <c r="N2" s="13">
        <v>0</v>
      </c>
      <c r="O2" s="13">
        <v>0</v>
      </c>
      <c r="P2" s="11">
        <v>31</v>
      </c>
      <c r="Q2" s="11">
        <v>13</v>
      </c>
      <c r="R2" s="11">
        <v>6</v>
      </c>
      <c r="S2" s="11">
        <v>40</v>
      </c>
      <c r="T2" s="13">
        <v>0</v>
      </c>
      <c r="U2" s="13">
        <v>0</v>
      </c>
      <c r="V2" s="13">
        <v>0</v>
      </c>
      <c r="W2" s="13">
        <v>0</v>
      </c>
      <c r="X2" s="14">
        <v>15.87</v>
      </c>
      <c r="Y2" s="1"/>
      <c r="Z2" s="19">
        <f>Q2/P2</f>
        <v>0.41935483870967744</v>
      </c>
      <c r="AA2" s="20">
        <f t="shared" ref="AA2:AA33" si="0">Z2*L2</f>
        <v>0</v>
      </c>
      <c r="AB2" s="20">
        <f>SUMIF($A$2:$A$100, A2, $L$2:$L$100)</f>
        <v>998</v>
      </c>
      <c r="AC2" s="21">
        <f>IF(B2="S01", 5, IF(B2="S02", 6, IF(B2="S03", 4, IF(B2="S04", 3, IF(B2="S05", 5, IF(B2="S06", 5, IF(B2="S07", 7, IF(B2="S08", 7, IF(B2="S09", 7, IF(B2="S26", 8, IF(B2="S28", 7, IF(B2="S30", 2, IF(B2="S41", 5, IF(B2="H01", 8, 5))))))))))))))</f>
        <v>5</v>
      </c>
      <c r="AD2" s="22">
        <f>AC2/5</f>
        <v>1</v>
      </c>
      <c r="AE2" s="23">
        <f t="shared" ref="AE2:AE33" si="1">AD2*K2</f>
        <v>0</v>
      </c>
      <c r="AF2" s="20">
        <f t="shared" ref="AF2:AF33" si="2">IFERROR(L2/AE2, 0)</f>
        <v>0</v>
      </c>
      <c r="AG2" s="20">
        <f t="shared" ref="AG2:AG33" si="3">L2-AA2</f>
        <v>0</v>
      </c>
      <c r="AH2" s="21" t="str">
        <f t="shared" ref="AH2:AH33" si="4">IF(X2 &gt; 1.2, "Quality", IF(X2 &lt; 1, "Quantity", "Leave It"))</f>
        <v>Quality</v>
      </c>
      <c r="AJ2" s="31" t="s">
        <v>24</v>
      </c>
      <c r="AK2" s="32">
        <v>1</v>
      </c>
      <c r="AL2" s="33">
        <v>0</v>
      </c>
      <c r="AM2" s="33">
        <v>0</v>
      </c>
    </row>
    <row r="3" spans="1:39" ht="15.6" thickTop="1" thickBot="1" x14ac:dyDescent="0.35">
      <c r="A3" s="11">
        <v>164756</v>
      </c>
      <c r="B3" s="11" t="s">
        <v>28</v>
      </c>
      <c r="C3" s="11" t="s">
        <v>25</v>
      </c>
      <c r="D3" s="11" t="s">
        <v>57</v>
      </c>
      <c r="E3" s="11" t="s">
        <v>26</v>
      </c>
      <c r="F3" s="11" t="s">
        <v>27</v>
      </c>
      <c r="G3" s="12">
        <v>45270</v>
      </c>
      <c r="H3" s="12">
        <v>44935</v>
      </c>
      <c r="I3" s="11">
        <v>31</v>
      </c>
      <c r="J3" s="11">
        <v>13</v>
      </c>
      <c r="K3" s="11">
        <v>0</v>
      </c>
      <c r="L3" s="13">
        <v>24</v>
      </c>
      <c r="M3" s="13">
        <v>0</v>
      </c>
      <c r="N3" s="13">
        <v>5.03</v>
      </c>
      <c r="O3" s="13">
        <v>0</v>
      </c>
      <c r="P3" s="11">
        <v>31</v>
      </c>
      <c r="Q3" s="11">
        <v>13</v>
      </c>
      <c r="R3" s="11">
        <v>6</v>
      </c>
      <c r="S3" s="11">
        <v>40</v>
      </c>
      <c r="T3" s="13">
        <v>0</v>
      </c>
      <c r="U3" s="13">
        <v>0</v>
      </c>
      <c r="V3" s="13">
        <v>0</v>
      </c>
      <c r="W3" s="13">
        <v>0</v>
      </c>
      <c r="X3" s="14">
        <v>15.87</v>
      </c>
      <c r="Y3" s="1"/>
      <c r="Z3" s="19">
        <f t="shared" ref="Z3:Z58" si="5">Q3/P3</f>
        <v>0.41935483870967744</v>
      </c>
      <c r="AA3" s="20">
        <f t="shared" si="0"/>
        <v>10.064516129032258</v>
      </c>
      <c r="AB3" s="20">
        <f>SUMIF($A$2:$A$100, A3, $L$2:$L$100)</f>
        <v>998</v>
      </c>
      <c r="AC3" s="21">
        <f>IF(B3="S01", 5, IF(B3="S02", 6, IF(B3="S03", 4, IF(B3="S04", 3, IF(B3="S05", 5, IF(B3="S06", 5, IF(B3="S07", 7, IF(B3="S08", 7, IF(B3="S09", 7, IF(B3="S26", 8, IF(B3="S28", 7, IF(B3="S30", 2, IF(B3="S41", 5, IF(B3="H01", 8, 5))))))))))))))</f>
        <v>7</v>
      </c>
      <c r="AD3" s="22">
        <f t="shared" ref="AD3:AD58" si="6">AC3/5</f>
        <v>1.4</v>
      </c>
      <c r="AE3" s="23">
        <f t="shared" si="1"/>
        <v>0</v>
      </c>
      <c r="AF3" s="20">
        <f t="shared" si="2"/>
        <v>0</v>
      </c>
      <c r="AG3" s="20">
        <f t="shared" si="3"/>
        <v>13.935483870967742</v>
      </c>
      <c r="AH3" s="21" t="str">
        <f t="shared" si="4"/>
        <v>Quality</v>
      </c>
      <c r="AJ3" s="31" t="s">
        <v>28</v>
      </c>
      <c r="AK3" s="32">
        <v>1.4</v>
      </c>
      <c r="AL3" s="33">
        <v>0</v>
      </c>
      <c r="AM3" s="33">
        <v>13.935483870967742</v>
      </c>
    </row>
    <row r="4" spans="1:39" ht="15.6" thickTop="1" thickBot="1" x14ac:dyDescent="0.35">
      <c r="A4" s="11">
        <v>164756</v>
      </c>
      <c r="B4" s="11" t="s">
        <v>29</v>
      </c>
      <c r="C4" s="11" t="s">
        <v>30</v>
      </c>
      <c r="D4" s="11" t="s">
        <v>57</v>
      </c>
      <c r="E4" s="11" t="s">
        <v>26</v>
      </c>
      <c r="F4" s="11" t="s">
        <v>27</v>
      </c>
      <c r="G4" s="12">
        <v>45270</v>
      </c>
      <c r="H4" s="12">
        <v>44935</v>
      </c>
      <c r="I4" s="11">
        <v>31</v>
      </c>
      <c r="J4" s="11">
        <v>13</v>
      </c>
      <c r="K4" s="11">
        <v>0</v>
      </c>
      <c r="L4" s="13">
        <v>24</v>
      </c>
      <c r="M4" s="13">
        <v>0</v>
      </c>
      <c r="N4" s="13">
        <v>5.03</v>
      </c>
      <c r="O4" s="13">
        <v>0</v>
      </c>
      <c r="P4" s="11">
        <v>31</v>
      </c>
      <c r="Q4" s="11">
        <v>13</v>
      </c>
      <c r="R4" s="11">
        <v>6</v>
      </c>
      <c r="S4" s="11">
        <v>40</v>
      </c>
      <c r="T4" s="13">
        <v>0</v>
      </c>
      <c r="U4" s="13">
        <v>0</v>
      </c>
      <c r="V4" s="13">
        <v>0</v>
      </c>
      <c r="W4" s="13">
        <v>0</v>
      </c>
      <c r="X4" s="14">
        <v>15.87</v>
      </c>
      <c r="Y4" s="1"/>
      <c r="Z4" s="19">
        <f t="shared" si="5"/>
        <v>0.41935483870967744</v>
      </c>
      <c r="AA4" s="20">
        <f t="shared" si="0"/>
        <v>10.064516129032258</v>
      </c>
      <c r="AB4" s="20">
        <f>SUMIF($A$2:$A$100, A4, $L$2:$L$100)</f>
        <v>998</v>
      </c>
      <c r="AC4" s="21">
        <f>IF(B4="S01", 5, IF(B4="S02", 6, IF(B4="S03", 4, IF(B4="S04", 3, IF(B4="S05", 5, IF(B4="S06", 5, IF(B4="S07", 7, IF(B4="S08", 7, IF(B4="S09", 7, IF(B4="S26", 8, IF(B4="S28", 7, IF(B4="S30", 2, IF(B4="S41", 5, IF(B4="H01", 8, 5))))))))))))))</f>
        <v>7</v>
      </c>
      <c r="AD4" s="22">
        <f t="shared" si="6"/>
        <v>1.4</v>
      </c>
      <c r="AE4" s="23">
        <f t="shared" si="1"/>
        <v>0</v>
      </c>
      <c r="AF4" s="20">
        <f t="shared" si="2"/>
        <v>0</v>
      </c>
      <c r="AG4" s="20">
        <f t="shared" si="3"/>
        <v>13.935483870967742</v>
      </c>
      <c r="AH4" s="21" t="str">
        <f t="shared" si="4"/>
        <v>Quality</v>
      </c>
      <c r="AJ4" s="31" t="s">
        <v>29</v>
      </c>
      <c r="AK4" s="32">
        <v>1.4</v>
      </c>
      <c r="AL4" s="33">
        <v>0</v>
      </c>
      <c r="AM4" s="33">
        <v>13.935483870967742</v>
      </c>
    </row>
    <row r="5" spans="1:39" ht="15.6" thickTop="1" thickBot="1" x14ac:dyDescent="0.35">
      <c r="A5" s="11">
        <v>164756</v>
      </c>
      <c r="B5" s="11" t="s">
        <v>31</v>
      </c>
      <c r="C5" s="11" t="s">
        <v>25</v>
      </c>
      <c r="D5" s="11" t="s">
        <v>57</v>
      </c>
      <c r="E5" s="11" t="s">
        <v>26</v>
      </c>
      <c r="F5" s="11" t="s">
        <v>27</v>
      </c>
      <c r="G5" s="12">
        <v>45270</v>
      </c>
      <c r="H5" s="12">
        <v>44935</v>
      </c>
      <c r="I5" s="11">
        <v>31</v>
      </c>
      <c r="J5" s="11">
        <v>13</v>
      </c>
      <c r="K5" s="11">
        <v>13</v>
      </c>
      <c r="L5" s="13">
        <v>200</v>
      </c>
      <c r="M5" s="13">
        <v>0</v>
      </c>
      <c r="N5" s="13">
        <v>3.23</v>
      </c>
      <c r="O5" s="13">
        <v>0</v>
      </c>
      <c r="P5" s="11">
        <v>31</v>
      </c>
      <c r="Q5" s="11">
        <v>13</v>
      </c>
      <c r="R5" s="11">
        <v>6</v>
      </c>
      <c r="S5" s="11">
        <v>40</v>
      </c>
      <c r="T5" s="13">
        <v>0</v>
      </c>
      <c r="U5" s="13">
        <v>0</v>
      </c>
      <c r="V5" s="13">
        <v>0</v>
      </c>
      <c r="W5" s="13">
        <v>0</v>
      </c>
      <c r="X5" s="14">
        <v>15.87</v>
      </c>
      <c r="Y5" s="1"/>
      <c r="Z5" s="19">
        <f t="shared" si="5"/>
        <v>0.41935483870967744</v>
      </c>
      <c r="AA5" s="20">
        <f t="shared" si="0"/>
        <v>83.870967741935488</v>
      </c>
      <c r="AB5" s="20">
        <f>SUMIF($A$2:$A$100, A5, $L$2:$L$100)</f>
        <v>998</v>
      </c>
      <c r="AC5" s="21">
        <f>IF(B5="S01", 5, IF(B5="S02", 6, IF(B5="S03", 4, IF(B5="S04", 3, IF(B5="S05", 5, IF(B5="S06", 5, IF(B5="S07", 7, IF(B5="S08", 7, IF(B5="S09", 7, IF(B5="S26", 8, IF(B5="S28", 7, IF(B5="S30", 2, IF(B5="S41", 5, IF(B5="H01", 8, 5))))))))))))))</f>
        <v>7</v>
      </c>
      <c r="AD5" s="22">
        <f t="shared" si="6"/>
        <v>1.4</v>
      </c>
      <c r="AE5" s="23">
        <f t="shared" si="1"/>
        <v>18.2</v>
      </c>
      <c r="AF5" s="20">
        <f t="shared" si="2"/>
        <v>10.989010989010989</v>
      </c>
      <c r="AG5" s="20">
        <f t="shared" si="3"/>
        <v>116.12903225806451</v>
      </c>
      <c r="AH5" s="21" t="str">
        <f t="shared" si="4"/>
        <v>Quality</v>
      </c>
      <c r="AJ5" s="31" t="s">
        <v>31</v>
      </c>
      <c r="AK5" s="32">
        <v>1.4</v>
      </c>
      <c r="AL5" s="33">
        <v>11</v>
      </c>
      <c r="AM5" s="33">
        <v>120</v>
      </c>
    </row>
    <row r="6" spans="1:39" ht="15.6" thickTop="1" thickBot="1" x14ac:dyDescent="0.35">
      <c r="A6" s="11">
        <v>164756</v>
      </c>
      <c r="B6" s="11" t="s">
        <v>32</v>
      </c>
      <c r="C6" s="11" t="s">
        <v>25</v>
      </c>
      <c r="D6" s="11" t="s">
        <v>57</v>
      </c>
      <c r="E6" s="11" t="s">
        <v>26</v>
      </c>
      <c r="F6" s="11" t="s">
        <v>27</v>
      </c>
      <c r="G6" s="12">
        <v>45270</v>
      </c>
      <c r="H6" s="12">
        <v>44935</v>
      </c>
      <c r="I6" s="11">
        <v>31</v>
      </c>
      <c r="J6" s="11">
        <v>13</v>
      </c>
      <c r="K6" s="11">
        <v>13</v>
      </c>
      <c r="L6" s="13">
        <v>200</v>
      </c>
      <c r="M6" s="13">
        <v>0</v>
      </c>
      <c r="N6" s="13">
        <v>3.23</v>
      </c>
      <c r="O6" s="13">
        <v>0</v>
      </c>
      <c r="P6" s="11">
        <v>31</v>
      </c>
      <c r="Q6" s="11">
        <v>13</v>
      </c>
      <c r="R6" s="11">
        <v>6</v>
      </c>
      <c r="S6" s="11">
        <v>40</v>
      </c>
      <c r="T6" s="13">
        <v>0</v>
      </c>
      <c r="U6" s="13">
        <v>0</v>
      </c>
      <c r="V6" s="13">
        <v>0</v>
      </c>
      <c r="W6" s="13">
        <v>0</v>
      </c>
      <c r="X6" s="14">
        <v>15.87</v>
      </c>
      <c r="Y6" s="1"/>
      <c r="Z6" s="19">
        <f t="shared" si="5"/>
        <v>0.41935483870967744</v>
      </c>
      <c r="AA6" s="20">
        <f t="shared" si="0"/>
        <v>83.870967741935488</v>
      </c>
      <c r="AB6" s="20">
        <f>SUMIF($A$2:$A$100, A6, $L$2:$L$100)</f>
        <v>998</v>
      </c>
      <c r="AC6" s="21">
        <f>IF(B6="S01", 5, IF(B6="S02", 6, IF(B6="S03", 4, IF(B6="S04", 3, IF(B6="S05", 5, IF(B6="S06", 5, IF(B6="S07", 7, IF(B6="S08", 7, IF(B6="S09", 7, IF(B6="S26", 8, IF(B6="S28", 7, IF(B6="S30", 2, IF(B6="S41", 5, IF(B6="H01", 8, 5))))))))))))))</f>
        <v>5</v>
      </c>
      <c r="AD6" s="22">
        <f t="shared" si="6"/>
        <v>1</v>
      </c>
      <c r="AE6" s="23">
        <f t="shared" si="1"/>
        <v>13</v>
      </c>
      <c r="AF6" s="20">
        <f t="shared" si="2"/>
        <v>15.384615384615385</v>
      </c>
      <c r="AG6" s="20">
        <f t="shared" si="3"/>
        <v>116.12903225806451</v>
      </c>
      <c r="AH6" s="21" t="str">
        <f t="shared" si="4"/>
        <v>Quality</v>
      </c>
      <c r="AJ6" s="31" t="s">
        <v>32</v>
      </c>
      <c r="AK6" s="32">
        <v>1</v>
      </c>
      <c r="AL6" s="33">
        <v>15.384615384615385</v>
      </c>
      <c r="AM6" s="33">
        <v>200</v>
      </c>
    </row>
    <row r="7" spans="1:39" ht="15.6" thickTop="1" thickBot="1" x14ac:dyDescent="0.35">
      <c r="A7" s="11">
        <v>164756</v>
      </c>
      <c r="B7" s="11" t="s">
        <v>33</v>
      </c>
      <c r="C7" s="11" t="s">
        <v>25</v>
      </c>
      <c r="D7" s="11" t="s">
        <v>57</v>
      </c>
      <c r="E7" s="11" t="s">
        <v>26</v>
      </c>
      <c r="F7" s="11" t="s">
        <v>27</v>
      </c>
      <c r="G7" s="12">
        <v>45270</v>
      </c>
      <c r="H7" s="12">
        <v>44935</v>
      </c>
      <c r="I7" s="11">
        <v>31</v>
      </c>
      <c r="J7" s="11">
        <v>13</v>
      </c>
      <c r="K7" s="11">
        <v>6</v>
      </c>
      <c r="L7" s="13">
        <v>250</v>
      </c>
      <c r="M7" s="13">
        <v>0</v>
      </c>
      <c r="N7" s="13">
        <v>8.73</v>
      </c>
      <c r="O7" s="13">
        <v>0</v>
      </c>
      <c r="P7" s="11">
        <v>31</v>
      </c>
      <c r="Q7" s="11">
        <v>13</v>
      </c>
      <c r="R7" s="11">
        <v>6</v>
      </c>
      <c r="S7" s="11">
        <v>40</v>
      </c>
      <c r="T7" s="13">
        <v>0</v>
      </c>
      <c r="U7" s="13">
        <v>0</v>
      </c>
      <c r="V7" s="13">
        <v>0</v>
      </c>
      <c r="W7" s="13">
        <v>0</v>
      </c>
      <c r="X7" s="14">
        <v>15.87</v>
      </c>
      <c r="Y7" s="1"/>
      <c r="Z7" s="19">
        <f t="shared" si="5"/>
        <v>0.41935483870967744</v>
      </c>
      <c r="AA7" s="20">
        <f t="shared" si="0"/>
        <v>104.83870967741936</v>
      </c>
      <c r="AB7" s="20">
        <f>SUMIF($A$2:$A$100, A7, $L$2:$L$100)</f>
        <v>998</v>
      </c>
      <c r="AC7" s="21">
        <f>IF(B7="S01", 5, IF(B7="S02", 6, IF(B7="S03", 4, IF(B7="S04", 3, IF(B7="S05", 5, IF(B7="S06", 5, IF(B7="S07", 7, IF(B7="S08", 7, IF(B7="S09", 7, IF(B7="S26", 8, IF(B7="S28", 7, IF(B7="S30", 2, IF(B7="S41", 5, IF(B7="H01", 8, 5))))))))))))))</f>
        <v>3</v>
      </c>
      <c r="AD7" s="22">
        <f t="shared" si="6"/>
        <v>0.6</v>
      </c>
      <c r="AE7" s="23">
        <f t="shared" si="1"/>
        <v>3.5999999999999996</v>
      </c>
      <c r="AF7" s="20">
        <f t="shared" si="2"/>
        <v>69.444444444444457</v>
      </c>
      <c r="AG7" s="20">
        <f t="shared" si="3"/>
        <v>145.16129032258064</v>
      </c>
      <c r="AH7" s="21" t="str">
        <f t="shared" si="4"/>
        <v>Quality</v>
      </c>
      <c r="AI7" s="6"/>
      <c r="AJ7" s="31" t="s">
        <v>33</v>
      </c>
      <c r="AK7" s="32">
        <v>0.6</v>
      </c>
      <c r="AL7" s="33">
        <v>7</v>
      </c>
      <c r="AM7" s="33">
        <v>125</v>
      </c>
    </row>
    <row r="8" spans="1:39" ht="15.6" thickTop="1" thickBot="1" x14ac:dyDescent="0.35">
      <c r="A8" s="11">
        <v>164756</v>
      </c>
      <c r="B8" s="11" t="s">
        <v>34</v>
      </c>
      <c r="C8" s="11" t="s">
        <v>35</v>
      </c>
      <c r="D8" s="11" t="s">
        <v>57</v>
      </c>
      <c r="E8" s="11" t="s">
        <v>26</v>
      </c>
      <c r="F8" s="11" t="s">
        <v>27</v>
      </c>
      <c r="G8" s="12">
        <v>45270</v>
      </c>
      <c r="H8" s="12">
        <v>44935</v>
      </c>
      <c r="I8" s="11">
        <v>31</v>
      </c>
      <c r="J8" s="11">
        <v>13</v>
      </c>
      <c r="K8" s="11">
        <v>13</v>
      </c>
      <c r="L8" s="13">
        <v>100</v>
      </c>
      <c r="M8" s="13">
        <v>0</v>
      </c>
      <c r="N8" s="13">
        <v>1.61</v>
      </c>
      <c r="O8" s="13">
        <v>0</v>
      </c>
      <c r="P8" s="11">
        <v>31</v>
      </c>
      <c r="Q8" s="11">
        <v>13</v>
      </c>
      <c r="R8" s="11">
        <v>6</v>
      </c>
      <c r="S8" s="11">
        <v>40</v>
      </c>
      <c r="T8" s="13">
        <v>0</v>
      </c>
      <c r="U8" s="13">
        <v>0</v>
      </c>
      <c r="V8" s="13">
        <v>0</v>
      </c>
      <c r="W8" s="13">
        <v>0</v>
      </c>
      <c r="X8" s="14">
        <v>15.87</v>
      </c>
      <c r="Y8" s="1"/>
      <c r="Z8" s="19">
        <f t="shared" si="5"/>
        <v>0.41935483870967744</v>
      </c>
      <c r="AA8" s="20">
        <f t="shared" si="0"/>
        <v>41.935483870967744</v>
      </c>
      <c r="AB8" s="20">
        <f>SUMIF($A$2:$A$100, A8, $L$2:$L$100)</f>
        <v>998</v>
      </c>
      <c r="AC8" s="21">
        <f>IF(B8="S01", 5, IF(B8="S02", 6, IF(B8="S03", 4, IF(B8="S04", 3, IF(B8="S05", 5, IF(B8="S06", 5, IF(B8="S07", 7, IF(B8="S08", 7, IF(B8="S09", 7, IF(B8="S26", 8, IF(B8="S28", 7, IF(B8="S30", 2, IF(B8="S41", 5, IF(B8="H01", 8, 5))))))))))))))</f>
        <v>4</v>
      </c>
      <c r="AD8" s="22">
        <f t="shared" si="6"/>
        <v>0.8</v>
      </c>
      <c r="AE8" s="23">
        <f t="shared" si="1"/>
        <v>10.4</v>
      </c>
      <c r="AF8" s="20">
        <f t="shared" si="2"/>
        <v>9.615384615384615</v>
      </c>
      <c r="AG8" s="20">
        <f t="shared" si="3"/>
        <v>58.064516129032256</v>
      </c>
      <c r="AH8" s="21" t="str">
        <f t="shared" si="4"/>
        <v>Quality</v>
      </c>
      <c r="AI8" s="6"/>
      <c r="AJ8" s="31" t="s">
        <v>34</v>
      </c>
      <c r="AK8" s="32">
        <v>0.8</v>
      </c>
      <c r="AL8" s="33">
        <v>12</v>
      </c>
      <c r="AM8" s="33">
        <v>58.064516129032256</v>
      </c>
    </row>
    <row r="9" spans="1:39" ht="15.6" thickTop="1" thickBot="1" x14ac:dyDescent="0.35">
      <c r="A9" s="11">
        <v>164756</v>
      </c>
      <c r="B9" s="11" t="s">
        <v>36</v>
      </c>
      <c r="C9" s="11" t="s">
        <v>25</v>
      </c>
      <c r="D9" s="11" t="s">
        <v>57</v>
      </c>
      <c r="E9" s="11" t="s">
        <v>26</v>
      </c>
      <c r="F9" s="11" t="s">
        <v>27</v>
      </c>
      <c r="G9" s="12">
        <v>45270</v>
      </c>
      <c r="H9" s="12">
        <v>44935</v>
      </c>
      <c r="I9" s="11">
        <v>31</v>
      </c>
      <c r="J9" s="11">
        <v>13</v>
      </c>
      <c r="K9" s="11">
        <v>5</v>
      </c>
      <c r="L9" s="13">
        <v>200</v>
      </c>
      <c r="M9" s="13">
        <v>0</v>
      </c>
      <c r="N9" s="13">
        <v>8.4</v>
      </c>
      <c r="O9" s="13">
        <v>0</v>
      </c>
      <c r="P9" s="11">
        <v>31</v>
      </c>
      <c r="Q9" s="11">
        <v>13</v>
      </c>
      <c r="R9" s="11">
        <v>6</v>
      </c>
      <c r="S9" s="11">
        <v>40</v>
      </c>
      <c r="T9" s="13">
        <v>0</v>
      </c>
      <c r="U9" s="13">
        <v>0</v>
      </c>
      <c r="V9" s="13">
        <v>0</v>
      </c>
      <c r="W9" s="13">
        <v>0</v>
      </c>
      <c r="X9" s="14">
        <v>15.87</v>
      </c>
      <c r="Y9" s="1"/>
      <c r="Z9" s="19">
        <f t="shared" si="5"/>
        <v>0.41935483870967744</v>
      </c>
      <c r="AA9" s="20">
        <f t="shared" si="0"/>
        <v>83.870967741935488</v>
      </c>
      <c r="AB9" s="20">
        <f>SUMIF($A$2:$A$100, A9, $L$2:$L$100)</f>
        <v>998</v>
      </c>
      <c r="AC9" s="21">
        <f>IF(B9="S01", 5, IF(B9="S02", 6, IF(B9="S03", 4, IF(B9="S04", 3, IF(B9="S05", 5, IF(B9="S06", 5, IF(B9="S07", 7, IF(B9="S08", 7, IF(B9="S09", 7, IF(B9="S26", 8, IF(B9="S28", 7, IF(B9="S30", 2, IF(B9="S41", 5, IF(B9="H01", 8, 5))))))))))))))</f>
        <v>5</v>
      </c>
      <c r="AD9" s="22">
        <f t="shared" si="6"/>
        <v>1</v>
      </c>
      <c r="AE9" s="23">
        <f t="shared" si="1"/>
        <v>5</v>
      </c>
      <c r="AF9" s="20">
        <f t="shared" si="2"/>
        <v>40</v>
      </c>
      <c r="AG9" s="20">
        <f t="shared" si="3"/>
        <v>116.12903225806451</v>
      </c>
      <c r="AH9" s="21" t="str">
        <f t="shared" si="4"/>
        <v>Quality</v>
      </c>
      <c r="AI9" s="6"/>
      <c r="AJ9" s="31" t="s">
        <v>36</v>
      </c>
      <c r="AK9" s="32">
        <v>1</v>
      </c>
      <c r="AL9" s="33">
        <v>40</v>
      </c>
      <c r="AM9" s="33">
        <v>110</v>
      </c>
    </row>
    <row r="10" spans="1:39" ht="15" thickTop="1" x14ac:dyDescent="0.3">
      <c r="A10" s="11">
        <v>164777</v>
      </c>
      <c r="B10" s="11" t="s">
        <v>24</v>
      </c>
      <c r="C10" s="11" t="s">
        <v>25</v>
      </c>
      <c r="D10" s="11" t="s">
        <v>58</v>
      </c>
      <c r="E10" s="11" t="s">
        <v>64</v>
      </c>
      <c r="F10" s="11" t="s">
        <v>37</v>
      </c>
      <c r="G10" s="12">
        <v>45270</v>
      </c>
      <c r="H10" s="12">
        <v>44935</v>
      </c>
      <c r="I10" s="11">
        <v>31</v>
      </c>
      <c r="J10" s="11">
        <v>13</v>
      </c>
      <c r="K10" s="11">
        <v>0</v>
      </c>
      <c r="L10" s="13">
        <v>0</v>
      </c>
      <c r="M10" s="13">
        <v>0</v>
      </c>
      <c r="N10" s="13">
        <v>0</v>
      </c>
      <c r="O10" s="13">
        <v>0</v>
      </c>
      <c r="P10" s="11">
        <v>31</v>
      </c>
      <c r="Q10" s="11">
        <v>13</v>
      </c>
      <c r="R10" s="11">
        <v>41</v>
      </c>
      <c r="S10" s="11">
        <v>157</v>
      </c>
      <c r="T10" s="13">
        <v>0</v>
      </c>
      <c r="U10" s="13">
        <v>0</v>
      </c>
      <c r="V10" s="13">
        <v>0</v>
      </c>
      <c r="W10" s="13">
        <v>0</v>
      </c>
      <c r="X10" s="14">
        <v>9.1199999999999992</v>
      </c>
      <c r="Y10" s="1"/>
      <c r="Z10" s="19">
        <f t="shared" si="5"/>
        <v>0.41935483870967744</v>
      </c>
      <c r="AA10" s="20">
        <f t="shared" si="0"/>
        <v>0</v>
      </c>
      <c r="AB10" s="20">
        <f>SUMIF($A$2:$A$100, A10, $L$2:$L$100)</f>
        <v>1598</v>
      </c>
      <c r="AC10" s="21">
        <f>IF(B10="S01", 5, IF(B10="S02", 6, IF(B10="S03", 4, IF(B10="S04", 3, IF(B10="S05", 5, IF(B10="S06", 5, IF(B10="S07", 7, IF(B10="S08", 7, IF(B10="S09", 7, IF(B10="S26", 8, IF(B10="S28", 7, IF(B10="S30", 2, IF(B10="S41", 5, IF(B10="H01", 8, 5))))))))))))))</f>
        <v>5</v>
      </c>
      <c r="AD10" s="22">
        <f t="shared" si="6"/>
        <v>1</v>
      </c>
      <c r="AE10" s="23">
        <f t="shared" si="1"/>
        <v>0</v>
      </c>
      <c r="AF10" s="20">
        <f t="shared" si="2"/>
        <v>0</v>
      </c>
      <c r="AG10" s="20">
        <f t="shared" si="3"/>
        <v>0</v>
      </c>
      <c r="AH10" s="21" t="str">
        <f t="shared" si="4"/>
        <v>Quality</v>
      </c>
      <c r="AJ10" s="34" t="s">
        <v>66</v>
      </c>
      <c r="AK10" s="34"/>
      <c r="AL10" s="34"/>
      <c r="AM10" s="34"/>
    </row>
    <row r="11" spans="1:39" x14ac:dyDescent="0.3">
      <c r="A11" s="11">
        <v>164777</v>
      </c>
      <c r="B11" s="11" t="s">
        <v>29</v>
      </c>
      <c r="C11" s="11" t="s">
        <v>30</v>
      </c>
      <c r="D11" s="11" t="s">
        <v>58</v>
      </c>
      <c r="E11" s="11" t="s">
        <v>64</v>
      </c>
      <c r="F11" s="11" t="s">
        <v>37</v>
      </c>
      <c r="G11" s="12">
        <v>45270</v>
      </c>
      <c r="H11" s="12">
        <v>44935</v>
      </c>
      <c r="I11" s="11">
        <v>31</v>
      </c>
      <c r="J11" s="11">
        <v>13</v>
      </c>
      <c r="K11" s="11">
        <v>0</v>
      </c>
      <c r="L11" s="13">
        <v>24</v>
      </c>
      <c r="M11" s="13">
        <v>0</v>
      </c>
      <c r="N11" s="13">
        <v>5.03</v>
      </c>
      <c r="O11" s="13">
        <v>0</v>
      </c>
      <c r="P11" s="11">
        <v>31</v>
      </c>
      <c r="Q11" s="11">
        <v>13</v>
      </c>
      <c r="R11" s="11">
        <v>41</v>
      </c>
      <c r="S11" s="11">
        <v>157</v>
      </c>
      <c r="T11" s="13">
        <v>0</v>
      </c>
      <c r="U11" s="13">
        <v>0</v>
      </c>
      <c r="V11" s="13">
        <v>0</v>
      </c>
      <c r="W11" s="13">
        <v>0</v>
      </c>
      <c r="X11" s="14">
        <v>9.1199999999999992</v>
      </c>
      <c r="Y11" s="1"/>
      <c r="Z11" s="19">
        <f t="shared" si="5"/>
        <v>0.41935483870967744</v>
      </c>
      <c r="AA11" s="20">
        <f t="shared" si="0"/>
        <v>10.064516129032258</v>
      </c>
      <c r="AB11" s="20">
        <f>SUMIF($A$2:$A$100, A11, $L$2:$L$100)</f>
        <v>1598</v>
      </c>
      <c r="AC11" s="21">
        <f>IF(B11="S01", 5, IF(B11="S02", 6, IF(B11="S03", 4, IF(B11="S04", 3, IF(B11="S05", 5, IF(B11="S06", 5, IF(B11="S07", 7, IF(B11="S08", 7, IF(B11="S09", 7, IF(B11="S26", 8, IF(B11="S28", 7, IF(B11="S30", 2, IF(B11="S41", 5, IF(B11="H01", 8, 5))))))))))))))</f>
        <v>7</v>
      </c>
      <c r="AD11" s="22">
        <f t="shared" si="6"/>
        <v>1.4</v>
      </c>
      <c r="AE11" s="23">
        <f t="shared" si="1"/>
        <v>0</v>
      </c>
      <c r="AF11" s="20">
        <f t="shared" si="2"/>
        <v>0</v>
      </c>
      <c r="AG11" s="20">
        <f t="shared" si="3"/>
        <v>13.935483870967742</v>
      </c>
      <c r="AH11" s="21" t="str">
        <f t="shared" si="4"/>
        <v>Quality</v>
      </c>
      <c r="AJ11" s="35"/>
      <c r="AK11" s="35"/>
      <c r="AL11" s="35"/>
      <c r="AM11" s="35"/>
    </row>
    <row r="12" spans="1:39" x14ac:dyDescent="0.3">
      <c r="A12" s="11">
        <v>164777</v>
      </c>
      <c r="B12" s="11" t="s">
        <v>28</v>
      </c>
      <c r="C12" s="11" t="s">
        <v>25</v>
      </c>
      <c r="D12" s="11" t="s">
        <v>58</v>
      </c>
      <c r="E12" s="11" t="s">
        <v>64</v>
      </c>
      <c r="F12" s="11" t="s">
        <v>37</v>
      </c>
      <c r="G12" s="12">
        <v>45270</v>
      </c>
      <c r="H12" s="12">
        <v>44935</v>
      </c>
      <c r="I12" s="11">
        <v>31</v>
      </c>
      <c r="J12" s="11">
        <v>13</v>
      </c>
      <c r="K12" s="11">
        <v>0</v>
      </c>
      <c r="L12" s="13">
        <v>24</v>
      </c>
      <c r="M12" s="13">
        <v>0</v>
      </c>
      <c r="N12" s="13">
        <v>5.03</v>
      </c>
      <c r="O12" s="13">
        <v>0</v>
      </c>
      <c r="P12" s="11">
        <v>31</v>
      </c>
      <c r="Q12" s="11">
        <v>13</v>
      </c>
      <c r="R12" s="11">
        <v>41</v>
      </c>
      <c r="S12" s="11">
        <v>157</v>
      </c>
      <c r="T12" s="13">
        <v>0</v>
      </c>
      <c r="U12" s="13">
        <v>0</v>
      </c>
      <c r="V12" s="13">
        <v>0</v>
      </c>
      <c r="W12" s="13">
        <v>0</v>
      </c>
      <c r="X12" s="14">
        <v>9.1199999999999992</v>
      </c>
      <c r="Y12" s="1"/>
      <c r="Z12" s="19">
        <f t="shared" si="5"/>
        <v>0.41935483870967744</v>
      </c>
      <c r="AA12" s="20">
        <f t="shared" si="0"/>
        <v>10.064516129032258</v>
      </c>
      <c r="AB12" s="20">
        <f>SUMIF($A$2:$A$100, A12, $L$2:$L$100)</f>
        <v>1598</v>
      </c>
      <c r="AC12" s="21">
        <f>IF(B12="S01", 5, IF(B12="S02", 6, IF(B12="S03", 4, IF(B12="S04", 3, IF(B12="S05", 5, IF(B12="S06", 5, IF(B12="S07", 7, IF(B12="S08", 7, IF(B12="S09", 7, IF(B12="S26", 8, IF(B12="S28", 7, IF(B12="S30", 2, IF(B12="S41", 5, IF(B12="H01", 8, 5))))))))))))))</f>
        <v>7</v>
      </c>
      <c r="AD12" s="22">
        <f t="shared" si="6"/>
        <v>1.4</v>
      </c>
      <c r="AE12" s="23">
        <f t="shared" si="1"/>
        <v>0</v>
      </c>
      <c r="AF12" s="20">
        <f t="shared" si="2"/>
        <v>0</v>
      </c>
      <c r="AG12" s="20">
        <f t="shared" si="3"/>
        <v>13.935483870967742</v>
      </c>
      <c r="AH12" s="21" t="str">
        <f t="shared" si="4"/>
        <v>Quality</v>
      </c>
      <c r="AJ12" s="35"/>
      <c r="AK12" s="35"/>
      <c r="AL12" s="35"/>
      <c r="AM12" s="35"/>
    </row>
    <row r="13" spans="1:39" x14ac:dyDescent="0.3">
      <c r="A13" s="11">
        <v>164777</v>
      </c>
      <c r="B13" s="11" t="s">
        <v>38</v>
      </c>
      <c r="C13" s="11" t="s">
        <v>25</v>
      </c>
      <c r="D13" s="11" t="s">
        <v>58</v>
      </c>
      <c r="E13" s="11" t="s">
        <v>64</v>
      </c>
      <c r="F13" s="11" t="s">
        <v>37</v>
      </c>
      <c r="G13" s="12">
        <v>45270</v>
      </c>
      <c r="H13" s="12">
        <v>44935</v>
      </c>
      <c r="I13" s="11">
        <v>31</v>
      </c>
      <c r="J13" s="11">
        <v>13</v>
      </c>
      <c r="K13" s="11">
        <v>7</v>
      </c>
      <c r="L13" s="13">
        <v>200</v>
      </c>
      <c r="M13" s="13">
        <v>0</v>
      </c>
      <c r="N13" s="13">
        <v>6</v>
      </c>
      <c r="O13" s="13">
        <v>0</v>
      </c>
      <c r="P13" s="11">
        <v>31</v>
      </c>
      <c r="Q13" s="11">
        <v>13</v>
      </c>
      <c r="R13" s="11">
        <v>41</v>
      </c>
      <c r="S13" s="11">
        <v>157</v>
      </c>
      <c r="T13" s="13">
        <v>0</v>
      </c>
      <c r="U13" s="13">
        <v>0</v>
      </c>
      <c r="V13" s="13">
        <v>0</v>
      </c>
      <c r="W13" s="13">
        <v>0</v>
      </c>
      <c r="X13" s="14">
        <v>9.1199999999999992</v>
      </c>
      <c r="Y13" s="1"/>
      <c r="Z13" s="19">
        <f t="shared" si="5"/>
        <v>0.41935483870967744</v>
      </c>
      <c r="AA13" s="20">
        <f t="shared" si="0"/>
        <v>83.870967741935488</v>
      </c>
      <c r="AB13" s="20">
        <f>SUMIF($A$2:$A$100, A13, $L$2:$L$100)</f>
        <v>1598</v>
      </c>
      <c r="AC13" s="21">
        <f>IF(B13="S01", 5, IF(B13="S02", 6, IF(B13="S03", 4, IF(B13="S04", 3, IF(B13="S05", 5, IF(B13="S06", 5, IF(B13="S07", 7, IF(B13="S08", 7, IF(B13="S09", 7, IF(B13="S26", 8, IF(B13="S28", 7, IF(B13="S30", 2, IF(B13="S41", 5, IF(B13="H01", 8, 5))))))))))))))</f>
        <v>8</v>
      </c>
      <c r="AD13" s="22">
        <f t="shared" si="6"/>
        <v>1.6</v>
      </c>
      <c r="AE13" s="23">
        <f t="shared" si="1"/>
        <v>11.200000000000001</v>
      </c>
      <c r="AF13" s="20">
        <f t="shared" si="2"/>
        <v>17.857142857142854</v>
      </c>
      <c r="AG13" s="20">
        <f t="shared" si="3"/>
        <v>116.12903225806451</v>
      </c>
      <c r="AH13" s="21" t="str">
        <f t="shared" si="4"/>
        <v>Quality</v>
      </c>
    </row>
    <row r="14" spans="1:39" x14ac:dyDescent="0.3">
      <c r="A14" s="11">
        <v>164777</v>
      </c>
      <c r="B14" s="11" t="s">
        <v>31</v>
      </c>
      <c r="C14" s="11" t="s">
        <v>25</v>
      </c>
      <c r="D14" s="11" t="s">
        <v>58</v>
      </c>
      <c r="E14" s="11" t="s">
        <v>64</v>
      </c>
      <c r="F14" s="11" t="s">
        <v>37</v>
      </c>
      <c r="G14" s="12">
        <v>45270</v>
      </c>
      <c r="H14" s="12">
        <v>44935</v>
      </c>
      <c r="I14" s="11">
        <v>31</v>
      </c>
      <c r="J14" s="11">
        <v>13</v>
      </c>
      <c r="K14" s="11">
        <v>5</v>
      </c>
      <c r="L14" s="13">
        <v>200</v>
      </c>
      <c r="M14" s="13">
        <v>0</v>
      </c>
      <c r="N14" s="13">
        <v>8.4</v>
      </c>
      <c r="O14" s="13">
        <v>0</v>
      </c>
      <c r="P14" s="11">
        <v>31</v>
      </c>
      <c r="Q14" s="11">
        <v>13</v>
      </c>
      <c r="R14" s="11">
        <v>41</v>
      </c>
      <c r="S14" s="11">
        <v>157</v>
      </c>
      <c r="T14" s="13">
        <v>0</v>
      </c>
      <c r="U14" s="13">
        <v>0</v>
      </c>
      <c r="V14" s="13">
        <v>0</v>
      </c>
      <c r="W14" s="13">
        <v>0</v>
      </c>
      <c r="X14" s="14">
        <v>9.1199999999999992</v>
      </c>
      <c r="Y14" s="1"/>
      <c r="Z14" s="19">
        <f t="shared" si="5"/>
        <v>0.41935483870967744</v>
      </c>
      <c r="AA14" s="20">
        <f t="shared" si="0"/>
        <v>83.870967741935488</v>
      </c>
      <c r="AB14" s="20">
        <f>SUMIF($A$2:$A$100, A14, $L$2:$L$100)</f>
        <v>1598</v>
      </c>
      <c r="AC14" s="21">
        <f>IF(B14="S01", 5, IF(B14="S02", 6, IF(B14="S03", 4, IF(B14="S04", 3, IF(B14="S05", 5, IF(B14="S06", 5, IF(B14="S07", 7, IF(B14="S08", 7, IF(B14="S09", 7, IF(B14="S26", 8, IF(B14="S28", 7, IF(B14="S30", 2, IF(B14="S41", 5, IF(B14="H01", 8, 5))))))))))))))</f>
        <v>7</v>
      </c>
      <c r="AD14" s="22">
        <f t="shared" si="6"/>
        <v>1.4</v>
      </c>
      <c r="AE14" s="23">
        <f t="shared" si="1"/>
        <v>7</v>
      </c>
      <c r="AF14" s="20">
        <f t="shared" si="2"/>
        <v>28.571428571428573</v>
      </c>
      <c r="AG14" s="20">
        <f t="shared" si="3"/>
        <v>116.12903225806451</v>
      </c>
      <c r="AH14" s="21" t="str">
        <f t="shared" si="4"/>
        <v>Quality</v>
      </c>
    </row>
    <row r="15" spans="1:39" x14ac:dyDescent="0.3">
      <c r="A15" s="11">
        <v>164777</v>
      </c>
      <c r="B15" s="11" t="s">
        <v>32</v>
      </c>
      <c r="C15" s="11" t="s">
        <v>25</v>
      </c>
      <c r="D15" s="11" t="s">
        <v>58</v>
      </c>
      <c r="E15" s="11" t="s">
        <v>64</v>
      </c>
      <c r="F15" s="11" t="s">
        <v>37</v>
      </c>
      <c r="G15" s="12">
        <v>45270</v>
      </c>
      <c r="H15" s="12">
        <v>44935</v>
      </c>
      <c r="I15" s="11">
        <v>31</v>
      </c>
      <c r="J15" s="11">
        <v>13</v>
      </c>
      <c r="K15" s="11">
        <v>41</v>
      </c>
      <c r="L15" s="13">
        <v>300</v>
      </c>
      <c r="M15" s="13">
        <v>0</v>
      </c>
      <c r="N15" s="13">
        <v>1.53</v>
      </c>
      <c r="O15" s="13">
        <v>0</v>
      </c>
      <c r="P15" s="11">
        <v>31</v>
      </c>
      <c r="Q15" s="11">
        <v>13</v>
      </c>
      <c r="R15" s="11">
        <v>41</v>
      </c>
      <c r="S15" s="11">
        <v>157</v>
      </c>
      <c r="T15" s="13">
        <v>0</v>
      </c>
      <c r="U15" s="13">
        <v>0</v>
      </c>
      <c r="V15" s="13">
        <v>0</v>
      </c>
      <c r="W15" s="13">
        <v>0</v>
      </c>
      <c r="X15" s="14">
        <v>9.1199999999999992</v>
      </c>
      <c r="Y15" s="1"/>
      <c r="Z15" s="19">
        <f t="shared" si="5"/>
        <v>0.41935483870967744</v>
      </c>
      <c r="AA15" s="20">
        <f t="shared" si="0"/>
        <v>125.80645161290323</v>
      </c>
      <c r="AB15" s="20">
        <f>SUMIF($A$2:$A$100, A15, $L$2:$L$100)</f>
        <v>1598</v>
      </c>
      <c r="AC15" s="21">
        <f>IF(B15="S01", 5, IF(B15="S02", 6, IF(B15="S03", 4, IF(B15="S04", 3, IF(B15="S05", 5, IF(B15="S06", 5, IF(B15="S07", 7, IF(B15="S08", 7, IF(B15="S09", 7, IF(B15="S26", 8, IF(B15="S28", 7, IF(B15="S30", 2, IF(B15="S41", 5, IF(B15="H01", 8, 5))))))))))))))</f>
        <v>5</v>
      </c>
      <c r="AD15" s="22">
        <f t="shared" si="6"/>
        <v>1</v>
      </c>
      <c r="AE15" s="23">
        <f t="shared" si="1"/>
        <v>41</v>
      </c>
      <c r="AF15" s="20">
        <f t="shared" si="2"/>
        <v>7.3170731707317076</v>
      </c>
      <c r="AG15" s="20">
        <f t="shared" si="3"/>
        <v>174.19354838709677</v>
      </c>
      <c r="AH15" s="21" t="str">
        <f t="shared" si="4"/>
        <v>Quality</v>
      </c>
    </row>
    <row r="16" spans="1:39" x14ac:dyDescent="0.3">
      <c r="A16" s="11">
        <v>164777</v>
      </c>
      <c r="B16" s="11" t="s">
        <v>33</v>
      </c>
      <c r="C16" s="11" t="s">
        <v>25</v>
      </c>
      <c r="D16" s="11" t="s">
        <v>58</v>
      </c>
      <c r="E16" s="11" t="s">
        <v>64</v>
      </c>
      <c r="F16" s="11" t="s">
        <v>37</v>
      </c>
      <c r="G16" s="12">
        <v>45270</v>
      </c>
      <c r="H16" s="12">
        <v>44935</v>
      </c>
      <c r="I16" s="11">
        <v>31</v>
      </c>
      <c r="J16" s="11">
        <v>13</v>
      </c>
      <c r="K16" s="11">
        <v>118</v>
      </c>
      <c r="L16" s="13">
        <v>300</v>
      </c>
      <c r="M16" s="13">
        <v>0</v>
      </c>
      <c r="N16" s="13">
        <v>0.53</v>
      </c>
      <c r="O16" s="13">
        <v>0</v>
      </c>
      <c r="P16" s="11">
        <v>31</v>
      </c>
      <c r="Q16" s="11">
        <v>13</v>
      </c>
      <c r="R16" s="11">
        <v>41</v>
      </c>
      <c r="S16" s="11">
        <v>157</v>
      </c>
      <c r="T16" s="13">
        <v>0</v>
      </c>
      <c r="U16" s="13">
        <v>0</v>
      </c>
      <c r="V16" s="13">
        <v>0</v>
      </c>
      <c r="W16" s="13">
        <v>0</v>
      </c>
      <c r="X16" s="14">
        <v>9.1199999999999992</v>
      </c>
      <c r="Y16" s="1"/>
      <c r="Z16" s="19">
        <f t="shared" si="5"/>
        <v>0.41935483870967744</v>
      </c>
      <c r="AA16" s="20">
        <f t="shared" si="0"/>
        <v>125.80645161290323</v>
      </c>
      <c r="AB16" s="20">
        <f>SUMIF($A$2:$A$100, A16, $L$2:$L$100)</f>
        <v>1598</v>
      </c>
      <c r="AC16" s="21">
        <f>IF(B16="S01", 5, IF(B16="S02", 6, IF(B16="S03", 4, IF(B16="S04", 3, IF(B16="S05", 5, IF(B16="S06", 5, IF(B16="S07", 7, IF(B16="S08", 7, IF(B16="S09", 7, IF(B16="S26", 8, IF(B16="S28", 7, IF(B16="S30", 2, IF(B16="S41", 5, IF(B16="H01", 8, 5))))))))))))))</f>
        <v>3</v>
      </c>
      <c r="AD16" s="22">
        <f t="shared" si="6"/>
        <v>0.6</v>
      </c>
      <c r="AE16" s="23">
        <f t="shared" si="1"/>
        <v>70.8</v>
      </c>
      <c r="AF16" s="20">
        <f t="shared" si="2"/>
        <v>4.2372881355932206</v>
      </c>
      <c r="AG16" s="20">
        <f t="shared" si="3"/>
        <v>174.19354838709677</v>
      </c>
      <c r="AH16" s="21" t="str">
        <f t="shared" si="4"/>
        <v>Quality</v>
      </c>
    </row>
    <row r="17" spans="1:34" x14ac:dyDescent="0.3">
      <c r="A17" s="11">
        <v>164777</v>
      </c>
      <c r="B17" s="11" t="s">
        <v>34</v>
      </c>
      <c r="C17" s="11" t="s">
        <v>35</v>
      </c>
      <c r="D17" s="11" t="s">
        <v>58</v>
      </c>
      <c r="E17" s="11" t="s">
        <v>64</v>
      </c>
      <c r="F17" s="11" t="s">
        <v>37</v>
      </c>
      <c r="G17" s="12">
        <v>45270</v>
      </c>
      <c r="H17" s="12">
        <v>44935</v>
      </c>
      <c r="I17" s="11">
        <v>31</v>
      </c>
      <c r="J17" s="11">
        <v>13</v>
      </c>
      <c r="K17" s="11">
        <v>7</v>
      </c>
      <c r="L17" s="13">
        <v>200</v>
      </c>
      <c r="M17" s="13">
        <v>0</v>
      </c>
      <c r="N17" s="13">
        <v>6</v>
      </c>
      <c r="O17" s="13">
        <v>0</v>
      </c>
      <c r="P17" s="11">
        <v>31</v>
      </c>
      <c r="Q17" s="11">
        <v>13</v>
      </c>
      <c r="R17" s="11">
        <v>41</v>
      </c>
      <c r="S17" s="11">
        <v>157</v>
      </c>
      <c r="T17" s="13">
        <v>0</v>
      </c>
      <c r="U17" s="13">
        <v>0</v>
      </c>
      <c r="V17" s="13">
        <v>0</v>
      </c>
      <c r="W17" s="13">
        <v>0</v>
      </c>
      <c r="X17" s="14">
        <v>9.1199999999999992</v>
      </c>
      <c r="Y17" s="1"/>
      <c r="Z17" s="19">
        <f t="shared" si="5"/>
        <v>0.41935483870967744</v>
      </c>
      <c r="AA17" s="20">
        <f t="shared" si="0"/>
        <v>83.870967741935488</v>
      </c>
      <c r="AB17" s="20">
        <f>SUMIF($A$2:$A$100, A17, $L$2:$L$100)</f>
        <v>1598</v>
      </c>
      <c r="AC17" s="21">
        <f>IF(B17="S01", 5, IF(B17="S02", 6, IF(B17="S03", 4, IF(B17="S04", 3, IF(B17="S05", 5, IF(B17="S06", 5, IF(B17="S07", 7, IF(B17="S08", 7, IF(B17="S09", 7, IF(B17="S26", 8, IF(B17="S28", 7, IF(B17="S30", 2, IF(B17="S41", 5, IF(B17="H01", 8, 5))))))))))))))</f>
        <v>4</v>
      </c>
      <c r="AD17" s="22">
        <f t="shared" si="6"/>
        <v>0.8</v>
      </c>
      <c r="AE17" s="23">
        <f t="shared" si="1"/>
        <v>5.6000000000000005</v>
      </c>
      <c r="AF17" s="20">
        <f t="shared" si="2"/>
        <v>35.714285714285708</v>
      </c>
      <c r="AG17" s="20">
        <f t="shared" si="3"/>
        <v>116.12903225806451</v>
      </c>
      <c r="AH17" s="21" t="str">
        <f t="shared" si="4"/>
        <v>Quality</v>
      </c>
    </row>
    <row r="18" spans="1:34" x14ac:dyDescent="0.3">
      <c r="A18" s="11">
        <v>164777</v>
      </c>
      <c r="B18" s="11" t="s">
        <v>36</v>
      </c>
      <c r="C18" s="11" t="s">
        <v>25</v>
      </c>
      <c r="D18" s="11" t="s">
        <v>58</v>
      </c>
      <c r="E18" s="11" t="s">
        <v>64</v>
      </c>
      <c r="F18" s="11" t="s">
        <v>37</v>
      </c>
      <c r="G18" s="12">
        <v>45270</v>
      </c>
      <c r="H18" s="12">
        <v>44935</v>
      </c>
      <c r="I18" s="11">
        <v>31</v>
      </c>
      <c r="J18" s="11">
        <v>13</v>
      </c>
      <c r="K18" s="11">
        <v>30</v>
      </c>
      <c r="L18" s="13">
        <v>350</v>
      </c>
      <c r="M18" s="13">
        <v>0</v>
      </c>
      <c r="N18" s="13">
        <v>2.4500000000000002</v>
      </c>
      <c r="O18" s="13">
        <v>0</v>
      </c>
      <c r="P18" s="11">
        <v>31</v>
      </c>
      <c r="Q18" s="11">
        <v>13</v>
      </c>
      <c r="R18" s="11">
        <v>41</v>
      </c>
      <c r="S18" s="11">
        <v>157</v>
      </c>
      <c r="T18" s="13">
        <v>0</v>
      </c>
      <c r="U18" s="13">
        <v>0</v>
      </c>
      <c r="V18" s="13">
        <v>0</v>
      </c>
      <c r="W18" s="13">
        <v>0</v>
      </c>
      <c r="X18" s="14">
        <v>9.1199999999999992</v>
      </c>
      <c r="Y18" s="1"/>
      <c r="Z18" s="19">
        <f t="shared" si="5"/>
        <v>0.41935483870967744</v>
      </c>
      <c r="AA18" s="20">
        <f t="shared" si="0"/>
        <v>146.7741935483871</v>
      </c>
      <c r="AB18" s="20">
        <f>SUMIF($A$2:$A$100, A18, $L$2:$L$100)</f>
        <v>1598</v>
      </c>
      <c r="AC18" s="21">
        <f>IF(B18="S01", 5, IF(B18="S02", 6, IF(B18="S03", 4, IF(B18="S04", 3, IF(B18="S05", 5, IF(B18="S06", 5, IF(B18="S07", 7, IF(B18="S08", 7, IF(B18="S09", 7, IF(B18="S26", 8, IF(B18="S28", 7, IF(B18="S30", 2, IF(B18="S41", 5, IF(B18="H01", 8, 5))))))))))))))</f>
        <v>5</v>
      </c>
      <c r="AD18" s="22">
        <f t="shared" si="6"/>
        <v>1</v>
      </c>
      <c r="AE18" s="23">
        <f t="shared" si="1"/>
        <v>30</v>
      </c>
      <c r="AF18" s="20">
        <f t="shared" si="2"/>
        <v>11.666666666666666</v>
      </c>
      <c r="AG18" s="20">
        <f t="shared" si="3"/>
        <v>203.2258064516129</v>
      </c>
      <c r="AH18" s="21" t="str">
        <f t="shared" si="4"/>
        <v>Quality</v>
      </c>
    </row>
    <row r="19" spans="1:34" x14ac:dyDescent="0.3">
      <c r="A19" s="11">
        <v>164760</v>
      </c>
      <c r="B19" s="11" t="s">
        <v>24</v>
      </c>
      <c r="C19" s="11" t="s">
        <v>25</v>
      </c>
      <c r="D19" s="11" t="s">
        <v>59</v>
      </c>
      <c r="E19" s="11" t="s">
        <v>39</v>
      </c>
      <c r="F19" s="11" t="s">
        <v>27</v>
      </c>
      <c r="G19" s="12">
        <v>45269</v>
      </c>
      <c r="H19" s="12">
        <v>44934</v>
      </c>
      <c r="I19" s="11">
        <v>31</v>
      </c>
      <c r="J19" s="11">
        <v>14</v>
      </c>
      <c r="K19" s="11">
        <v>1</v>
      </c>
      <c r="L19" s="13">
        <v>0</v>
      </c>
      <c r="M19" s="13">
        <v>0</v>
      </c>
      <c r="N19" s="13">
        <v>0</v>
      </c>
      <c r="O19" s="13">
        <v>0</v>
      </c>
      <c r="P19" s="11">
        <v>31</v>
      </c>
      <c r="Q19" s="11">
        <v>14</v>
      </c>
      <c r="R19" s="11">
        <v>10</v>
      </c>
      <c r="S19" s="11">
        <v>55</v>
      </c>
      <c r="T19" s="13">
        <v>0</v>
      </c>
      <c r="U19" s="13">
        <v>0</v>
      </c>
      <c r="V19" s="13">
        <v>0</v>
      </c>
      <c r="W19" s="13">
        <v>0</v>
      </c>
      <c r="X19" s="14">
        <v>12.22</v>
      </c>
      <c r="Y19" s="1"/>
      <c r="Z19" s="19">
        <f t="shared" si="5"/>
        <v>0.45161290322580644</v>
      </c>
      <c r="AA19" s="20">
        <f t="shared" si="0"/>
        <v>0</v>
      </c>
      <c r="AB19" s="20">
        <f>SUMIF($A$2:$A$100, A19, $L$2:$L$100)</f>
        <v>1300</v>
      </c>
      <c r="AC19" s="21">
        <f>IF(B19="S01", 5, IF(B19="S02", 6, IF(B19="S03", 4, IF(B19="S04", 3, IF(B19="S05", 5, IF(B19="S06", 5, IF(B19="S07", 7, IF(B19="S08", 7, IF(B19="S09", 7, IF(B19="S26", 8, IF(B19="S28", 7, IF(B19="S30", 2, IF(B19="S41", 5, IF(B19="H01", 8, 5))))))))))))))</f>
        <v>5</v>
      </c>
      <c r="AD19" s="22">
        <f t="shared" si="6"/>
        <v>1</v>
      </c>
      <c r="AE19" s="23">
        <f t="shared" si="1"/>
        <v>1</v>
      </c>
      <c r="AF19" s="20">
        <f t="shared" si="2"/>
        <v>0</v>
      </c>
      <c r="AG19" s="20">
        <f t="shared" si="3"/>
        <v>0</v>
      </c>
      <c r="AH19" s="21" t="str">
        <f t="shared" si="4"/>
        <v>Quality</v>
      </c>
    </row>
    <row r="20" spans="1:34" x14ac:dyDescent="0.3">
      <c r="A20" s="11">
        <v>164760</v>
      </c>
      <c r="B20" s="11" t="s">
        <v>36</v>
      </c>
      <c r="C20" s="11" t="s">
        <v>25</v>
      </c>
      <c r="D20" s="11" t="s">
        <v>59</v>
      </c>
      <c r="E20" s="11" t="s">
        <v>39</v>
      </c>
      <c r="F20" s="11" t="s">
        <v>27</v>
      </c>
      <c r="G20" s="12">
        <v>45269</v>
      </c>
      <c r="H20" s="12">
        <v>44934</v>
      </c>
      <c r="I20" s="11">
        <v>31</v>
      </c>
      <c r="J20" s="11">
        <v>14</v>
      </c>
      <c r="K20" s="11">
        <v>0</v>
      </c>
      <c r="L20" s="13">
        <v>200</v>
      </c>
      <c r="M20" s="13">
        <v>0</v>
      </c>
      <c r="N20" s="13">
        <v>45.16</v>
      </c>
      <c r="O20" s="13">
        <v>0</v>
      </c>
      <c r="P20" s="11">
        <v>31</v>
      </c>
      <c r="Q20" s="11">
        <v>14</v>
      </c>
      <c r="R20" s="11">
        <v>10</v>
      </c>
      <c r="S20" s="11">
        <v>55</v>
      </c>
      <c r="T20" s="13">
        <v>0</v>
      </c>
      <c r="U20" s="13">
        <v>0</v>
      </c>
      <c r="V20" s="13">
        <v>0</v>
      </c>
      <c r="W20" s="13">
        <v>0</v>
      </c>
      <c r="X20" s="14">
        <v>12.22</v>
      </c>
      <c r="Y20" s="1"/>
      <c r="Z20" s="19">
        <f t="shared" si="5"/>
        <v>0.45161290322580644</v>
      </c>
      <c r="AA20" s="20">
        <f t="shared" si="0"/>
        <v>90.322580645161281</v>
      </c>
      <c r="AB20" s="20">
        <f>SUMIF($A$2:$A$100, A20, $L$2:$L$100)</f>
        <v>1300</v>
      </c>
      <c r="AC20" s="21">
        <f>IF(B20="S01", 5, IF(B20="S02", 6, IF(B20="S03", 4, IF(B20="S04", 3, IF(B20="S05", 5, IF(B20="S06", 5, IF(B20="S07", 7, IF(B20="S08", 7, IF(B20="S09", 7, IF(B20="S26", 8, IF(B20="S28", 7, IF(B20="S30", 2, IF(B20="S41", 5, IF(B20="H01", 8, 5))))))))))))))</f>
        <v>5</v>
      </c>
      <c r="AD20" s="22">
        <f t="shared" si="6"/>
        <v>1</v>
      </c>
      <c r="AE20" s="23">
        <f t="shared" si="1"/>
        <v>0</v>
      </c>
      <c r="AF20" s="20">
        <f t="shared" si="2"/>
        <v>0</v>
      </c>
      <c r="AG20" s="20">
        <f t="shared" si="3"/>
        <v>109.67741935483872</v>
      </c>
      <c r="AH20" s="21" t="str">
        <f t="shared" si="4"/>
        <v>Quality</v>
      </c>
    </row>
    <row r="21" spans="1:34" x14ac:dyDescent="0.3">
      <c r="A21" s="11">
        <v>164760</v>
      </c>
      <c r="B21" s="11" t="s">
        <v>33</v>
      </c>
      <c r="C21" s="11" t="s">
        <v>25</v>
      </c>
      <c r="D21" s="11" t="s">
        <v>59</v>
      </c>
      <c r="E21" s="11" t="s">
        <v>39</v>
      </c>
      <c r="F21" s="11" t="s">
        <v>27</v>
      </c>
      <c r="G21" s="12">
        <v>45269</v>
      </c>
      <c r="H21" s="12">
        <v>44934</v>
      </c>
      <c r="I21" s="11">
        <v>31</v>
      </c>
      <c r="J21" s="11">
        <v>14</v>
      </c>
      <c r="K21" s="11">
        <v>17</v>
      </c>
      <c r="L21" s="13">
        <v>300</v>
      </c>
      <c r="M21" s="13">
        <v>0</v>
      </c>
      <c r="N21" s="13">
        <v>3.99</v>
      </c>
      <c r="O21" s="13">
        <v>0</v>
      </c>
      <c r="P21" s="11">
        <v>31</v>
      </c>
      <c r="Q21" s="11">
        <v>14</v>
      </c>
      <c r="R21" s="11">
        <v>10</v>
      </c>
      <c r="S21" s="11">
        <v>55</v>
      </c>
      <c r="T21" s="13">
        <v>0</v>
      </c>
      <c r="U21" s="13">
        <v>0</v>
      </c>
      <c r="V21" s="13">
        <v>0</v>
      </c>
      <c r="W21" s="13">
        <v>0</v>
      </c>
      <c r="X21" s="14">
        <v>12.22</v>
      </c>
      <c r="Y21" s="1"/>
      <c r="Z21" s="19">
        <f t="shared" si="5"/>
        <v>0.45161290322580644</v>
      </c>
      <c r="AA21" s="20">
        <f t="shared" si="0"/>
        <v>135.48387096774192</v>
      </c>
      <c r="AB21" s="20">
        <f>SUMIF($A$2:$A$100, A21, $L$2:$L$100)</f>
        <v>1300</v>
      </c>
      <c r="AC21" s="21">
        <f>IF(B21="S01", 5, IF(B21="S02", 6, IF(B21="S03", 4, IF(B21="S04", 3, IF(B21="S05", 5, IF(B21="S06", 5, IF(B21="S07", 7, IF(B21="S08", 7, IF(B21="S09", 7, IF(B21="S26", 8, IF(B21="S28", 7, IF(B21="S30", 2, IF(B21="S41", 5, IF(B21="H01", 8, 5))))))))))))))</f>
        <v>3</v>
      </c>
      <c r="AD21" s="22">
        <f t="shared" si="6"/>
        <v>0.6</v>
      </c>
      <c r="AE21" s="23">
        <f t="shared" si="1"/>
        <v>10.199999999999999</v>
      </c>
      <c r="AF21" s="20">
        <f t="shared" si="2"/>
        <v>29.411764705882355</v>
      </c>
      <c r="AG21" s="20">
        <f t="shared" si="3"/>
        <v>164.51612903225808</v>
      </c>
      <c r="AH21" s="21" t="str">
        <f t="shared" si="4"/>
        <v>Quality</v>
      </c>
    </row>
    <row r="22" spans="1:34" x14ac:dyDescent="0.3">
      <c r="A22" s="11">
        <v>164760</v>
      </c>
      <c r="B22" s="11" t="s">
        <v>31</v>
      </c>
      <c r="C22" s="11" t="s">
        <v>25</v>
      </c>
      <c r="D22" s="11" t="s">
        <v>59</v>
      </c>
      <c r="E22" s="11" t="s">
        <v>39</v>
      </c>
      <c r="F22" s="11" t="s">
        <v>27</v>
      </c>
      <c r="G22" s="12">
        <v>45269</v>
      </c>
      <c r="H22" s="12">
        <v>44934</v>
      </c>
      <c r="I22" s="11">
        <v>31</v>
      </c>
      <c r="J22" s="11">
        <v>14</v>
      </c>
      <c r="K22" s="11">
        <v>11</v>
      </c>
      <c r="L22" s="13">
        <v>400</v>
      </c>
      <c r="M22" s="13">
        <v>0</v>
      </c>
      <c r="N22" s="13">
        <v>8.2100000000000009</v>
      </c>
      <c r="O22" s="13">
        <v>0</v>
      </c>
      <c r="P22" s="11">
        <v>31</v>
      </c>
      <c r="Q22" s="11">
        <v>14</v>
      </c>
      <c r="R22" s="11">
        <v>10</v>
      </c>
      <c r="S22" s="11">
        <v>55</v>
      </c>
      <c r="T22" s="13">
        <v>0</v>
      </c>
      <c r="U22" s="13">
        <v>0</v>
      </c>
      <c r="V22" s="13">
        <v>0</v>
      </c>
      <c r="W22" s="13">
        <v>0</v>
      </c>
      <c r="X22" s="14">
        <v>12.22</v>
      </c>
      <c r="Y22" s="1"/>
      <c r="Z22" s="19">
        <f t="shared" si="5"/>
        <v>0.45161290322580644</v>
      </c>
      <c r="AA22" s="20">
        <f t="shared" si="0"/>
        <v>180.64516129032256</v>
      </c>
      <c r="AB22" s="20">
        <f>SUMIF($A$2:$A$100, A22, $L$2:$L$100)</f>
        <v>1300</v>
      </c>
      <c r="AC22" s="21">
        <f>IF(B22="S01", 5, IF(B22="S02", 6, IF(B22="S03", 4, IF(B22="S04", 3, IF(B22="S05", 5, IF(B22="S06", 5, IF(B22="S07", 7, IF(B22="S08", 7, IF(B22="S09", 7, IF(B22="S26", 8, IF(B22="S28", 7, IF(B22="S30", 2, IF(B22="S41", 5, IF(B22="H01", 8, 5))))))))))))))</f>
        <v>7</v>
      </c>
      <c r="AD22" s="22">
        <f t="shared" si="6"/>
        <v>1.4</v>
      </c>
      <c r="AE22" s="23">
        <f t="shared" si="1"/>
        <v>15.399999999999999</v>
      </c>
      <c r="AF22" s="20">
        <f t="shared" si="2"/>
        <v>25.974025974025977</v>
      </c>
      <c r="AG22" s="20">
        <f t="shared" si="3"/>
        <v>219.35483870967744</v>
      </c>
      <c r="AH22" s="21" t="str">
        <f t="shared" si="4"/>
        <v>Quality</v>
      </c>
    </row>
    <row r="23" spans="1:34" x14ac:dyDescent="0.3">
      <c r="A23" s="11">
        <v>164760</v>
      </c>
      <c r="B23" s="11" t="s">
        <v>38</v>
      </c>
      <c r="C23" s="11" t="s">
        <v>25</v>
      </c>
      <c r="D23" s="11" t="s">
        <v>59</v>
      </c>
      <c r="E23" s="11" t="s">
        <v>39</v>
      </c>
      <c r="F23" s="11" t="s">
        <v>27</v>
      </c>
      <c r="G23" s="12">
        <v>45269</v>
      </c>
      <c r="H23" s="12">
        <v>44934</v>
      </c>
      <c r="I23" s="11">
        <v>31</v>
      </c>
      <c r="J23" s="11">
        <v>14</v>
      </c>
      <c r="K23" s="11">
        <v>8</v>
      </c>
      <c r="L23" s="13">
        <v>200</v>
      </c>
      <c r="M23" s="13">
        <v>0</v>
      </c>
      <c r="N23" s="13">
        <v>5.65</v>
      </c>
      <c r="O23" s="13">
        <v>0</v>
      </c>
      <c r="P23" s="11">
        <v>31</v>
      </c>
      <c r="Q23" s="11">
        <v>14</v>
      </c>
      <c r="R23" s="11">
        <v>10</v>
      </c>
      <c r="S23" s="11">
        <v>55</v>
      </c>
      <c r="T23" s="13">
        <v>0</v>
      </c>
      <c r="U23" s="13">
        <v>0</v>
      </c>
      <c r="V23" s="13">
        <v>0</v>
      </c>
      <c r="W23" s="13">
        <v>0</v>
      </c>
      <c r="X23" s="14">
        <v>12.22</v>
      </c>
      <c r="Y23" s="1"/>
      <c r="Z23" s="19">
        <f t="shared" si="5"/>
        <v>0.45161290322580644</v>
      </c>
      <c r="AA23" s="20">
        <f t="shared" si="0"/>
        <v>90.322580645161281</v>
      </c>
      <c r="AB23" s="20">
        <f>SUMIF($A$2:$A$100, A23, $L$2:$L$100)</f>
        <v>1300</v>
      </c>
      <c r="AC23" s="21">
        <f>IF(B23="S01", 5, IF(B23="S02", 6, IF(B23="S03", 4, IF(B23="S04", 3, IF(B23="S05", 5, IF(B23="S06", 5, IF(B23="S07", 7, IF(B23="S08", 7, IF(B23="S09", 7, IF(B23="S26", 8, IF(B23="S28", 7, IF(B23="S30", 2, IF(B23="S41", 5, IF(B23="H01", 8, 5))))))))))))))</f>
        <v>8</v>
      </c>
      <c r="AD23" s="22">
        <f t="shared" si="6"/>
        <v>1.6</v>
      </c>
      <c r="AE23" s="23">
        <f t="shared" si="1"/>
        <v>12.8</v>
      </c>
      <c r="AF23" s="20">
        <f t="shared" si="2"/>
        <v>15.625</v>
      </c>
      <c r="AG23" s="20">
        <f t="shared" si="3"/>
        <v>109.67741935483872</v>
      </c>
      <c r="AH23" s="21" t="str">
        <f t="shared" si="4"/>
        <v>Quality</v>
      </c>
    </row>
    <row r="24" spans="1:34" x14ac:dyDescent="0.3">
      <c r="A24" s="11">
        <v>164760</v>
      </c>
      <c r="B24" s="11" t="s">
        <v>34</v>
      </c>
      <c r="C24" s="11" t="s">
        <v>35</v>
      </c>
      <c r="D24" s="11" t="s">
        <v>59</v>
      </c>
      <c r="E24" s="11" t="s">
        <v>39</v>
      </c>
      <c r="F24" s="11" t="s">
        <v>27</v>
      </c>
      <c r="G24" s="12">
        <v>45269</v>
      </c>
      <c r="H24" s="12">
        <v>44934</v>
      </c>
      <c r="I24" s="11">
        <v>31</v>
      </c>
      <c r="J24" s="11">
        <v>14</v>
      </c>
      <c r="K24" s="11">
        <v>0</v>
      </c>
      <c r="L24" s="13">
        <v>100</v>
      </c>
      <c r="M24" s="13">
        <v>0</v>
      </c>
      <c r="N24" s="13">
        <v>22.58</v>
      </c>
      <c r="O24" s="13">
        <v>0</v>
      </c>
      <c r="P24" s="11">
        <v>31</v>
      </c>
      <c r="Q24" s="11">
        <v>14</v>
      </c>
      <c r="R24" s="11">
        <v>10</v>
      </c>
      <c r="S24" s="11">
        <v>55</v>
      </c>
      <c r="T24" s="13">
        <v>0</v>
      </c>
      <c r="U24" s="13">
        <v>0</v>
      </c>
      <c r="V24" s="13">
        <v>0</v>
      </c>
      <c r="W24" s="13">
        <v>0</v>
      </c>
      <c r="X24" s="14">
        <v>12.22</v>
      </c>
      <c r="Y24" s="1"/>
      <c r="Z24" s="19">
        <f t="shared" si="5"/>
        <v>0.45161290322580644</v>
      </c>
      <c r="AA24" s="20">
        <f t="shared" si="0"/>
        <v>45.161290322580641</v>
      </c>
      <c r="AB24" s="20">
        <f>SUMIF($A$2:$A$100, A24, $L$2:$L$100)</f>
        <v>1300</v>
      </c>
      <c r="AC24" s="21">
        <f>IF(B24="S01", 5, IF(B24="S02", 6, IF(B24="S03", 4, IF(B24="S04", 3, IF(B24="S05", 5, IF(B24="S06", 5, IF(B24="S07", 7, IF(B24="S08", 7, IF(B24="S09", 7, IF(B24="S26", 8, IF(B24="S28", 7, IF(B24="S30", 2, IF(B24="S41", 5, IF(B24="H01", 8, 5))))))))))))))</f>
        <v>4</v>
      </c>
      <c r="AD24" s="22">
        <f t="shared" si="6"/>
        <v>0.8</v>
      </c>
      <c r="AE24" s="23">
        <f t="shared" si="1"/>
        <v>0</v>
      </c>
      <c r="AF24" s="20">
        <f t="shared" si="2"/>
        <v>0</v>
      </c>
      <c r="AG24" s="20">
        <f t="shared" si="3"/>
        <v>54.838709677419359</v>
      </c>
      <c r="AH24" s="21" t="str">
        <f t="shared" si="4"/>
        <v>Quality</v>
      </c>
    </row>
    <row r="25" spans="1:34" x14ac:dyDescent="0.3">
      <c r="A25" s="11">
        <v>164760</v>
      </c>
      <c r="B25" s="11" t="s">
        <v>32</v>
      </c>
      <c r="C25" s="11" t="s">
        <v>25</v>
      </c>
      <c r="D25" s="11" t="s">
        <v>59</v>
      </c>
      <c r="E25" s="11" t="s">
        <v>39</v>
      </c>
      <c r="F25" s="11" t="s">
        <v>27</v>
      </c>
      <c r="G25" s="12">
        <v>45269</v>
      </c>
      <c r="H25" s="12">
        <v>44934</v>
      </c>
      <c r="I25" s="11">
        <v>31</v>
      </c>
      <c r="J25" s="11">
        <v>14</v>
      </c>
      <c r="K25" s="11">
        <v>31</v>
      </c>
      <c r="L25" s="13">
        <v>100</v>
      </c>
      <c r="M25" s="13">
        <v>0</v>
      </c>
      <c r="N25" s="13">
        <v>0.73</v>
      </c>
      <c r="O25" s="13">
        <v>0</v>
      </c>
      <c r="P25" s="11">
        <v>31</v>
      </c>
      <c r="Q25" s="11">
        <v>14</v>
      </c>
      <c r="R25" s="11">
        <v>10</v>
      </c>
      <c r="S25" s="11">
        <v>55</v>
      </c>
      <c r="T25" s="13">
        <v>0</v>
      </c>
      <c r="U25" s="13">
        <v>0</v>
      </c>
      <c r="V25" s="13">
        <v>0</v>
      </c>
      <c r="W25" s="13">
        <v>0</v>
      </c>
      <c r="X25" s="14">
        <v>12.22</v>
      </c>
      <c r="Y25" s="1"/>
      <c r="Z25" s="19">
        <f t="shared" si="5"/>
        <v>0.45161290322580644</v>
      </c>
      <c r="AA25" s="20">
        <f t="shared" si="0"/>
        <v>45.161290322580641</v>
      </c>
      <c r="AB25" s="20">
        <f>SUMIF($A$2:$A$100, A25, $L$2:$L$100)</f>
        <v>1300</v>
      </c>
      <c r="AC25" s="21">
        <f>IF(B25="S01", 5, IF(B25="S02", 6, IF(B25="S03", 4, IF(B25="S04", 3, IF(B25="S05", 5, IF(B25="S06", 5, IF(B25="S07", 7, IF(B25="S08", 7, IF(B25="S09", 7, IF(B25="S26", 8, IF(B25="S28", 7, IF(B25="S30", 2, IF(B25="S41", 5, IF(B25="H01", 8, 5))))))))))))))</f>
        <v>5</v>
      </c>
      <c r="AD25" s="22">
        <f t="shared" si="6"/>
        <v>1</v>
      </c>
      <c r="AE25" s="23">
        <f t="shared" si="1"/>
        <v>31</v>
      </c>
      <c r="AF25" s="20">
        <f t="shared" si="2"/>
        <v>3.225806451612903</v>
      </c>
      <c r="AG25" s="20">
        <f t="shared" si="3"/>
        <v>54.838709677419359</v>
      </c>
      <c r="AH25" s="21" t="str">
        <f t="shared" si="4"/>
        <v>Quality</v>
      </c>
    </row>
    <row r="26" spans="1:34" x14ac:dyDescent="0.3">
      <c r="A26" s="11">
        <v>164764</v>
      </c>
      <c r="B26" s="11" t="s">
        <v>33</v>
      </c>
      <c r="C26" s="11" t="s">
        <v>25</v>
      </c>
      <c r="D26" s="11" t="s">
        <v>60</v>
      </c>
      <c r="E26" s="11" t="s">
        <v>40</v>
      </c>
      <c r="F26" s="11" t="s">
        <v>41</v>
      </c>
      <c r="G26" s="12">
        <v>45269</v>
      </c>
      <c r="H26" s="12">
        <v>44934</v>
      </c>
      <c r="I26" s="11">
        <v>31</v>
      </c>
      <c r="J26" s="11">
        <v>14</v>
      </c>
      <c r="K26" s="11">
        <v>129</v>
      </c>
      <c r="L26" s="13">
        <v>200</v>
      </c>
      <c r="M26" s="13">
        <v>0</v>
      </c>
      <c r="N26" s="13">
        <v>0.35</v>
      </c>
      <c r="O26" s="13">
        <v>0</v>
      </c>
      <c r="P26" s="11">
        <v>31</v>
      </c>
      <c r="Q26" s="11">
        <v>14</v>
      </c>
      <c r="R26" s="11">
        <v>23</v>
      </c>
      <c r="S26" s="11">
        <v>175</v>
      </c>
      <c r="T26" s="13">
        <v>0</v>
      </c>
      <c r="U26" s="13">
        <v>0</v>
      </c>
      <c r="V26" s="13">
        <v>0</v>
      </c>
      <c r="W26" s="13">
        <v>0</v>
      </c>
      <c r="X26" s="14">
        <v>16.91</v>
      </c>
      <c r="Y26" s="1"/>
      <c r="Z26" s="19">
        <f t="shared" si="5"/>
        <v>0.45161290322580644</v>
      </c>
      <c r="AA26" s="20">
        <f t="shared" si="0"/>
        <v>90.322580645161281</v>
      </c>
      <c r="AB26" s="20">
        <f>SUMIF($A$2:$A$100, A26, $L$2:$L$100)</f>
        <v>1098</v>
      </c>
      <c r="AC26" s="21">
        <f>IF(B26="S01", 5, IF(B26="S02", 6, IF(B26="S03", 4, IF(B26="S04", 3, IF(B26="S05", 5, IF(B26="S06", 5, IF(B26="S07", 7, IF(B26="S08", 7, IF(B26="S09", 7, IF(B26="S26", 8, IF(B26="S28", 7, IF(B26="S30", 2, IF(B26="S41", 5, IF(B26="H01", 8, 5))))))))))))))</f>
        <v>3</v>
      </c>
      <c r="AD26" s="22">
        <f t="shared" si="6"/>
        <v>0.6</v>
      </c>
      <c r="AE26" s="23">
        <f t="shared" si="1"/>
        <v>77.399999999999991</v>
      </c>
      <c r="AF26" s="20">
        <f t="shared" si="2"/>
        <v>2.5839793281653751</v>
      </c>
      <c r="AG26" s="20">
        <f t="shared" si="3"/>
        <v>109.67741935483872</v>
      </c>
      <c r="AH26" s="21" t="str">
        <f t="shared" si="4"/>
        <v>Quality</v>
      </c>
    </row>
    <row r="27" spans="1:34" x14ac:dyDescent="0.3">
      <c r="A27" s="11">
        <v>164764</v>
      </c>
      <c r="B27" s="11" t="s">
        <v>28</v>
      </c>
      <c r="C27" s="11" t="s">
        <v>25</v>
      </c>
      <c r="D27" s="11" t="s">
        <v>60</v>
      </c>
      <c r="E27" s="11" t="s">
        <v>40</v>
      </c>
      <c r="F27" s="11" t="s">
        <v>41</v>
      </c>
      <c r="G27" s="12">
        <v>45269</v>
      </c>
      <c r="H27" s="12">
        <v>44934</v>
      </c>
      <c r="I27" s="11">
        <v>31</v>
      </c>
      <c r="J27" s="11">
        <v>14</v>
      </c>
      <c r="K27" s="11">
        <v>0</v>
      </c>
      <c r="L27" s="13">
        <v>24</v>
      </c>
      <c r="M27" s="13">
        <v>0</v>
      </c>
      <c r="N27" s="13">
        <v>5.42</v>
      </c>
      <c r="O27" s="13">
        <v>0</v>
      </c>
      <c r="P27" s="11">
        <v>31</v>
      </c>
      <c r="Q27" s="11">
        <v>14</v>
      </c>
      <c r="R27" s="11">
        <v>23</v>
      </c>
      <c r="S27" s="11">
        <v>175</v>
      </c>
      <c r="T27" s="13">
        <v>0</v>
      </c>
      <c r="U27" s="13">
        <v>0</v>
      </c>
      <c r="V27" s="13">
        <v>0</v>
      </c>
      <c r="W27" s="13">
        <v>0</v>
      </c>
      <c r="X27" s="14">
        <v>16.91</v>
      </c>
      <c r="Y27" s="1"/>
      <c r="Z27" s="19">
        <f t="shared" si="5"/>
        <v>0.45161290322580644</v>
      </c>
      <c r="AA27" s="20">
        <f t="shared" si="0"/>
        <v>10.838709677419354</v>
      </c>
      <c r="AB27" s="20">
        <f>SUMIF($A$2:$A$100, A27, $L$2:$L$100)</f>
        <v>1098</v>
      </c>
      <c r="AC27" s="21">
        <f>IF(B27="S01", 5, IF(B27="S02", 6, IF(B27="S03", 4, IF(B27="S04", 3, IF(B27="S05", 5, IF(B27="S06", 5, IF(B27="S07", 7, IF(B27="S08", 7, IF(B27="S09", 7, IF(B27="S26", 8, IF(B27="S28", 7, IF(B27="S30", 2, IF(B27="S41", 5, IF(B27="H01", 8, 5))))))))))))))</f>
        <v>7</v>
      </c>
      <c r="AD27" s="22">
        <f t="shared" si="6"/>
        <v>1.4</v>
      </c>
      <c r="AE27" s="23">
        <f t="shared" si="1"/>
        <v>0</v>
      </c>
      <c r="AF27" s="20">
        <f t="shared" si="2"/>
        <v>0</v>
      </c>
      <c r="AG27" s="20">
        <f t="shared" si="3"/>
        <v>13.161290322580646</v>
      </c>
      <c r="AH27" s="21" t="str">
        <f t="shared" si="4"/>
        <v>Quality</v>
      </c>
    </row>
    <row r="28" spans="1:34" x14ac:dyDescent="0.3">
      <c r="A28" s="11">
        <v>164764</v>
      </c>
      <c r="B28" s="11" t="s">
        <v>29</v>
      </c>
      <c r="C28" s="11" t="s">
        <v>30</v>
      </c>
      <c r="D28" s="11" t="s">
        <v>60</v>
      </c>
      <c r="E28" s="11" t="s">
        <v>40</v>
      </c>
      <c r="F28" s="11" t="s">
        <v>41</v>
      </c>
      <c r="G28" s="12">
        <v>45269</v>
      </c>
      <c r="H28" s="12">
        <v>44934</v>
      </c>
      <c r="I28" s="11">
        <v>31</v>
      </c>
      <c r="J28" s="11">
        <v>14</v>
      </c>
      <c r="K28" s="11">
        <v>0</v>
      </c>
      <c r="L28" s="13">
        <v>24</v>
      </c>
      <c r="M28" s="13">
        <v>0</v>
      </c>
      <c r="N28" s="13">
        <v>5.42</v>
      </c>
      <c r="O28" s="13">
        <v>0</v>
      </c>
      <c r="P28" s="11">
        <v>31</v>
      </c>
      <c r="Q28" s="11">
        <v>14</v>
      </c>
      <c r="R28" s="11">
        <v>23</v>
      </c>
      <c r="S28" s="11">
        <v>175</v>
      </c>
      <c r="T28" s="13">
        <v>0</v>
      </c>
      <c r="U28" s="13">
        <v>0</v>
      </c>
      <c r="V28" s="13">
        <v>0</v>
      </c>
      <c r="W28" s="13">
        <v>0</v>
      </c>
      <c r="X28" s="14">
        <v>16.91</v>
      </c>
      <c r="Y28" s="1"/>
      <c r="Z28" s="19">
        <f t="shared" si="5"/>
        <v>0.45161290322580644</v>
      </c>
      <c r="AA28" s="20">
        <f t="shared" si="0"/>
        <v>10.838709677419354</v>
      </c>
      <c r="AB28" s="20">
        <f>SUMIF($A$2:$A$100, A28, $L$2:$L$100)</f>
        <v>1098</v>
      </c>
      <c r="AC28" s="21">
        <f>IF(B28="S01", 5, IF(B28="S02", 6, IF(B28="S03", 4, IF(B28="S04", 3, IF(B28="S05", 5, IF(B28="S06", 5, IF(B28="S07", 7, IF(B28="S08", 7, IF(B28="S09", 7, IF(B28="S26", 8, IF(B28="S28", 7, IF(B28="S30", 2, IF(B28="S41", 5, IF(B28="H01", 8, 5))))))))))))))</f>
        <v>7</v>
      </c>
      <c r="AD28" s="22">
        <f t="shared" si="6"/>
        <v>1.4</v>
      </c>
      <c r="AE28" s="23">
        <f t="shared" si="1"/>
        <v>0</v>
      </c>
      <c r="AF28" s="20">
        <f t="shared" si="2"/>
        <v>0</v>
      </c>
      <c r="AG28" s="20">
        <f t="shared" si="3"/>
        <v>13.161290322580646</v>
      </c>
      <c r="AH28" s="21" t="str">
        <f t="shared" si="4"/>
        <v>Quality</v>
      </c>
    </row>
    <row r="29" spans="1:34" x14ac:dyDescent="0.3">
      <c r="A29" s="11">
        <v>164764</v>
      </c>
      <c r="B29" s="11" t="s">
        <v>24</v>
      </c>
      <c r="C29" s="11" t="s">
        <v>25</v>
      </c>
      <c r="D29" s="11" t="s">
        <v>60</v>
      </c>
      <c r="E29" s="11" t="s">
        <v>40</v>
      </c>
      <c r="F29" s="11" t="s">
        <v>41</v>
      </c>
      <c r="G29" s="12">
        <v>45269</v>
      </c>
      <c r="H29" s="12">
        <v>44934</v>
      </c>
      <c r="I29" s="11">
        <v>31</v>
      </c>
      <c r="J29" s="11">
        <v>14</v>
      </c>
      <c r="K29" s="11">
        <v>0</v>
      </c>
      <c r="L29" s="13">
        <v>0</v>
      </c>
      <c r="M29" s="13">
        <v>0</v>
      </c>
      <c r="N29" s="13">
        <v>0</v>
      </c>
      <c r="O29" s="13">
        <v>0</v>
      </c>
      <c r="P29" s="11">
        <v>31</v>
      </c>
      <c r="Q29" s="11">
        <v>14</v>
      </c>
      <c r="R29" s="11">
        <v>23</v>
      </c>
      <c r="S29" s="11">
        <v>175</v>
      </c>
      <c r="T29" s="13">
        <v>0</v>
      </c>
      <c r="U29" s="13">
        <v>0</v>
      </c>
      <c r="V29" s="13">
        <v>0</v>
      </c>
      <c r="W29" s="13">
        <v>0</v>
      </c>
      <c r="X29" s="14">
        <v>16.91</v>
      </c>
      <c r="Y29" s="1"/>
      <c r="Z29" s="19">
        <f t="shared" si="5"/>
        <v>0.45161290322580644</v>
      </c>
      <c r="AA29" s="20">
        <f t="shared" si="0"/>
        <v>0</v>
      </c>
      <c r="AB29" s="20">
        <f>SUMIF($A$2:$A$100, A29, $L$2:$L$100)</f>
        <v>1098</v>
      </c>
      <c r="AC29" s="21">
        <f>IF(B29="S01", 5, IF(B29="S02", 6, IF(B29="S03", 4, IF(B29="S04", 3, IF(B29="S05", 5, IF(B29="S06", 5, IF(B29="S07", 7, IF(B29="S08", 7, IF(B29="S09", 7, IF(B29="S26", 8, IF(B29="S28", 7, IF(B29="S30", 2, IF(B29="S41", 5, IF(B29="H01", 8, 5))))))))))))))</f>
        <v>5</v>
      </c>
      <c r="AD29" s="22">
        <f t="shared" si="6"/>
        <v>1</v>
      </c>
      <c r="AE29" s="23">
        <f t="shared" si="1"/>
        <v>0</v>
      </c>
      <c r="AF29" s="20">
        <f t="shared" si="2"/>
        <v>0</v>
      </c>
      <c r="AG29" s="20">
        <f t="shared" si="3"/>
        <v>0</v>
      </c>
      <c r="AH29" s="21" t="str">
        <f t="shared" si="4"/>
        <v>Quality</v>
      </c>
    </row>
    <row r="30" spans="1:34" x14ac:dyDescent="0.3">
      <c r="A30" s="11">
        <v>164764</v>
      </c>
      <c r="B30" s="11" t="s">
        <v>38</v>
      </c>
      <c r="C30" s="11" t="s">
        <v>25</v>
      </c>
      <c r="D30" s="11" t="s">
        <v>60</v>
      </c>
      <c r="E30" s="11" t="s">
        <v>40</v>
      </c>
      <c r="F30" s="11" t="s">
        <v>41</v>
      </c>
      <c r="G30" s="12">
        <v>45269</v>
      </c>
      <c r="H30" s="12">
        <v>44934</v>
      </c>
      <c r="I30" s="11">
        <v>31</v>
      </c>
      <c r="J30" s="11">
        <v>14</v>
      </c>
      <c r="K30" s="11">
        <v>9</v>
      </c>
      <c r="L30" s="13">
        <v>200</v>
      </c>
      <c r="M30" s="13">
        <v>0</v>
      </c>
      <c r="N30" s="13">
        <v>5.0199999999999996</v>
      </c>
      <c r="O30" s="13">
        <v>0</v>
      </c>
      <c r="P30" s="11">
        <v>31</v>
      </c>
      <c r="Q30" s="11">
        <v>14</v>
      </c>
      <c r="R30" s="11">
        <v>23</v>
      </c>
      <c r="S30" s="11">
        <v>175</v>
      </c>
      <c r="T30" s="13">
        <v>0</v>
      </c>
      <c r="U30" s="13">
        <v>0</v>
      </c>
      <c r="V30" s="13">
        <v>0</v>
      </c>
      <c r="W30" s="13">
        <v>0</v>
      </c>
      <c r="X30" s="14">
        <v>16.91</v>
      </c>
      <c r="Y30" s="1"/>
      <c r="Z30" s="19">
        <f t="shared" si="5"/>
        <v>0.45161290322580644</v>
      </c>
      <c r="AA30" s="20">
        <f t="shared" si="0"/>
        <v>90.322580645161281</v>
      </c>
      <c r="AB30" s="20">
        <f>SUMIF($A$2:$A$100, A30, $L$2:$L$100)</f>
        <v>1098</v>
      </c>
      <c r="AC30" s="21">
        <f>IF(B30="S01", 5, IF(B30="S02", 6, IF(B30="S03", 4, IF(B30="S04", 3, IF(B30="S05", 5, IF(B30="S06", 5, IF(B30="S07", 7, IF(B30="S08", 7, IF(B30="S09", 7, IF(B30="S26", 8, IF(B30="S28", 7, IF(B30="S30", 2, IF(B30="S41", 5, IF(B30="H01", 8, 5))))))))))))))</f>
        <v>8</v>
      </c>
      <c r="AD30" s="22">
        <f t="shared" si="6"/>
        <v>1.6</v>
      </c>
      <c r="AE30" s="23">
        <f t="shared" si="1"/>
        <v>14.4</v>
      </c>
      <c r="AF30" s="20">
        <f t="shared" si="2"/>
        <v>13.888888888888889</v>
      </c>
      <c r="AG30" s="20">
        <f t="shared" si="3"/>
        <v>109.67741935483872</v>
      </c>
      <c r="AH30" s="21" t="str">
        <f t="shared" si="4"/>
        <v>Quality</v>
      </c>
    </row>
    <row r="31" spans="1:34" x14ac:dyDescent="0.3">
      <c r="A31" s="11">
        <v>164764</v>
      </c>
      <c r="B31" s="11" t="s">
        <v>31</v>
      </c>
      <c r="C31" s="11" t="s">
        <v>25</v>
      </c>
      <c r="D31" s="11" t="s">
        <v>60</v>
      </c>
      <c r="E31" s="11" t="s">
        <v>40</v>
      </c>
      <c r="F31" s="11" t="s">
        <v>41</v>
      </c>
      <c r="G31" s="12">
        <v>45269</v>
      </c>
      <c r="H31" s="12">
        <v>44934</v>
      </c>
      <c r="I31" s="11">
        <v>31</v>
      </c>
      <c r="J31" s="11">
        <v>14</v>
      </c>
      <c r="K31" s="11">
        <v>14</v>
      </c>
      <c r="L31" s="13">
        <v>200</v>
      </c>
      <c r="M31" s="13">
        <v>0</v>
      </c>
      <c r="N31" s="13">
        <v>3.23</v>
      </c>
      <c r="O31" s="13">
        <v>0</v>
      </c>
      <c r="P31" s="11">
        <v>31</v>
      </c>
      <c r="Q31" s="11">
        <v>14</v>
      </c>
      <c r="R31" s="11">
        <v>23</v>
      </c>
      <c r="S31" s="11">
        <v>175</v>
      </c>
      <c r="T31" s="13">
        <v>0</v>
      </c>
      <c r="U31" s="13">
        <v>0</v>
      </c>
      <c r="V31" s="13">
        <v>0</v>
      </c>
      <c r="W31" s="13">
        <v>0</v>
      </c>
      <c r="X31" s="14">
        <v>16.91</v>
      </c>
      <c r="Y31" s="1"/>
      <c r="Z31" s="19">
        <f t="shared" si="5"/>
        <v>0.45161290322580644</v>
      </c>
      <c r="AA31" s="20">
        <f t="shared" si="0"/>
        <v>90.322580645161281</v>
      </c>
      <c r="AB31" s="20">
        <f>SUMIF($A$2:$A$100, A31, $L$2:$L$100)</f>
        <v>1098</v>
      </c>
      <c r="AC31" s="21">
        <f>IF(B31="S01", 5, IF(B31="S02", 6, IF(B31="S03", 4, IF(B31="S04", 3, IF(B31="S05", 5, IF(B31="S06", 5, IF(B31="S07", 7, IF(B31="S08", 7, IF(B31="S09", 7, IF(B31="S26", 8, IF(B31="S28", 7, IF(B31="S30", 2, IF(B31="S41", 5, IF(B31="H01", 8, 5))))))))))))))</f>
        <v>7</v>
      </c>
      <c r="AD31" s="22">
        <f t="shared" si="6"/>
        <v>1.4</v>
      </c>
      <c r="AE31" s="23">
        <f t="shared" si="1"/>
        <v>19.599999999999998</v>
      </c>
      <c r="AF31" s="20">
        <f t="shared" si="2"/>
        <v>10.204081632653063</v>
      </c>
      <c r="AG31" s="20">
        <f t="shared" si="3"/>
        <v>109.67741935483872</v>
      </c>
      <c r="AH31" s="21" t="str">
        <f t="shared" si="4"/>
        <v>Quality</v>
      </c>
    </row>
    <row r="32" spans="1:34" x14ac:dyDescent="0.3">
      <c r="A32" s="11">
        <v>164764</v>
      </c>
      <c r="B32" s="11" t="s">
        <v>32</v>
      </c>
      <c r="C32" s="11" t="s">
        <v>25</v>
      </c>
      <c r="D32" s="11" t="s">
        <v>60</v>
      </c>
      <c r="E32" s="11" t="s">
        <v>40</v>
      </c>
      <c r="F32" s="11" t="s">
        <v>41</v>
      </c>
      <c r="G32" s="12">
        <v>45269</v>
      </c>
      <c r="H32" s="12">
        <v>44934</v>
      </c>
      <c r="I32" s="11">
        <v>31</v>
      </c>
      <c r="J32" s="11">
        <v>14</v>
      </c>
      <c r="K32" s="11">
        <v>32</v>
      </c>
      <c r="L32" s="13">
        <v>150</v>
      </c>
      <c r="M32" s="13">
        <v>0</v>
      </c>
      <c r="N32" s="13">
        <v>1.06</v>
      </c>
      <c r="O32" s="13">
        <v>0</v>
      </c>
      <c r="P32" s="11">
        <v>31</v>
      </c>
      <c r="Q32" s="11">
        <v>14</v>
      </c>
      <c r="R32" s="11">
        <v>23</v>
      </c>
      <c r="S32" s="11">
        <v>175</v>
      </c>
      <c r="T32" s="13">
        <v>0</v>
      </c>
      <c r="U32" s="13">
        <v>0</v>
      </c>
      <c r="V32" s="13">
        <v>0</v>
      </c>
      <c r="W32" s="13">
        <v>0</v>
      </c>
      <c r="X32" s="14">
        <v>16.91</v>
      </c>
      <c r="Y32" s="1"/>
      <c r="Z32" s="19">
        <f t="shared" si="5"/>
        <v>0.45161290322580644</v>
      </c>
      <c r="AA32" s="20">
        <f t="shared" si="0"/>
        <v>67.741935483870961</v>
      </c>
      <c r="AB32" s="20">
        <f>SUMIF($A$2:$A$100, A32, $L$2:$L$100)</f>
        <v>1098</v>
      </c>
      <c r="AC32" s="21">
        <f>IF(B32="S01", 5, IF(B32="S02", 6, IF(B32="S03", 4, IF(B32="S04", 3, IF(B32="S05", 5, IF(B32="S06", 5, IF(B32="S07", 7, IF(B32="S08", 7, IF(B32="S09", 7, IF(B32="S26", 8, IF(B32="S28", 7, IF(B32="S30", 2, IF(B32="S41", 5, IF(B32="H01", 8, 5))))))))))))))</f>
        <v>5</v>
      </c>
      <c r="AD32" s="22">
        <f t="shared" si="6"/>
        <v>1</v>
      </c>
      <c r="AE32" s="23">
        <f t="shared" si="1"/>
        <v>32</v>
      </c>
      <c r="AF32" s="20">
        <f t="shared" si="2"/>
        <v>4.6875</v>
      </c>
      <c r="AG32" s="20">
        <f t="shared" si="3"/>
        <v>82.258064516129039</v>
      </c>
      <c r="AH32" s="21" t="str">
        <f t="shared" si="4"/>
        <v>Quality</v>
      </c>
    </row>
    <row r="33" spans="1:34" x14ac:dyDescent="0.3">
      <c r="A33" s="11">
        <v>164764</v>
      </c>
      <c r="B33" s="11" t="s">
        <v>36</v>
      </c>
      <c r="C33" s="11" t="s">
        <v>25</v>
      </c>
      <c r="D33" s="11" t="s">
        <v>60</v>
      </c>
      <c r="E33" s="11" t="s">
        <v>40</v>
      </c>
      <c r="F33" s="11" t="s">
        <v>41</v>
      </c>
      <c r="G33" s="12">
        <v>45269</v>
      </c>
      <c r="H33" s="12">
        <v>44934</v>
      </c>
      <c r="I33" s="11">
        <v>31</v>
      </c>
      <c r="J33" s="11">
        <v>14</v>
      </c>
      <c r="K33" s="11">
        <v>8</v>
      </c>
      <c r="L33" s="13">
        <v>200</v>
      </c>
      <c r="M33" s="13">
        <v>0</v>
      </c>
      <c r="N33" s="13">
        <v>5.65</v>
      </c>
      <c r="O33" s="13">
        <v>0</v>
      </c>
      <c r="P33" s="11">
        <v>31</v>
      </c>
      <c r="Q33" s="11">
        <v>14</v>
      </c>
      <c r="R33" s="11">
        <v>23</v>
      </c>
      <c r="S33" s="11">
        <v>175</v>
      </c>
      <c r="T33" s="13">
        <v>0</v>
      </c>
      <c r="U33" s="13">
        <v>0</v>
      </c>
      <c r="V33" s="13">
        <v>0</v>
      </c>
      <c r="W33" s="13">
        <v>0</v>
      </c>
      <c r="X33" s="14">
        <v>16.91</v>
      </c>
      <c r="Y33" s="1"/>
      <c r="Z33" s="19">
        <f t="shared" si="5"/>
        <v>0.45161290322580644</v>
      </c>
      <c r="AA33" s="20">
        <f t="shared" si="0"/>
        <v>90.322580645161281</v>
      </c>
      <c r="AB33" s="20">
        <f>SUMIF($A$2:$A$100, A33, $L$2:$L$100)</f>
        <v>1098</v>
      </c>
      <c r="AC33" s="21">
        <f>IF(B33="S01", 5, IF(B33="S02", 6, IF(B33="S03", 4, IF(B33="S04", 3, IF(B33="S05", 5, IF(B33="S06", 5, IF(B33="S07", 7, IF(B33="S08", 7, IF(B33="S09", 7, IF(B33="S26", 8, IF(B33="S28", 7, IF(B33="S30", 2, IF(B33="S41", 5, IF(B33="H01", 8, 5))))))))))))))</f>
        <v>5</v>
      </c>
      <c r="AD33" s="22">
        <f t="shared" si="6"/>
        <v>1</v>
      </c>
      <c r="AE33" s="23">
        <f t="shared" si="1"/>
        <v>8</v>
      </c>
      <c r="AF33" s="20">
        <f t="shared" si="2"/>
        <v>25</v>
      </c>
      <c r="AG33" s="20">
        <f t="shared" si="3"/>
        <v>109.67741935483872</v>
      </c>
      <c r="AH33" s="21" t="str">
        <f t="shared" si="4"/>
        <v>Quality</v>
      </c>
    </row>
    <row r="34" spans="1:34" x14ac:dyDescent="0.3">
      <c r="A34" s="11">
        <v>164764</v>
      </c>
      <c r="B34" s="11" t="s">
        <v>34</v>
      </c>
      <c r="C34" s="11" t="s">
        <v>35</v>
      </c>
      <c r="D34" s="11" t="s">
        <v>60</v>
      </c>
      <c r="E34" s="11" t="s">
        <v>40</v>
      </c>
      <c r="F34" s="11" t="s">
        <v>41</v>
      </c>
      <c r="G34" s="12">
        <v>45269</v>
      </c>
      <c r="H34" s="12">
        <v>44934</v>
      </c>
      <c r="I34" s="11">
        <v>31</v>
      </c>
      <c r="J34" s="11">
        <v>14</v>
      </c>
      <c r="K34" s="11">
        <v>0</v>
      </c>
      <c r="L34" s="13">
        <v>100</v>
      </c>
      <c r="M34" s="13">
        <v>0</v>
      </c>
      <c r="N34" s="13">
        <v>22.58</v>
      </c>
      <c r="O34" s="13">
        <v>0</v>
      </c>
      <c r="P34" s="11">
        <v>31</v>
      </c>
      <c r="Q34" s="11">
        <v>14</v>
      </c>
      <c r="R34" s="11">
        <v>23</v>
      </c>
      <c r="S34" s="11">
        <v>175</v>
      </c>
      <c r="T34" s="13">
        <v>0</v>
      </c>
      <c r="U34" s="13">
        <v>0</v>
      </c>
      <c r="V34" s="13">
        <v>0</v>
      </c>
      <c r="W34" s="13">
        <v>0</v>
      </c>
      <c r="X34" s="14">
        <v>16.91</v>
      </c>
      <c r="Y34" s="1"/>
      <c r="Z34" s="19">
        <f t="shared" si="5"/>
        <v>0.45161290322580644</v>
      </c>
      <c r="AA34" s="20">
        <f t="shared" ref="AA34:AA65" si="7">Z34*L34</f>
        <v>45.161290322580641</v>
      </c>
      <c r="AB34" s="20">
        <f>SUMIF($A$2:$A$100, A34, $L$2:$L$100)</f>
        <v>1098</v>
      </c>
      <c r="AC34" s="21">
        <f>IF(B34="S01", 5, IF(B34="S02", 6, IF(B34="S03", 4, IF(B34="S04", 3, IF(B34="S05", 5, IF(B34="S06", 5, IF(B34="S07", 7, IF(B34="S08", 7, IF(B34="S09", 7, IF(B34="S26", 8, IF(B34="S28", 7, IF(B34="S30", 2, IF(B34="S41", 5, IF(B34="H01", 8, 5))))))))))))))</f>
        <v>4</v>
      </c>
      <c r="AD34" s="22">
        <f t="shared" si="6"/>
        <v>0.8</v>
      </c>
      <c r="AE34" s="23">
        <f t="shared" ref="AE34:AE65" si="8">AD34*K34</f>
        <v>0</v>
      </c>
      <c r="AF34" s="20">
        <f t="shared" ref="AF34:AF65" si="9">IFERROR(L34/AE34, 0)</f>
        <v>0</v>
      </c>
      <c r="AG34" s="20">
        <f t="shared" ref="AG34:AG58" si="10">L34-AA34</f>
        <v>54.838709677419359</v>
      </c>
      <c r="AH34" s="21" t="str">
        <f t="shared" ref="AH34:AH58" si="11">IF(X34 &gt; 1.2, "Quality", IF(X34 &lt; 1, "Quantity", "Leave It"))</f>
        <v>Quality</v>
      </c>
    </row>
    <row r="35" spans="1:34" x14ac:dyDescent="0.3">
      <c r="A35" s="11">
        <v>164735</v>
      </c>
      <c r="B35" s="11" t="s">
        <v>36</v>
      </c>
      <c r="C35" s="11" t="s">
        <v>25</v>
      </c>
      <c r="D35" s="11" t="s">
        <v>61</v>
      </c>
      <c r="E35" s="11" t="s">
        <v>42</v>
      </c>
      <c r="F35" s="11" t="s">
        <v>27</v>
      </c>
      <c r="G35" s="12">
        <v>45266</v>
      </c>
      <c r="H35" s="12">
        <v>44931</v>
      </c>
      <c r="I35" s="11">
        <v>31</v>
      </c>
      <c r="J35" s="11">
        <v>17</v>
      </c>
      <c r="K35" s="11">
        <v>3</v>
      </c>
      <c r="L35" s="13">
        <v>200</v>
      </c>
      <c r="M35" s="13">
        <v>0</v>
      </c>
      <c r="N35" s="13">
        <v>18.3</v>
      </c>
      <c r="O35" s="13">
        <v>0</v>
      </c>
      <c r="P35" s="11">
        <v>31</v>
      </c>
      <c r="Q35" s="11">
        <v>17</v>
      </c>
      <c r="R35" s="11">
        <v>10</v>
      </c>
      <c r="S35" s="11">
        <v>24</v>
      </c>
      <c r="T35" s="13">
        <v>0</v>
      </c>
      <c r="U35" s="13">
        <v>0</v>
      </c>
      <c r="V35" s="13">
        <v>0</v>
      </c>
      <c r="W35" s="13">
        <v>0</v>
      </c>
      <c r="X35" s="14">
        <v>4.3600000000000003</v>
      </c>
      <c r="Y35" s="1"/>
      <c r="Z35" s="19">
        <f t="shared" si="5"/>
        <v>0.54838709677419351</v>
      </c>
      <c r="AA35" s="20">
        <f t="shared" si="7"/>
        <v>109.6774193548387</v>
      </c>
      <c r="AB35" s="20">
        <f>SUMIF($A$2:$A$100, A35, $L$2:$L$100)</f>
        <v>1200</v>
      </c>
      <c r="AC35" s="21">
        <f>IF(B35="S01", 5, IF(B35="S02", 6, IF(B35="S03", 4, IF(B35="S04", 3, IF(B35="S05", 5, IF(B35="S06", 5, IF(B35="S07", 7, IF(B35="S08", 7, IF(B35="S09", 7, IF(B35="S26", 8, IF(B35="S28", 7, IF(B35="S30", 2, IF(B35="S41", 5, IF(B35="H01", 8, 5))))))))))))))</f>
        <v>5</v>
      </c>
      <c r="AD35" s="22">
        <f t="shared" si="6"/>
        <v>1</v>
      </c>
      <c r="AE35" s="23">
        <f t="shared" si="8"/>
        <v>3</v>
      </c>
      <c r="AF35" s="20">
        <f t="shared" si="9"/>
        <v>66.666666666666671</v>
      </c>
      <c r="AG35" s="20">
        <f t="shared" si="10"/>
        <v>90.322580645161295</v>
      </c>
      <c r="AH35" s="21" t="str">
        <f t="shared" si="11"/>
        <v>Quality</v>
      </c>
    </row>
    <row r="36" spans="1:34" x14ac:dyDescent="0.3">
      <c r="A36" s="11">
        <v>164735</v>
      </c>
      <c r="B36" s="11" t="s">
        <v>24</v>
      </c>
      <c r="C36" s="11" t="s">
        <v>30</v>
      </c>
      <c r="D36" s="11" t="s">
        <v>61</v>
      </c>
      <c r="E36" s="11" t="s">
        <v>42</v>
      </c>
      <c r="F36" s="11" t="s">
        <v>27</v>
      </c>
      <c r="G36" s="12">
        <v>45266</v>
      </c>
      <c r="H36" s="12">
        <v>44931</v>
      </c>
      <c r="I36" s="11">
        <v>31</v>
      </c>
      <c r="J36" s="11">
        <v>17</v>
      </c>
      <c r="K36" s="11">
        <v>0</v>
      </c>
      <c r="L36" s="13">
        <v>0</v>
      </c>
      <c r="M36" s="13">
        <v>0</v>
      </c>
      <c r="N36" s="13">
        <v>0</v>
      </c>
      <c r="O36" s="13">
        <v>0</v>
      </c>
      <c r="P36" s="11">
        <v>31</v>
      </c>
      <c r="Q36" s="11">
        <v>17</v>
      </c>
      <c r="R36" s="11">
        <v>10</v>
      </c>
      <c r="S36" s="11">
        <v>24</v>
      </c>
      <c r="T36" s="13">
        <v>0</v>
      </c>
      <c r="U36" s="13">
        <v>0</v>
      </c>
      <c r="V36" s="13">
        <v>0</v>
      </c>
      <c r="W36" s="13">
        <v>0</v>
      </c>
      <c r="X36" s="14">
        <v>4.3600000000000003</v>
      </c>
      <c r="Y36" s="1"/>
      <c r="Z36" s="19">
        <f t="shared" si="5"/>
        <v>0.54838709677419351</v>
      </c>
      <c r="AA36" s="20">
        <f t="shared" si="7"/>
        <v>0</v>
      </c>
      <c r="AB36" s="20">
        <f>SUMIF($A$2:$A$100, A36, $L$2:$L$100)</f>
        <v>1200</v>
      </c>
      <c r="AC36" s="21">
        <f>IF(B36="S01", 5, IF(B36="S02", 6, IF(B36="S03", 4, IF(B36="S04", 3, IF(B36="S05", 5, IF(B36="S06", 5, IF(B36="S07", 7, IF(B36="S08", 7, IF(B36="S09", 7, IF(B36="S26", 8, IF(B36="S28", 7, IF(B36="S30", 2, IF(B36="S41", 5, IF(B36="H01", 8, 5))))))))))))))</f>
        <v>5</v>
      </c>
      <c r="AD36" s="22">
        <f t="shared" si="6"/>
        <v>1</v>
      </c>
      <c r="AE36" s="23">
        <f t="shared" si="8"/>
        <v>0</v>
      </c>
      <c r="AF36" s="20">
        <f t="shared" si="9"/>
        <v>0</v>
      </c>
      <c r="AG36" s="20">
        <f t="shared" si="10"/>
        <v>0</v>
      </c>
      <c r="AH36" s="21" t="str">
        <f t="shared" si="11"/>
        <v>Quality</v>
      </c>
    </row>
    <row r="37" spans="1:34" x14ac:dyDescent="0.3">
      <c r="A37" s="11">
        <v>164735</v>
      </c>
      <c r="B37" s="11" t="s">
        <v>38</v>
      </c>
      <c r="C37" s="11" t="s">
        <v>25</v>
      </c>
      <c r="D37" s="11" t="s">
        <v>61</v>
      </c>
      <c r="E37" s="11" t="s">
        <v>42</v>
      </c>
      <c r="F37" s="11" t="s">
        <v>27</v>
      </c>
      <c r="G37" s="12">
        <v>45266</v>
      </c>
      <c r="H37" s="12">
        <v>44931</v>
      </c>
      <c r="I37" s="11">
        <v>31</v>
      </c>
      <c r="J37" s="11">
        <v>17</v>
      </c>
      <c r="K37" s="11">
        <v>5</v>
      </c>
      <c r="L37" s="13">
        <v>300</v>
      </c>
      <c r="M37" s="13">
        <v>0</v>
      </c>
      <c r="N37" s="13">
        <v>16.46</v>
      </c>
      <c r="O37" s="13">
        <v>0</v>
      </c>
      <c r="P37" s="11">
        <v>31</v>
      </c>
      <c r="Q37" s="11">
        <v>17</v>
      </c>
      <c r="R37" s="11">
        <v>10</v>
      </c>
      <c r="S37" s="11">
        <v>24</v>
      </c>
      <c r="T37" s="13">
        <v>0</v>
      </c>
      <c r="U37" s="13">
        <v>0</v>
      </c>
      <c r="V37" s="13">
        <v>0</v>
      </c>
      <c r="W37" s="13">
        <v>0</v>
      </c>
      <c r="X37" s="14">
        <v>4.3600000000000003</v>
      </c>
      <c r="Y37" s="1"/>
      <c r="Z37" s="19">
        <f t="shared" si="5"/>
        <v>0.54838709677419351</v>
      </c>
      <c r="AA37" s="20">
        <f t="shared" si="7"/>
        <v>164.51612903225805</v>
      </c>
      <c r="AB37" s="20">
        <f>SUMIF($A$2:$A$100, A37, $L$2:$L$100)</f>
        <v>1200</v>
      </c>
      <c r="AC37" s="21">
        <f>IF(B37="S01", 5, IF(B37="S02", 6, IF(B37="S03", 4, IF(B37="S04", 3, IF(B37="S05", 5, IF(B37="S06", 5, IF(B37="S07", 7, IF(B37="S08", 7, IF(B37="S09", 7, IF(B37="S26", 8, IF(B37="S28", 7, IF(B37="S30", 2, IF(B37="S41", 5, IF(B37="H01", 8, 5))))))))))))))</f>
        <v>8</v>
      </c>
      <c r="AD37" s="22">
        <f t="shared" si="6"/>
        <v>1.6</v>
      </c>
      <c r="AE37" s="23">
        <f t="shared" si="8"/>
        <v>8</v>
      </c>
      <c r="AF37" s="20">
        <f t="shared" si="9"/>
        <v>37.5</v>
      </c>
      <c r="AG37" s="20">
        <f t="shared" si="10"/>
        <v>135.48387096774195</v>
      </c>
      <c r="AH37" s="21" t="str">
        <f t="shared" si="11"/>
        <v>Quality</v>
      </c>
    </row>
    <row r="38" spans="1:34" x14ac:dyDescent="0.3">
      <c r="A38" s="11">
        <v>164735</v>
      </c>
      <c r="B38" s="11" t="s">
        <v>31</v>
      </c>
      <c r="C38" s="11" t="s">
        <v>25</v>
      </c>
      <c r="D38" s="11" t="s">
        <v>61</v>
      </c>
      <c r="E38" s="11" t="s">
        <v>42</v>
      </c>
      <c r="F38" s="11" t="s">
        <v>27</v>
      </c>
      <c r="G38" s="12">
        <v>45266</v>
      </c>
      <c r="H38" s="12">
        <v>44931</v>
      </c>
      <c r="I38" s="11">
        <v>31</v>
      </c>
      <c r="J38" s="11">
        <v>17</v>
      </c>
      <c r="K38" s="11">
        <v>7</v>
      </c>
      <c r="L38" s="13">
        <v>300</v>
      </c>
      <c r="M38" s="13">
        <v>0</v>
      </c>
      <c r="N38" s="13">
        <v>11.75</v>
      </c>
      <c r="O38" s="13">
        <v>0</v>
      </c>
      <c r="P38" s="11">
        <v>31</v>
      </c>
      <c r="Q38" s="11">
        <v>17</v>
      </c>
      <c r="R38" s="11">
        <v>10</v>
      </c>
      <c r="S38" s="11">
        <v>24</v>
      </c>
      <c r="T38" s="13">
        <v>0</v>
      </c>
      <c r="U38" s="13">
        <v>0</v>
      </c>
      <c r="V38" s="13">
        <v>0</v>
      </c>
      <c r="W38" s="13">
        <v>0</v>
      </c>
      <c r="X38" s="14">
        <v>4.3600000000000003</v>
      </c>
      <c r="Y38" s="1"/>
      <c r="Z38" s="19">
        <f t="shared" si="5"/>
        <v>0.54838709677419351</v>
      </c>
      <c r="AA38" s="20">
        <f t="shared" si="7"/>
        <v>164.51612903225805</v>
      </c>
      <c r="AB38" s="20">
        <f>SUMIF($A$2:$A$100, A38, $L$2:$L$100)</f>
        <v>1200</v>
      </c>
      <c r="AC38" s="21">
        <f>IF(B38="S01", 5, IF(B38="S02", 6, IF(B38="S03", 4, IF(B38="S04", 3, IF(B38="S05", 5, IF(B38="S06", 5, IF(B38="S07", 7, IF(B38="S08", 7, IF(B38="S09", 7, IF(B38="S26", 8, IF(B38="S28", 7, IF(B38="S30", 2, IF(B38="S41", 5, IF(B38="H01", 8, 5))))))))))))))</f>
        <v>7</v>
      </c>
      <c r="AD38" s="22">
        <f t="shared" si="6"/>
        <v>1.4</v>
      </c>
      <c r="AE38" s="23">
        <f t="shared" si="8"/>
        <v>9.7999999999999989</v>
      </c>
      <c r="AF38" s="20">
        <f t="shared" si="9"/>
        <v>30.612244897959187</v>
      </c>
      <c r="AG38" s="20">
        <f t="shared" si="10"/>
        <v>135.48387096774195</v>
      </c>
      <c r="AH38" s="21" t="str">
        <f t="shared" si="11"/>
        <v>Quality</v>
      </c>
    </row>
    <row r="39" spans="1:34" x14ac:dyDescent="0.3">
      <c r="A39" s="11">
        <v>164735</v>
      </c>
      <c r="B39" s="11" t="s">
        <v>32</v>
      </c>
      <c r="C39" s="11" t="s">
        <v>25</v>
      </c>
      <c r="D39" s="11" t="s">
        <v>61</v>
      </c>
      <c r="E39" s="11" t="s">
        <v>42</v>
      </c>
      <c r="F39" s="11" t="s">
        <v>27</v>
      </c>
      <c r="G39" s="12">
        <v>45266</v>
      </c>
      <c r="H39" s="12">
        <v>44931</v>
      </c>
      <c r="I39" s="11">
        <v>31</v>
      </c>
      <c r="J39" s="11">
        <v>17</v>
      </c>
      <c r="K39" s="11">
        <v>7</v>
      </c>
      <c r="L39" s="13">
        <v>200</v>
      </c>
      <c r="M39" s="13">
        <v>0</v>
      </c>
      <c r="N39" s="13">
        <v>7.84</v>
      </c>
      <c r="O39" s="13">
        <v>0</v>
      </c>
      <c r="P39" s="11">
        <v>31</v>
      </c>
      <c r="Q39" s="11">
        <v>17</v>
      </c>
      <c r="R39" s="11">
        <v>10</v>
      </c>
      <c r="S39" s="11">
        <v>24</v>
      </c>
      <c r="T39" s="13">
        <v>0</v>
      </c>
      <c r="U39" s="13">
        <v>0</v>
      </c>
      <c r="V39" s="13">
        <v>0</v>
      </c>
      <c r="W39" s="13">
        <v>0</v>
      </c>
      <c r="X39" s="14">
        <v>4.3600000000000003</v>
      </c>
      <c r="Y39" s="1"/>
      <c r="Z39" s="19">
        <f t="shared" si="5"/>
        <v>0.54838709677419351</v>
      </c>
      <c r="AA39" s="20">
        <f t="shared" si="7"/>
        <v>109.6774193548387</v>
      </c>
      <c r="AB39" s="20">
        <f>SUMIF($A$2:$A$100, A39, $L$2:$L$100)</f>
        <v>1200</v>
      </c>
      <c r="AC39" s="21">
        <f>IF(B39="S01", 5, IF(B39="S02", 6, IF(B39="S03", 4, IF(B39="S04", 3, IF(B39="S05", 5, IF(B39="S06", 5, IF(B39="S07", 7, IF(B39="S08", 7, IF(B39="S09", 7, IF(B39="S26", 8, IF(B39="S28", 7, IF(B39="S30", 2, IF(B39="S41", 5, IF(B39="H01", 8, 5))))))))))))))</f>
        <v>5</v>
      </c>
      <c r="AD39" s="22">
        <f t="shared" si="6"/>
        <v>1</v>
      </c>
      <c r="AE39" s="23">
        <f t="shared" si="8"/>
        <v>7</v>
      </c>
      <c r="AF39" s="20">
        <f t="shared" si="9"/>
        <v>28.571428571428573</v>
      </c>
      <c r="AG39" s="20">
        <f t="shared" si="10"/>
        <v>90.322580645161295</v>
      </c>
      <c r="AH39" s="21" t="str">
        <f t="shared" si="11"/>
        <v>Quality</v>
      </c>
    </row>
    <row r="40" spans="1:34" x14ac:dyDescent="0.3">
      <c r="A40" s="11">
        <v>164735</v>
      </c>
      <c r="B40" s="11" t="s">
        <v>33</v>
      </c>
      <c r="C40" s="11" t="s">
        <v>25</v>
      </c>
      <c r="D40" s="11" t="s">
        <v>61</v>
      </c>
      <c r="E40" s="11" t="s">
        <v>42</v>
      </c>
      <c r="F40" s="11" t="s">
        <v>27</v>
      </c>
      <c r="G40" s="12">
        <v>45266</v>
      </c>
      <c r="H40" s="12">
        <v>44931</v>
      </c>
      <c r="I40" s="11">
        <v>31</v>
      </c>
      <c r="J40" s="11">
        <v>17</v>
      </c>
      <c r="K40" s="11">
        <v>4</v>
      </c>
      <c r="L40" s="13">
        <v>200</v>
      </c>
      <c r="M40" s="13">
        <v>0</v>
      </c>
      <c r="N40" s="13">
        <v>13.73</v>
      </c>
      <c r="O40" s="13">
        <v>0</v>
      </c>
      <c r="P40" s="11">
        <v>31</v>
      </c>
      <c r="Q40" s="11">
        <v>17</v>
      </c>
      <c r="R40" s="11">
        <v>10</v>
      </c>
      <c r="S40" s="11">
        <v>24</v>
      </c>
      <c r="T40" s="13">
        <v>0</v>
      </c>
      <c r="U40" s="13">
        <v>0</v>
      </c>
      <c r="V40" s="13">
        <v>0</v>
      </c>
      <c r="W40" s="13">
        <v>0</v>
      </c>
      <c r="X40" s="14">
        <v>4.3600000000000003</v>
      </c>
      <c r="Y40" s="1"/>
      <c r="Z40" s="19">
        <f t="shared" si="5"/>
        <v>0.54838709677419351</v>
      </c>
      <c r="AA40" s="20">
        <f t="shared" si="7"/>
        <v>109.6774193548387</v>
      </c>
      <c r="AB40" s="20">
        <f>SUMIF($A$2:$A$100, A40, $L$2:$L$100)</f>
        <v>1200</v>
      </c>
      <c r="AC40" s="21">
        <f>IF(B40="S01", 5, IF(B40="S02", 6, IF(B40="S03", 4, IF(B40="S04", 3, IF(B40="S05", 5, IF(B40="S06", 5, IF(B40="S07", 7, IF(B40="S08", 7, IF(B40="S09", 7, IF(B40="S26", 8, IF(B40="S28", 7, IF(B40="S30", 2, IF(B40="S41", 5, IF(B40="H01", 8, 5))))))))))))))</f>
        <v>3</v>
      </c>
      <c r="AD40" s="22">
        <f t="shared" si="6"/>
        <v>0.6</v>
      </c>
      <c r="AE40" s="23">
        <f t="shared" si="8"/>
        <v>2.4</v>
      </c>
      <c r="AF40" s="20">
        <f t="shared" si="9"/>
        <v>83.333333333333343</v>
      </c>
      <c r="AG40" s="20">
        <f t="shared" si="10"/>
        <v>90.322580645161295</v>
      </c>
      <c r="AH40" s="21" t="str">
        <f t="shared" si="11"/>
        <v>Quality</v>
      </c>
    </row>
    <row r="41" spans="1:34" x14ac:dyDescent="0.3">
      <c r="A41" s="11">
        <v>164768</v>
      </c>
      <c r="B41" s="11" t="s">
        <v>24</v>
      </c>
      <c r="C41" s="11" t="s">
        <v>30</v>
      </c>
      <c r="D41" s="11" t="s">
        <v>62</v>
      </c>
      <c r="E41" s="11" t="s">
        <v>43</v>
      </c>
      <c r="F41" s="11" t="s">
        <v>44</v>
      </c>
      <c r="G41" s="12">
        <v>45265</v>
      </c>
      <c r="H41" s="12">
        <v>44930</v>
      </c>
      <c r="I41" s="11">
        <v>31</v>
      </c>
      <c r="J41" s="11">
        <v>18</v>
      </c>
      <c r="K41" s="11">
        <v>0</v>
      </c>
      <c r="L41" s="13">
        <v>0</v>
      </c>
      <c r="M41" s="13">
        <v>0</v>
      </c>
      <c r="N41" s="13">
        <v>0</v>
      </c>
      <c r="O41" s="13">
        <v>0</v>
      </c>
      <c r="P41" s="11">
        <v>31</v>
      </c>
      <c r="Q41" s="11">
        <v>18</v>
      </c>
      <c r="R41" s="11">
        <v>47</v>
      </c>
      <c r="S41" s="11">
        <v>201</v>
      </c>
      <c r="T41" s="13">
        <v>0</v>
      </c>
      <c r="U41" s="13">
        <v>0</v>
      </c>
      <c r="V41" s="13">
        <v>0</v>
      </c>
      <c r="W41" s="13">
        <v>0</v>
      </c>
      <c r="X41" s="14">
        <v>7.37</v>
      </c>
      <c r="Y41" s="1"/>
      <c r="Z41" s="19">
        <f t="shared" si="5"/>
        <v>0.58064516129032262</v>
      </c>
      <c r="AA41" s="20">
        <f t="shared" si="7"/>
        <v>0</v>
      </c>
      <c r="AB41" s="20">
        <f>SUMIF($A$2:$A$100, A41, $L$2:$L$100)</f>
        <v>1498</v>
      </c>
      <c r="AC41" s="21">
        <f>IF(B41="S01", 5, IF(B41="S02", 6, IF(B41="S03", 4, IF(B41="S04", 3, IF(B41="S05", 5, IF(B41="S06", 5, IF(B41="S07", 7, IF(B41="S08", 7, IF(B41="S09", 7, IF(B41="S26", 8, IF(B41="S28", 7, IF(B41="S30", 2, IF(B41="S41", 5, IF(B41="H01", 8, 5))))))))))))))</f>
        <v>5</v>
      </c>
      <c r="AD41" s="22">
        <f t="shared" si="6"/>
        <v>1</v>
      </c>
      <c r="AE41" s="23">
        <f t="shared" si="8"/>
        <v>0</v>
      </c>
      <c r="AF41" s="20">
        <f t="shared" si="9"/>
        <v>0</v>
      </c>
      <c r="AG41" s="20">
        <f t="shared" si="10"/>
        <v>0</v>
      </c>
      <c r="AH41" s="21" t="str">
        <f t="shared" si="11"/>
        <v>Quality</v>
      </c>
    </row>
    <row r="42" spans="1:34" x14ac:dyDescent="0.3">
      <c r="A42" s="11">
        <v>164768</v>
      </c>
      <c r="B42" s="11" t="s">
        <v>28</v>
      </c>
      <c r="C42" s="11" t="s">
        <v>25</v>
      </c>
      <c r="D42" s="11" t="s">
        <v>62</v>
      </c>
      <c r="E42" s="11" t="s">
        <v>43</v>
      </c>
      <c r="F42" s="11" t="s">
        <v>44</v>
      </c>
      <c r="G42" s="12">
        <v>45265</v>
      </c>
      <c r="H42" s="12">
        <v>44930</v>
      </c>
      <c r="I42" s="11">
        <v>31</v>
      </c>
      <c r="J42" s="11">
        <v>18</v>
      </c>
      <c r="K42" s="11">
        <v>0</v>
      </c>
      <c r="L42" s="13">
        <v>24</v>
      </c>
      <c r="M42" s="13">
        <v>0</v>
      </c>
      <c r="N42" s="13">
        <v>6.97</v>
      </c>
      <c r="O42" s="13">
        <v>0</v>
      </c>
      <c r="P42" s="11">
        <v>31</v>
      </c>
      <c r="Q42" s="11">
        <v>18</v>
      </c>
      <c r="R42" s="11">
        <v>47</v>
      </c>
      <c r="S42" s="11">
        <v>201</v>
      </c>
      <c r="T42" s="13">
        <v>0</v>
      </c>
      <c r="U42" s="13">
        <v>0</v>
      </c>
      <c r="V42" s="13">
        <v>0</v>
      </c>
      <c r="W42" s="13">
        <v>0</v>
      </c>
      <c r="X42" s="14">
        <v>7.37</v>
      </c>
      <c r="Y42" s="1"/>
      <c r="Z42" s="19">
        <f t="shared" si="5"/>
        <v>0.58064516129032262</v>
      </c>
      <c r="AA42" s="20">
        <f t="shared" si="7"/>
        <v>13.935483870967744</v>
      </c>
      <c r="AB42" s="20">
        <f>SUMIF($A$2:$A$100, A42, $L$2:$L$100)</f>
        <v>1498</v>
      </c>
      <c r="AC42" s="21">
        <f>IF(B42="S01", 5, IF(B42="S02", 6, IF(B42="S03", 4, IF(B42="S04", 3, IF(B42="S05", 5, IF(B42="S06", 5, IF(B42="S07", 7, IF(B42="S08", 7, IF(B42="S09", 7, IF(B42="S26", 8, IF(B42="S28", 7, IF(B42="S30", 2, IF(B42="S41", 5, IF(B42="H01", 8, 5))))))))))))))</f>
        <v>7</v>
      </c>
      <c r="AD42" s="22">
        <f t="shared" si="6"/>
        <v>1.4</v>
      </c>
      <c r="AE42" s="23">
        <f t="shared" si="8"/>
        <v>0</v>
      </c>
      <c r="AF42" s="20">
        <f t="shared" si="9"/>
        <v>0</v>
      </c>
      <c r="AG42" s="20">
        <f t="shared" si="10"/>
        <v>10.064516129032256</v>
      </c>
      <c r="AH42" s="21" t="str">
        <f t="shared" si="11"/>
        <v>Quality</v>
      </c>
    </row>
    <row r="43" spans="1:34" x14ac:dyDescent="0.3">
      <c r="A43" s="11">
        <v>164768</v>
      </c>
      <c r="B43" s="11" t="s">
        <v>29</v>
      </c>
      <c r="C43" s="11" t="s">
        <v>30</v>
      </c>
      <c r="D43" s="11" t="s">
        <v>62</v>
      </c>
      <c r="E43" s="11" t="s">
        <v>43</v>
      </c>
      <c r="F43" s="11" t="s">
        <v>44</v>
      </c>
      <c r="G43" s="12">
        <v>45265</v>
      </c>
      <c r="H43" s="12">
        <v>44930</v>
      </c>
      <c r="I43" s="11">
        <v>31</v>
      </c>
      <c r="J43" s="11">
        <v>18</v>
      </c>
      <c r="K43" s="11">
        <v>0</v>
      </c>
      <c r="L43" s="13">
        <v>24</v>
      </c>
      <c r="M43" s="13">
        <v>0</v>
      </c>
      <c r="N43" s="13">
        <v>6.97</v>
      </c>
      <c r="O43" s="13">
        <v>0</v>
      </c>
      <c r="P43" s="11">
        <v>31</v>
      </c>
      <c r="Q43" s="11">
        <v>18</v>
      </c>
      <c r="R43" s="11">
        <v>47</v>
      </c>
      <c r="S43" s="11">
        <v>201</v>
      </c>
      <c r="T43" s="13">
        <v>0</v>
      </c>
      <c r="U43" s="13">
        <v>0</v>
      </c>
      <c r="V43" s="13">
        <v>0</v>
      </c>
      <c r="W43" s="13">
        <v>0</v>
      </c>
      <c r="X43" s="14">
        <v>7.37</v>
      </c>
      <c r="Y43" s="1"/>
      <c r="Z43" s="19">
        <f t="shared" si="5"/>
        <v>0.58064516129032262</v>
      </c>
      <c r="AA43" s="20">
        <f t="shared" si="7"/>
        <v>13.935483870967744</v>
      </c>
      <c r="AB43" s="20">
        <f>SUMIF($A$2:$A$100, A43, $L$2:$L$100)</f>
        <v>1498</v>
      </c>
      <c r="AC43" s="21">
        <f>IF(B43="S01", 5, IF(B43="S02", 6, IF(B43="S03", 4, IF(B43="S04", 3, IF(B43="S05", 5, IF(B43="S06", 5, IF(B43="S07", 7, IF(B43="S08", 7, IF(B43="S09", 7, IF(B43="S26", 8, IF(B43="S28", 7, IF(B43="S30", 2, IF(B43="S41", 5, IF(B43="H01", 8, 5))))))))))))))</f>
        <v>7</v>
      </c>
      <c r="AD43" s="22">
        <f t="shared" si="6"/>
        <v>1.4</v>
      </c>
      <c r="AE43" s="23">
        <f t="shared" si="8"/>
        <v>0</v>
      </c>
      <c r="AF43" s="20">
        <f t="shared" si="9"/>
        <v>0</v>
      </c>
      <c r="AG43" s="20">
        <f t="shared" si="10"/>
        <v>10.064516129032256</v>
      </c>
      <c r="AH43" s="21" t="str">
        <f t="shared" si="11"/>
        <v>Quality</v>
      </c>
    </row>
    <row r="44" spans="1:34" x14ac:dyDescent="0.3">
      <c r="A44" s="11">
        <v>164768</v>
      </c>
      <c r="B44" s="11" t="s">
        <v>38</v>
      </c>
      <c r="C44" s="11" t="s">
        <v>25</v>
      </c>
      <c r="D44" s="11" t="s">
        <v>62</v>
      </c>
      <c r="E44" s="11" t="s">
        <v>43</v>
      </c>
      <c r="F44" s="11" t="s">
        <v>44</v>
      </c>
      <c r="G44" s="12">
        <v>45265</v>
      </c>
      <c r="H44" s="12">
        <v>44930</v>
      </c>
      <c r="I44" s="11">
        <v>31</v>
      </c>
      <c r="J44" s="11">
        <v>18</v>
      </c>
      <c r="K44" s="11">
        <v>5</v>
      </c>
      <c r="L44" s="13">
        <v>300</v>
      </c>
      <c r="M44" s="13">
        <v>0</v>
      </c>
      <c r="N44" s="13">
        <v>17.420000000000002</v>
      </c>
      <c r="O44" s="13">
        <v>0</v>
      </c>
      <c r="P44" s="11">
        <v>31</v>
      </c>
      <c r="Q44" s="11">
        <v>18</v>
      </c>
      <c r="R44" s="11">
        <v>47</v>
      </c>
      <c r="S44" s="11">
        <v>201</v>
      </c>
      <c r="T44" s="13">
        <v>0</v>
      </c>
      <c r="U44" s="13">
        <v>0</v>
      </c>
      <c r="V44" s="13">
        <v>0</v>
      </c>
      <c r="W44" s="13">
        <v>0</v>
      </c>
      <c r="X44" s="14">
        <v>7.37</v>
      </c>
      <c r="Y44" s="1"/>
      <c r="Z44" s="19">
        <f t="shared" si="5"/>
        <v>0.58064516129032262</v>
      </c>
      <c r="AA44" s="20">
        <f t="shared" si="7"/>
        <v>174.1935483870968</v>
      </c>
      <c r="AB44" s="20">
        <f>SUMIF($A$2:$A$100, A44, $L$2:$L$100)</f>
        <v>1498</v>
      </c>
      <c r="AC44" s="21">
        <f>IF(B44="S01", 5, IF(B44="S02", 6, IF(B44="S03", 4, IF(B44="S04", 3, IF(B44="S05", 5, IF(B44="S06", 5, IF(B44="S07", 7, IF(B44="S08", 7, IF(B44="S09", 7, IF(B44="S26", 8, IF(B44="S28", 7, IF(B44="S30", 2, IF(B44="S41", 5, IF(B44="H01", 8, 5))))))))))))))</f>
        <v>8</v>
      </c>
      <c r="AD44" s="22">
        <f t="shared" si="6"/>
        <v>1.6</v>
      </c>
      <c r="AE44" s="23">
        <f t="shared" si="8"/>
        <v>8</v>
      </c>
      <c r="AF44" s="20">
        <f t="shared" si="9"/>
        <v>37.5</v>
      </c>
      <c r="AG44" s="20">
        <f t="shared" si="10"/>
        <v>125.8064516129032</v>
      </c>
      <c r="AH44" s="21" t="str">
        <f t="shared" si="11"/>
        <v>Quality</v>
      </c>
    </row>
    <row r="45" spans="1:34" x14ac:dyDescent="0.3">
      <c r="A45" s="11">
        <v>164768</v>
      </c>
      <c r="B45" s="11" t="s">
        <v>31</v>
      </c>
      <c r="C45" s="11" t="s">
        <v>25</v>
      </c>
      <c r="D45" s="11" t="s">
        <v>62</v>
      </c>
      <c r="E45" s="11" t="s">
        <v>43</v>
      </c>
      <c r="F45" s="11" t="s">
        <v>44</v>
      </c>
      <c r="G45" s="12">
        <v>45265</v>
      </c>
      <c r="H45" s="12">
        <v>44930</v>
      </c>
      <c r="I45" s="11">
        <v>31</v>
      </c>
      <c r="J45" s="11">
        <v>18</v>
      </c>
      <c r="K45" s="11">
        <v>17</v>
      </c>
      <c r="L45" s="13">
        <v>300</v>
      </c>
      <c r="M45" s="13">
        <v>0</v>
      </c>
      <c r="N45" s="13">
        <v>5.12</v>
      </c>
      <c r="O45" s="13">
        <v>0</v>
      </c>
      <c r="P45" s="11">
        <v>31</v>
      </c>
      <c r="Q45" s="11">
        <v>18</v>
      </c>
      <c r="R45" s="11">
        <v>47</v>
      </c>
      <c r="S45" s="11">
        <v>201</v>
      </c>
      <c r="T45" s="13">
        <v>0</v>
      </c>
      <c r="U45" s="13">
        <v>0</v>
      </c>
      <c r="V45" s="13">
        <v>0</v>
      </c>
      <c r="W45" s="13">
        <v>0</v>
      </c>
      <c r="X45" s="14">
        <v>7.37</v>
      </c>
      <c r="Y45" s="1"/>
      <c r="Z45" s="19">
        <f t="shared" si="5"/>
        <v>0.58064516129032262</v>
      </c>
      <c r="AA45" s="20">
        <f t="shared" si="7"/>
        <v>174.1935483870968</v>
      </c>
      <c r="AB45" s="20">
        <f>SUMIF($A$2:$A$100, A45, $L$2:$L$100)</f>
        <v>1498</v>
      </c>
      <c r="AC45" s="21">
        <f>IF(B45="S01", 5, IF(B45="S02", 6, IF(B45="S03", 4, IF(B45="S04", 3, IF(B45="S05", 5, IF(B45="S06", 5, IF(B45="S07", 7, IF(B45="S08", 7, IF(B45="S09", 7, IF(B45="S26", 8, IF(B45="S28", 7, IF(B45="S30", 2, IF(B45="S41", 5, IF(B45="H01", 8, 5))))))))))))))</f>
        <v>7</v>
      </c>
      <c r="AD45" s="22">
        <f t="shared" si="6"/>
        <v>1.4</v>
      </c>
      <c r="AE45" s="23">
        <f t="shared" si="8"/>
        <v>23.799999999999997</v>
      </c>
      <c r="AF45" s="20">
        <f t="shared" si="9"/>
        <v>12.605042016806724</v>
      </c>
      <c r="AG45" s="20">
        <f t="shared" si="10"/>
        <v>125.8064516129032</v>
      </c>
      <c r="AH45" s="21" t="str">
        <f t="shared" si="11"/>
        <v>Quality</v>
      </c>
    </row>
    <row r="46" spans="1:34" x14ac:dyDescent="0.3">
      <c r="A46" s="11">
        <v>164768</v>
      </c>
      <c r="B46" s="11" t="s">
        <v>32</v>
      </c>
      <c r="C46" s="11" t="s">
        <v>25</v>
      </c>
      <c r="D46" s="11" t="s">
        <v>62</v>
      </c>
      <c r="E46" s="11" t="s">
        <v>43</v>
      </c>
      <c r="F46" s="11" t="s">
        <v>44</v>
      </c>
      <c r="G46" s="12">
        <v>45265</v>
      </c>
      <c r="H46" s="12">
        <v>44930</v>
      </c>
      <c r="I46" s="11">
        <v>31</v>
      </c>
      <c r="J46" s="11">
        <v>18</v>
      </c>
      <c r="K46" s="11">
        <v>39</v>
      </c>
      <c r="L46" s="13">
        <v>200</v>
      </c>
      <c r="M46" s="13">
        <v>0</v>
      </c>
      <c r="N46" s="13">
        <v>1.49</v>
      </c>
      <c r="O46" s="13">
        <v>0</v>
      </c>
      <c r="P46" s="11">
        <v>31</v>
      </c>
      <c r="Q46" s="11">
        <v>18</v>
      </c>
      <c r="R46" s="11">
        <v>47</v>
      </c>
      <c r="S46" s="11">
        <v>201</v>
      </c>
      <c r="T46" s="13">
        <v>0</v>
      </c>
      <c r="U46" s="13">
        <v>0</v>
      </c>
      <c r="V46" s="13">
        <v>0</v>
      </c>
      <c r="W46" s="13">
        <v>0</v>
      </c>
      <c r="X46" s="14">
        <v>7.37</v>
      </c>
      <c r="Y46" s="1"/>
      <c r="Z46" s="19">
        <f t="shared" si="5"/>
        <v>0.58064516129032262</v>
      </c>
      <c r="AA46" s="20">
        <f t="shared" si="7"/>
        <v>116.12903225806453</v>
      </c>
      <c r="AB46" s="20">
        <f>SUMIF($A$2:$A$100, A46, $L$2:$L$100)</f>
        <v>1498</v>
      </c>
      <c r="AC46" s="21">
        <f>IF(B46="S01", 5, IF(B46="S02", 6, IF(B46="S03", 4, IF(B46="S04", 3, IF(B46="S05", 5, IF(B46="S06", 5, IF(B46="S07", 7, IF(B46="S08", 7, IF(B46="S09", 7, IF(B46="S26", 8, IF(B46="S28", 7, IF(B46="S30", 2, IF(B46="S41", 5, IF(B46="H01", 8, 5))))))))))))))</f>
        <v>5</v>
      </c>
      <c r="AD46" s="22">
        <f t="shared" si="6"/>
        <v>1</v>
      </c>
      <c r="AE46" s="23">
        <f t="shared" si="8"/>
        <v>39</v>
      </c>
      <c r="AF46" s="20">
        <f t="shared" si="9"/>
        <v>5.1282051282051286</v>
      </c>
      <c r="AG46" s="20">
        <f t="shared" si="10"/>
        <v>83.870967741935473</v>
      </c>
      <c r="AH46" s="21" t="str">
        <f t="shared" si="11"/>
        <v>Quality</v>
      </c>
    </row>
    <row r="47" spans="1:34" x14ac:dyDescent="0.3">
      <c r="A47" s="11">
        <v>164768</v>
      </c>
      <c r="B47" s="11" t="s">
        <v>33</v>
      </c>
      <c r="C47" s="11" t="s">
        <v>25</v>
      </c>
      <c r="D47" s="11" t="s">
        <v>62</v>
      </c>
      <c r="E47" s="11" t="s">
        <v>43</v>
      </c>
      <c r="F47" s="11" t="s">
        <v>44</v>
      </c>
      <c r="G47" s="12">
        <v>45265</v>
      </c>
      <c r="H47" s="12">
        <v>44930</v>
      </c>
      <c r="I47" s="11">
        <v>31</v>
      </c>
      <c r="J47" s="11">
        <v>18</v>
      </c>
      <c r="K47" s="11">
        <v>205</v>
      </c>
      <c r="L47" s="13">
        <v>250</v>
      </c>
      <c r="M47" s="13">
        <v>0</v>
      </c>
      <c r="N47" s="13">
        <v>0.35</v>
      </c>
      <c r="O47" s="13">
        <v>0</v>
      </c>
      <c r="P47" s="11">
        <v>31</v>
      </c>
      <c r="Q47" s="11">
        <v>18</v>
      </c>
      <c r="R47" s="11">
        <v>47</v>
      </c>
      <c r="S47" s="11">
        <v>201</v>
      </c>
      <c r="T47" s="13">
        <v>0</v>
      </c>
      <c r="U47" s="13">
        <v>0</v>
      </c>
      <c r="V47" s="13">
        <v>0</v>
      </c>
      <c r="W47" s="13">
        <v>0</v>
      </c>
      <c r="X47" s="14">
        <v>7.37</v>
      </c>
      <c r="Y47" s="1"/>
      <c r="Z47" s="19">
        <f t="shared" si="5"/>
        <v>0.58064516129032262</v>
      </c>
      <c r="AA47" s="20">
        <f t="shared" si="7"/>
        <v>145.16129032258067</v>
      </c>
      <c r="AB47" s="20">
        <f>SUMIF($A$2:$A$100, A47, $L$2:$L$100)</f>
        <v>1498</v>
      </c>
      <c r="AC47" s="21">
        <f>IF(B47="S01", 5, IF(B47="S02", 6, IF(B47="S03", 4, IF(B47="S04", 3, IF(B47="S05", 5, IF(B47="S06", 5, IF(B47="S07", 7, IF(B47="S08", 7, IF(B47="S09", 7, IF(B47="S26", 8, IF(B47="S28", 7, IF(B47="S30", 2, IF(B47="S41", 5, IF(B47="H01", 8, 5))))))))))))))</f>
        <v>3</v>
      </c>
      <c r="AD47" s="22">
        <f t="shared" si="6"/>
        <v>0.6</v>
      </c>
      <c r="AE47" s="23">
        <f t="shared" si="8"/>
        <v>123</v>
      </c>
      <c r="AF47" s="20">
        <f t="shared" si="9"/>
        <v>2.0325203252032522</v>
      </c>
      <c r="AG47" s="20">
        <f t="shared" si="10"/>
        <v>104.83870967741933</v>
      </c>
      <c r="AH47" s="21" t="str">
        <f t="shared" si="11"/>
        <v>Quality</v>
      </c>
    </row>
    <row r="48" spans="1:34" x14ac:dyDescent="0.3">
      <c r="A48" s="11">
        <v>164768</v>
      </c>
      <c r="B48" s="11" t="s">
        <v>34</v>
      </c>
      <c r="C48" s="11" t="s">
        <v>35</v>
      </c>
      <c r="D48" s="11" t="s">
        <v>62</v>
      </c>
      <c r="E48" s="11" t="s">
        <v>43</v>
      </c>
      <c r="F48" s="11" t="s">
        <v>44</v>
      </c>
      <c r="G48" s="12">
        <v>45265</v>
      </c>
      <c r="H48" s="12">
        <v>44930</v>
      </c>
      <c r="I48" s="11">
        <v>31</v>
      </c>
      <c r="J48" s="11">
        <v>18</v>
      </c>
      <c r="K48" s="11">
        <v>5</v>
      </c>
      <c r="L48" s="13">
        <v>200</v>
      </c>
      <c r="M48" s="13">
        <v>0</v>
      </c>
      <c r="N48" s="13">
        <v>11.63</v>
      </c>
      <c r="O48" s="13">
        <v>0</v>
      </c>
      <c r="P48" s="11">
        <v>31</v>
      </c>
      <c r="Q48" s="11">
        <v>18</v>
      </c>
      <c r="R48" s="11">
        <v>47</v>
      </c>
      <c r="S48" s="11">
        <v>201</v>
      </c>
      <c r="T48" s="13">
        <v>0</v>
      </c>
      <c r="U48" s="13">
        <v>0</v>
      </c>
      <c r="V48" s="13">
        <v>0</v>
      </c>
      <c r="W48" s="13">
        <v>0</v>
      </c>
      <c r="X48" s="14">
        <v>7.37</v>
      </c>
      <c r="Y48" s="1"/>
      <c r="Z48" s="19">
        <f t="shared" si="5"/>
        <v>0.58064516129032262</v>
      </c>
      <c r="AA48" s="20">
        <f t="shared" si="7"/>
        <v>116.12903225806453</v>
      </c>
      <c r="AB48" s="20">
        <f>SUMIF($A$2:$A$100, A48, $L$2:$L$100)</f>
        <v>1498</v>
      </c>
      <c r="AC48" s="21">
        <f>IF(B48="S01", 5, IF(B48="S02", 6, IF(B48="S03", 4, IF(B48="S04", 3, IF(B48="S05", 5, IF(B48="S06", 5, IF(B48="S07", 7, IF(B48="S08", 7, IF(B48="S09", 7, IF(B48="S26", 8, IF(B48="S28", 7, IF(B48="S30", 2, IF(B48="S41", 5, IF(B48="H01", 8, 5))))))))))))))</f>
        <v>4</v>
      </c>
      <c r="AD48" s="22">
        <f t="shared" si="6"/>
        <v>0.8</v>
      </c>
      <c r="AE48" s="23">
        <f t="shared" si="8"/>
        <v>4</v>
      </c>
      <c r="AF48" s="20">
        <f t="shared" si="9"/>
        <v>50</v>
      </c>
      <c r="AG48" s="20">
        <f t="shared" si="10"/>
        <v>83.870967741935473</v>
      </c>
      <c r="AH48" s="21" t="str">
        <f t="shared" si="11"/>
        <v>Quality</v>
      </c>
    </row>
    <row r="49" spans="1:34" x14ac:dyDescent="0.3">
      <c r="A49" s="11">
        <v>164768</v>
      </c>
      <c r="B49" s="11" t="s">
        <v>36</v>
      </c>
      <c r="C49" s="11" t="s">
        <v>25</v>
      </c>
      <c r="D49" s="11" t="s">
        <v>62</v>
      </c>
      <c r="E49" s="11" t="s">
        <v>43</v>
      </c>
      <c r="F49" s="11" t="s">
        <v>44</v>
      </c>
      <c r="G49" s="12">
        <v>45265</v>
      </c>
      <c r="H49" s="12">
        <v>44930</v>
      </c>
      <c r="I49" s="11">
        <v>31</v>
      </c>
      <c r="J49" s="11">
        <v>18</v>
      </c>
      <c r="K49" s="11">
        <v>10</v>
      </c>
      <c r="L49" s="13">
        <v>200</v>
      </c>
      <c r="M49" s="13">
        <v>0</v>
      </c>
      <c r="N49" s="13">
        <v>5.81</v>
      </c>
      <c r="O49" s="13">
        <v>0</v>
      </c>
      <c r="P49" s="11">
        <v>31</v>
      </c>
      <c r="Q49" s="11">
        <v>18</v>
      </c>
      <c r="R49" s="11">
        <v>47</v>
      </c>
      <c r="S49" s="11">
        <v>201</v>
      </c>
      <c r="T49" s="13">
        <v>0</v>
      </c>
      <c r="U49" s="13">
        <v>0</v>
      </c>
      <c r="V49" s="13">
        <v>0</v>
      </c>
      <c r="W49" s="13">
        <v>0</v>
      </c>
      <c r="X49" s="14">
        <v>7.37</v>
      </c>
      <c r="Y49" s="1"/>
      <c r="Z49" s="19">
        <f t="shared" si="5"/>
        <v>0.58064516129032262</v>
      </c>
      <c r="AA49" s="20">
        <f t="shared" si="7"/>
        <v>116.12903225806453</v>
      </c>
      <c r="AB49" s="20">
        <f>SUMIF($A$2:$A$100, A49, $L$2:$L$100)</f>
        <v>1498</v>
      </c>
      <c r="AC49" s="21">
        <f>IF(B49="S01", 5, IF(B49="S02", 6, IF(B49="S03", 4, IF(B49="S04", 3, IF(B49="S05", 5, IF(B49="S06", 5, IF(B49="S07", 7, IF(B49="S08", 7, IF(B49="S09", 7, IF(B49="S26", 8, IF(B49="S28", 7, IF(B49="S30", 2, IF(B49="S41", 5, IF(B49="H01", 8, 5))))))))))))))</f>
        <v>5</v>
      </c>
      <c r="AD49" s="22">
        <f t="shared" si="6"/>
        <v>1</v>
      </c>
      <c r="AE49" s="23">
        <f t="shared" si="8"/>
        <v>10</v>
      </c>
      <c r="AF49" s="20">
        <f t="shared" si="9"/>
        <v>20</v>
      </c>
      <c r="AG49" s="20">
        <f t="shared" si="10"/>
        <v>83.870967741935473</v>
      </c>
      <c r="AH49" s="21" t="str">
        <f t="shared" si="11"/>
        <v>Quality</v>
      </c>
    </row>
    <row r="50" spans="1:34" x14ac:dyDescent="0.3">
      <c r="A50" s="11">
        <v>164748</v>
      </c>
      <c r="B50" s="11" t="s">
        <v>24</v>
      </c>
      <c r="C50" s="11" t="s">
        <v>25</v>
      </c>
      <c r="D50" s="11" t="s">
        <v>63</v>
      </c>
      <c r="E50" s="11" t="s">
        <v>26</v>
      </c>
      <c r="F50" s="11" t="s">
        <v>27</v>
      </c>
      <c r="G50" s="12">
        <v>45264</v>
      </c>
      <c r="H50" s="12">
        <v>45291</v>
      </c>
      <c r="I50" s="11">
        <v>28</v>
      </c>
      <c r="J50" s="11">
        <v>19</v>
      </c>
      <c r="K50" s="11">
        <v>0</v>
      </c>
      <c r="L50" s="13">
        <v>0</v>
      </c>
      <c r="M50" s="13">
        <v>0</v>
      </c>
      <c r="N50" s="13">
        <v>0</v>
      </c>
      <c r="O50" s="13">
        <v>0</v>
      </c>
      <c r="P50" s="11">
        <v>28</v>
      </c>
      <c r="Q50" s="11">
        <v>19</v>
      </c>
      <c r="R50" s="11">
        <v>46</v>
      </c>
      <c r="S50" s="11">
        <v>58</v>
      </c>
      <c r="T50" s="13">
        <v>0</v>
      </c>
      <c r="U50" s="13">
        <v>0</v>
      </c>
      <c r="V50" s="13">
        <v>0</v>
      </c>
      <c r="W50" s="13">
        <v>0</v>
      </c>
      <c r="X50" s="14">
        <v>1.85</v>
      </c>
      <c r="Y50" s="1"/>
      <c r="Z50" s="19">
        <f t="shared" si="5"/>
        <v>0.6785714285714286</v>
      </c>
      <c r="AA50" s="20">
        <f t="shared" si="7"/>
        <v>0</v>
      </c>
      <c r="AB50" s="20">
        <f>SUMIF($A$2:$A$100, A50, $L$2:$L$100)</f>
        <v>2198</v>
      </c>
      <c r="AC50" s="21">
        <f>IF(B50="S01", 5, IF(B50="S02", 6, IF(B50="S03", 4, IF(B50="S04", 3, IF(B50="S05", 5, IF(B50="S06", 5, IF(B50="S07", 7, IF(B50="S08", 7, IF(B50="S09", 7, IF(B50="S26", 8, IF(B50="S28", 7, IF(B50="S30", 2, IF(B50="S41", 5, IF(B50="H01", 8, 5))))))))))))))</f>
        <v>5</v>
      </c>
      <c r="AD50" s="22">
        <f t="shared" si="6"/>
        <v>1</v>
      </c>
      <c r="AE50" s="23">
        <f t="shared" si="8"/>
        <v>0</v>
      </c>
      <c r="AF50" s="20">
        <f t="shared" si="9"/>
        <v>0</v>
      </c>
      <c r="AG50" s="20">
        <f t="shared" si="10"/>
        <v>0</v>
      </c>
      <c r="AH50" s="21" t="str">
        <f t="shared" si="11"/>
        <v>Quality</v>
      </c>
    </row>
    <row r="51" spans="1:34" x14ac:dyDescent="0.3">
      <c r="A51" s="11">
        <v>164748</v>
      </c>
      <c r="B51" s="11" t="s">
        <v>28</v>
      </c>
      <c r="C51" s="11" t="s">
        <v>45</v>
      </c>
      <c r="D51" s="11" t="s">
        <v>63</v>
      </c>
      <c r="E51" s="11" t="s">
        <v>26</v>
      </c>
      <c r="F51" s="11" t="s">
        <v>27</v>
      </c>
      <c r="G51" s="12">
        <v>45264</v>
      </c>
      <c r="H51" s="12">
        <v>45291</v>
      </c>
      <c r="I51" s="11">
        <v>28</v>
      </c>
      <c r="J51" s="11">
        <v>19</v>
      </c>
      <c r="K51" s="11">
        <v>0</v>
      </c>
      <c r="L51" s="13">
        <v>24</v>
      </c>
      <c r="M51" s="13">
        <v>0</v>
      </c>
      <c r="N51" s="13">
        <v>8.14</v>
      </c>
      <c r="O51" s="13">
        <v>0</v>
      </c>
      <c r="P51" s="11">
        <v>28</v>
      </c>
      <c r="Q51" s="11">
        <v>19</v>
      </c>
      <c r="R51" s="11">
        <v>46</v>
      </c>
      <c r="S51" s="11">
        <v>58</v>
      </c>
      <c r="T51" s="13">
        <v>0</v>
      </c>
      <c r="U51" s="13">
        <v>0</v>
      </c>
      <c r="V51" s="13">
        <v>0</v>
      </c>
      <c r="W51" s="13">
        <v>0</v>
      </c>
      <c r="X51" s="14">
        <v>1.85</v>
      </c>
      <c r="Y51" s="1"/>
      <c r="Z51" s="19">
        <f t="shared" si="5"/>
        <v>0.6785714285714286</v>
      </c>
      <c r="AA51" s="20">
        <f t="shared" si="7"/>
        <v>16.285714285714285</v>
      </c>
      <c r="AB51" s="20">
        <f>SUMIF($A$2:$A$100, A51, $L$2:$L$100)</f>
        <v>2198</v>
      </c>
      <c r="AC51" s="21">
        <f>IF(B51="S01", 5, IF(B51="S02", 6, IF(B51="S03", 4, IF(B51="S04", 3, IF(B51="S05", 5, IF(B51="S06", 5, IF(B51="S07", 7, IF(B51="S08", 7, IF(B51="S09", 7, IF(B51="S26", 8, IF(B51="S28", 7, IF(B51="S30", 2, IF(B51="S41", 5, IF(B51="H01", 8, 5))))))))))))))</f>
        <v>7</v>
      </c>
      <c r="AD51" s="22">
        <f t="shared" si="6"/>
        <v>1.4</v>
      </c>
      <c r="AE51" s="23">
        <f t="shared" si="8"/>
        <v>0</v>
      </c>
      <c r="AF51" s="20">
        <f t="shared" si="9"/>
        <v>0</v>
      </c>
      <c r="AG51" s="20">
        <f t="shared" si="10"/>
        <v>7.7142857142857153</v>
      </c>
      <c r="AH51" s="21" t="str">
        <f t="shared" si="11"/>
        <v>Quality</v>
      </c>
    </row>
    <row r="52" spans="1:34" x14ac:dyDescent="0.3">
      <c r="A52" s="11">
        <v>164748</v>
      </c>
      <c r="B52" s="11" t="s">
        <v>29</v>
      </c>
      <c r="C52" s="11" t="s">
        <v>30</v>
      </c>
      <c r="D52" s="11" t="s">
        <v>63</v>
      </c>
      <c r="E52" s="11" t="s">
        <v>26</v>
      </c>
      <c r="F52" s="11" t="s">
        <v>27</v>
      </c>
      <c r="G52" s="12">
        <v>45264</v>
      </c>
      <c r="H52" s="12">
        <v>45291</v>
      </c>
      <c r="I52" s="11">
        <v>28</v>
      </c>
      <c r="J52" s="11">
        <v>19</v>
      </c>
      <c r="K52" s="11">
        <v>0</v>
      </c>
      <c r="L52" s="13">
        <v>24</v>
      </c>
      <c r="M52" s="13">
        <v>0</v>
      </c>
      <c r="N52" s="13">
        <v>8.14</v>
      </c>
      <c r="O52" s="13">
        <v>0</v>
      </c>
      <c r="P52" s="11">
        <v>28</v>
      </c>
      <c r="Q52" s="11">
        <v>19</v>
      </c>
      <c r="R52" s="11">
        <v>46</v>
      </c>
      <c r="S52" s="11">
        <v>58</v>
      </c>
      <c r="T52" s="13">
        <v>0</v>
      </c>
      <c r="U52" s="13">
        <v>0</v>
      </c>
      <c r="V52" s="13">
        <v>0</v>
      </c>
      <c r="W52" s="13">
        <v>0</v>
      </c>
      <c r="X52" s="14">
        <v>1.85</v>
      </c>
      <c r="Y52" s="1"/>
      <c r="Z52" s="19">
        <f t="shared" si="5"/>
        <v>0.6785714285714286</v>
      </c>
      <c r="AA52" s="20">
        <f t="shared" si="7"/>
        <v>16.285714285714285</v>
      </c>
      <c r="AB52" s="20">
        <f>SUMIF($A$2:$A$100, A52, $L$2:$L$100)</f>
        <v>2198</v>
      </c>
      <c r="AC52" s="21">
        <f>IF(B52="S01", 5, IF(B52="S02", 6, IF(B52="S03", 4, IF(B52="S04", 3, IF(B52="S05", 5, IF(B52="S06", 5, IF(B52="S07", 7, IF(B52="S08", 7, IF(B52="S09", 7, IF(B52="S26", 8, IF(B52="S28", 7, IF(B52="S30", 2, IF(B52="S41", 5, IF(B52="H01", 8, 5))))))))))))))</f>
        <v>7</v>
      </c>
      <c r="AD52" s="22">
        <f t="shared" si="6"/>
        <v>1.4</v>
      </c>
      <c r="AE52" s="23">
        <f t="shared" si="8"/>
        <v>0</v>
      </c>
      <c r="AF52" s="20">
        <f t="shared" si="9"/>
        <v>0</v>
      </c>
      <c r="AG52" s="20">
        <f t="shared" si="10"/>
        <v>7.7142857142857153</v>
      </c>
      <c r="AH52" s="21" t="str">
        <f t="shared" si="11"/>
        <v>Quality</v>
      </c>
    </row>
    <row r="53" spans="1:34" x14ac:dyDescent="0.3">
      <c r="A53" s="11">
        <v>164748</v>
      </c>
      <c r="B53" s="11" t="s">
        <v>38</v>
      </c>
      <c r="C53" s="11" t="s">
        <v>25</v>
      </c>
      <c r="D53" s="11" t="s">
        <v>63</v>
      </c>
      <c r="E53" s="11" t="s">
        <v>26</v>
      </c>
      <c r="F53" s="11" t="s">
        <v>27</v>
      </c>
      <c r="G53" s="12">
        <v>45264</v>
      </c>
      <c r="H53" s="12">
        <v>45291</v>
      </c>
      <c r="I53" s="11">
        <v>28</v>
      </c>
      <c r="J53" s="11">
        <v>19</v>
      </c>
      <c r="K53" s="11">
        <v>1</v>
      </c>
      <c r="L53" s="13">
        <v>200</v>
      </c>
      <c r="M53" s="13">
        <v>0</v>
      </c>
      <c r="N53" s="13">
        <v>67.83</v>
      </c>
      <c r="O53" s="13">
        <v>0</v>
      </c>
      <c r="P53" s="11">
        <v>28</v>
      </c>
      <c r="Q53" s="11">
        <v>19</v>
      </c>
      <c r="R53" s="11">
        <v>46</v>
      </c>
      <c r="S53" s="11">
        <v>58</v>
      </c>
      <c r="T53" s="13">
        <v>0</v>
      </c>
      <c r="U53" s="13">
        <v>0</v>
      </c>
      <c r="V53" s="13">
        <v>0</v>
      </c>
      <c r="W53" s="13">
        <v>0</v>
      </c>
      <c r="X53" s="14">
        <v>1.85</v>
      </c>
      <c r="Y53" s="1"/>
      <c r="Z53" s="19">
        <f t="shared" si="5"/>
        <v>0.6785714285714286</v>
      </c>
      <c r="AA53" s="20">
        <f t="shared" si="7"/>
        <v>135.71428571428572</v>
      </c>
      <c r="AB53" s="20">
        <f>SUMIF($A$2:$A$100, A53, $L$2:$L$100)</f>
        <v>2198</v>
      </c>
      <c r="AC53" s="21">
        <f>IF(B53="S01", 5, IF(B53="S02", 6, IF(B53="S03", 4, IF(B53="S04", 3, IF(B53="S05", 5, IF(B53="S06", 5, IF(B53="S07", 7, IF(B53="S08", 7, IF(B53="S09", 7, IF(B53="S26", 8, IF(B53="S28", 7, IF(B53="S30", 2, IF(B53="S41", 5, IF(B53="H01", 8, 5))))))))))))))</f>
        <v>8</v>
      </c>
      <c r="AD53" s="22">
        <f t="shared" si="6"/>
        <v>1.6</v>
      </c>
      <c r="AE53" s="23">
        <f t="shared" si="8"/>
        <v>1.6</v>
      </c>
      <c r="AF53" s="20">
        <f t="shared" si="9"/>
        <v>125</v>
      </c>
      <c r="AG53" s="20">
        <f t="shared" si="10"/>
        <v>64.285714285714278</v>
      </c>
      <c r="AH53" s="21" t="str">
        <f t="shared" si="11"/>
        <v>Quality</v>
      </c>
    </row>
    <row r="54" spans="1:34" x14ac:dyDescent="0.3">
      <c r="A54" s="11">
        <v>164748</v>
      </c>
      <c r="B54" s="11" t="s">
        <v>31</v>
      </c>
      <c r="C54" s="11" t="s">
        <v>25</v>
      </c>
      <c r="D54" s="11" t="s">
        <v>63</v>
      </c>
      <c r="E54" s="11" t="s">
        <v>26</v>
      </c>
      <c r="F54" s="11" t="s">
        <v>27</v>
      </c>
      <c r="G54" s="12">
        <v>45264</v>
      </c>
      <c r="H54" s="12">
        <v>45291</v>
      </c>
      <c r="I54" s="11">
        <v>28</v>
      </c>
      <c r="J54" s="11">
        <v>19</v>
      </c>
      <c r="K54" s="11">
        <v>21</v>
      </c>
      <c r="L54" s="13">
        <v>1000</v>
      </c>
      <c r="M54" s="13">
        <v>0</v>
      </c>
      <c r="N54" s="13">
        <v>16.16</v>
      </c>
      <c r="O54" s="13">
        <v>0</v>
      </c>
      <c r="P54" s="11">
        <v>28</v>
      </c>
      <c r="Q54" s="11">
        <v>19</v>
      </c>
      <c r="R54" s="11">
        <v>46</v>
      </c>
      <c r="S54" s="11">
        <v>58</v>
      </c>
      <c r="T54" s="13">
        <v>0</v>
      </c>
      <c r="U54" s="13">
        <v>0</v>
      </c>
      <c r="V54" s="13">
        <v>0</v>
      </c>
      <c r="W54" s="13">
        <v>0</v>
      </c>
      <c r="X54" s="14">
        <v>1.85</v>
      </c>
      <c r="Y54" s="1"/>
      <c r="Z54" s="19">
        <f t="shared" si="5"/>
        <v>0.6785714285714286</v>
      </c>
      <c r="AA54" s="20">
        <f t="shared" si="7"/>
        <v>678.57142857142856</v>
      </c>
      <c r="AB54" s="20">
        <f>SUMIF($A$2:$A$100, A54, $L$2:$L$100)</f>
        <v>2198</v>
      </c>
      <c r="AC54" s="21">
        <f>IF(B54="S01", 5, IF(B54="S02", 6, IF(B54="S03", 4, IF(B54="S04", 3, IF(B54="S05", 5, IF(B54="S06", 5, IF(B54="S07", 7, IF(B54="S08", 7, IF(B54="S09", 7, IF(B54="S26", 8, IF(B54="S28", 7, IF(B54="S30", 2, IF(B54="S41", 5, IF(B54="H01", 8, 5))))))))))))))</f>
        <v>7</v>
      </c>
      <c r="AD54" s="22">
        <f t="shared" si="6"/>
        <v>1.4</v>
      </c>
      <c r="AE54" s="23">
        <f t="shared" si="8"/>
        <v>29.4</v>
      </c>
      <c r="AF54" s="20">
        <f t="shared" si="9"/>
        <v>34.013605442176875</v>
      </c>
      <c r="AG54" s="20">
        <f t="shared" si="10"/>
        <v>321.42857142857144</v>
      </c>
      <c r="AH54" s="21" t="str">
        <f t="shared" si="11"/>
        <v>Quality</v>
      </c>
    </row>
    <row r="55" spans="1:34" x14ac:dyDescent="0.3">
      <c r="A55" s="11">
        <v>164748</v>
      </c>
      <c r="B55" s="11" t="s">
        <v>32</v>
      </c>
      <c r="C55" s="11" t="s">
        <v>25</v>
      </c>
      <c r="D55" s="11" t="s">
        <v>63</v>
      </c>
      <c r="E55" s="11" t="s">
        <v>26</v>
      </c>
      <c r="F55" s="11" t="s">
        <v>27</v>
      </c>
      <c r="G55" s="12">
        <v>45264</v>
      </c>
      <c r="H55" s="12">
        <v>45291</v>
      </c>
      <c r="I55" s="11">
        <v>28</v>
      </c>
      <c r="J55" s="11">
        <v>19</v>
      </c>
      <c r="K55" s="11">
        <v>11</v>
      </c>
      <c r="L55" s="13">
        <v>200</v>
      </c>
      <c r="M55" s="13">
        <v>0</v>
      </c>
      <c r="N55" s="13">
        <v>6.17</v>
      </c>
      <c r="O55" s="13">
        <v>0</v>
      </c>
      <c r="P55" s="11">
        <v>28</v>
      </c>
      <c r="Q55" s="11">
        <v>19</v>
      </c>
      <c r="R55" s="11">
        <v>46</v>
      </c>
      <c r="S55" s="11">
        <v>58</v>
      </c>
      <c r="T55" s="13">
        <v>0</v>
      </c>
      <c r="U55" s="13">
        <v>0</v>
      </c>
      <c r="V55" s="13">
        <v>0</v>
      </c>
      <c r="W55" s="13">
        <v>0</v>
      </c>
      <c r="X55" s="14">
        <v>1.85</v>
      </c>
      <c r="Y55" s="1"/>
      <c r="Z55" s="19">
        <f t="shared" si="5"/>
        <v>0.6785714285714286</v>
      </c>
      <c r="AA55" s="20">
        <f t="shared" si="7"/>
        <v>135.71428571428572</v>
      </c>
      <c r="AB55" s="20">
        <f>SUMIF($A$2:$A$100, A55, $L$2:$L$100)</f>
        <v>2198</v>
      </c>
      <c r="AC55" s="21">
        <f>IF(B55="S01", 5, IF(B55="S02", 6, IF(B55="S03", 4, IF(B55="S04", 3, IF(B55="S05", 5, IF(B55="S06", 5, IF(B55="S07", 7, IF(B55="S08", 7, IF(B55="S09", 7, IF(B55="S26", 8, IF(B55="S28", 7, IF(B55="S30", 2, IF(B55="S41", 5, IF(B55="H01", 8, 5))))))))))))))</f>
        <v>5</v>
      </c>
      <c r="AD55" s="22">
        <f t="shared" si="6"/>
        <v>1</v>
      </c>
      <c r="AE55" s="23">
        <f t="shared" si="8"/>
        <v>11</v>
      </c>
      <c r="AF55" s="20">
        <f t="shared" si="9"/>
        <v>18.181818181818183</v>
      </c>
      <c r="AG55" s="20">
        <f t="shared" si="10"/>
        <v>64.285714285714278</v>
      </c>
      <c r="AH55" s="21" t="str">
        <f t="shared" si="11"/>
        <v>Quality</v>
      </c>
    </row>
    <row r="56" spans="1:34" x14ac:dyDescent="0.3">
      <c r="A56" s="11">
        <v>164748</v>
      </c>
      <c r="B56" s="11" t="s">
        <v>33</v>
      </c>
      <c r="C56" s="11" t="s">
        <v>25</v>
      </c>
      <c r="D56" s="11" t="s">
        <v>63</v>
      </c>
      <c r="E56" s="11" t="s">
        <v>26</v>
      </c>
      <c r="F56" s="11" t="s">
        <v>27</v>
      </c>
      <c r="G56" s="12">
        <v>45264</v>
      </c>
      <c r="H56" s="12">
        <v>45291</v>
      </c>
      <c r="I56" s="11">
        <v>28</v>
      </c>
      <c r="J56" s="11">
        <v>19</v>
      </c>
      <c r="K56" s="11">
        <v>19</v>
      </c>
      <c r="L56" s="13">
        <v>450</v>
      </c>
      <c r="M56" s="13">
        <v>0</v>
      </c>
      <c r="N56" s="13">
        <v>8.0399999999999991</v>
      </c>
      <c r="O56" s="13">
        <v>0</v>
      </c>
      <c r="P56" s="11">
        <v>28</v>
      </c>
      <c r="Q56" s="11">
        <v>19</v>
      </c>
      <c r="R56" s="11">
        <v>46</v>
      </c>
      <c r="S56" s="11">
        <v>58</v>
      </c>
      <c r="T56" s="13">
        <v>0</v>
      </c>
      <c r="U56" s="13">
        <v>0</v>
      </c>
      <c r="V56" s="13">
        <v>0</v>
      </c>
      <c r="W56" s="13">
        <v>0</v>
      </c>
      <c r="X56" s="14">
        <v>1.85</v>
      </c>
      <c r="Y56" s="1"/>
      <c r="Z56" s="19">
        <f t="shared" si="5"/>
        <v>0.6785714285714286</v>
      </c>
      <c r="AA56" s="20">
        <f t="shared" si="7"/>
        <v>305.35714285714289</v>
      </c>
      <c r="AB56" s="20">
        <f>SUMIF($A$2:$A$100, A56, $L$2:$L$100)</f>
        <v>2198</v>
      </c>
      <c r="AC56" s="21">
        <f>IF(B56="S01", 5, IF(B56="S02", 6, IF(B56="S03", 4, IF(B56="S04", 3, IF(B56="S05", 5, IF(B56="S06", 5, IF(B56="S07", 7, IF(B56="S08", 7, IF(B56="S09", 7, IF(B56="S26", 8, IF(B56="S28", 7, IF(B56="S30", 2, IF(B56="S41", 5, IF(B56="H01", 8, 5))))))))))))))</f>
        <v>3</v>
      </c>
      <c r="AD56" s="22">
        <f t="shared" si="6"/>
        <v>0.6</v>
      </c>
      <c r="AE56" s="23">
        <f t="shared" si="8"/>
        <v>11.4</v>
      </c>
      <c r="AF56" s="20">
        <f t="shared" si="9"/>
        <v>39.473684210526315</v>
      </c>
      <c r="AG56" s="20">
        <f t="shared" si="10"/>
        <v>144.64285714285711</v>
      </c>
      <c r="AH56" s="21" t="str">
        <f t="shared" si="11"/>
        <v>Quality</v>
      </c>
    </row>
    <row r="57" spans="1:34" x14ac:dyDescent="0.3">
      <c r="A57" s="11">
        <v>164748</v>
      </c>
      <c r="B57" s="11" t="s">
        <v>34</v>
      </c>
      <c r="C57" s="11" t="s">
        <v>35</v>
      </c>
      <c r="D57" s="11" t="s">
        <v>63</v>
      </c>
      <c r="E57" s="11" t="s">
        <v>26</v>
      </c>
      <c r="F57" s="11" t="s">
        <v>27</v>
      </c>
      <c r="G57" s="12">
        <v>45264</v>
      </c>
      <c r="H57" s="12">
        <v>45291</v>
      </c>
      <c r="I57" s="11">
        <v>28</v>
      </c>
      <c r="J57" s="11">
        <v>19</v>
      </c>
      <c r="K57" s="11">
        <v>7</v>
      </c>
      <c r="L57" s="13">
        <v>100</v>
      </c>
      <c r="M57" s="13">
        <v>0</v>
      </c>
      <c r="N57" s="13">
        <v>4.8600000000000003</v>
      </c>
      <c r="O57" s="13">
        <v>0</v>
      </c>
      <c r="P57" s="11">
        <v>28</v>
      </c>
      <c r="Q57" s="11">
        <v>19</v>
      </c>
      <c r="R57" s="11">
        <v>46</v>
      </c>
      <c r="S57" s="11">
        <v>58</v>
      </c>
      <c r="T57" s="13">
        <v>0</v>
      </c>
      <c r="U57" s="13">
        <v>0</v>
      </c>
      <c r="V57" s="13">
        <v>0</v>
      </c>
      <c r="W57" s="13">
        <v>0</v>
      </c>
      <c r="X57" s="14">
        <v>1.85</v>
      </c>
      <c r="Y57" s="1"/>
      <c r="Z57" s="19">
        <f t="shared" si="5"/>
        <v>0.6785714285714286</v>
      </c>
      <c r="AA57" s="20">
        <f t="shared" si="7"/>
        <v>67.857142857142861</v>
      </c>
      <c r="AB57" s="20">
        <f>SUMIF($A$2:$A$100, A57, $L$2:$L$100)</f>
        <v>2198</v>
      </c>
      <c r="AC57" s="21">
        <f>IF(B57="S01", 5, IF(B57="S02", 6, IF(B57="S03", 4, IF(B57="S04", 3, IF(B57="S05", 5, IF(B57="S06", 5, IF(B57="S07", 7, IF(B57="S08", 7, IF(B57="S09", 7, IF(B57="S26", 8, IF(B57="S28", 7, IF(B57="S30", 2, IF(B57="S41", 5, IF(B57="H01", 8, 5))))))))))))))</f>
        <v>4</v>
      </c>
      <c r="AD57" s="22">
        <f t="shared" si="6"/>
        <v>0.8</v>
      </c>
      <c r="AE57" s="23">
        <f t="shared" si="8"/>
        <v>5.6000000000000005</v>
      </c>
      <c r="AF57" s="20">
        <f t="shared" si="9"/>
        <v>17.857142857142854</v>
      </c>
      <c r="AG57" s="20">
        <f t="shared" si="10"/>
        <v>32.142857142857139</v>
      </c>
      <c r="AH57" s="21" t="str">
        <f t="shared" si="11"/>
        <v>Quality</v>
      </c>
    </row>
    <row r="58" spans="1:34" x14ac:dyDescent="0.3">
      <c r="A58" s="11">
        <v>164748</v>
      </c>
      <c r="B58" s="11" t="s">
        <v>36</v>
      </c>
      <c r="C58" s="11" t="s">
        <v>25</v>
      </c>
      <c r="D58" s="11" t="s">
        <v>63</v>
      </c>
      <c r="E58" s="11" t="s">
        <v>26</v>
      </c>
      <c r="F58" s="11" t="s">
        <v>27</v>
      </c>
      <c r="G58" s="12">
        <v>45264</v>
      </c>
      <c r="H58" s="12">
        <v>45291</v>
      </c>
      <c r="I58" s="11">
        <v>28</v>
      </c>
      <c r="J58" s="11">
        <v>19</v>
      </c>
      <c r="K58" s="11">
        <v>8</v>
      </c>
      <c r="L58" s="13">
        <v>200</v>
      </c>
      <c r="M58" s="13">
        <v>0</v>
      </c>
      <c r="N58" s="13">
        <v>8.48</v>
      </c>
      <c r="O58" s="13">
        <v>0</v>
      </c>
      <c r="P58" s="11">
        <v>28</v>
      </c>
      <c r="Q58" s="11">
        <v>19</v>
      </c>
      <c r="R58" s="11">
        <v>46</v>
      </c>
      <c r="S58" s="11">
        <v>58</v>
      </c>
      <c r="T58" s="13">
        <v>0</v>
      </c>
      <c r="U58" s="13">
        <v>0</v>
      </c>
      <c r="V58" s="13">
        <v>0</v>
      </c>
      <c r="W58" s="13">
        <v>2.4300000000000002</v>
      </c>
      <c r="X58" s="14">
        <v>1.85</v>
      </c>
      <c r="Y58" s="1"/>
      <c r="Z58" s="19">
        <f t="shared" si="5"/>
        <v>0.6785714285714286</v>
      </c>
      <c r="AA58" s="20">
        <f t="shared" si="7"/>
        <v>135.71428571428572</v>
      </c>
      <c r="AB58" s="20">
        <f>SUMIF($A$2:$A$100, A58, $L$2:$L$100)</f>
        <v>2198</v>
      </c>
      <c r="AC58" s="21">
        <f>IF(B58="S01", 5, IF(B58="S02", 6, IF(B58="S03", 4, IF(B58="S04", 3, IF(B58="S05", 5, IF(B58="S06", 5, IF(B58="S07", 7, IF(B58="S08", 7, IF(B58="S09", 7, IF(B58="S26", 8, IF(B58="S28", 7, IF(B58="S30", 2, IF(B58="S41", 5, IF(B58="H01", 8, 5))))))))))))))</f>
        <v>5</v>
      </c>
      <c r="AD58" s="22">
        <f t="shared" si="6"/>
        <v>1</v>
      </c>
      <c r="AE58" s="23">
        <f t="shared" si="8"/>
        <v>8</v>
      </c>
      <c r="AF58" s="20">
        <f t="shared" si="9"/>
        <v>25</v>
      </c>
      <c r="AG58" s="20">
        <f t="shared" si="10"/>
        <v>64.285714285714278</v>
      </c>
      <c r="AH58" s="21" t="str">
        <f t="shared" si="11"/>
        <v>Quality</v>
      </c>
    </row>
    <row r="59" spans="1:34" ht="8.4" customHeight="1" x14ac:dyDescent="0.3">
      <c r="A59" s="24" t="s">
        <v>55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Z59" s="26" t="s">
        <v>56</v>
      </c>
      <c r="AA59" s="26"/>
      <c r="AB59" s="26"/>
      <c r="AC59" s="26"/>
      <c r="AD59" s="26"/>
      <c r="AE59" s="26"/>
      <c r="AF59" s="26"/>
      <c r="AG59" s="26"/>
      <c r="AH59" s="26"/>
    </row>
    <row r="60" spans="1:34" ht="8.4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 ht="8.4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Z61" s="27"/>
      <c r="AA61" s="27"/>
      <c r="AB61" s="27"/>
      <c r="AC61" s="27"/>
      <c r="AD61" s="27"/>
      <c r="AE61" s="27"/>
      <c r="AF61" s="27"/>
      <c r="AG61" s="27"/>
      <c r="AH61" s="27"/>
    </row>
  </sheetData>
  <mergeCells count="3">
    <mergeCell ref="A59:X61"/>
    <mergeCell ref="Z59:AH61"/>
    <mergeCell ref="AJ10:A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ArcaData_ArcaData_Table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Trae Nunneson</cp:lastModifiedBy>
  <dcterms:created xsi:type="dcterms:W3CDTF">2023-12-26T17:50:23Z</dcterms:created>
  <dcterms:modified xsi:type="dcterms:W3CDTF">2023-12-26T22:50:36Z</dcterms:modified>
</cp:coreProperties>
</file>