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ss\Documents\Firaxis ModBuddy\XCOM\BlackOps\misc\"/>
    </mc:Choice>
  </mc:AlternateContent>
  <bookViews>
    <workbookView xWindow="0" yWindow="0" windowWidth="28800" windowHeight="12435" activeTab="1"/>
  </bookViews>
  <sheets>
    <sheet name="lw2_xpdata" sheetId="1" r:id="rId1"/>
    <sheet name="Current" sheetId="4" r:id="rId2"/>
    <sheet name="Rebalance" sheetId="3" r:id="rId3"/>
  </sheets>
  <calcPr calcId="152511"/>
</workbook>
</file>

<file path=xl/calcChain.xml><?xml version="1.0" encoding="utf-8"?>
<calcChain xmlns="http://schemas.openxmlformats.org/spreadsheetml/2006/main">
  <c r="Q9" i="4" l="1"/>
  <c r="P9" i="4"/>
  <c r="Q8" i="4"/>
  <c r="P8" i="4"/>
  <c r="Q7" i="4"/>
  <c r="P7" i="4"/>
  <c r="Q6" i="4"/>
  <c r="P6" i="4"/>
  <c r="Q4" i="4"/>
  <c r="P4" i="4"/>
  <c r="Q3" i="4"/>
  <c r="P3" i="4"/>
  <c r="Q2" i="4"/>
  <c r="P2" i="4"/>
  <c r="P5" i="4"/>
  <c r="Q5" i="4"/>
  <c r="E9" i="4" l="1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E2" i="4"/>
  <c r="D2" i="4"/>
  <c r="C2" i="4"/>
  <c r="B2" i="4"/>
  <c r="I3" i="4" l="1"/>
  <c r="S4" i="4"/>
  <c r="I5" i="4"/>
  <c r="I4" i="4"/>
  <c r="I6" i="4"/>
  <c r="I8" i="4"/>
  <c r="S3" i="4"/>
  <c r="S8" i="4"/>
  <c r="S7" i="4"/>
  <c r="S9" i="4"/>
  <c r="R8" i="4"/>
  <c r="I7" i="4"/>
  <c r="S2" i="4"/>
  <c r="S5" i="4"/>
  <c r="S6" i="4"/>
  <c r="I9" i="4"/>
  <c r="I2" i="4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  <c r="Q4" i="3" l="1"/>
  <c r="P4" i="3"/>
  <c r="P3" i="3"/>
  <c r="Q3" i="3"/>
  <c r="Q5" i="3"/>
  <c r="P5" i="3"/>
  <c r="Q7" i="3"/>
  <c r="P7" i="3"/>
  <c r="Q9" i="3"/>
  <c r="P9" i="3"/>
  <c r="P2" i="3"/>
  <c r="Q2" i="3"/>
  <c r="Q8" i="3"/>
  <c r="P8" i="3"/>
  <c r="P6" i="3"/>
  <c r="Q6" i="3"/>
  <c r="I4" i="3"/>
  <c r="I2" i="3"/>
  <c r="I9" i="3"/>
  <c r="I3" i="3"/>
  <c r="R9" i="4"/>
  <c r="S6" i="3"/>
  <c r="R3" i="4"/>
  <c r="R4" i="4"/>
  <c r="R7" i="4"/>
  <c r="R6" i="4"/>
  <c r="R2" i="4"/>
  <c r="R5" i="4"/>
  <c r="S2" i="3"/>
  <c r="S8" i="3"/>
  <c r="S7" i="3"/>
  <c r="S9" i="3"/>
  <c r="I6" i="3"/>
  <c r="I8" i="3"/>
  <c r="I5" i="3"/>
  <c r="S3" i="3"/>
  <c r="I7" i="3"/>
  <c r="S5" i="3"/>
  <c r="S4" i="3"/>
  <c r="N2" i="4" l="1"/>
  <c r="J2" i="4" s="1"/>
  <c r="K2" i="4" s="1"/>
  <c r="R5" i="3"/>
  <c r="R9" i="3"/>
  <c r="R4" i="3"/>
  <c r="R7" i="3"/>
  <c r="N7" i="4"/>
  <c r="J7" i="4" s="1"/>
  <c r="K7" i="4" s="1"/>
  <c r="V7" i="4" s="1"/>
  <c r="N6" i="4"/>
  <c r="J6" i="4" s="1"/>
  <c r="K6" i="4" s="1"/>
  <c r="N5" i="4"/>
  <c r="J5" i="4" s="1"/>
  <c r="K5" i="4" s="1"/>
  <c r="R6" i="3"/>
  <c r="N3" i="4"/>
  <c r="J3" i="4" s="1"/>
  <c r="K3" i="4" s="1"/>
  <c r="N8" i="4"/>
  <c r="J8" i="4" s="1"/>
  <c r="N4" i="4"/>
  <c r="J4" i="4" s="1"/>
  <c r="K4" i="4" s="1"/>
  <c r="N9" i="4"/>
  <c r="J9" i="4" s="1"/>
  <c r="R8" i="3"/>
  <c r="R3" i="3"/>
  <c r="R2" i="3"/>
  <c r="N6" i="3" l="1"/>
  <c r="N9" i="3"/>
  <c r="V3" i="4"/>
  <c r="N8" i="3"/>
  <c r="L6" i="4"/>
  <c r="U6" i="4"/>
  <c r="V6" i="4"/>
  <c r="L3" i="4"/>
  <c r="U3" i="4"/>
  <c r="L5" i="4"/>
  <c r="U5" i="4"/>
  <c r="L2" i="4"/>
  <c r="U2" i="4"/>
  <c r="K9" i="4"/>
  <c r="V9" i="4" s="1"/>
  <c r="L4" i="4"/>
  <c r="U4" i="4"/>
  <c r="V4" i="4"/>
  <c r="V5" i="4"/>
  <c r="K8" i="4"/>
  <c r="V8" i="4" s="1"/>
  <c r="L7" i="4"/>
  <c r="U7" i="4"/>
  <c r="V2" i="4"/>
  <c r="N2" i="3"/>
  <c r="N4" i="3"/>
  <c r="N5" i="3"/>
  <c r="N7" i="3"/>
  <c r="N3" i="3"/>
  <c r="G9" i="3" l="1"/>
  <c r="J9" i="3" s="1"/>
  <c r="K9" i="3" s="1"/>
  <c r="G4" i="3"/>
  <c r="J4" i="3" s="1"/>
  <c r="G7" i="3"/>
  <c r="J7" i="3" s="1"/>
  <c r="G2" i="3"/>
  <c r="J2" i="3" s="1"/>
  <c r="K2" i="3" s="1"/>
  <c r="G5" i="3"/>
  <c r="J5" i="3" s="1"/>
  <c r="G6" i="3"/>
  <c r="J6" i="3" s="1"/>
  <c r="K6" i="3" s="1"/>
  <c r="V6" i="3" s="1"/>
  <c r="G8" i="3"/>
  <c r="J8" i="3" s="1"/>
  <c r="K8" i="3" s="1"/>
  <c r="G3" i="3"/>
  <c r="J3" i="3" s="1"/>
  <c r="L9" i="4"/>
  <c r="U9" i="4"/>
  <c r="L8" i="4"/>
  <c r="U8" i="4"/>
  <c r="K4" i="3" l="1"/>
  <c r="V4" i="3" s="1"/>
  <c r="K3" i="3"/>
  <c r="V3" i="3"/>
  <c r="K5" i="3"/>
  <c r="K7" i="3"/>
  <c r="V7" i="3"/>
  <c r="L9" i="3"/>
  <c r="U9" i="3"/>
  <c r="L8" i="3"/>
  <c r="U8" i="3"/>
  <c r="V8" i="3"/>
  <c r="V9" i="3"/>
  <c r="L2" i="3"/>
  <c r="U2" i="3"/>
  <c r="L6" i="3"/>
  <c r="U6" i="3"/>
  <c r="V2" i="3"/>
  <c r="U5" i="3" l="1"/>
  <c r="L5" i="3"/>
  <c r="L4" i="3"/>
  <c r="U4" i="3"/>
  <c r="U7" i="3"/>
  <c r="L7" i="3"/>
  <c r="V5" i="3"/>
  <c r="L3" i="3"/>
  <c r="U3" i="3"/>
</calcChain>
</file>

<file path=xl/sharedStrings.xml><?xml version="1.0" encoding="utf-8"?>
<sst xmlns="http://schemas.openxmlformats.org/spreadsheetml/2006/main" count="144" uniqueCount="73">
  <si>
    <t>ShadowOps_Hunter_LW2</t>
  </si>
  <si>
    <t>ShadowOps_Dragoon_LW2</t>
  </si>
  <si>
    <t>ShadowOps_Survivalist_LW2</t>
  </si>
  <si>
    <t>ShadowOps_CombatEngineer_LW2</t>
  </si>
  <si>
    <t>ShadowOps_Scrapper_LW2</t>
  </si>
  <si>
    <t>ShadowOps_Juggernaut_LW2</t>
  </si>
  <si>
    <t>ShadowOps_Recon_LW2</t>
  </si>
  <si>
    <t>ShadowOps_Infantry_LW2</t>
  </si>
  <si>
    <t>Class</t>
  </si>
  <si>
    <t>Missions</t>
  </si>
  <si>
    <t>Kills</t>
  </si>
  <si>
    <t>Assists</t>
  </si>
  <si>
    <t>MissionXP</t>
  </si>
  <si>
    <t>KillXP</t>
  </si>
  <si>
    <t>MissionEnemies</t>
  </si>
  <si>
    <t>MissionXPWeight</t>
  </si>
  <si>
    <t>TotalXP</t>
  </si>
  <si>
    <t>XP/Mission</t>
  </si>
  <si>
    <t>MinXP/M</t>
  </si>
  <si>
    <t>MaxXP/M</t>
  </si>
  <si>
    <t>K/M</t>
  </si>
  <si>
    <t>AvgXP/M</t>
  </si>
  <si>
    <t>Kill%</t>
  </si>
  <si>
    <t>Mission%</t>
  </si>
  <si>
    <t>Target XP/M</t>
  </si>
  <si>
    <t>1Lt Yutaka ''Oni'' Shimizu</t>
  </si>
  <si>
    <t>Sq Soo ''Ice'' Yoon</t>
  </si>
  <si>
    <t>Rookie</t>
  </si>
  <si>
    <t>SSgt Sarah ''Gran'' Hahn</t>
  </si>
  <si>
    <t>TSgt Midori ''Typhoon'' Kojima</t>
  </si>
  <si>
    <t>TSgt Sam ''Cyber'' Dunn</t>
  </si>
  <si>
    <t>SSgt Maura ''Cobra'' O'Brien</t>
  </si>
  <si>
    <t>TSgt Revy ''Two Hands'' Lee</t>
  </si>
  <si>
    <t>SSgt Fei ''Tiger'' Ho</t>
  </si>
  <si>
    <t>Capt Martha ''Hearts'' Ulrich</t>
  </si>
  <si>
    <t>TSgt Joan ''Wire'' Ferguson</t>
  </si>
  <si>
    <t>SSgt John ''Human'' Smith</t>
  </si>
  <si>
    <t>GSgt Ian ''Hawaii'' Martin</t>
  </si>
  <si>
    <t>SSgt Claude ''Lion'' Morel</t>
  </si>
  <si>
    <t>Maj Harry ''Sandman'' Jackson</t>
  </si>
  <si>
    <t>Capt James ''Ironskin'' Long</t>
  </si>
  <si>
    <t>Maj Magdalena ''Knight'' Kwiatkowski</t>
  </si>
  <si>
    <t>Capt Cynthia ''Acid'' Campbell</t>
  </si>
  <si>
    <t>1Lt Bosede ''Reaper'' Ngele</t>
  </si>
  <si>
    <t>TSgt Ross ''Panther'' Palmer</t>
  </si>
  <si>
    <t>TSgt Wendy ''Halloween'' Tucker</t>
  </si>
  <si>
    <t>SSgt Stig 'Murphy' Nilsen</t>
  </si>
  <si>
    <t>TSgt Thor ''Cobra'' Nilsen</t>
  </si>
  <si>
    <t>1Lt Masahiro ''Tetsu'' Yamashita</t>
  </si>
  <si>
    <t>SSgt S9 Motoko ''Ghost'' Kusanagi</t>
  </si>
  <si>
    <t>1Lt Brian 'Ox' Thomas</t>
  </si>
  <si>
    <t>SSgt Esmerelda ''Barrel'' Garza</t>
  </si>
  <si>
    <t>1Lt Hilde ''Circuit'' Hansen</t>
  </si>
  <si>
    <t>Sgt Paula ''Syndrome'' White</t>
  </si>
  <si>
    <t>Capt Mathis ''System'' Lambert</t>
  </si>
  <si>
    <t>Sgt Constance ''Saber'' Girard</t>
  </si>
  <si>
    <t>SSgt Alexandra 'Bolt' Golubeva</t>
  </si>
  <si>
    <t>Cpl Tom ''Deadlock'' Robinson</t>
  </si>
  <si>
    <t>Cpl Sofia 'Terror' Golubeva</t>
  </si>
  <si>
    <t>Sgt Esha ''Bubblegum'' Banerjee</t>
  </si>
  <si>
    <t>Sgt S9 ''Eyes'' Batou</t>
  </si>
  <si>
    <t>2Lt Kathleen ''Mercy'' McIntyre</t>
  </si>
  <si>
    <t>Cpl Marc ''Grit'' Morel</t>
  </si>
  <si>
    <t>LCpl Rin ''Ace'' Yamashita</t>
  </si>
  <si>
    <t>Sq Hye Jin ''Baroness'' Jeong</t>
  </si>
  <si>
    <t>Cpl Brittany ''Shadow'' Hudson</t>
  </si>
  <si>
    <t>Cpl Declan ''Crash'' O'Doherty</t>
  </si>
  <si>
    <t>Sgt Adolfo ''Coyote'' Jiménez</t>
  </si>
  <si>
    <t>LCpl Félix ''Raptor'' Vega</t>
  </si>
  <si>
    <t>LCpl Seamus ''Manticore'' Quinn</t>
  </si>
  <si>
    <t>Cpl Yon 'Little' Yang</t>
  </si>
  <si>
    <t>Cpl Ping 'Demon' Xiao</t>
  </si>
  <si>
    <t>Rk Lakshmi Saxena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</si>
</sst>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A11" sqref="A11"/>
    </sheetView>
  </sheetViews>
  <sheetFormatPr defaultRowHeight="15" x14ac:dyDescent="0.25"/>
  <cols>
    <col min="1" max="1" width="34.140625" bestFit="1" customWidth="1"/>
    <col min="2" max="2" width="32.5703125" bestFit="1" customWidth="1"/>
  </cols>
  <sheetData>
    <row r="1" spans="1:6" x14ac:dyDescent="0.25">
      <c r="A1" t="s">
        <v>28</v>
      </c>
      <c r="B1" t="s">
        <v>4</v>
      </c>
      <c r="C1">
        <v>12</v>
      </c>
      <c r="D1">
        <v>18</v>
      </c>
      <c r="E1">
        <v>126</v>
      </c>
      <c r="F1">
        <v>19.0564</v>
      </c>
    </row>
    <row r="2" spans="1:6" x14ac:dyDescent="0.25">
      <c r="A2" t="s">
        <v>29</v>
      </c>
      <c r="B2" t="s">
        <v>2</v>
      </c>
      <c r="C2">
        <v>13</v>
      </c>
      <c r="D2">
        <v>35</v>
      </c>
      <c r="E2">
        <v>150</v>
      </c>
      <c r="F2">
        <v>21.552399999999999</v>
      </c>
    </row>
    <row r="3" spans="1:6" x14ac:dyDescent="0.25">
      <c r="A3" t="s">
        <v>30</v>
      </c>
      <c r="B3" t="s">
        <v>0</v>
      </c>
      <c r="C3">
        <v>12</v>
      </c>
      <c r="D3">
        <v>32</v>
      </c>
      <c r="E3">
        <v>153</v>
      </c>
      <c r="F3">
        <v>21.192900000000002</v>
      </c>
    </row>
    <row r="4" spans="1:6" x14ac:dyDescent="0.25">
      <c r="A4" t="s">
        <v>31</v>
      </c>
      <c r="B4" t="s">
        <v>3</v>
      </c>
      <c r="C4">
        <v>11</v>
      </c>
      <c r="D4">
        <v>19</v>
      </c>
      <c r="E4">
        <v>131</v>
      </c>
      <c r="F4">
        <v>18.5167</v>
      </c>
    </row>
    <row r="5" spans="1:6" x14ac:dyDescent="0.25">
      <c r="A5" t="s">
        <v>32</v>
      </c>
      <c r="B5" t="s">
        <v>7</v>
      </c>
      <c r="C5">
        <v>12</v>
      </c>
      <c r="D5">
        <v>23</v>
      </c>
      <c r="E5">
        <v>168</v>
      </c>
      <c r="F5">
        <v>21.692900000000002</v>
      </c>
    </row>
    <row r="6" spans="1:6" x14ac:dyDescent="0.25">
      <c r="A6" t="s">
        <v>33</v>
      </c>
      <c r="B6" t="s">
        <v>1</v>
      </c>
      <c r="C6">
        <v>10</v>
      </c>
      <c r="D6">
        <v>6</v>
      </c>
      <c r="E6">
        <v>76</v>
      </c>
      <c r="F6">
        <v>19.3262</v>
      </c>
    </row>
    <row r="7" spans="1:6" x14ac:dyDescent="0.25">
      <c r="A7" t="s">
        <v>34</v>
      </c>
      <c r="B7" t="s">
        <v>5</v>
      </c>
      <c r="C7">
        <v>11</v>
      </c>
      <c r="D7">
        <v>21</v>
      </c>
      <c r="E7">
        <v>115</v>
      </c>
      <c r="F7">
        <v>20.25</v>
      </c>
    </row>
    <row r="8" spans="1:6" x14ac:dyDescent="0.25">
      <c r="A8" t="s">
        <v>25</v>
      </c>
      <c r="B8" t="s">
        <v>3</v>
      </c>
      <c r="C8">
        <v>13</v>
      </c>
      <c r="D8">
        <v>22</v>
      </c>
      <c r="E8">
        <v>122</v>
      </c>
      <c r="F8">
        <v>20.280200000000001</v>
      </c>
    </row>
    <row r="9" spans="1:6" x14ac:dyDescent="0.25">
      <c r="A9" t="s">
        <v>35</v>
      </c>
      <c r="B9" t="s">
        <v>0</v>
      </c>
      <c r="C9">
        <v>13</v>
      </c>
      <c r="D9">
        <v>35</v>
      </c>
      <c r="E9">
        <v>180</v>
      </c>
      <c r="F9">
        <v>25.2683</v>
      </c>
    </row>
    <row r="10" spans="1:6" x14ac:dyDescent="0.25">
      <c r="A10" t="s">
        <v>36</v>
      </c>
      <c r="B10" t="s">
        <v>5</v>
      </c>
      <c r="C10">
        <v>8</v>
      </c>
      <c r="D10">
        <v>18</v>
      </c>
      <c r="E10">
        <v>121</v>
      </c>
      <c r="F10">
        <v>15.5611</v>
      </c>
    </row>
    <row r="11" spans="1:6" x14ac:dyDescent="0.25">
      <c r="A11" t="s">
        <v>37</v>
      </c>
      <c r="B11" t="s">
        <v>2</v>
      </c>
      <c r="C11">
        <v>14</v>
      </c>
      <c r="D11">
        <v>37</v>
      </c>
      <c r="E11">
        <v>205</v>
      </c>
      <c r="F11">
        <v>30.0349</v>
      </c>
    </row>
    <row r="12" spans="1:6" x14ac:dyDescent="0.25">
      <c r="A12" t="s">
        <v>38</v>
      </c>
      <c r="B12" t="s">
        <v>7</v>
      </c>
      <c r="C12">
        <v>9</v>
      </c>
      <c r="D12">
        <v>14</v>
      </c>
      <c r="E12">
        <v>125</v>
      </c>
      <c r="F12">
        <v>17.140499999999999</v>
      </c>
    </row>
    <row r="13" spans="1:6" x14ac:dyDescent="0.25">
      <c r="A13" t="s">
        <v>39</v>
      </c>
      <c r="B13" t="s">
        <v>6</v>
      </c>
      <c r="C13">
        <v>15</v>
      </c>
      <c r="D13">
        <v>12</v>
      </c>
      <c r="E13">
        <v>201</v>
      </c>
      <c r="F13">
        <v>19.609500000000001</v>
      </c>
    </row>
    <row r="14" spans="1:6" x14ac:dyDescent="0.25">
      <c r="A14" t="s">
        <v>40</v>
      </c>
      <c r="B14" t="s">
        <v>7</v>
      </c>
      <c r="C14">
        <v>11</v>
      </c>
      <c r="D14">
        <v>11</v>
      </c>
      <c r="E14">
        <v>107</v>
      </c>
      <c r="F14">
        <v>17.495200000000001</v>
      </c>
    </row>
    <row r="15" spans="1:6" x14ac:dyDescent="0.25">
      <c r="A15" t="s">
        <v>41</v>
      </c>
      <c r="B15" t="s">
        <v>2</v>
      </c>
      <c r="C15">
        <v>12</v>
      </c>
      <c r="D15">
        <v>36</v>
      </c>
      <c r="E15">
        <v>193</v>
      </c>
      <c r="F15">
        <v>24.866700000000002</v>
      </c>
    </row>
    <row r="16" spans="1:6" x14ac:dyDescent="0.25">
      <c r="A16" t="s">
        <v>42</v>
      </c>
      <c r="B16" t="s">
        <v>1</v>
      </c>
      <c r="C16">
        <v>11</v>
      </c>
      <c r="D16">
        <v>9</v>
      </c>
      <c r="E16">
        <v>142</v>
      </c>
      <c r="F16">
        <v>16.1905</v>
      </c>
    </row>
    <row r="17" spans="1:6" x14ac:dyDescent="0.25">
      <c r="A17" t="s">
        <v>43</v>
      </c>
      <c r="B17" t="s">
        <v>5</v>
      </c>
      <c r="C17">
        <v>10</v>
      </c>
      <c r="D17">
        <v>25</v>
      </c>
      <c r="E17">
        <v>133</v>
      </c>
      <c r="F17">
        <v>16.985700000000001</v>
      </c>
    </row>
    <row r="18" spans="1:6" x14ac:dyDescent="0.25">
      <c r="A18" t="s">
        <v>44</v>
      </c>
      <c r="B18" t="s">
        <v>0</v>
      </c>
      <c r="C18">
        <v>14</v>
      </c>
      <c r="D18">
        <v>38</v>
      </c>
      <c r="E18">
        <v>175</v>
      </c>
      <c r="F18">
        <v>23.276199999999999</v>
      </c>
    </row>
    <row r="19" spans="1:6" x14ac:dyDescent="0.25">
      <c r="A19" t="s">
        <v>45</v>
      </c>
      <c r="B19" t="s">
        <v>4</v>
      </c>
      <c r="C19">
        <v>12</v>
      </c>
      <c r="D19">
        <v>41</v>
      </c>
      <c r="E19">
        <v>195</v>
      </c>
      <c r="F19">
        <v>24.740500000000001</v>
      </c>
    </row>
    <row r="20" spans="1:6" x14ac:dyDescent="0.25">
      <c r="A20" t="s">
        <v>46</v>
      </c>
      <c r="B20" t="s">
        <v>3</v>
      </c>
      <c r="C20">
        <v>9</v>
      </c>
      <c r="D20">
        <v>18</v>
      </c>
      <c r="E20">
        <v>112</v>
      </c>
      <c r="F20">
        <v>16.457100000000001</v>
      </c>
    </row>
    <row r="21" spans="1:6" x14ac:dyDescent="0.25">
      <c r="A21" t="s">
        <v>47</v>
      </c>
      <c r="B21" t="s">
        <v>1</v>
      </c>
      <c r="C21">
        <v>16</v>
      </c>
      <c r="D21">
        <v>13</v>
      </c>
      <c r="E21">
        <v>208</v>
      </c>
      <c r="F21">
        <v>30.787299999999998</v>
      </c>
    </row>
    <row r="22" spans="1:6" x14ac:dyDescent="0.25">
      <c r="A22" t="s">
        <v>48</v>
      </c>
      <c r="B22" t="s">
        <v>6</v>
      </c>
      <c r="C22">
        <v>8</v>
      </c>
      <c r="D22">
        <v>3</v>
      </c>
      <c r="E22">
        <v>73</v>
      </c>
      <c r="F22">
        <v>11.183299999999999</v>
      </c>
    </row>
    <row r="23" spans="1:6" x14ac:dyDescent="0.25">
      <c r="A23" t="s">
        <v>49</v>
      </c>
      <c r="B23" t="s">
        <v>4</v>
      </c>
      <c r="C23">
        <v>9</v>
      </c>
      <c r="D23">
        <v>15</v>
      </c>
      <c r="E23">
        <v>109</v>
      </c>
      <c r="F23">
        <v>17.1111</v>
      </c>
    </row>
    <row r="24" spans="1:6" x14ac:dyDescent="0.25">
      <c r="A24" t="s">
        <v>50</v>
      </c>
      <c r="B24" t="s">
        <v>4</v>
      </c>
      <c r="C24">
        <v>4</v>
      </c>
      <c r="D24">
        <v>3</v>
      </c>
      <c r="E24">
        <v>42</v>
      </c>
      <c r="F24">
        <v>6.5</v>
      </c>
    </row>
    <row r="25" spans="1:6" x14ac:dyDescent="0.25">
      <c r="A25" t="s">
        <v>51</v>
      </c>
      <c r="B25" t="s">
        <v>1</v>
      </c>
      <c r="C25">
        <v>8</v>
      </c>
      <c r="D25">
        <v>16</v>
      </c>
      <c r="E25">
        <v>144</v>
      </c>
      <c r="F25">
        <v>17.2</v>
      </c>
    </row>
    <row r="26" spans="1:6" x14ac:dyDescent="0.25">
      <c r="A26" t="s">
        <v>52</v>
      </c>
      <c r="B26" t="s">
        <v>0</v>
      </c>
      <c r="C26">
        <v>6</v>
      </c>
      <c r="D26">
        <v>16</v>
      </c>
      <c r="E26">
        <v>100</v>
      </c>
      <c r="F26">
        <v>12.966699999999999</v>
      </c>
    </row>
    <row r="27" spans="1:6" x14ac:dyDescent="0.25">
      <c r="A27" t="s">
        <v>53</v>
      </c>
      <c r="B27" t="s">
        <v>7</v>
      </c>
      <c r="C27">
        <v>6</v>
      </c>
      <c r="D27">
        <v>11</v>
      </c>
      <c r="E27">
        <v>59</v>
      </c>
      <c r="F27">
        <v>8.5594999999999999</v>
      </c>
    </row>
    <row r="28" spans="1:6" x14ac:dyDescent="0.25">
      <c r="A28" t="s">
        <v>54</v>
      </c>
      <c r="B28" t="s">
        <v>5</v>
      </c>
      <c r="C28">
        <v>7</v>
      </c>
      <c r="D28">
        <v>16</v>
      </c>
      <c r="E28">
        <v>84</v>
      </c>
      <c r="F28">
        <v>14.869</v>
      </c>
    </row>
    <row r="29" spans="1:6" x14ac:dyDescent="0.25">
      <c r="A29" t="s">
        <v>55</v>
      </c>
      <c r="B29" t="s">
        <v>6</v>
      </c>
      <c r="C29">
        <v>7</v>
      </c>
      <c r="D29">
        <v>2</v>
      </c>
      <c r="E29">
        <v>67</v>
      </c>
      <c r="F29">
        <v>10.854799999999999</v>
      </c>
    </row>
    <row r="30" spans="1:6" x14ac:dyDescent="0.25">
      <c r="A30" t="s">
        <v>56</v>
      </c>
      <c r="B30" t="s">
        <v>3</v>
      </c>
      <c r="C30">
        <v>5</v>
      </c>
      <c r="D30">
        <v>8</v>
      </c>
      <c r="E30">
        <v>99</v>
      </c>
      <c r="F30">
        <v>11.6571</v>
      </c>
    </row>
    <row r="31" spans="1:6" x14ac:dyDescent="0.25">
      <c r="A31" t="s">
        <v>26</v>
      </c>
      <c r="B31" t="s">
        <v>6</v>
      </c>
      <c r="C31">
        <v>0</v>
      </c>
      <c r="D31">
        <v>0</v>
      </c>
      <c r="E31">
        <v>0</v>
      </c>
      <c r="F31">
        <v>11.6571</v>
      </c>
    </row>
    <row r="32" spans="1:6" x14ac:dyDescent="0.25">
      <c r="A32" t="s">
        <v>57</v>
      </c>
      <c r="B32" t="s">
        <v>2</v>
      </c>
      <c r="C32">
        <v>2</v>
      </c>
      <c r="D32">
        <v>5</v>
      </c>
      <c r="E32">
        <v>28</v>
      </c>
      <c r="F32">
        <v>4.8094999999999999</v>
      </c>
    </row>
    <row r="33" spans="1:6" x14ac:dyDescent="0.25">
      <c r="A33" t="s">
        <v>58</v>
      </c>
      <c r="B33" t="s">
        <v>5</v>
      </c>
      <c r="C33">
        <v>3</v>
      </c>
      <c r="D33">
        <v>4</v>
      </c>
      <c r="E33">
        <v>52</v>
      </c>
      <c r="F33">
        <v>5.9111000000000002</v>
      </c>
    </row>
    <row r="34" spans="1:6" x14ac:dyDescent="0.25">
      <c r="A34" t="s">
        <v>59</v>
      </c>
      <c r="B34" t="s">
        <v>4</v>
      </c>
      <c r="C34">
        <v>2</v>
      </c>
      <c r="D34">
        <v>6</v>
      </c>
      <c r="E34">
        <v>22</v>
      </c>
      <c r="F34">
        <v>5.6429</v>
      </c>
    </row>
    <row r="35" spans="1:6" x14ac:dyDescent="0.25">
      <c r="A35" t="s">
        <v>60</v>
      </c>
      <c r="B35" t="s">
        <v>2</v>
      </c>
      <c r="C35">
        <v>5</v>
      </c>
      <c r="D35">
        <v>7</v>
      </c>
      <c r="E35">
        <v>41</v>
      </c>
      <c r="F35">
        <v>7.5713999999999997</v>
      </c>
    </row>
    <row r="36" spans="1:6" x14ac:dyDescent="0.25">
      <c r="A36" t="s">
        <v>61</v>
      </c>
      <c r="B36" t="s">
        <v>3</v>
      </c>
      <c r="C36">
        <v>4</v>
      </c>
      <c r="D36">
        <v>4</v>
      </c>
      <c r="E36">
        <v>32</v>
      </c>
      <c r="F36">
        <v>5.3689999999999998</v>
      </c>
    </row>
    <row r="37" spans="1:6" x14ac:dyDescent="0.25">
      <c r="A37" t="s">
        <v>62</v>
      </c>
      <c r="B37" t="s">
        <v>0</v>
      </c>
      <c r="C37">
        <v>3</v>
      </c>
      <c r="D37">
        <v>7</v>
      </c>
      <c r="E37">
        <v>23</v>
      </c>
      <c r="F37">
        <v>4.0833000000000004</v>
      </c>
    </row>
    <row r="38" spans="1:6" x14ac:dyDescent="0.25">
      <c r="A38" t="s">
        <v>63</v>
      </c>
      <c r="B38" t="s">
        <v>5</v>
      </c>
      <c r="C38">
        <v>2</v>
      </c>
      <c r="D38">
        <v>0</v>
      </c>
      <c r="E38">
        <v>18</v>
      </c>
      <c r="F38">
        <v>1.7262</v>
      </c>
    </row>
    <row r="39" spans="1:6" x14ac:dyDescent="0.25">
      <c r="A39" t="s">
        <v>64</v>
      </c>
      <c r="B39" t="s">
        <v>6</v>
      </c>
      <c r="C39">
        <v>0</v>
      </c>
      <c r="D39">
        <v>0</v>
      </c>
      <c r="E39">
        <v>0</v>
      </c>
      <c r="F39">
        <v>1.7262</v>
      </c>
    </row>
    <row r="40" spans="1:6" x14ac:dyDescent="0.25">
      <c r="A40" t="s">
        <v>65</v>
      </c>
      <c r="B40" t="s">
        <v>7</v>
      </c>
      <c r="C40">
        <v>4</v>
      </c>
      <c r="D40">
        <v>2</v>
      </c>
      <c r="E40">
        <v>29</v>
      </c>
      <c r="F40">
        <v>6.3429000000000002</v>
      </c>
    </row>
    <row r="41" spans="1:6" x14ac:dyDescent="0.25">
      <c r="A41" t="s">
        <v>66</v>
      </c>
      <c r="B41" t="s">
        <v>1</v>
      </c>
      <c r="C41">
        <v>3</v>
      </c>
      <c r="D41">
        <v>2</v>
      </c>
      <c r="E41">
        <v>34</v>
      </c>
      <c r="F41">
        <v>5.4111000000000002</v>
      </c>
    </row>
    <row r="42" spans="1:6" x14ac:dyDescent="0.25">
      <c r="A42" t="s">
        <v>67</v>
      </c>
      <c r="B42" t="s">
        <v>1</v>
      </c>
      <c r="C42">
        <v>4</v>
      </c>
      <c r="D42">
        <v>7</v>
      </c>
      <c r="E42">
        <v>74</v>
      </c>
      <c r="F42">
        <v>8.8000000000000007</v>
      </c>
    </row>
    <row r="43" spans="1:6" x14ac:dyDescent="0.25">
      <c r="A43" t="s">
        <v>68</v>
      </c>
      <c r="B43" t="s">
        <v>7</v>
      </c>
      <c r="C43">
        <v>2</v>
      </c>
      <c r="D43">
        <v>4</v>
      </c>
      <c r="E43">
        <v>18</v>
      </c>
      <c r="F43">
        <v>1.7262</v>
      </c>
    </row>
    <row r="44" spans="1:6" x14ac:dyDescent="0.25">
      <c r="A44" t="s">
        <v>69</v>
      </c>
      <c r="B44" t="s">
        <v>3</v>
      </c>
      <c r="C44">
        <v>1</v>
      </c>
      <c r="D44">
        <v>1</v>
      </c>
      <c r="E44">
        <v>11</v>
      </c>
      <c r="F44">
        <v>1.6667000000000001</v>
      </c>
    </row>
    <row r="45" spans="1:6" x14ac:dyDescent="0.25">
      <c r="A45" t="s">
        <v>70</v>
      </c>
      <c r="B45" t="s">
        <v>4</v>
      </c>
      <c r="C45">
        <v>2</v>
      </c>
      <c r="D45">
        <v>2</v>
      </c>
      <c r="E45">
        <v>14</v>
      </c>
      <c r="F45">
        <v>2.7856999999999998</v>
      </c>
    </row>
    <row r="46" spans="1:6" x14ac:dyDescent="0.25">
      <c r="A46" t="s">
        <v>71</v>
      </c>
      <c r="B46" t="s">
        <v>6</v>
      </c>
      <c r="C46">
        <v>1</v>
      </c>
      <c r="D46">
        <v>1</v>
      </c>
      <c r="E46">
        <v>10</v>
      </c>
      <c r="F46">
        <v>1.25</v>
      </c>
    </row>
    <row r="47" spans="1:6" x14ac:dyDescent="0.25">
      <c r="A47" t="s">
        <v>72</v>
      </c>
      <c r="B47" t="s">
        <v>27</v>
      </c>
      <c r="C47">
        <v>0</v>
      </c>
      <c r="D47">
        <v>0</v>
      </c>
      <c r="E47">
        <v>0</v>
      </c>
      <c r="F47">
        <v>1.25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abSelected="1" workbookViewId="0">
      <selection activeCell="P4" sqref="P4"/>
    </sheetView>
  </sheetViews>
  <sheetFormatPr defaultRowHeight="15" x14ac:dyDescent="0.25"/>
  <cols>
    <col min="1" max="1" width="32.5703125" bestFit="1" customWidth="1"/>
    <col min="2" max="2" width="8.7109375" bestFit="1" customWidth="1"/>
    <col min="3" max="3" width="4.7109375" bestFit="1" customWidth="1"/>
    <col min="4" max="4" width="7" bestFit="1" customWidth="1"/>
    <col min="5" max="5" width="15.5703125" bestFit="1" customWidth="1"/>
    <col min="6" max="6" width="2" customWidth="1"/>
    <col min="7" max="7" width="16.7109375" bestFit="1" customWidth="1"/>
    <col min="8" max="8" width="2.5703125" customWidth="1"/>
    <col min="9" max="9" width="6.140625" bestFit="1" customWidth="1"/>
    <col min="10" max="10" width="10.140625" bestFit="1" customWidth="1"/>
    <col min="11" max="11" width="7.7109375" bestFit="1" customWidth="1"/>
    <col min="12" max="12" width="11" bestFit="1" customWidth="1"/>
    <col min="13" max="13" width="3.140625" customWidth="1"/>
    <col min="14" max="14" width="11.85546875" bestFit="1" customWidth="1"/>
    <col min="15" max="15" width="2.7109375" customWidth="1"/>
    <col min="19" max="19" width="4.7109375" bestFit="1" customWidth="1"/>
    <col min="20" max="20" width="2" customWidth="1"/>
    <col min="21" max="21" width="5.42578125" bestFit="1" customWidth="1"/>
    <col min="22" max="22" width="9.42578125" bestFit="1" customWidth="1"/>
    <col min="23" max="23" width="2.140625" customWidth="1"/>
    <col min="24" max="24" width="6.28515625" bestFit="1" customWidth="1"/>
  </cols>
  <sheetData>
    <row r="1" spans="1:24" x14ac:dyDescent="0.25">
      <c r="A1" t="s">
        <v>8</v>
      </c>
      <c r="B1" t="s">
        <v>9</v>
      </c>
      <c r="C1" t="s">
        <v>10</v>
      </c>
      <c r="D1" t="s">
        <v>11</v>
      </c>
      <c r="E1" t="s">
        <v>14</v>
      </c>
      <c r="G1" t="s">
        <v>15</v>
      </c>
      <c r="I1" t="s">
        <v>13</v>
      </c>
      <c r="J1" t="s">
        <v>12</v>
      </c>
      <c r="K1" t="s">
        <v>16</v>
      </c>
      <c r="L1" t="s">
        <v>17</v>
      </c>
      <c r="N1" t="s">
        <v>24</v>
      </c>
      <c r="P1" t="s">
        <v>18</v>
      </c>
      <c r="Q1" t="s">
        <v>19</v>
      </c>
      <c r="R1" t="s">
        <v>21</v>
      </c>
      <c r="S1" t="s">
        <v>20</v>
      </c>
      <c r="U1" t="s">
        <v>22</v>
      </c>
      <c r="V1" t="s">
        <v>23</v>
      </c>
    </row>
    <row r="2" spans="1:24" x14ac:dyDescent="0.25">
      <c r="A2" t="s">
        <v>3</v>
      </c>
      <c r="B2">
        <f>SUMIF(lw2_xpdata!$B:$B,Current!$A2,lw2_xpdata!C:C)</f>
        <v>43</v>
      </c>
      <c r="C2">
        <f>SUMIF(lw2_xpdata!$B:$B,Current!$A2,lw2_xpdata!D:D)</f>
        <v>72</v>
      </c>
      <c r="D2">
        <f>SUMIF(lw2_xpdata!$B:$B,Current!$A2,lw2_xpdata!E:E)</f>
        <v>507</v>
      </c>
      <c r="E2" s="1">
        <f>SUMIF(lw2_xpdata!$B:$B,Current!$A2,lw2_xpdata!F:F)</f>
        <v>73.94680000000001</v>
      </c>
      <c r="G2">
        <v>5.9</v>
      </c>
      <c r="I2" s="1">
        <f>C2</f>
        <v>72</v>
      </c>
      <c r="J2" s="1">
        <f>E2*G2</f>
        <v>436.2861200000001</v>
      </c>
      <c r="K2" s="1">
        <f>SUM(I2:J2)</f>
        <v>508.2861200000001</v>
      </c>
      <c r="L2" s="1">
        <f>K2/B2</f>
        <v>11.820607441860467</v>
      </c>
      <c r="N2" s="1">
        <f>P2+(Q2-P2)*(MAX(R:R)-R2)/(MAX(R:R)-MIN(R:R))</f>
        <v>11.85215682107072</v>
      </c>
      <c r="P2" s="1">
        <f t="shared" ref="P2:P9" si="0">(C2+E2*5.6)/B2</f>
        <v>11.304699534883722</v>
      </c>
      <c r="Q2" s="1">
        <f t="shared" ref="Q2:Q9" si="1">(C2+E2*6)/B2</f>
        <v>11.992576744186049</v>
      </c>
      <c r="R2" s="1">
        <f>(P2+Q2)/2</f>
        <v>11.648638139534885</v>
      </c>
      <c r="S2" s="1">
        <f>C2/B2</f>
        <v>1.6744186046511629</v>
      </c>
      <c r="U2" s="2">
        <f>100*I2/$K2</f>
        <v>14.165250076079195</v>
      </c>
      <c r="V2" s="2">
        <f>100*J2/$K2</f>
        <v>85.834749923920796</v>
      </c>
      <c r="X2" s="1"/>
    </row>
    <row r="3" spans="1:24" x14ac:dyDescent="0.25">
      <c r="A3" t="s">
        <v>1</v>
      </c>
      <c r="B3">
        <f>SUMIF(lw2_xpdata!$B:$B,Current!$A3,lw2_xpdata!C:C)</f>
        <v>52</v>
      </c>
      <c r="C3">
        <f>SUMIF(lw2_xpdata!$B:$B,Current!$A3,lw2_xpdata!D:D)</f>
        <v>53</v>
      </c>
      <c r="D3">
        <f>SUMIF(lw2_xpdata!$B:$B,Current!$A3,lw2_xpdata!E:E)</f>
        <v>678</v>
      </c>
      <c r="E3" s="1">
        <f>SUMIF(lw2_xpdata!$B:$B,Current!$A3,lw2_xpdata!F:F)</f>
        <v>97.715100000000007</v>
      </c>
      <c r="G3">
        <v>5.6</v>
      </c>
      <c r="I3" s="1">
        <f>C3</f>
        <v>53</v>
      </c>
      <c r="J3" s="1">
        <f>E3*G3</f>
        <v>547.20456000000001</v>
      </c>
      <c r="K3" s="1">
        <f>SUM(I3:J3)</f>
        <v>600.20456000000001</v>
      </c>
      <c r="L3" s="1">
        <f>K3/B3</f>
        <v>11.542395384615386</v>
      </c>
      <c r="N3" s="1">
        <f t="shared" ref="N3:N9" si="2">P3+(Q3-P3)*(MAX(R:R)-R3)/(MAX(R:R)-MIN(R:R))</f>
        <v>12.065982837779204</v>
      </c>
      <c r="P3" s="1">
        <f t="shared" si="0"/>
        <v>11.542395384615386</v>
      </c>
      <c r="Q3" s="1">
        <f t="shared" si="1"/>
        <v>12.29405</v>
      </c>
      <c r="R3" s="1">
        <f t="shared" ref="R3:R9" si="3">(P3+Q3)/2</f>
        <v>11.918222692307694</v>
      </c>
      <c r="S3" s="1">
        <f>C3/B3</f>
        <v>1.0192307692307692</v>
      </c>
      <c r="U3" s="2">
        <f>100*I3/$K3</f>
        <v>8.8303227819528729</v>
      </c>
      <c r="V3" s="2">
        <f>100*J3/$K3</f>
        <v>91.169677218047127</v>
      </c>
      <c r="X3" s="1"/>
    </row>
    <row r="4" spans="1:24" x14ac:dyDescent="0.25">
      <c r="A4" t="s">
        <v>0</v>
      </c>
      <c r="B4">
        <f>SUMIF(lw2_xpdata!$B:$B,Current!$A4,lw2_xpdata!C:C)</f>
        <v>48</v>
      </c>
      <c r="C4">
        <f>SUMIF(lw2_xpdata!$B:$B,Current!$A4,lw2_xpdata!D:D)</f>
        <v>128</v>
      </c>
      <c r="D4">
        <f>SUMIF(lw2_xpdata!$B:$B,Current!$A4,lw2_xpdata!E:E)</f>
        <v>631</v>
      </c>
      <c r="E4" s="1">
        <f>SUMIF(lw2_xpdata!$B:$B,Current!$A4,lw2_xpdata!F:F)</f>
        <v>86.787400000000005</v>
      </c>
      <c r="G4">
        <v>5.8</v>
      </c>
      <c r="I4" s="1">
        <f>C4</f>
        <v>128</v>
      </c>
      <c r="J4" s="1">
        <f>E4*G4</f>
        <v>503.36691999999999</v>
      </c>
      <c r="K4" s="1">
        <f>SUM(I4:J4)</f>
        <v>631.36691999999994</v>
      </c>
      <c r="L4" s="1">
        <f>K4/B4</f>
        <v>13.153477499999999</v>
      </c>
      <c r="N4" s="1">
        <f t="shared" si="2"/>
        <v>12.966630882900938</v>
      </c>
      <c r="P4" s="1">
        <f t="shared" si="0"/>
        <v>12.791863333333334</v>
      </c>
      <c r="Q4" s="1">
        <f t="shared" si="1"/>
        <v>13.515091666666669</v>
      </c>
      <c r="R4" s="1">
        <f t="shared" si="3"/>
        <v>13.153477500000001</v>
      </c>
      <c r="S4" s="1">
        <f>C4/B4</f>
        <v>2.6666666666666665</v>
      </c>
      <c r="U4" s="2">
        <f>100*I4/$K4</f>
        <v>20.273472674178116</v>
      </c>
      <c r="V4" s="2">
        <f>100*J4/$K4</f>
        <v>79.726527325821891</v>
      </c>
      <c r="X4" s="1"/>
    </row>
    <row r="5" spans="1:24" x14ac:dyDescent="0.25">
      <c r="A5" t="s">
        <v>7</v>
      </c>
      <c r="B5">
        <f>SUMIF(lw2_xpdata!$B:$B,Current!$A5,lw2_xpdata!C:C)</f>
        <v>44</v>
      </c>
      <c r="C5">
        <f>SUMIF(lw2_xpdata!$B:$B,Current!$A5,lw2_xpdata!D:D)</f>
        <v>65</v>
      </c>
      <c r="D5">
        <f>SUMIF(lw2_xpdata!$B:$B,Current!$A5,lw2_xpdata!E:E)</f>
        <v>506</v>
      </c>
      <c r="E5" s="1">
        <f>SUMIF(lw2_xpdata!$B:$B,Current!$A5,lw2_xpdata!F:F)</f>
        <v>72.9572</v>
      </c>
      <c r="G5">
        <v>5.7</v>
      </c>
      <c r="I5" s="1">
        <f>C5</f>
        <v>65</v>
      </c>
      <c r="J5" s="1">
        <f>E5*G5</f>
        <v>415.85604000000001</v>
      </c>
      <c r="K5" s="1">
        <f>SUM(I5:J5)</f>
        <v>480.85604000000001</v>
      </c>
      <c r="L5" s="1">
        <f>K5/B5</f>
        <v>10.928546363636364</v>
      </c>
      <c r="N5" s="1">
        <f t="shared" si="2"/>
        <v>11.425981818181818</v>
      </c>
      <c r="P5" s="1">
        <f>(C5+E5*5.6)/B5</f>
        <v>10.762734545454546</v>
      </c>
      <c r="Q5" s="1">
        <f>(C5+E5*6)/B5</f>
        <v>11.425981818181818</v>
      </c>
      <c r="R5" s="1">
        <f t="shared" si="3"/>
        <v>11.094358181818182</v>
      </c>
      <c r="S5" s="1">
        <f>C5/B5</f>
        <v>1.4772727272727273</v>
      </c>
      <c r="U5" s="2">
        <f>100*I5/$K5</f>
        <v>13.517559226249919</v>
      </c>
      <c r="V5" s="2">
        <f>100*J5/$K5</f>
        <v>86.482440773750085</v>
      </c>
      <c r="X5" s="1"/>
    </row>
    <row r="6" spans="1:24" x14ac:dyDescent="0.25">
      <c r="A6" t="s">
        <v>5</v>
      </c>
      <c r="B6">
        <f>SUMIF(lw2_xpdata!$B:$B,Current!$A6,lw2_xpdata!C:C)</f>
        <v>41</v>
      </c>
      <c r="C6">
        <f>SUMIF(lw2_xpdata!$B:$B,Current!$A6,lw2_xpdata!D:D)</f>
        <v>84</v>
      </c>
      <c r="D6">
        <f>SUMIF(lw2_xpdata!$B:$B,Current!$A6,lw2_xpdata!E:E)</f>
        <v>523</v>
      </c>
      <c r="E6" s="1">
        <f>SUMIF(lw2_xpdata!$B:$B,Current!$A6,lw2_xpdata!F:F)</f>
        <v>75.303100000000001</v>
      </c>
      <c r="G6">
        <v>5.8</v>
      </c>
      <c r="I6" s="1">
        <f>C6</f>
        <v>84</v>
      </c>
      <c r="J6" s="1">
        <f>E6*G6</f>
        <v>436.75797999999998</v>
      </c>
      <c r="K6" s="1">
        <f>SUM(I6:J6)</f>
        <v>520.75797999999998</v>
      </c>
      <c r="L6" s="1">
        <f>K6/B6</f>
        <v>12.701414146341463</v>
      </c>
      <c r="N6" s="1">
        <f t="shared" si="2"/>
        <v>12.63392722839761</v>
      </c>
      <c r="P6" s="1">
        <f t="shared" ref="P6:P9" si="4">(C6+E6*5.6)/B6</f>
        <v>12.334081951219511</v>
      </c>
      <c r="Q6" s="1">
        <f t="shared" ref="Q6:Q9" si="5">(C6+E6*6)/B6</f>
        <v>13.068746341463417</v>
      </c>
      <c r="R6" s="1">
        <f t="shared" si="3"/>
        <v>12.701414146341463</v>
      </c>
      <c r="S6" s="1">
        <f>C6/B6</f>
        <v>2.0487804878048781</v>
      </c>
      <c r="U6" s="2">
        <f>100*I6/$K6</f>
        <v>16.130333710872755</v>
      </c>
      <c r="V6" s="2">
        <f>100*J6/$K6</f>
        <v>83.869666289127238</v>
      </c>
      <c r="X6" s="1"/>
    </row>
    <row r="7" spans="1:24" x14ac:dyDescent="0.25">
      <c r="A7" t="s">
        <v>6</v>
      </c>
      <c r="B7">
        <f>SUMIF(lw2_xpdata!$B:$B,Current!$A7,lw2_xpdata!C:C)</f>
        <v>31</v>
      </c>
      <c r="C7">
        <f>SUMIF(lw2_xpdata!$B:$B,Current!$A7,lw2_xpdata!D:D)</f>
        <v>18</v>
      </c>
      <c r="D7">
        <f>SUMIF(lw2_xpdata!$B:$B,Current!$A7,lw2_xpdata!E:E)</f>
        <v>351</v>
      </c>
      <c r="E7" s="1">
        <f>SUMIF(lw2_xpdata!$B:$B,Current!$A7,lw2_xpdata!F:F)</f>
        <v>56.280899999999995</v>
      </c>
      <c r="G7">
        <v>5.9</v>
      </c>
      <c r="I7" s="1">
        <f>C7</f>
        <v>18</v>
      </c>
      <c r="J7" s="1">
        <f>E7*G7</f>
        <v>332.05730999999997</v>
      </c>
      <c r="K7" s="1">
        <f>SUM(I7:J7)</f>
        <v>350.05730999999997</v>
      </c>
      <c r="L7" s="1">
        <f>K7/B7</f>
        <v>11.29217129032258</v>
      </c>
      <c r="N7" s="1">
        <f t="shared" si="2"/>
        <v>11.469373303654089</v>
      </c>
      <c r="P7" s="1">
        <f t="shared" si="4"/>
        <v>10.747517419354837</v>
      </c>
      <c r="Q7" s="1">
        <f t="shared" si="5"/>
        <v>11.473722580645161</v>
      </c>
      <c r="R7" s="1">
        <f t="shared" si="3"/>
        <v>11.110619999999999</v>
      </c>
      <c r="S7" s="1">
        <f>C7/B7</f>
        <v>0.58064516129032262</v>
      </c>
      <c r="U7" s="2">
        <f>100*I7/$K7</f>
        <v>5.1420151746009823</v>
      </c>
      <c r="V7" s="2">
        <f>100*J7/$K7</f>
        <v>94.857984825399029</v>
      </c>
      <c r="X7" s="1"/>
    </row>
    <row r="8" spans="1:24" x14ac:dyDescent="0.25">
      <c r="A8" t="s">
        <v>4</v>
      </c>
      <c r="B8">
        <f>SUMIF(lw2_xpdata!$B:$B,Current!$A8,lw2_xpdata!C:C)</f>
        <v>41</v>
      </c>
      <c r="C8">
        <f>SUMIF(lw2_xpdata!$B:$B,Current!$A8,lw2_xpdata!D:D)</f>
        <v>85</v>
      </c>
      <c r="D8">
        <f>SUMIF(lw2_xpdata!$B:$B,Current!$A8,lw2_xpdata!E:E)</f>
        <v>508</v>
      </c>
      <c r="E8" s="1">
        <f>SUMIF(lw2_xpdata!$B:$B,Current!$A8,lw2_xpdata!F:F)</f>
        <v>75.836600000000004</v>
      </c>
      <c r="G8">
        <v>5.9</v>
      </c>
      <c r="I8" s="1">
        <f>C8</f>
        <v>85</v>
      </c>
      <c r="J8" s="1">
        <f>E8*G8</f>
        <v>447.43594000000007</v>
      </c>
      <c r="K8" s="1">
        <f>SUM(I8:J8)</f>
        <v>532.43594000000007</v>
      </c>
      <c r="L8" s="1">
        <f>K8/B8</f>
        <v>12.986242439024393</v>
      </c>
      <c r="N8" s="1">
        <f t="shared" si="2"/>
        <v>12.706099397241726</v>
      </c>
      <c r="P8" s="1">
        <f t="shared" si="4"/>
        <v>12.431340487804878</v>
      </c>
      <c r="Q8" s="1">
        <f t="shared" si="5"/>
        <v>13.171209756097563</v>
      </c>
      <c r="R8" s="1">
        <f t="shared" si="3"/>
        <v>12.801275121951221</v>
      </c>
      <c r="S8" s="1">
        <f>C8/B8</f>
        <v>2.0731707317073171</v>
      </c>
      <c r="U8" s="2">
        <f>100*I8/$K8</f>
        <v>15.964361834777717</v>
      </c>
      <c r="V8" s="2">
        <f>100*J8/$K8</f>
        <v>84.035638165222281</v>
      </c>
      <c r="X8" s="1"/>
    </row>
    <row r="9" spans="1:24" x14ac:dyDescent="0.25">
      <c r="A9" t="s">
        <v>2</v>
      </c>
      <c r="B9">
        <f>SUMIF(lw2_xpdata!$B:$B,Current!$A9,lw2_xpdata!C:C)</f>
        <v>46</v>
      </c>
      <c r="C9">
        <f>SUMIF(lw2_xpdata!$B:$B,Current!$A9,lw2_xpdata!D:D)</f>
        <v>120</v>
      </c>
      <c r="D9">
        <f>SUMIF(lw2_xpdata!$B:$B,Current!$A9,lw2_xpdata!E:E)</f>
        <v>617</v>
      </c>
      <c r="E9" s="1">
        <f>SUMIF(lw2_xpdata!$B:$B,Current!$A9,lw2_xpdata!F:F)</f>
        <v>88.834900000000005</v>
      </c>
      <c r="G9">
        <v>5.6</v>
      </c>
      <c r="I9" s="1">
        <f>C9</f>
        <v>120</v>
      </c>
      <c r="J9" s="1">
        <f>E9*G9</f>
        <v>497.47543999999999</v>
      </c>
      <c r="K9" s="1">
        <f>SUM(I9:J9)</f>
        <v>617.47543999999994</v>
      </c>
      <c r="L9" s="1">
        <f>K9/B9</f>
        <v>13.423379130434782</v>
      </c>
      <c r="N9" s="1">
        <f t="shared" si="2"/>
        <v>13.423379130434782</v>
      </c>
      <c r="P9" s="1">
        <f t="shared" si="4"/>
        <v>13.423379130434782</v>
      </c>
      <c r="Q9" s="1">
        <f t="shared" si="5"/>
        <v>14.195856521739131</v>
      </c>
      <c r="R9" s="1">
        <f t="shared" si="3"/>
        <v>13.809617826086956</v>
      </c>
      <c r="S9" s="1">
        <f>C9/B9</f>
        <v>2.6086956521739131</v>
      </c>
      <c r="U9" s="2">
        <f>100*I9/$K9</f>
        <v>19.433971333337567</v>
      </c>
      <c r="V9" s="2">
        <f>100*J9/$K9</f>
        <v>80.566028666662447</v>
      </c>
      <c r="X9" s="1"/>
    </row>
  </sheetData>
  <conditionalFormatting sqref="S2:S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">
    <cfRule type="colorScale" priority="4">
      <colorScale>
        <cfvo type="min"/>
        <cfvo type="max"/>
        <color rgb="FFFCFCFF"/>
        <color rgb="FFF8696B"/>
      </colorScale>
    </cfRule>
  </conditionalFormatting>
  <conditionalFormatting sqref="V2:V9">
    <cfRule type="colorScale" priority="2">
      <colorScale>
        <cfvo type="min"/>
        <cfvo type="max"/>
        <color rgb="FFFCFCFF"/>
        <color rgb="FFF8696B"/>
      </colorScale>
    </cfRule>
  </conditionalFormatting>
  <conditionalFormatting sqref="L2:L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workbookViewId="0">
      <selection activeCell="N14" sqref="N14"/>
    </sheetView>
  </sheetViews>
  <sheetFormatPr defaultRowHeight="15" x14ac:dyDescent="0.25"/>
  <cols>
    <col min="1" max="1" width="32.5703125" bestFit="1" customWidth="1"/>
    <col min="2" max="2" width="8.7109375" bestFit="1" customWidth="1"/>
    <col min="3" max="3" width="4.7109375" bestFit="1" customWidth="1"/>
    <col min="4" max="4" width="7" bestFit="1" customWidth="1"/>
    <col min="5" max="5" width="15.5703125" bestFit="1" customWidth="1"/>
    <col min="6" max="6" width="2" customWidth="1"/>
    <col min="7" max="7" width="16.7109375" bestFit="1" customWidth="1"/>
    <col min="8" max="8" width="2.5703125" customWidth="1"/>
    <col min="9" max="9" width="6.140625" bestFit="1" customWidth="1"/>
    <col min="10" max="10" width="10.140625" bestFit="1" customWidth="1"/>
    <col min="11" max="11" width="7.7109375" bestFit="1" customWidth="1"/>
    <col min="12" max="12" width="11" bestFit="1" customWidth="1"/>
    <col min="13" max="13" width="3.140625" customWidth="1"/>
    <col min="14" max="14" width="11.85546875" bestFit="1" customWidth="1"/>
    <col min="15" max="15" width="2.7109375" customWidth="1"/>
    <col min="19" max="19" width="4.7109375" bestFit="1" customWidth="1"/>
    <col min="20" max="20" width="2" customWidth="1"/>
    <col min="21" max="21" width="5.42578125" bestFit="1" customWidth="1"/>
    <col min="22" max="22" width="9.42578125" bestFit="1" customWidth="1"/>
    <col min="23" max="23" width="2.140625" customWidth="1"/>
    <col min="24" max="24" width="6.28515625" bestFit="1" customWidth="1"/>
  </cols>
  <sheetData>
    <row r="1" spans="1:24" x14ac:dyDescent="0.25">
      <c r="A1" t="s">
        <v>8</v>
      </c>
      <c r="B1" t="s">
        <v>9</v>
      </c>
      <c r="C1" t="s">
        <v>10</v>
      </c>
      <c r="D1" t="s">
        <v>11</v>
      </c>
      <c r="E1" t="s">
        <v>14</v>
      </c>
      <c r="G1" t="s">
        <v>15</v>
      </c>
      <c r="I1" t="s">
        <v>13</v>
      </c>
      <c r="J1" t="s">
        <v>12</v>
      </c>
      <c r="K1" t="s">
        <v>16</v>
      </c>
      <c r="L1" t="s">
        <v>17</v>
      </c>
      <c r="N1" t="s">
        <v>24</v>
      </c>
      <c r="P1" t="s">
        <v>18</v>
      </c>
      <c r="Q1" t="s">
        <v>19</v>
      </c>
      <c r="R1" t="s">
        <v>21</v>
      </c>
      <c r="S1" t="s">
        <v>20</v>
      </c>
      <c r="U1" t="s">
        <v>22</v>
      </c>
      <c r="V1" t="s">
        <v>23</v>
      </c>
    </row>
    <row r="2" spans="1:24" x14ac:dyDescent="0.25">
      <c r="A2" t="s">
        <v>3</v>
      </c>
      <c r="B2">
        <f>SUMIF(lw2_xpdata!$B:$B,Rebalance!$A2,lw2_xpdata!C:C)</f>
        <v>43</v>
      </c>
      <c r="C2">
        <f>SUMIF(lw2_xpdata!$B:$B,Rebalance!$A2,lw2_xpdata!D:D)</f>
        <v>72</v>
      </c>
      <c r="D2">
        <f>SUMIF(lw2_xpdata!$B:$B,Rebalance!$A2,lw2_xpdata!E:E)</f>
        <v>507</v>
      </c>
      <c r="E2" s="1">
        <f>SUMIF(lw2_xpdata!$B:$B,Rebalance!$A2,lw2_xpdata!F:F)</f>
        <v>73.94680000000001</v>
      </c>
      <c r="G2" s="1">
        <f>ROUND((B2*N2-C2)/E2,1)</f>
        <v>5.9</v>
      </c>
      <c r="I2" s="1">
        <f>C2</f>
        <v>72</v>
      </c>
      <c r="J2" s="1">
        <f>E2*G2</f>
        <v>436.2861200000001</v>
      </c>
      <c r="K2" s="1">
        <f>SUM(I2:J2)</f>
        <v>508.2861200000001</v>
      </c>
      <c r="L2" s="1">
        <f>K2/B2</f>
        <v>11.820607441860467</v>
      </c>
      <c r="N2" s="1">
        <f>P2+(Q2-P2)*(MAX(R:R)-R2)/(MAX(R:R)-MIN(R:R))</f>
        <v>11.85215682107072</v>
      </c>
      <c r="P2" s="1">
        <f t="shared" ref="P2:P9" si="0">(C2+E2*5.6)/B2</f>
        <v>11.304699534883722</v>
      </c>
      <c r="Q2" s="1">
        <f t="shared" ref="Q2:Q9" si="1">(C2+E2*6)/B2</f>
        <v>11.992576744186049</v>
      </c>
      <c r="R2" s="1">
        <f>(P2+Q2)/2</f>
        <v>11.648638139534885</v>
      </c>
      <c r="S2" s="1">
        <f>C2/B2</f>
        <v>1.6744186046511629</v>
      </c>
      <c r="U2" s="2">
        <f>100*I2/$K2</f>
        <v>14.165250076079195</v>
      </c>
      <c r="V2" s="2">
        <f t="shared" ref="V2:V9" si="2">100*J2/$K2</f>
        <v>85.834749923920796</v>
      </c>
      <c r="X2" s="1"/>
    </row>
    <row r="3" spans="1:24" x14ac:dyDescent="0.25">
      <c r="A3" t="s">
        <v>1</v>
      </c>
      <c r="B3">
        <f>SUMIF(lw2_xpdata!$B:$B,Rebalance!$A3,lw2_xpdata!C:C)</f>
        <v>52</v>
      </c>
      <c r="C3">
        <f>SUMIF(lw2_xpdata!$B:$B,Rebalance!$A3,lw2_xpdata!D:D)</f>
        <v>53</v>
      </c>
      <c r="D3">
        <f>SUMIF(lw2_xpdata!$B:$B,Rebalance!$A3,lw2_xpdata!E:E)</f>
        <v>678</v>
      </c>
      <c r="E3" s="1">
        <f>SUMIF(lw2_xpdata!$B:$B,Rebalance!$A3,lw2_xpdata!F:F)</f>
        <v>97.715100000000007</v>
      </c>
      <c r="G3" s="1">
        <f>ROUND((B3*N3-C3)/E3,1)</f>
        <v>5.9</v>
      </c>
      <c r="I3" s="1">
        <f>C3</f>
        <v>53</v>
      </c>
      <c r="J3" s="1">
        <f>E3*G3</f>
        <v>576.51909000000012</v>
      </c>
      <c r="K3" s="1">
        <f>SUM(I3:J3)</f>
        <v>629.51909000000012</v>
      </c>
      <c r="L3" s="1">
        <f>K3/B3</f>
        <v>12.106136346153848</v>
      </c>
      <c r="N3" s="1">
        <f t="shared" ref="N3:N9" si="3">P3+(Q3-P3)*(MAX(R:R)-R3)/(MAX(R:R)-MIN(R:R))</f>
        <v>12.065982837779204</v>
      </c>
      <c r="P3" s="1">
        <f>(C3+E3*5.6)/B3</f>
        <v>11.542395384615386</v>
      </c>
      <c r="Q3" s="1">
        <f>(C3+E3*6)/B3</f>
        <v>12.29405</v>
      </c>
      <c r="R3" s="1">
        <f t="shared" ref="R3:R9" si="4">(P3+Q3)/2</f>
        <v>11.918222692307694</v>
      </c>
      <c r="S3" s="1">
        <f>C3/B3</f>
        <v>1.0192307692307692</v>
      </c>
      <c r="U3" s="2">
        <f>100*I3/$K3</f>
        <v>8.4191251451961513</v>
      </c>
      <c r="V3" s="2">
        <f t="shared" si="2"/>
        <v>91.580874854803852</v>
      </c>
      <c r="X3" s="1"/>
    </row>
    <row r="4" spans="1:24" x14ac:dyDescent="0.25">
      <c r="A4" t="s">
        <v>0</v>
      </c>
      <c r="B4">
        <f>SUMIF(lw2_xpdata!$B:$B,Rebalance!$A4,lw2_xpdata!C:C)</f>
        <v>48</v>
      </c>
      <c r="C4">
        <f>SUMIF(lw2_xpdata!$B:$B,Rebalance!$A4,lw2_xpdata!D:D)</f>
        <v>128</v>
      </c>
      <c r="D4">
        <f>SUMIF(lw2_xpdata!$B:$B,Rebalance!$A4,lw2_xpdata!E:E)</f>
        <v>631</v>
      </c>
      <c r="E4" s="1">
        <f>SUMIF(lw2_xpdata!$B:$B,Rebalance!$A4,lw2_xpdata!F:F)</f>
        <v>86.787400000000005</v>
      </c>
      <c r="G4" s="1">
        <f>ROUND((B4*N4-C4)/E4,1)</f>
        <v>5.7</v>
      </c>
      <c r="I4" s="1">
        <f>C4</f>
        <v>128</v>
      </c>
      <c r="J4" s="1">
        <f>E4*G4</f>
        <v>494.68818000000005</v>
      </c>
      <c r="K4" s="1">
        <f>SUM(I4:J4)</f>
        <v>622.6881800000001</v>
      </c>
      <c r="L4" s="1">
        <f>K4/B4</f>
        <v>12.972670416666668</v>
      </c>
      <c r="N4" s="1">
        <f t="shared" si="3"/>
        <v>12.966630882900938</v>
      </c>
      <c r="P4" s="1">
        <f t="shared" ref="P4:P9" si="5">(C4+E4*5.6)/B4</f>
        <v>12.791863333333334</v>
      </c>
      <c r="Q4" s="1">
        <f t="shared" ref="Q4:Q9" si="6">(C4+E4*6)/B4</f>
        <v>13.515091666666669</v>
      </c>
      <c r="R4" s="1">
        <f t="shared" si="4"/>
        <v>13.153477500000001</v>
      </c>
      <c r="S4" s="1">
        <f>C4/B4</f>
        <v>2.6666666666666665</v>
      </c>
      <c r="U4" s="2">
        <f>100*I4/$K4</f>
        <v>20.556034964402244</v>
      </c>
      <c r="V4" s="2">
        <f t="shared" si="2"/>
        <v>79.443965035597756</v>
      </c>
      <c r="X4" s="1"/>
    </row>
    <row r="5" spans="1:24" x14ac:dyDescent="0.25">
      <c r="A5" t="s">
        <v>7</v>
      </c>
      <c r="B5">
        <f>SUMIF(lw2_xpdata!$B:$B,Rebalance!$A5,lw2_xpdata!C:C)</f>
        <v>44</v>
      </c>
      <c r="C5">
        <f>SUMIF(lw2_xpdata!$B:$B,Rebalance!$A5,lw2_xpdata!D:D)</f>
        <v>65</v>
      </c>
      <c r="D5">
        <f>SUMIF(lw2_xpdata!$B:$B,Rebalance!$A5,lw2_xpdata!E:E)</f>
        <v>506</v>
      </c>
      <c r="E5" s="1">
        <f>SUMIF(lw2_xpdata!$B:$B,Rebalance!$A5,lw2_xpdata!F:F)</f>
        <v>72.9572</v>
      </c>
      <c r="G5" s="1">
        <f>ROUND((B5*N5-C5)/E5,1)</f>
        <v>6</v>
      </c>
      <c r="I5" s="1">
        <f>C5</f>
        <v>65</v>
      </c>
      <c r="J5" s="1">
        <f>E5*G5</f>
        <v>437.7432</v>
      </c>
      <c r="K5" s="1">
        <f>SUM(I5:J5)</f>
        <v>502.7432</v>
      </c>
      <c r="L5" s="1">
        <f>K5/B5</f>
        <v>11.425981818181818</v>
      </c>
      <c r="N5" s="1">
        <f t="shared" si="3"/>
        <v>11.425981818181818</v>
      </c>
      <c r="P5" s="1">
        <f t="shared" si="5"/>
        <v>10.762734545454546</v>
      </c>
      <c r="Q5" s="1">
        <f t="shared" si="6"/>
        <v>11.425981818181818</v>
      </c>
      <c r="R5" s="1">
        <f t="shared" si="4"/>
        <v>11.094358181818182</v>
      </c>
      <c r="S5" s="1">
        <f>C5/B5</f>
        <v>1.4772727272727273</v>
      </c>
      <c r="U5" s="2">
        <f>100*I5/$K5</f>
        <v>12.929065972448758</v>
      </c>
      <c r="V5" s="2">
        <f t="shared" si="2"/>
        <v>87.070934027551246</v>
      </c>
      <c r="X5" s="1"/>
    </row>
    <row r="6" spans="1:24" x14ac:dyDescent="0.25">
      <c r="A6" t="s">
        <v>5</v>
      </c>
      <c r="B6">
        <f>SUMIF(lw2_xpdata!$B:$B,Rebalance!$A6,lw2_xpdata!C:C)</f>
        <v>41</v>
      </c>
      <c r="C6">
        <f>SUMIF(lw2_xpdata!$B:$B,Rebalance!$A6,lw2_xpdata!D:D)</f>
        <v>84</v>
      </c>
      <c r="D6">
        <f>SUMIF(lw2_xpdata!$B:$B,Rebalance!$A6,lw2_xpdata!E:E)</f>
        <v>523</v>
      </c>
      <c r="E6" s="1">
        <f>SUMIF(lw2_xpdata!$B:$B,Rebalance!$A6,lw2_xpdata!F:F)</f>
        <v>75.303100000000001</v>
      </c>
      <c r="G6" s="1">
        <f>ROUND((B6*N6-C6)/E6,1)</f>
        <v>5.8</v>
      </c>
      <c r="I6" s="1">
        <f>C6</f>
        <v>84</v>
      </c>
      <c r="J6" s="1">
        <f>E6*G6</f>
        <v>436.75797999999998</v>
      </c>
      <c r="K6" s="1">
        <f>SUM(I6:J6)</f>
        <v>520.75797999999998</v>
      </c>
      <c r="L6" s="1">
        <f>K6/B6</f>
        <v>12.701414146341463</v>
      </c>
      <c r="N6" s="1">
        <f t="shared" si="3"/>
        <v>12.63392722839761</v>
      </c>
      <c r="P6" s="1">
        <f t="shared" si="5"/>
        <v>12.334081951219511</v>
      </c>
      <c r="Q6" s="1">
        <f t="shared" si="6"/>
        <v>13.068746341463417</v>
      </c>
      <c r="R6" s="1">
        <f t="shared" si="4"/>
        <v>12.701414146341463</v>
      </c>
      <c r="S6" s="1">
        <f>C6/B6</f>
        <v>2.0487804878048781</v>
      </c>
      <c r="U6" s="2">
        <f>100*I6/$K6</f>
        <v>16.130333710872755</v>
      </c>
      <c r="V6" s="2">
        <f t="shared" si="2"/>
        <v>83.869666289127238</v>
      </c>
      <c r="X6" s="1"/>
    </row>
    <row r="7" spans="1:24" x14ac:dyDescent="0.25">
      <c r="A7" t="s">
        <v>6</v>
      </c>
      <c r="B7">
        <f>SUMIF(lw2_xpdata!$B:$B,Rebalance!$A7,lw2_xpdata!C:C)</f>
        <v>31</v>
      </c>
      <c r="C7">
        <f>SUMIF(lw2_xpdata!$B:$B,Rebalance!$A7,lw2_xpdata!D:D)</f>
        <v>18</v>
      </c>
      <c r="D7">
        <f>SUMIF(lw2_xpdata!$B:$B,Rebalance!$A7,lw2_xpdata!E:E)</f>
        <v>351</v>
      </c>
      <c r="E7" s="1">
        <f>SUMIF(lw2_xpdata!$B:$B,Rebalance!$A7,lw2_xpdata!F:F)</f>
        <v>56.280899999999995</v>
      </c>
      <c r="G7" s="1">
        <f>ROUND((B7*N7-C7)/E7,1)</f>
        <v>6</v>
      </c>
      <c r="I7" s="1">
        <f>C7</f>
        <v>18</v>
      </c>
      <c r="J7" s="1">
        <f>E7*G7</f>
        <v>337.68539999999996</v>
      </c>
      <c r="K7" s="1">
        <f>SUM(I7:J7)</f>
        <v>355.68539999999996</v>
      </c>
      <c r="L7" s="1">
        <f>K7/B7</f>
        <v>11.473722580645161</v>
      </c>
      <c r="N7" s="1">
        <f t="shared" si="3"/>
        <v>11.469373303654089</v>
      </c>
      <c r="P7" s="1">
        <f t="shared" si="5"/>
        <v>10.747517419354837</v>
      </c>
      <c r="Q7" s="1">
        <f t="shared" si="6"/>
        <v>11.473722580645161</v>
      </c>
      <c r="R7" s="1">
        <f t="shared" si="4"/>
        <v>11.110619999999999</v>
      </c>
      <c r="S7" s="1">
        <f>C7/B7</f>
        <v>0.58064516129032262</v>
      </c>
      <c r="U7" s="2">
        <f>100*I7/$K7</f>
        <v>5.0606519131794565</v>
      </c>
      <c r="V7" s="2">
        <f t="shared" si="2"/>
        <v>94.93934808682053</v>
      </c>
      <c r="X7" s="1"/>
    </row>
    <row r="8" spans="1:24" x14ac:dyDescent="0.25">
      <c r="A8" t="s">
        <v>4</v>
      </c>
      <c r="B8">
        <f>SUMIF(lw2_xpdata!$B:$B,Rebalance!$A8,lw2_xpdata!C:C)</f>
        <v>41</v>
      </c>
      <c r="C8">
        <f>SUMIF(lw2_xpdata!$B:$B,Rebalance!$A8,lw2_xpdata!D:D)</f>
        <v>85</v>
      </c>
      <c r="D8">
        <f>SUMIF(lw2_xpdata!$B:$B,Rebalance!$A8,lw2_xpdata!E:E)</f>
        <v>508</v>
      </c>
      <c r="E8" s="1">
        <f>SUMIF(lw2_xpdata!$B:$B,Rebalance!$A8,lw2_xpdata!F:F)</f>
        <v>75.836600000000004</v>
      </c>
      <c r="G8" s="1">
        <f>ROUND((B8*N8-C8)/E8,1)</f>
        <v>5.7</v>
      </c>
      <c r="I8" s="1">
        <f>C8</f>
        <v>85</v>
      </c>
      <c r="J8" s="1">
        <f>E8*G8</f>
        <v>432.26862000000006</v>
      </c>
      <c r="K8" s="1">
        <f>SUM(I8:J8)</f>
        <v>517.26862000000006</v>
      </c>
      <c r="L8" s="1">
        <f>K8/B8</f>
        <v>12.616307804878049</v>
      </c>
      <c r="N8" s="1">
        <f t="shared" si="3"/>
        <v>12.706099397241726</v>
      </c>
      <c r="P8" s="1">
        <f t="shared" si="5"/>
        <v>12.431340487804878</v>
      </c>
      <c r="Q8" s="1">
        <f t="shared" si="6"/>
        <v>13.171209756097563</v>
      </c>
      <c r="R8" s="1">
        <f t="shared" si="4"/>
        <v>12.801275121951221</v>
      </c>
      <c r="S8" s="1">
        <f>C8/B8</f>
        <v>2.0731707317073171</v>
      </c>
      <c r="U8" s="2">
        <f>100*I8/$K8</f>
        <v>16.432467911933259</v>
      </c>
      <c r="V8" s="2">
        <f t="shared" si="2"/>
        <v>83.567532088066741</v>
      </c>
      <c r="X8" s="1"/>
    </row>
    <row r="9" spans="1:24" x14ac:dyDescent="0.25">
      <c r="A9" t="s">
        <v>2</v>
      </c>
      <c r="B9">
        <f>SUMIF(lw2_xpdata!$B:$B,Rebalance!$A9,lw2_xpdata!C:C)</f>
        <v>46</v>
      </c>
      <c r="C9">
        <f>SUMIF(lw2_xpdata!$B:$B,Rebalance!$A9,lw2_xpdata!D:D)</f>
        <v>120</v>
      </c>
      <c r="D9">
        <f>SUMIF(lw2_xpdata!$B:$B,Rebalance!$A9,lw2_xpdata!E:E)</f>
        <v>617</v>
      </c>
      <c r="E9" s="1">
        <f>SUMIF(lw2_xpdata!$B:$B,Rebalance!$A9,lw2_xpdata!F:F)</f>
        <v>88.834900000000005</v>
      </c>
      <c r="G9" s="1">
        <f>ROUND((B9*N9-C9)/E9,1)</f>
        <v>5.6</v>
      </c>
      <c r="I9" s="1">
        <f>C9</f>
        <v>120</v>
      </c>
      <c r="J9" s="1">
        <f>E9*G9</f>
        <v>497.47543999999999</v>
      </c>
      <c r="K9" s="1">
        <f>SUM(I9:J9)</f>
        <v>617.47543999999994</v>
      </c>
      <c r="L9" s="1">
        <f>K9/B9</f>
        <v>13.423379130434782</v>
      </c>
      <c r="N9" s="1">
        <f t="shared" si="3"/>
        <v>13.423379130434782</v>
      </c>
      <c r="P9" s="1">
        <f t="shared" si="5"/>
        <v>13.423379130434782</v>
      </c>
      <c r="Q9" s="1">
        <f t="shared" si="6"/>
        <v>14.195856521739131</v>
      </c>
      <c r="R9" s="1">
        <f t="shared" si="4"/>
        <v>13.809617826086956</v>
      </c>
      <c r="S9" s="1">
        <f>C9/B9</f>
        <v>2.6086956521739131</v>
      </c>
      <c r="U9" s="2">
        <f>100*I9/$K9</f>
        <v>19.433971333337567</v>
      </c>
      <c r="V9" s="2">
        <f t="shared" si="2"/>
        <v>80.566028666662447</v>
      </c>
      <c r="X9" s="1"/>
    </row>
  </sheetData>
  <conditionalFormatting sqref="S2:S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">
    <cfRule type="colorScale" priority="4">
      <colorScale>
        <cfvo type="min"/>
        <cfvo type="max"/>
        <color rgb="FFFCFCFF"/>
        <color rgb="FFF8696B"/>
      </colorScale>
    </cfRule>
  </conditionalFormatting>
  <conditionalFormatting sqref="V2:V9">
    <cfRule type="colorScale" priority="2">
      <colorScale>
        <cfvo type="min"/>
        <cfvo type="max"/>
        <color rgb="FFFCFCFF"/>
        <color rgb="FFF8696B"/>
      </colorScale>
    </cfRule>
  </conditionalFormatting>
  <conditionalFormatting sqref="L2:L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5470DF96-083B-41E6-B2BA-499AA380FDF5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9AC2C390-A5B9-48E6-856E-61A0A038D4BD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lw2_xpdata</vt:lpstr>
      <vt:lpstr>Current</vt:lpstr>
      <vt:lpstr>Rebalance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</dc:creator>
  <cp:lastModifiedBy>Ross</cp:lastModifiedBy>
  <dcterms:created xsi:type="dcterms:W3CDTF">2017-03-22T05:31:12Z</dcterms:created>
  <dcterms:modified xsi:type="dcterms:W3CDTF">2017-05-31T20:38:06Z</dcterms:modified>
</cp:coreProperties>
</file>