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s\Documents\Firaxis ModBuddy\XCOM\BlackOps\misc\"/>
    </mc:Choice>
  </mc:AlternateContent>
  <bookViews>
    <workbookView xWindow="0" yWindow="0" windowWidth="28800" windowHeight="12435" activeTab="1"/>
  </bookViews>
  <sheets>
    <sheet name="lw2_xpdata" sheetId="1" r:id="rId1"/>
    <sheet name="Current" sheetId="4" r:id="rId2"/>
    <sheet name="Rebalance" sheetId="3" r:id="rId3"/>
  </sheets>
  <calcPr calcId="152511"/>
</workbook>
</file>

<file path=xl/calcChain.xml><?xml version="1.0" encoding="utf-8"?>
<calcChain xmlns="http://schemas.openxmlformats.org/spreadsheetml/2006/main">
  <c r="E9" i="4" l="1"/>
  <c r="D9" i="4"/>
  <c r="C9" i="4"/>
  <c r="U9" i="4" s="1"/>
  <c r="B9" i="4"/>
  <c r="R9" i="4" s="1"/>
  <c r="U8" i="4"/>
  <c r="J8" i="4"/>
  <c r="E8" i="4"/>
  <c r="R8" i="4" s="1"/>
  <c r="D8" i="4"/>
  <c r="C8" i="4"/>
  <c r="S8" i="4" s="1"/>
  <c r="B8" i="4"/>
  <c r="U7" i="4"/>
  <c r="J7" i="4"/>
  <c r="E7" i="4"/>
  <c r="D7" i="4"/>
  <c r="C7" i="4"/>
  <c r="S7" i="4" s="1"/>
  <c r="B7" i="4"/>
  <c r="E6" i="4"/>
  <c r="D6" i="4"/>
  <c r="C6" i="4"/>
  <c r="J6" i="4" s="1"/>
  <c r="B6" i="4"/>
  <c r="E5" i="4"/>
  <c r="D5" i="4"/>
  <c r="C5" i="4"/>
  <c r="J5" i="4" s="1"/>
  <c r="B5" i="4"/>
  <c r="U4" i="4"/>
  <c r="E4" i="4"/>
  <c r="R4" i="4" s="1"/>
  <c r="D4" i="4"/>
  <c r="C4" i="4"/>
  <c r="J4" i="4" s="1"/>
  <c r="B4" i="4"/>
  <c r="U3" i="4"/>
  <c r="J3" i="4"/>
  <c r="E3" i="4"/>
  <c r="D3" i="4"/>
  <c r="C3" i="4"/>
  <c r="R3" i="4" s="1"/>
  <c r="B3" i="4"/>
  <c r="E2" i="4"/>
  <c r="D2" i="4"/>
  <c r="C2" i="4"/>
  <c r="U2" i="4" s="1"/>
  <c r="B2" i="4"/>
  <c r="T9" i="4" l="1"/>
  <c r="T8" i="4"/>
  <c r="S2" i="4"/>
  <c r="R5" i="4"/>
  <c r="S5" i="4"/>
  <c r="S3" i="4"/>
  <c r="T3" i="4" s="1"/>
  <c r="U5" i="4"/>
  <c r="K5" i="4" s="1"/>
  <c r="R6" i="4"/>
  <c r="S6" i="4"/>
  <c r="S9" i="4"/>
  <c r="S4" i="4"/>
  <c r="T4" i="4" s="1"/>
  <c r="U6" i="4"/>
  <c r="R7" i="4"/>
  <c r="J9" i="4"/>
  <c r="R2" i="4"/>
  <c r="J2" i="4"/>
  <c r="E9" i="3"/>
  <c r="D9" i="3"/>
  <c r="C9" i="3"/>
  <c r="J9" i="3" s="1"/>
  <c r="B9" i="3"/>
  <c r="E8" i="3"/>
  <c r="D8" i="3"/>
  <c r="C8" i="3"/>
  <c r="B8" i="3"/>
  <c r="E7" i="3"/>
  <c r="D7" i="3"/>
  <c r="C7" i="3"/>
  <c r="B7" i="3"/>
  <c r="E6" i="3"/>
  <c r="D6" i="3"/>
  <c r="C6" i="3"/>
  <c r="U6" i="3" s="1"/>
  <c r="B6" i="3"/>
  <c r="E5" i="3"/>
  <c r="D5" i="3"/>
  <c r="C5" i="3"/>
  <c r="R5" i="3" s="1"/>
  <c r="B5" i="3"/>
  <c r="E4" i="3"/>
  <c r="D4" i="3"/>
  <c r="C4" i="3"/>
  <c r="J4" i="3" s="1"/>
  <c r="B4" i="3"/>
  <c r="E3" i="3"/>
  <c r="D3" i="3"/>
  <c r="C3" i="3"/>
  <c r="J3" i="3" s="1"/>
  <c r="B3" i="3"/>
  <c r="E2" i="3"/>
  <c r="D2" i="3"/>
  <c r="C2" i="3"/>
  <c r="J2" i="3" s="1"/>
  <c r="B2" i="3"/>
  <c r="T7" i="4" l="1"/>
  <c r="P7" i="4" s="1"/>
  <c r="L7" i="4" s="1"/>
  <c r="K6" i="4"/>
  <c r="T6" i="4"/>
  <c r="P6" i="4" s="1"/>
  <c r="L6" i="4" s="1"/>
  <c r="K4" i="4"/>
  <c r="T2" i="4"/>
  <c r="P2" i="4" s="1"/>
  <c r="L2" i="4" s="1"/>
  <c r="K3" i="4"/>
  <c r="P3" i="4"/>
  <c r="L3" i="4" s="1"/>
  <c r="K2" i="4"/>
  <c r="K8" i="4"/>
  <c r="T5" i="4"/>
  <c r="P5" i="4" s="1"/>
  <c r="L5" i="4" s="1"/>
  <c r="K7" i="4"/>
  <c r="K9" i="4"/>
  <c r="U2" i="3"/>
  <c r="S6" i="3"/>
  <c r="R7" i="3"/>
  <c r="U8" i="3"/>
  <c r="U7" i="3"/>
  <c r="S8" i="3"/>
  <c r="U9" i="3"/>
  <c r="J6" i="3"/>
  <c r="S4" i="3"/>
  <c r="J8" i="3"/>
  <c r="R6" i="3"/>
  <c r="T6" i="3" s="1"/>
  <c r="S9" i="3"/>
  <c r="T7" i="3"/>
  <c r="J5" i="3"/>
  <c r="R2" i="3"/>
  <c r="U3" i="3"/>
  <c r="G3" i="3" s="1"/>
  <c r="K3" i="3" s="1"/>
  <c r="S2" i="3"/>
  <c r="J7" i="3"/>
  <c r="U5" i="3"/>
  <c r="S3" i="3"/>
  <c r="S7" i="3"/>
  <c r="S5" i="3"/>
  <c r="T5" i="3" s="1"/>
  <c r="U4" i="3"/>
  <c r="R3" i="3"/>
  <c r="R4" i="3"/>
  <c r="T4" i="3" s="1"/>
  <c r="R8" i="3"/>
  <c r="R9" i="3"/>
  <c r="T9" i="3" s="1"/>
  <c r="M2" i="4" l="1"/>
  <c r="X2" i="4" s="1"/>
  <c r="M5" i="4"/>
  <c r="M7" i="4"/>
  <c r="Y7" i="4" s="1"/>
  <c r="M3" i="4"/>
  <c r="M6" i="4"/>
  <c r="Y3" i="4"/>
  <c r="P8" i="4"/>
  <c r="L8" i="4" s="1"/>
  <c r="P4" i="4"/>
  <c r="L4" i="4" s="1"/>
  <c r="M4" i="4" s="1"/>
  <c r="X4" i="4" s="1"/>
  <c r="P9" i="4"/>
  <c r="L9" i="4" s="1"/>
  <c r="T8" i="3"/>
  <c r="T3" i="3"/>
  <c r="T2" i="3"/>
  <c r="P8" i="3" s="1"/>
  <c r="P6" i="3"/>
  <c r="G8" i="3"/>
  <c r="K8" i="3" s="1"/>
  <c r="P9" i="3"/>
  <c r="G2" i="3"/>
  <c r="K2" i="3" s="1"/>
  <c r="G4" i="3"/>
  <c r="K4" i="3" s="1"/>
  <c r="G6" i="3"/>
  <c r="K6" i="3" s="1"/>
  <c r="G5" i="3"/>
  <c r="K5" i="3" s="1"/>
  <c r="G9" i="3"/>
  <c r="K9" i="3" s="1"/>
  <c r="G7" i="3"/>
  <c r="K7" i="3" s="1"/>
  <c r="N6" i="4" l="1"/>
  <c r="W6" i="4"/>
  <c r="X6" i="4"/>
  <c r="Y6" i="4"/>
  <c r="N3" i="4"/>
  <c r="W3" i="4"/>
  <c r="Y9" i="4"/>
  <c r="N5" i="4"/>
  <c r="W5" i="4"/>
  <c r="X5" i="4"/>
  <c r="X3" i="4"/>
  <c r="N2" i="4"/>
  <c r="W2" i="4"/>
  <c r="M9" i="4"/>
  <c r="N4" i="4"/>
  <c r="W4" i="4"/>
  <c r="Y4" i="4"/>
  <c r="Y5" i="4"/>
  <c r="M8" i="4"/>
  <c r="Y8" i="4" s="1"/>
  <c r="N7" i="4"/>
  <c r="W7" i="4"/>
  <c r="X7" i="4"/>
  <c r="Y2" i="4"/>
  <c r="P2" i="3"/>
  <c r="P4" i="3"/>
  <c r="H4" i="3" s="1"/>
  <c r="L4" i="3" s="1"/>
  <c r="M4" i="3" s="1"/>
  <c r="P5" i="3"/>
  <c r="H5" i="3" s="1"/>
  <c r="L5" i="3" s="1"/>
  <c r="M5" i="3" s="1"/>
  <c r="P7" i="3"/>
  <c r="P3" i="3"/>
  <c r="H3" i="3" s="1"/>
  <c r="L3" i="3" s="1"/>
  <c r="M3" i="3" s="1"/>
  <c r="M7" i="3"/>
  <c r="H8" i="3"/>
  <c r="L8" i="3" s="1"/>
  <c r="H2" i="3"/>
  <c r="L2" i="3" s="1"/>
  <c r="H7" i="3"/>
  <c r="L7" i="3" s="1"/>
  <c r="H6" i="3"/>
  <c r="L6" i="3" s="1"/>
  <c r="H9" i="3"/>
  <c r="L9" i="3" s="1"/>
  <c r="N9" i="4" l="1"/>
  <c r="W9" i="4"/>
  <c r="X9" i="4"/>
  <c r="N8" i="4"/>
  <c r="W8" i="4"/>
  <c r="X8" i="4"/>
  <c r="Y4" i="3"/>
  <c r="X4" i="3"/>
  <c r="Y5" i="3"/>
  <c r="N3" i="3"/>
  <c r="W3" i="3"/>
  <c r="X3" i="3"/>
  <c r="N5" i="3"/>
  <c r="W5" i="3"/>
  <c r="Y7" i="3"/>
  <c r="M8" i="3"/>
  <c r="X5" i="3"/>
  <c r="N7" i="3"/>
  <c r="W7" i="3"/>
  <c r="M6" i="3"/>
  <c r="Y6" i="3"/>
  <c r="M9" i="3"/>
  <c r="N4" i="3"/>
  <c r="W4" i="3"/>
  <c r="Y3" i="3"/>
  <c r="M2" i="3"/>
  <c r="X7" i="3"/>
  <c r="N9" i="3" l="1"/>
  <c r="W9" i="3"/>
  <c r="X9" i="3"/>
  <c r="N8" i="3"/>
  <c r="W8" i="3"/>
  <c r="X8" i="3"/>
  <c r="Y8" i="3"/>
  <c r="Y9" i="3"/>
  <c r="N2" i="3"/>
  <c r="W2" i="3"/>
  <c r="X2" i="3"/>
  <c r="N6" i="3"/>
  <c r="W6" i="3"/>
  <c r="X6" i="3"/>
  <c r="Y2" i="3"/>
</calcChain>
</file>

<file path=xl/sharedStrings.xml><?xml version="1.0" encoding="utf-8"?>
<sst xmlns="http://schemas.openxmlformats.org/spreadsheetml/2006/main" count="136" uniqueCount="69">
  <si>
    <t>SSgt Hye Jin ''Baroness'' Jeong</t>
  </si>
  <si>
    <t>ShadowOps_Hunter_LW2</t>
  </si>
  <si>
    <t>Col Wendy ''Halloween'' Tucker</t>
  </si>
  <si>
    <t>ShadowOps_Dragoon_LW2</t>
  </si>
  <si>
    <t>MSgt Amy ''High Noon'' Warren</t>
  </si>
  <si>
    <t>ShadowOps_Survivalist_LW2</t>
  </si>
  <si>
    <t>TSgt Maura ''Cobra'' O'Brien</t>
  </si>
  <si>
    <t>ShadowOps_CombatEngineer_LW2</t>
  </si>
  <si>
    <t>SSgt Philippe ''Pyro'' Mercier</t>
  </si>
  <si>
    <t>ShadowOps_Scrapper_LW2</t>
  </si>
  <si>
    <t>GSgt Fei ''Tiger'' Ho</t>
  </si>
  <si>
    <t>ShadowOps_Juggernaut_LW2</t>
  </si>
  <si>
    <t>LtC Adèle ''Encore'' Laurent</t>
  </si>
  <si>
    <t>ShadowOps_Recon_LW2</t>
  </si>
  <si>
    <t>TSgt Constance ''Saber'' Girard</t>
  </si>
  <si>
    <t>ShadowOps_Infantry_LW2</t>
  </si>
  <si>
    <t>SSgt Bosede ''Reaper'' Ngele</t>
  </si>
  <si>
    <t>1Lt Agathe ''Warden'' Girard</t>
  </si>
  <si>
    <t>TSgt Harry ''Sandman'' Jackson</t>
  </si>
  <si>
    <t>Sgt Habika ''Tracer'' Okoro</t>
  </si>
  <si>
    <t>Maj Esha ''Bubblegum'' Banerjee</t>
  </si>
  <si>
    <t>Capt Marc ''Grit'' Morel</t>
  </si>
  <si>
    <t>MSgt Ian ''Hawaii'' Martin</t>
  </si>
  <si>
    <t>MSgt Ricardo Suárez</t>
  </si>
  <si>
    <t>Maj Ross 'Panther' Palmer</t>
  </si>
  <si>
    <t>TSgt Peter ''Solo'' Van Doorn</t>
  </si>
  <si>
    <t>MSgt Félix ''Raptor'' Vega</t>
  </si>
  <si>
    <t>LtC Elsa ''Lightning'' Soto</t>
  </si>
  <si>
    <t>MSgt Soo ''Ice'' Yoon</t>
  </si>
  <si>
    <t>GSgt Yutaka ''Oni'' Shimizu</t>
  </si>
  <si>
    <t>TSgt S9 ''Poker'' Saitou</t>
  </si>
  <si>
    <t>Cpl Thor ''Cobra'' Nilsen</t>
  </si>
  <si>
    <t>Sgt Tom ''Deadlock'' Robinson</t>
  </si>
  <si>
    <t>Sgt Magdalena ''Knight'' Kwiatkowski</t>
  </si>
  <si>
    <t>Sgt James ''Ironskin'' Long</t>
  </si>
  <si>
    <t>SSgt Cameron 'Broadside' Jordan</t>
  </si>
  <si>
    <t>1Lt Esmerelda 'Barrel' Garza</t>
  </si>
  <si>
    <t>SSgt Paula ''Syndrome'' White</t>
  </si>
  <si>
    <t>Sq Sarah ''Gran'' Hahn</t>
  </si>
  <si>
    <t>TSgt S9 Motoko ''Ghost'' Kusanagi</t>
  </si>
  <si>
    <t>Cpl Hilde ''Circuit'' Hansen</t>
  </si>
  <si>
    <t>LCpl Patrick ''Eagle Eye'' Murphy</t>
  </si>
  <si>
    <t>Cav. 'Claymore' SPARK-001</t>
  </si>
  <si>
    <t>Spark</t>
  </si>
  <si>
    <t>Sgt Joan ''Wire'' Ferguson</t>
  </si>
  <si>
    <t>SSgt Kathleen ''Mercy'' McIntyre</t>
  </si>
  <si>
    <t>TSgt S9 ''Eyes'' Batou</t>
  </si>
  <si>
    <t>Sgt Adolfo ''Coyote'' Jiménez</t>
  </si>
  <si>
    <t>Sgt Stacy 'The Accountant' Allen</t>
  </si>
  <si>
    <t>Class</t>
  </si>
  <si>
    <t>Missions</t>
  </si>
  <si>
    <t>Kills</t>
  </si>
  <si>
    <t>Assists</t>
  </si>
  <si>
    <t>MissionXP</t>
  </si>
  <si>
    <t>KillXP</t>
  </si>
  <si>
    <t>MissionEnemies</t>
  </si>
  <si>
    <t>AssistXP</t>
  </si>
  <si>
    <t>AssistsPerKill</t>
  </si>
  <si>
    <t>MissionXPWeight</t>
  </si>
  <si>
    <t>TotalXP</t>
  </si>
  <si>
    <t>XP/Mission</t>
  </si>
  <si>
    <t>MinXP/M</t>
  </si>
  <si>
    <t>MaxXP/M</t>
  </si>
  <si>
    <t>K/M</t>
  </si>
  <si>
    <t>AvgXP/M</t>
  </si>
  <si>
    <t>Kill%</t>
  </si>
  <si>
    <t>Assist%</t>
  </si>
  <si>
    <t>Mission%</t>
  </si>
  <si>
    <t>Target XP/M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</si>
</sst>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C20" sqref="C20"/>
    </sheetView>
  </sheetViews>
  <sheetFormatPr defaultRowHeight="15" x14ac:dyDescent="0.25"/>
  <cols>
    <col min="1" max="1" width="34.140625" bestFit="1" customWidth="1"/>
    <col min="2" max="2" width="32.5703125" bestFit="1" customWidth="1"/>
  </cols>
  <sheetData>
    <row r="1" spans="1:6" x14ac:dyDescent="0.25">
      <c r="A1" t="s">
        <v>0</v>
      </c>
      <c r="B1" t="s">
        <v>1</v>
      </c>
      <c r="C1">
        <v>9</v>
      </c>
      <c r="D1">
        <v>12</v>
      </c>
      <c r="E1">
        <v>95</v>
      </c>
      <c r="F1">
        <v>16.126999999999999</v>
      </c>
    </row>
    <row r="2" spans="1:6" x14ac:dyDescent="0.25">
      <c r="A2" t="s">
        <v>2</v>
      </c>
      <c r="B2" t="s">
        <v>3</v>
      </c>
      <c r="C2">
        <v>14</v>
      </c>
      <c r="D2">
        <v>23</v>
      </c>
      <c r="E2">
        <v>335</v>
      </c>
      <c r="F2">
        <v>37.313899999999997</v>
      </c>
    </row>
    <row r="3" spans="1:6" x14ac:dyDescent="0.25">
      <c r="A3" t="s">
        <v>4</v>
      </c>
      <c r="B3" t="s">
        <v>5</v>
      </c>
      <c r="C3">
        <v>17</v>
      </c>
      <c r="D3">
        <v>49</v>
      </c>
      <c r="E3">
        <v>386</v>
      </c>
      <c r="F3">
        <v>45.1111</v>
      </c>
    </row>
    <row r="4" spans="1:6" x14ac:dyDescent="0.25">
      <c r="A4" t="s">
        <v>6</v>
      </c>
      <c r="B4" t="s">
        <v>7</v>
      </c>
      <c r="C4">
        <v>12</v>
      </c>
      <c r="D4">
        <v>28</v>
      </c>
      <c r="E4">
        <v>240</v>
      </c>
      <c r="F4">
        <v>26.472200000000001</v>
      </c>
    </row>
    <row r="5" spans="1:6" x14ac:dyDescent="0.25">
      <c r="A5" t="s">
        <v>8</v>
      </c>
      <c r="B5" t="s">
        <v>9</v>
      </c>
      <c r="C5">
        <v>10</v>
      </c>
      <c r="D5">
        <v>22</v>
      </c>
      <c r="E5">
        <v>114</v>
      </c>
      <c r="F5">
        <v>17.505600000000001</v>
      </c>
    </row>
    <row r="6" spans="1:6" x14ac:dyDescent="0.25">
      <c r="A6" t="s">
        <v>10</v>
      </c>
      <c r="B6" t="s">
        <v>11</v>
      </c>
      <c r="C6">
        <v>15</v>
      </c>
      <c r="D6">
        <v>55</v>
      </c>
      <c r="E6">
        <v>296</v>
      </c>
      <c r="F6">
        <v>33.831000000000003</v>
      </c>
    </row>
    <row r="7" spans="1:6" x14ac:dyDescent="0.25">
      <c r="A7" t="s">
        <v>12</v>
      </c>
      <c r="B7" t="s">
        <v>13</v>
      </c>
      <c r="C7">
        <v>10</v>
      </c>
      <c r="D7">
        <v>17</v>
      </c>
      <c r="E7">
        <v>218</v>
      </c>
      <c r="F7">
        <v>27.933299999999999</v>
      </c>
    </row>
    <row r="8" spans="1:6" x14ac:dyDescent="0.25">
      <c r="A8" t="s">
        <v>14</v>
      </c>
      <c r="B8" t="s">
        <v>15</v>
      </c>
      <c r="C8">
        <v>14</v>
      </c>
      <c r="D8">
        <v>21</v>
      </c>
      <c r="E8">
        <v>160</v>
      </c>
      <c r="F8">
        <v>23.968699999999998</v>
      </c>
    </row>
    <row r="9" spans="1:6" x14ac:dyDescent="0.25">
      <c r="A9" t="s">
        <v>16</v>
      </c>
      <c r="B9" t="s">
        <v>5</v>
      </c>
      <c r="C9">
        <v>7</v>
      </c>
      <c r="D9">
        <v>18</v>
      </c>
      <c r="E9">
        <v>114</v>
      </c>
      <c r="F9">
        <v>19.148399999999999</v>
      </c>
    </row>
    <row r="10" spans="1:6" x14ac:dyDescent="0.25">
      <c r="A10" t="s">
        <v>17</v>
      </c>
      <c r="B10" t="s">
        <v>7</v>
      </c>
      <c r="C10">
        <v>15</v>
      </c>
      <c r="D10">
        <v>26</v>
      </c>
      <c r="E10">
        <v>168</v>
      </c>
      <c r="F10">
        <v>27.057500000000001</v>
      </c>
    </row>
    <row r="11" spans="1:6" x14ac:dyDescent="0.25">
      <c r="A11" t="s">
        <v>18</v>
      </c>
      <c r="B11" t="s">
        <v>9</v>
      </c>
      <c r="C11">
        <v>12</v>
      </c>
      <c r="D11">
        <v>19</v>
      </c>
      <c r="E11">
        <v>137</v>
      </c>
      <c r="F11">
        <v>25.917100000000001</v>
      </c>
    </row>
    <row r="12" spans="1:6" x14ac:dyDescent="0.25">
      <c r="A12" t="s">
        <v>19</v>
      </c>
      <c r="B12" t="s">
        <v>9</v>
      </c>
      <c r="C12">
        <v>7</v>
      </c>
      <c r="D12">
        <v>13</v>
      </c>
      <c r="E12">
        <v>107</v>
      </c>
      <c r="F12">
        <v>15.643700000000001</v>
      </c>
    </row>
    <row r="13" spans="1:6" x14ac:dyDescent="0.25">
      <c r="A13" t="s">
        <v>20</v>
      </c>
      <c r="B13" t="s">
        <v>3</v>
      </c>
      <c r="C13">
        <v>12</v>
      </c>
      <c r="D13">
        <v>7</v>
      </c>
      <c r="E13">
        <v>167</v>
      </c>
      <c r="F13">
        <v>24.696400000000001</v>
      </c>
    </row>
    <row r="14" spans="1:6" x14ac:dyDescent="0.25">
      <c r="A14" t="s">
        <v>21</v>
      </c>
      <c r="B14" t="s">
        <v>9</v>
      </c>
      <c r="C14">
        <v>8</v>
      </c>
      <c r="D14">
        <v>13</v>
      </c>
      <c r="E14">
        <v>114</v>
      </c>
      <c r="F14">
        <v>18.066700000000001</v>
      </c>
    </row>
    <row r="15" spans="1:6" x14ac:dyDescent="0.25">
      <c r="A15" t="s">
        <v>22</v>
      </c>
      <c r="B15" t="s">
        <v>5</v>
      </c>
      <c r="C15">
        <v>16</v>
      </c>
      <c r="D15">
        <v>69</v>
      </c>
      <c r="E15">
        <v>386</v>
      </c>
      <c r="F15">
        <v>40.090899999999998</v>
      </c>
    </row>
    <row r="16" spans="1:6" x14ac:dyDescent="0.25">
      <c r="A16" t="s">
        <v>23</v>
      </c>
      <c r="B16" t="s">
        <v>1</v>
      </c>
      <c r="C16">
        <v>16</v>
      </c>
      <c r="D16">
        <v>66</v>
      </c>
      <c r="E16">
        <v>429</v>
      </c>
      <c r="F16">
        <v>47.7012</v>
      </c>
    </row>
    <row r="17" spans="1:6" x14ac:dyDescent="0.25">
      <c r="A17" t="s">
        <v>24</v>
      </c>
      <c r="B17" t="s">
        <v>13</v>
      </c>
      <c r="C17">
        <v>10</v>
      </c>
      <c r="D17">
        <v>5</v>
      </c>
      <c r="E17">
        <v>111</v>
      </c>
      <c r="F17">
        <v>20.4389</v>
      </c>
    </row>
    <row r="18" spans="1:6" x14ac:dyDescent="0.25">
      <c r="A18" t="s">
        <v>25</v>
      </c>
      <c r="B18" t="s">
        <v>1</v>
      </c>
      <c r="C18">
        <v>10</v>
      </c>
      <c r="D18">
        <v>43</v>
      </c>
      <c r="E18">
        <v>198</v>
      </c>
      <c r="F18">
        <v>28.4389</v>
      </c>
    </row>
    <row r="19" spans="1:6" x14ac:dyDescent="0.25">
      <c r="A19" t="s">
        <v>26</v>
      </c>
      <c r="B19" t="s">
        <v>15</v>
      </c>
      <c r="C19">
        <v>13</v>
      </c>
      <c r="D19">
        <v>45</v>
      </c>
      <c r="E19">
        <v>413</v>
      </c>
      <c r="F19">
        <v>44.881700000000002</v>
      </c>
    </row>
    <row r="20" spans="1:6" x14ac:dyDescent="0.25">
      <c r="A20" t="s">
        <v>27</v>
      </c>
      <c r="B20" t="s">
        <v>13</v>
      </c>
      <c r="C20">
        <v>6</v>
      </c>
      <c r="D20">
        <v>2</v>
      </c>
      <c r="E20">
        <v>12</v>
      </c>
      <c r="F20">
        <v>30.177800000000001</v>
      </c>
    </row>
    <row r="21" spans="1:6" x14ac:dyDescent="0.25">
      <c r="A21" t="s">
        <v>28</v>
      </c>
      <c r="B21" t="s">
        <v>11</v>
      </c>
      <c r="C21">
        <v>15</v>
      </c>
      <c r="D21">
        <v>78</v>
      </c>
      <c r="E21">
        <v>434</v>
      </c>
      <c r="F21">
        <v>46.077399999999997</v>
      </c>
    </row>
    <row r="22" spans="1:6" x14ac:dyDescent="0.25">
      <c r="A22" t="s">
        <v>29</v>
      </c>
      <c r="B22" t="s">
        <v>3</v>
      </c>
      <c r="C22">
        <v>11</v>
      </c>
      <c r="D22">
        <v>21</v>
      </c>
      <c r="E22">
        <v>242</v>
      </c>
      <c r="F22">
        <v>34.734499999999997</v>
      </c>
    </row>
    <row r="23" spans="1:6" x14ac:dyDescent="0.25">
      <c r="A23" t="s">
        <v>30</v>
      </c>
      <c r="B23" t="s">
        <v>11</v>
      </c>
      <c r="C23">
        <v>8</v>
      </c>
      <c r="D23">
        <v>10</v>
      </c>
      <c r="E23">
        <v>151</v>
      </c>
      <c r="F23">
        <v>25.680599999999998</v>
      </c>
    </row>
    <row r="24" spans="1:6" x14ac:dyDescent="0.25">
      <c r="A24" t="s">
        <v>31</v>
      </c>
      <c r="B24" t="s">
        <v>13</v>
      </c>
      <c r="C24">
        <v>2</v>
      </c>
      <c r="D24">
        <v>1</v>
      </c>
      <c r="E24">
        <v>44</v>
      </c>
      <c r="F24">
        <v>6.3714000000000004</v>
      </c>
    </row>
    <row r="25" spans="1:6" x14ac:dyDescent="0.25">
      <c r="A25" t="s">
        <v>32</v>
      </c>
      <c r="B25" t="s">
        <v>7</v>
      </c>
      <c r="C25">
        <v>4</v>
      </c>
      <c r="D25">
        <v>5</v>
      </c>
      <c r="E25">
        <v>54</v>
      </c>
      <c r="F25">
        <v>13.0754</v>
      </c>
    </row>
    <row r="26" spans="1:6" x14ac:dyDescent="0.25">
      <c r="A26" t="s">
        <v>33</v>
      </c>
      <c r="B26" t="s">
        <v>3</v>
      </c>
      <c r="C26">
        <v>5</v>
      </c>
      <c r="D26">
        <v>4</v>
      </c>
      <c r="E26">
        <v>69</v>
      </c>
      <c r="F26">
        <v>12.7262</v>
      </c>
    </row>
    <row r="27" spans="1:6" x14ac:dyDescent="0.25">
      <c r="A27" t="s">
        <v>34</v>
      </c>
      <c r="B27" t="s">
        <v>11</v>
      </c>
      <c r="C27">
        <v>4</v>
      </c>
      <c r="D27">
        <v>5</v>
      </c>
      <c r="E27">
        <v>67</v>
      </c>
      <c r="F27">
        <v>16.494399999999999</v>
      </c>
    </row>
    <row r="28" spans="1:6" x14ac:dyDescent="0.25">
      <c r="A28" t="s">
        <v>35</v>
      </c>
      <c r="B28" t="s">
        <v>15</v>
      </c>
      <c r="C28">
        <v>6</v>
      </c>
      <c r="D28">
        <v>15</v>
      </c>
      <c r="E28">
        <v>164</v>
      </c>
      <c r="F28">
        <v>21.459499999999998</v>
      </c>
    </row>
    <row r="29" spans="1:6" x14ac:dyDescent="0.25">
      <c r="A29" t="s">
        <v>36</v>
      </c>
      <c r="B29" t="s">
        <v>15</v>
      </c>
      <c r="C29">
        <v>7</v>
      </c>
      <c r="D29">
        <v>19</v>
      </c>
      <c r="E29">
        <v>241</v>
      </c>
      <c r="F29">
        <v>36.8262</v>
      </c>
    </row>
    <row r="30" spans="1:6" x14ac:dyDescent="0.25">
      <c r="A30" t="s">
        <v>37</v>
      </c>
      <c r="B30" t="s">
        <v>9</v>
      </c>
      <c r="C30">
        <v>4</v>
      </c>
      <c r="D30">
        <v>7</v>
      </c>
      <c r="E30">
        <v>78</v>
      </c>
      <c r="F30">
        <v>21.8917</v>
      </c>
    </row>
    <row r="31" spans="1:6" x14ac:dyDescent="0.25">
      <c r="A31" t="s">
        <v>38</v>
      </c>
      <c r="B31" t="s">
        <v>15</v>
      </c>
      <c r="C31">
        <v>0</v>
      </c>
      <c r="D31">
        <v>0</v>
      </c>
      <c r="E31">
        <v>0</v>
      </c>
      <c r="F31">
        <v>21.8917</v>
      </c>
    </row>
    <row r="32" spans="1:6" x14ac:dyDescent="0.25">
      <c r="A32" t="s">
        <v>39</v>
      </c>
      <c r="B32" t="s">
        <v>3</v>
      </c>
      <c r="C32">
        <v>7</v>
      </c>
      <c r="D32">
        <v>3</v>
      </c>
      <c r="E32">
        <v>49</v>
      </c>
      <c r="F32">
        <v>31.026199999999999</v>
      </c>
    </row>
    <row r="33" spans="1:6" x14ac:dyDescent="0.25">
      <c r="A33" t="s">
        <v>40</v>
      </c>
      <c r="B33" t="s">
        <v>11</v>
      </c>
      <c r="C33">
        <v>2</v>
      </c>
      <c r="D33">
        <v>4</v>
      </c>
      <c r="E33">
        <v>82</v>
      </c>
      <c r="F33">
        <v>27.555599999999998</v>
      </c>
    </row>
    <row r="34" spans="1:6" x14ac:dyDescent="0.25">
      <c r="A34" t="s">
        <v>41</v>
      </c>
      <c r="B34" t="s">
        <v>13</v>
      </c>
      <c r="C34">
        <v>1</v>
      </c>
      <c r="D34">
        <v>0</v>
      </c>
      <c r="E34">
        <v>1</v>
      </c>
      <c r="F34">
        <v>31.8306</v>
      </c>
    </row>
    <row r="35" spans="1:6" x14ac:dyDescent="0.25">
      <c r="A35" t="s">
        <v>42</v>
      </c>
      <c r="B35" t="s">
        <v>43</v>
      </c>
      <c r="C35">
        <v>3</v>
      </c>
      <c r="D35">
        <v>7</v>
      </c>
      <c r="E35">
        <v>75</v>
      </c>
      <c r="F35">
        <v>23.9389</v>
      </c>
    </row>
    <row r="36" spans="1:6" x14ac:dyDescent="0.25">
      <c r="A36" t="s">
        <v>44</v>
      </c>
      <c r="B36" t="s">
        <v>15</v>
      </c>
      <c r="C36">
        <v>3</v>
      </c>
      <c r="D36">
        <v>8</v>
      </c>
      <c r="E36">
        <v>66</v>
      </c>
      <c r="F36">
        <v>18.264299999999999</v>
      </c>
    </row>
    <row r="37" spans="1:6" x14ac:dyDescent="0.25">
      <c r="A37" t="s">
        <v>45</v>
      </c>
      <c r="B37" t="s">
        <v>7</v>
      </c>
      <c r="C37">
        <v>4</v>
      </c>
      <c r="D37">
        <v>11</v>
      </c>
      <c r="E37">
        <v>140</v>
      </c>
      <c r="F37">
        <v>22.321400000000001</v>
      </c>
    </row>
    <row r="38" spans="1:6" x14ac:dyDescent="0.25">
      <c r="A38" t="s">
        <v>46</v>
      </c>
      <c r="B38" t="s">
        <v>3</v>
      </c>
      <c r="C38">
        <v>4</v>
      </c>
      <c r="D38">
        <v>4</v>
      </c>
      <c r="E38">
        <v>96</v>
      </c>
      <c r="F38">
        <v>23.4726</v>
      </c>
    </row>
    <row r="39" spans="1:6" x14ac:dyDescent="0.25">
      <c r="A39" t="s">
        <v>47</v>
      </c>
      <c r="B39" t="s">
        <v>13</v>
      </c>
      <c r="C39">
        <v>0</v>
      </c>
      <c r="D39">
        <v>0</v>
      </c>
      <c r="E39">
        <v>0</v>
      </c>
      <c r="F39">
        <v>23.4726</v>
      </c>
    </row>
    <row r="40" spans="1:6" x14ac:dyDescent="0.25">
      <c r="A40" t="s">
        <v>48</v>
      </c>
      <c r="B40" t="s">
        <v>3</v>
      </c>
      <c r="C40">
        <v>0</v>
      </c>
      <c r="D40">
        <v>0</v>
      </c>
      <c r="E40">
        <v>0</v>
      </c>
      <c r="F40">
        <v>23.4726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B3" sqref="B3"/>
    </sheetView>
  </sheetViews>
  <sheetFormatPr defaultRowHeight="15" x14ac:dyDescent="0.25"/>
  <cols>
    <col min="1" max="1" width="32.5703125" bestFit="1" customWidth="1"/>
    <col min="2" max="2" width="8.7109375" bestFit="1" customWidth="1"/>
    <col min="3" max="3" width="4.7109375" bestFit="1" customWidth="1"/>
    <col min="4" max="4" width="7" bestFit="1" customWidth="1"/>
    <col min="5" max="5" width="15.5703125" bestFit="1" customWidth="1"/>
    <col min="6" max="6" width="2" customWidth="1"/>
    <col min="7" max="7" width="12.85546875" bestFit="1" customWidth="1"/>
    <col min="8" max="8" width="16.7109375" bestFit="1" customWidth="1"/>
    <col min="9" max="9" width="2.5703125" customWidth="1"/>
    <col min="10" max="10" width="6.140625" bestFit="1" customWidth="1"/>
    <col min="11" max="11" width="8.42578125" bestFit="1" customWidth="1"/>
    <col min="12" max="12" width="10.140625" bestFit="1" customWidth="1"/>
    <col min="13" max="13" width="7.7109375" bestFit="1" customWidth="1"/>
    <col min="14" max="14" width="11" bestFit="1" customWidth="1"/>
    <col min="15" max="15" width="3.140625" customWidth="1"/>
    <col min="16" max="16" width="11.85546875" bestFit="1" customWidth="1"/>
    <col min="17" max="17" width="2.7109375" customWidth="1"/>
    <col min="21" max="21" width="4.7109375" bestFit="1" customWidth="1"/>
    <col min="22" max="22" width="2" customWidth="1"/>
    <col min="23" max="23" width="5.42578125" bestFit="1" customWidth="1"/>
    <col min="24" max="24" width="7.7109375" bestFit="1" customWidth="1"/>
    <col min="25" max="25" width="9.42578125" bestFit="1" customWidth="1"/>
    <col min="26" max="26" width="2.140625" customWidth="1"/>
    <col min="27" max="27" width="6.28515625" bestFit="1" customWidth="1"/>
  </cols>
  <sheetData>
    <row r="1" spans="1:27" x14ac:dyDescent="0.25">
      <c r="A1" t="s">
        <v>49</v>
      </c>
      <c r="B1" t="s">
        <v>50</v>
      </c>
      <c r="C1" t="s">
        <v>51</v>
      </c>
      <c r="D1" t="s">
        <v>52</v>
      </c>
      <c r="E1" t="s">
        <v>55</v>
      </c>
      <c r="G1" t="s">
        <v>57</v>
      </c>
      <c r="H1" t="s">
        <v>58</v>
      </c>
      <c r="J1" t="s">
        <v>54</v>
      </c>
      <c r="K1" t="s">
        <v>56</v>
      </c>
      <c r="L1" t="s">
        <v>53</v>
      </c>
      <c r="M1" t="s">
        <v>59</v>
      </c>
      <c r="N1" t="s">
        <v>60</v>
      </c>
      <c r="P1" t="s">
        <v>68</v>
      </c>
      <c r="R1" t="s">
        <v>61</v>
      </c>
      <c r="S1" t="s">
        <v>62</v>
      </c>
      <c r="T1" t="s">
        <v>64</v>
      </c>
      <c r="U1" t="s">
        <v>63</v>
      </c>
      <c r="W1" t="s">
        <v>65</v>
      </c>
      <c r="X1" t="s">
        <v>66</v>
      </c>
      <c r="Y1" t="s">
        <v>67</v>
      </c>
    </row>
    <row r="2" spans="1:27" x14ac:dyDescent="0.25">
      <c r="A2" t="s">
        <v>7</v>
      </c>
      <c r="B2">
        <f>SUMIF(lw2_xpdata!$B:$B,Current!$A2,lw2_xpdata!C:C)</f>
        <v>35</v>
      </c>
      <c r="C2">
        <f>SUMIF(lw2_xpdata!$B:$B,Current!$A2,lw2_xpdata!D:D)</f>
        <v>70</v>
      </c>
      <c r="D2">
        <f>SUMIF(lw2_xpdata!$B:$B,Current!$A2,lw2_xpdata!E:E)</f>
        <v>602</v>
      </c>
      <c r="E2" s="1">
        <f>SUMIF(lw2_xpdata!$B:$B,Current!$A2,lw2_xpdata!F:F)</f>
        <v>88.926500000000004</v>
      </c>
      <c r="G2">
        <v>5</v>
      </c>
      <c r="H2">
        <v>5.7</v>
      </c>
      <c r="J2" s="1">
        <f>C2</f>
        <v>70</v>
      </c>
      <c r="K2" s="1">
        <f>D2/G2</f>
        <v>120.4</v>
      </c>
      <c r="L2" s="1">
        <f>E2*H2</f>
        <v>506.88105000000002</v>
      </c>
      <c r="M2" s="1">
        <f>SUM(J2:L2)</f>
        <v>697.28105000000005</v>
      </c>
      <c r="N2" s="1">
        <f>M2/B2</f>
        <v>19.922315714285716</v>
      </c>
      <c r="P2" s="1">
        <f>R2+(S2-R2)*(MAX(T:T)-T2)/(MAX(T:T)-MIN(T:T))</f>
        <v>21.068909721407749</v>
      </c>
      <c r="R2" s="1">
        <f t="shared" ref="R2:R9" si="0">(C2+D2/5+E2*5.6)/B2</f>
        <v>19.668240000000001</v>
      </c>
      <c r="S2" s="1">
        <f t="shared" ref="S2:S9" si="1">(C2+D2/4+E2*5.9)/B2</f>
        <v>21.290467142857146</v>
      </c>
      <c r="T2" s="1">
        <f>(R2+S2)/2</f>
        <v>20.479353571428575</v>
      </c>
      <c r="U2" s="1">
        <f>C2/B2</f>
        <v>2</v>
      </c>
      <c r="W2" s="2">
        <f>100*J2/$M2</f>
        <v>10.038993602364497</v>
      </c>
      <c r="X2" s="2">
        <f t="shared" ref="X2:Y9" si="2">100*K2/$M2</f>
        <v>17.267068996066936</v>
      </c>
      <c r="Y2" s="2">
        <f t="shared" si="2"/>
        <v>72.693937401568562</v>
      </c>
      <c r="AA2" s="1"/>
    </row>
    <row r="3" spans="1:27" x14ac:dyDescent="0.25">
      <c r="A3" t="s">
        <v>3</v>
      </c>
      <c r="B3">
        <f>SUMIF(lw2_xpdata!$B:$B,Current!$A3,lw2_xpdata!C:C)</f>
        <v>53</v>
      </c>
      <c r="C3">
        <f>SUMIF(lw2_xpdata!$B:$B,Current!$A3,lw2_xpdata!D:D)</f>
        <v>62</v>
      </c>
      <c r="D3">
        <f>SUMIF(lw2_xpdata!$B:$B,Current!$A3,lw2_xpdata!E:E)</f>
        <v>958</v>
      </c>
      <c r="E3" s="1">
        <f>SUMIF(lw2_xpdata!$B:$B,Current!$A3,lw2_xpdata!F:F)</f>
        <v>187.44239999999999</v>
      </c>
      <c r="G3">
        <v>4</v>
      </c>
      <c r="H3">
        <v>5.8</v>
      </c>
      <c r="J3" s="1">
        <f t="shared" ref="J3:J9" si="3">C3</f>
        <v>62</v>
      </c>
      <c r="K3" s="1">
        <f t="shared" ref="K3:K9" si="4">D3/G3</f>
        <v>239.5</v>
      </c>
      <c r="L3" s="1">
        <f t="shared" ref="L3:L9" si="5">E3*H3</f>
        <v>1087.1659199999999</v>
      </c>
      <c r="M3" s="1">
        <f t="shared" ref="M3:M9" si="6">SUM(J3:L3)</f>
        <v>1388.6659199999999</v>
      </c>
      <c r="N3" s="1">
        <f t="shared" ref="N3:N9" si="7">M3/B3</f>
        <v>26.201243773584903</v>
      </c>
      <c r="P3" s="1">
        <f t="shared" ref="P3:P9" si="8">R3+(S3-R3)*(MAX(T:T)-T3)/(MAX(T:T)-MIN(T:T))</f>
        <v>25.513790208670109</v>
      </c>
      <c r="R3" s="1">
        <f t="shared" si="0"/>
        <v>24.590140377358487</v>
      </c>
      <c r="S3" s="1">
        <f t="shared" si="1"/>
        <v>26.554908679245287</v>
      </c>
      <c r="T3" s="1">
        <f t="shared" ref="T3:T9" si="9">(R3+S3)/2</f>
        <v>25.572524528301887</v>
      </c>
      <c r="U3" s="1">
        <f t="shared" ref="U3:U9" si="10">C3/B3</f>
        <v>1.1698113207547169</v>
      </c>
      <c r="W3" s="2">
        <f t="shared" ref="W3:W9" si="11">100*J3/$M3</f>
        <v>4.464716754912514</v>
      </c>
      <c r="X3" s="2">
        <f t="shared" si="2"/>
        <v>17.246768754863663</v>
      </c>
      <c r="Y3" s="2">
        <f t="shared" si="2"/>
        <v>78.288514490223818</v>
      </c>
      <c r="AA3" s="1"/>
    </row>
    <row r="4" spans="1:27" x14ac:dyDescent="0.25">
      <c r="A4" t="s">
        <v>1</v>
      </c>
      <c r="B4">
        <f>SUMIF(lw2_xpdata!$B:$B,Current!$A4,lw2_xpdata!C:C)</f>
        <v>35</v>
      </c>
      <c r="C4">
        <f>SUMIF(lw2_xpdata!$B:$B,Current!$A4,lw2_xpdata!D:D)</f>
        <v>121</v>
      </c>
      <c r="D4">
        <f>SUMIF(lw2_xpdata!$B:$B,Current!$A4,lw2_xpdata!E:E)</f>
        <v>722</v>
      </c>
      <c r="E4" s="1">
        <f>SUMIF(lw2_xpdata!$B:$B,Current!$A4,lw2_xpdata!F:F)</f>
        <v>92.267099999999999</v>
      </c>
      <c r="G4">
        <v>5</v>
      </c>
      <c r="H4">
        <v>5.6</v>
      </c>
      <c r="J4" s="1">
        <f t="shared" si="3"/>
        <v>121</v>
      </c>
      <c r="K4" s="1">
        <f t="shared" si="4"/>
        <v>144.4</v>
      </c>
      <c r="L4" s="1">
        <f t="shared" si="5"/>
        <v>516.69575999999995</v>
      </c>
      <c r="M4" s="1">
        <f t="shared" si="6"/>
        <v>782.09575999999993</v>
      </c>
      <c r="N4" s="1">
        <f t="shared" si="7"/>
        <v>22.34559314285714</v>
      </c>
      <c r="P4" s="1">
        <f t="shared" si="8"/>
        <v>23.528152836610111</v>
      </c>
      <c r="R4" s="1">
        <f t="shared" si="0"/>
        <v>22.34559314285714</v>
      </c>
      <c r="S4" s="1">
        <f t="shared" si="1"/>
        <v>24.167882571428571</v>
      </c>
      <c r="T4" s="1">
        <f t="shared" si="9"/>
        <v>23.256737857142856</v>
      </c>
      <c r="U4" s="1">
        <f t="shared" si="10"/>
        <v>3.4571428571428573</v>
      </c>
      <c r="W4" s="2">
        <f t="shared" si="11"/>
        <v>15.471251244221042</v>
      </c>
      <c r="X4" s="2">
        <f t="shared" si="2"/>
        <v>18.463212228640646</v>
      </c>
      <c r="Y4" s="2">
        <f t="shared" si="2"/>
        <v>66.065536527138306</v>
      </c>
      <c r="AA4" s="1"/>
    </row>
    <row r="5" spans="1:27" x14ac:dyDescent="0.25">
      <c r="A5" t="s">
        <v>15</v>
      </c>
      <c r="B5">
        <f>SUMIF(lw2_xpdata!$B:$B,Current!$A5,lw2_xpdata!C:C)</f>
        <v>43</v>
      </c>
      <c r="C5">
        <f>SUMIF(lw2_xpdata!$B:$B,Current!$A5,lw2_xpdata!D:D)</f>
        <v>108</v>
      </c>
      <c r="D5">
        <f>SUMIF(lw2_xpdata!$B:$B,Current!$A5,lw2_xpdata!E:E)</f>
        <v>1044</v>
      </c>
      <c r="E5" s="1">
        <f>SUMIF(lw2_xpdata!$B:$B,Current!$A5,lw2_xpdata!F:F)</f>
        <v>167.2921</v>
      </c>
      <c r="G5">
        <v>5</v>
      </c>
      <c r="H5">
        <v>5.6</v>
      </c>
      <c r="J5" s="1">
        <f t="shared" si="3"/>
        <v>108</v>
      </c>
      <c r="K5" s="1">
        <f t="shared" si="4"/>
        <v>208.8</v>
      </c>
      <c r="L5" s="1">
        <f t="shared" si="5"/>
        <v>936.83575999999994</v>
      </c>
      <c r="M5" s="1">
        <f t="shared" si="6"/>
        <v>1253.6357599999999</v>
      </c>
      <c r="N5" s="1">
        <f t="shared" si="7"/>
        <v>29.154319999999998</v>
      </c>
      <c r="P5" s="1">
        <f t="shared" si="8"/>
        <v>29.396154459505613</v>
      </c>
      <c r="R5" s="1">
        <f t="shared" si="0"/>
        <v>29.154319999999998</v>
      </c>
      <c r="S5" s="1">
        <f t="shared" si="1"/>
        <v>31.535427674418607</v>
      </c>
      <c r="T5" s="1">
        <f t="shared" si="9"/>
        <v>30.344873837209303</v>
      </c>
      <c r="U5" s="1">
        <f t="shared" si="10"/>
        <v>2.5116279069767442</v>
      </c>
      <c r="W5" s="2">
        <f t="shared" si="11"/>
        <v>8.6149425092979168</v>
      </c>
      <c r="X5" s="2">
        <f t="shared" si="2"/>
        <v>16.655555517975973</v>
      </c>
      <c r="Y5" s="2">
        <f t="shared" si="2"/>
        <v>74.729501972726126</v>
      </c>
      <c r="AA5" s="1"/>
    </row>
    <row r="6" spans="1:27" x14ac:dyDescent="0.25">
      <c r="A6" t="s">
        <v>11</v>
      </c>
      <c r="B6">
        <f>SUMIF(lw2_xpdata!$B:$B,Current!$A6,lw2_xpdata!C:C)</f>
        <v>44</v>
      </c>
      <c r="C6">
        <f>SUMIF(lw2_xpdata!$B:$B,Current!$A6,lw2_xpdata!D:D)</f>
        <v>152</v>
      </c>
      <c r="D6">
        <f>SUMIF(lw2_xpdata!$B:$B,Current!$A6,lw2_xpdata!E:E)</f>
        <v>1030</v>
      </c>
      <c r="E6" s="1">
        <f>SUMIF(lw2_xpdata!$B:$B,Current!$A6,lw2_xpdata!F:F)</f>
        <v>149.63900000000001</v>
      </c>
      <c r="G6">
        <v>5</v>
      </c>
      <c r="H6">
        <v>5.7</v>
      </c>
      <c r="J6" s="1">
        <f t="shared" si="3"/>
        <v>152</v>
      </c>
      <c r="K6" s="1">
        <f t="shared" si="4"/>
        <v>206</v>
      </c>
      <c r="L6" s="1">
        <f t="shared" si="5"/>
        <v>852.94230000000005</v>
      </c>
      <c r="M6" s="1">
        <f t="shared" si="6"/>
        <v>1210.9423000000002</v>
      </c>
      <c r="N6" s="1">
        <f t="shared" si="7"/>
        <v>27.521415909090912</v>
      </c>
      <c r="P6" s="1">
        <f t="shared" si="8"/>
        <v>27.753715530097715</v>
      </c>
      <c r="R6" s="1">
        <f t="shared" si="0"/>
        <v>27.181327272727273</v>
      </c>
      <c r="S6" s="1">
        <f t="shared" si="1"/>
        <v>29.372047727272729</v>
      </c>
      <c r="T6" s="1">
        <f t="shared" si="9"/>
        <v>28.276687500000001</v>
      </c>
      <c r="U6" s="1">
        <f t="shared" si="10"/>
        <v>3.4545454545454546</v>
      </c>
      <c r="W6" s="2">
        <f t="shared" si="11"/>
        <v>12.55220830918203</v>
      </c>
      <c r="X6" s="2">
        <f t="shared" si="2"/>
        <v>17.011545471654593</v>
      </c>
      <c r="Y6" s="2">
        <f t="shared" si="2"/>
        <v>70.43624621916338</v>
      </c>
      <c r="AA6" s="1"/>
    </row>
    <row r="7" spans="1:27" x14ac:dyDescent="0.25">
      <c r="A7" t="s">
        <v>13</v>
      </c>
      <c r="B7">
        <f>SUMIF(lw2_xpdata!$B:$B,Current!$A7,lw2_xpdata!C:C)</f>
        <v>29</v>
      </c>
      <c r="C7">
        <f>SUMIF(lw2_xpdata!$B:$B,Current!$A7,lw2_xpdata!D:D)</f>
        <v>25</v>
      </c>
      <c r="D7">
        <f>SUMIF(lw2_xpdata!$B:$B,Current!$A7,lw2_xpdata!E:E)</f>
        <v>386</v>
      </c>
      <c r="E7" s="1">
        <f>SUMIF(lw2_xpdata!$B:$B,Current!$A7,lw2_xpdata!F:F)</f>
        <v>140.22460000000001</v>
      </c>
      <c r="G7">
        <v>4</v>
      </c>
      <c r="H7">
        <v>6</v>
      </c>
      <c r="J7" s="1">
        <f t="shared" si="3"/>
        <v>25</v>
      </c>
      <c r="K7" s="1">
        <f t="shared" si="4"/>
        <v>96.5</v>
      </c>
      <c r="L7" s="1">
        <f t="shared" si="5"/>
        <v>841.34760000000006</v>
      </c>
      <c r="M7" s="1">
        <f t="shared" si="6"/>
        <v>962.84760000000006</v>
      </c>
      <c r="N7" s="1">
        <f t="shared" si="7"/>
        <v>33.201641379310345</v>
      </c>
      <c r="P7" s="1">
        <f t="shared" si="8"/>
        <v>30.601991724137932</v>
      </c>
      <c r="R7" s="1">
        <f t="shared" si="0"/>
        <v>30.601991724137932</v>
      </c>
      <c r="S7" s="1">
        <f t="shared" si="1"/>
        <v>32.718108275862072</v>
      </c>
      <c r="T7" s="1">
        <f t="shared" si="9"/>
        <v>31.660050000000002</v>
      </c>
      <c r="U7" s="1">
        <f t="shared" si="10"/>
        <v>0.86206896551724133</v>
      </c>
      <c r="W7" s="2">
        <f t="shared" si="11"/>
        <v>2.5964649026491835</v>
      </c>
      <c r="X7" s="2">
        <f t="shared" si="2"/>
        <v>10.022354524225848</v>
      </c>
      <c r="Y7" s="2">
        <f t="shared" si="2"/>
        <v>87.381180573124979</v>
      </c>
      <c r="AA7" s="1"/>
    </row>
    <row r="8" spans="1:27" x14ac:dyDescent="0.25">
      <c r="A8" t="s">
        <v>9</v>
      </c>
      <c r="B8">
        <f>SUMIF(lw2_xpdata!$B:$B,Current!$A8,lw2_xpdata!C:C)</f>
        <v>41</v>
      </c>
      <c r="C8">
        <f>SUMIF(lw2_xpdata!$B:$B,Current!$A8,lw2_xpdata!D:D)</f>
        <v>74</v>
      </c>
      <c r="D8">
        <f>SUMIF(lw2_xpdata!$B:$B,Current!$A8,lw2_xpdata!E:E)</f>
        <v>550</v>
      </c>
      <c r="E8" s="1">
        <f>SUMIF(lw2_xpdata!$B:$B,Current!$A8,lw2_xpdata!F:F)</f>
        <v>99.024800000000013</v>
      </c>
      <c r="G8">
        <v>5</v>
      </c>
      <c r="H8">
        <v>5.7</v>
      </c>
      <c r="J8" s="1">
        <f t="shared" si="3"/>
        <v>74</v>
      </c>
      <c r="K8" s="1">
        <f t="shared" si="4"/>
        <v>110</v>
      </c>
      <c r="L8" s="1">
        <f t="shared" si="5"/>
        <v>564.44136000000015</v>
      </c>
      <c r="M8" s="1">
        <f t="shared" si="6"/>
        <v>748.44136000000015</v>
      </c>
      <c r="N8" s="1">
        <f t="shared" si="7"/>
        <v>18.254667317073174</v>
      </c>
      <c r="P8" s="1">
        <f t="shared" si="8"/>
        <v>19.408446829268296</v>
      </c>
      <c r="R8" s="1">
        <f t="shared" si="0"/>
        <v>18.013143414634147</v>
      </c>
      <c r="S8" s="1">
        <f t="shared" si="1"/>
        <v>19.408446829268296</v>
      </c>
      <c r="T8" s="1">
        <f t="shared" si="9"/>
        <v>18.710795121951222</v>
      </c>
      <c r="U8" s="1">
        <f t="shared" si="10"/>
        <v>1.8048780487804879</v>
      </c>
      <c r="W8" s="2">
        <f t="shared" si="11"/>
        <v>9.8872141432696861</v>
      </c>
      <c r="X8" s="2">
        <f t="shared" si="2"/>
        <v>14.697210212968452</v>
      </c>
      <c r="Y8" s="2">
        <f t="shared" si="2"/>
        <v>75.415575643761855</v>
      </c>
      <c r="AA8" s="1"/>
    </row>
    <row r="9" spans="1:27" x14ac:dyDescent="0.25">
      <c r="A9" t="s">
        <v>5</v>
      </c>
      <c r="B9">
        <f>SUMIF(lw2_xpdata!$B:$B,Current!$A9,lw2_xpdata!C:C)</f>
        <v>40</v>
      </c>
      <c r="C9">
        <f>SUMIF(lw2_xpdata!$B:$B,Current!$A9,lw2_xpdata!D:D)</f>
        <v>136</v>
      </c>
      <c r="D9">
        <f>SUMIF(lw2_xpdata!$B:$B,Current!$A9,lw2_xpdata!E:E)</f>
        <v>886</v>
      </c>
      <c r="E9" s="1">
        <f>SUMIF(lw2_xpdata!$B:$B,Current!$A9,lw2_xpdata!F:F)</f>
        <v>104.35040000000001</v>
      </c>
      <c r="G9">
        <v>5</v>
      </c>
      <c r="H9">
        <v>5.8</v>
      </c>
      <c r="J9" s="1">
        <f t="shared" si="3"/>
        <v>136</v>
      </c>
      <c r="K9" s="1">
        <f t="shared" si="4"/>
        <v>177.2</v>
      </c>
      <c r="L9" s="1">
        <f t="shared" si="5"/>
        <v>605.23232000000007</v>
      </c>
      <c r="M9" s="1">
        <f t="shared" si="6"/>
        <v>918.43232000000012</v>
      </c>
      <c r="N9" s="1">
        <f t="shared" si="7"/>
        <v>22.960808000000004</v>
      </c>
      <c r="P9" s="1">
        <f t="shared" si="8"/>
        <v>23.647045738896626</v>
      </c>
      <c r="R9" s="1">
        <f t="shared" si="0"/>
        <v>22.439056000000001</v>
      </c>
      <c r="S9" s="1">
        <f t="shared" si="1"/>
        <v>24.329184000000001</v>
      </c>
      <c r="T9" s="1">
        <f t="shared" si="9"/>
        <v>23.384120000000003</v>
      </c>
      <c r="U9" s="1">
        <f t="shared" si="10"/>
        <v>3.4</v>
      </c>
      <c r="W9" s="2">
        <f t="shared" si="11"/>
        <v>14.807841257154363</v>
      </c>
      <c r="X9" s="2">
        <f t="shared" si="2"/>
        <v>19.293746108586419</v>
      </c>
      <c r="Y9" s="2">
        <f t="shared" si="2"/>
        <v>65.898412634259202</v>
      </c>
      <c r="AA9" s="1"/>
    </row>
  </sheetData>
  <conditionalFormatting sqref="U2:U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4">
      <colorScale>
        <cfvo type="min"/>
        <cfvo type="max"/>
        <color rgb="FFFCFCFF"/>
        <color rgb="FFF8696B"/>
      </colorScale>
    </cfRule>
  </conditionalFormatting>
  <conditionalFormatting sqref="X2:X9">
    <cfRule type="colorScale" priority="3">
      <colorScale>
        <cfvo type="min"/>
        <cfvo type="max"/>
        <color rgb="FFFCFCFF"/>
        <color rgb="FFF8696B"/>
      </colorScale>
    </cfRule>
  </conditionalFormatting>
  <conditionalFormatting sqref="Y2:Y9">
    <cfRule type="colorScale" priority="2">
      <colorScale>
        <cfvo type="min"/>
        <cfvo type="max"/>
        <color rgb="FFFCFCFF"/>
        <color rgb="FFF8696B"/>
      </colorScale>
    </cfRule>
  </conditionalFormatting>
  <conditionalFormatting sqref="N2:N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G3" sqref="G3"/>
    </sheetView>
  </sheetViews>
  <sheetFormatPr defaultRowHeight="15" x14ac:dyDescent="0.25"/>
  <cols>
    <col min="1" max="1" width="32.5703125" bestFit="1" customWidth="1"/>
    <col min="2" max="2" width="8.7109375" bestFit="1" customWidth="1"/>
    <col min="3" max="3" width="4.7109375" bestFit="1" customWidth="1"/>
    <col min="4" max="4" width="7" bestFit="1" customWidth="1"/>
    <col min="5" max="5" width="15.5703125" bestFit="1" customWidth="1"/>
    <col min="6" max="6" width="2" customWidth="1"/>
    <col min="7" max="7" width="12.85546875" bestFit="1" customWidth="1"/>
    <col min="8" max="8" width="16.7109375" bestFit="1" customWidth="1"/>
    <col min="9" max="9" width="2.5703125" customWidth="1"/>
    <col min="10" max="10" width="6.140625" bestFit="1" customWidth="1"/>
    <col min="11" max="11" width="8.42578125" bestFit="1" customWidth="1"/>
    <col min="12" max="12" width="10.140625" bestFit="1" customWidth="1"/>
    <col min="13" max="13" width="7.7109375" bestFit="1" customWidth="1"/>
    <col min="14" max="14" width="11" bestFit="1" customWidth="1"/>
    <col min="15" max="15" width="3.140625" customWidth="1"/>
    <col min="16" max="16" width="11.85546875" bestFit="1" customWidth="1"/>
    <col min="17" max="17" width="2.7109375" customWidth="1"/>
    <col min="21" max="21" width="4.7109375" bestFit="1" customWidth="1"/>
    <col min="22" max="22" width="2" customWidth="1"/>
    <col min="23" max="23" width="5.42578125" bestFit="1" customWidth="1"/>
    <col min="24" max="24" width="7.7109375" bestFit="1" customWidth="1"/>
    <col min="25" max="25" width="9.42578125" bestFit="1" customWidth="1"/>
    <col min="26" max="26" width="2.140625" customWidth="1"/>
    <col min="27" max="27" width="6.28515625" bestFit="1" customWidth="1"/>
  </cols>
  <sheetData>
    <row r="1" spans="1:27" x14ac:dyDescent="0.25">
      <c r="A1" t="s">
        <v>49</v>
      </c>
      <c r="B1" t="s">
        <v>50</v>
      </c>
      <c r="C1" t="s">
        <v>51</v>
      </c>
      <c r="D1" t="s">
        <v>52</v>
      </c>
      <c r="E1" t="s">
        <v>55</v>
      </c>
      <c r="G1" t="s">
        <v>57</v>
      </c>
      <c r="H1" t="s">
        <v>58</v>
      </c>
      <c r="J1" t="s">
        <v>54</v>
      </c>
      <c r="K1" t="s">
        <v>56</v>
      </c>
      <c r="L1" t="s">
        <v>53</v>
      </c>
      <c r="M1" t="s">
        <v>59</v>
      </c>
      <c r="N1" t="s">
        <v>60</v>
      </c>
      <c r="P1" t="s">
        <v>68</v>
      </c>
      <c r="R1" t="s">
        <v>61</v>
      </c>
      <c r="S1" t="s">
        <v>62</v>
      </c>
      <c r="T1" t="s">
        <v>64</v>
      </c>
      <c r="U1" t="s">
        <v>63</v>
      </c>
      <c r="W1" t="s">
        <v>65</v>
      </c>
      <c r="X1" t="s">
        <v>66</v>
      </c>
      <c r="Y1" t="s">
        <v>67</v>
      </c>
    </row>
    <row r="2" spans="1:27" x14ac:dyDescent="0.25">
      <c r="A2" t="s">
        <v>7</v>
      </c>
      <c r="B2">
        <f>SUMIF(lw2_xpdata!$B:$B,Rebalance!$A2,lw2_xpdata!C:C)</f>
        <v>35</v>
      </c>
      <c r="C2">
        <f>SUMIF(lw2_xpdata!$B:$B,Rebalance!$A2,lw2_xpdata!D:D)</f>
        <v>70</v>
      </c>
      <c r="D2">
        <f>SUMIF(lw2_xpdata!$B:$B,Rebalance!$A2,lw2_xpdata!E:E)</f>
        <v>602</v>
      </c>
      <c r="E2" s="1">
        <f>SUMIF(lw2_xpdata!$B:$B,Rebalance!$A2,lw2_xpdata!F:F)</f>
        <v>88.926500000000004</v>
      </c>
      <c r="G2">
        <f>IF(U2&lt;AVERAGE(U:U),4,5)</f>
        <v>4</v>
      </c>
      <c r="H2">
        <f>ROUND((B2*P2-C2-D2/G2)/E2,1)</f>
        <v>5.8</v>
      </c>
      <c r="J2" s="1">
        <f>C2</f>
        <v>70</v>
      </c>
      <c r="K2" s="1">
        <f>D2/G2</f>
        <v>150.5</v>
      </c>
      <c r="L2" s="1">
        <f>E2*H2</f>
        <v>515.77369999999996</v>
      </c>
      <c r="M2" s="1">
        <f>SUM(J2:L2)</f>
        <v>736.27369999999996</v>
      </c>
      <c r="N2" s="1">
        <f>M2/B2</f>
        <v>21.036391428571427</v>
      </c>
      <c r="P2" s="1">
        <f>R2+(S2-R2)*(MAX(T:T)-T2)/(MAX(T:T)-MIN(T:T))</f>
        <v>21.068909721407749</v>
      </c>
      <c r="R2" s="1">
        <f t="shared" ref="R2:R9" si="0">(C2+D2/5+E2*5.6)/B2</f>
        <v>19.668240000000001</v>
      </c>
      <c r="S2" s="1">
        <f t="shared" ref="S2:S9" si="1">(C2+D2/4+E2*5.9)/B2</f>
        <v>21.290467142857146</v>
      </c>
      <c r="T2" s="1">
        <f>(R2+S2)/2</f>
        <v>20.479353571428575</v>
      </c>
      <c r="U2" s="1">
        <f>C2/B2</f>
        <v>2</v>
      </c>
      <c r="W2" s="2">
        <f>100*J2/$M2</f>
        <v>9.5073340253767054</v>
      </c>
      <c r="X2" s="2">
        <f t="shared" ref="X2:X9" si="2">100*K2/$M2</f>
        <v>20.440768154559915</v>
      </c>
      <c r="Y2" s="2">
        <f t="shared" ref="Y2:Y9" si="3">100*L2/$M2</f>
        <v>70.051897820063374</v>
      </c>
      <c r="AA2" s="1"/>
    </row>
    <row r="3" spans="1:27" x14ac:dyDescent="0.25">
      <c r="A3" t="s">
        <v>3</v>
      </c>
      <c r="B3">
        <f>SUMIF(lw2_xpdata!$B:$B,Rebalance!$A3,lw2_xpdata!C:C)</f>
        <v>53</v>
      </c>
      <c r="C3">
        <f>SUMIF(lw2_xpdata!$B:$B,Rebalance!$A3,lw2_xpdata!D:D)</f>
        <v>62</v>
      </c>
      <c r="D3">
        <f>SUMIF(lw2_xpdata!$B:$B,Rebalance!$A3,lw2_xpdata!E:E)</f>
        <v>958</v>
      </c>
      <c r="E3" s="1">
        <f>SUMIF(lw2_xpdata!$B:$B,Rebalance!$A3,lw2_xpdata!F:F)</f>
        <v>187.44239999999999</v>
      </c>
      <c r="G3">
        <f t="shared" ref="G3:G9" si="4">IF(U3&lt;AVERAGE(U:U),4,5)</f>
        <v>4</v>
      </c>
      <c r="H3">
        <f t="shared" ref="H3:H9" si="5">ROUND((B3*P3-C3-D3/G3)/E3,1)</f>
        <v>5.6</v>
      </c>
      <c r="J3" s="1">
        <f t="shared" ref="J3:J9" si="6">C3</f>
        <v>62</v>
      </c>
      <c r="K3" s="1">
        <f t="shared" ref="K3:K9" si="7">D3/G3</f>
        <v>239.5</v>
      </c>
      <c r="L3" s="1">
        <f t="shared" ref="L3:L9" si="8">E3*H3</f>
        <v>1049.6774399999999</v>
      </c>
      <c r="M3" s="1">
        <f t="shared" ref="M3:M9" si="9">SUM(J3:L3)</f>
        <v>1351.1774399999999</v>
      </c>
      <c r="N3" s="1">
        <f t="shared" ref="N3:N9" si="10">M3/B3</f>
        <v>25.493913962264148</v>
      </c>
      <c r="P3" s="1">
        <f t="shared" ref="P3:P9" si="11">R3+(S3-R3)*(MAX(T:T)-T3)/(MAX(T:T)-MIN(T:T))</f>
        <v>25.513790208670109</v>
      </c>
      <c r="R3" s="1">
        <f t="shared" si="0"/>
        <v>24.590140377358487</v>
      </c>
      <c r="S3" s="1">
        <f t="shared" si="1"/>
        <v>26.554908679245287</v>
      </c>
      <c r="T3" s="1">
        <f t="shared" ref="T3:T9" si="12">(R3+S3)/2</f>
        <v>25.572524528301887</v>
      </c>
      <c r="U3" s="1">
        <f t="shared" ref="U3:U9" si="13">C3/B3</f>
        <v>1.1698113207547169</v>
      </c>
      <c r="W3" s="2">
        <f t="shared" ref="W3:W9" si="14">100*J3/$M3</f>
        <v>4.5885905259045776</v>
      </c>
      <c r="X3" s="2">
        <f t="shared" si="2"/>
        <v>17.725281144421714</v>
      </c>
      <c r="Y3" s="2">
        <f t="shared" si="3"/>
        <v>77.686128329673707</v>
      </c>
      <c r="AA3" s="1"/>
    </row>
    <row r="4" spans="1:27" x14ac:dyDescent="0.25">
      <c r="A4" t="s">
        <v>1</v>
      </c>
      <c r="B4">
        <f>SUMIF(lw2_xpdata!$B:$B,Rebalance!$A4,lw2_xpdata!C:C)</f>
        <v>35</v>
      </c>
      <c r="C4">
        <f>SUMIF(lw2_xpdata!$B:$B,Rebalance!$A4,lw2_xpdata!D:D)</f>
        <v>121</v>
      </c>
      <c r="D4">
        <f>SUMIF(lw2_xpdata!$B:$B,Rebalance!$A4,lw2_xpdata!E:E)</f>
        <v>722</v>
      </c>
      <c r="E4" s="1">
        <f>SUMIF(lw2_xpdata!$B:$B,Rebalance!$A4,lw2_xpdata!F:F)</f>
        <v>92.267099999999999</v>
      </c>
      <c r="G4">
        <f t="shared" si="4"/>
        <v>5</v>
      </c>
      <c r="H4">
        <f t="shared" si="5"/>
        <v>6</v>
      </c>
      <c r="J4" s="1">
        <f t="shared" si="6"/>
        <v>121</v>
      </c>
      <c r="K4" s="1">
        <f t="shared" si="7"/>
        <v>144.4</v>
      </c>
      <c r="L4" s="1">
        <f t="shared" si="8"/>
        <v>553.60259999999994</v>
      </c>
      <c r="M4" s="1">
        <f t="shared" si="9"/>
        <v>819.00259999999992</v>
      </c>
      <c r="N4" s="1">
        <f t="shared" si="10"/>
        <v>23.400074285714282</v>
      </c>
      <c r="P4" s="1">
        <f t="shared" si="11"/>
        <v>23.528152836610111</v>
      </c>
      <c r="R4" s="1">
        <f t="shared" si="0"/>
        <v>22.34559314285714</v>
      </c>
      <c r="S4" s="1">
        <f t="shared" si="1"/>
        <v>24.167882571428571</v>
      </c>
      <c r="T4" s="1">
        <f t="shared" si="12"/>
        <v>23.256737857142856</v>
      </c>
      <c r="U4" s="1">
        <f t="shared" si="13"/>
        <v>3.4571428571428573</v>
      </c>
      <c r="W4" s="2">
        <f t="shared" si="14"/>
        <v>14.774067872312006</v>
      </c>
      <c r="X4" s="2">
        <f t="shared" si="2"/>
        <v>17.631201659188875</v>
      </c>
      <c r="Y4" s="2">
        <f t="shared" si="3"/>
        <v>67.594730468499122</v>
      </c>
      <c r="AA4" s="1"/>
    </row>
    <row r="5" spans="1:27" x14ac:dyDescent="0.25">
      <c r="A5" t="s">
        <v>15</v>
      </c>
      <c r="B5">
        <f>SUMIF(lw2_xpdata!$B:$B,Rebalance!$A5,lw2_xpdata!C:C)</f>
        <v>43</v>
      </c>
      <c r="C5">
        <f>SUMIF(lw2_xpdata!$B:$B,Rebalance!$A5,lw2_xpdata!D:D)</f>
        <v>108</v>
      </c>
      <c r="D5">
        <f>SUMIF(lw2_xpdata!$B:$B,Rebalance!$A5,lw2_xpdata!E:E)</f>
        <v>1044</v>
      </c>
      <c r="E5" s="1">
        <f>SUMIF(lw2_xpdata!$B:$B,Rebalance!$A5,lw2_xpdata!F:F)</f>
        <v>167.2921</v>
      </c>
      <c r="G5">
        <f t="shared" si="4"/>
        <v>5</v>
      </c>
      <c r="H5">
        <f t="shared" si="5"/>
        <v>5.7</v>
      </c>
      <c r="J5" s="1">
        <f t="shared" si="6"/>
        <v>108</v>
      </c>
      <c r="K5" s="1">
        <f t="shared" si="7"/>
        <v>208.8</v>
      </c>
      <c r="L5" s="1">
        <f t="shared" si="8"/>
        <v>953.56497000000002</v>
      </c>
      <c r="M5" s="1">
        <f t="shared" si="9"/>
        <v>1270.3649700000001</v>
      </c>
      <c r="N5" s="1">
        <f t="shared" si="10"/>
        <v>29.543371395348839</v>
      </c>
      <c r="P5" s="1">
        <f t="shared" si="11"/>
        <v>29.396154459505613</v>
      </c>
      <c r="R5" s="1">
        <f t="shared" si="0"/>
        <v>29.154319999999998</v>
      </c>
      <c r="S5" s="1">
        <f t="shared" si="1"/>
        <v>31.535427674418607</v>
      </c>
      <c r="T5" s="1">
        <f t="shared" si="12"/>
        <v>30.344873837209303</v>
      </c>
      <c r="U5" s="1">
        <f t="shared" si="13"/>
        <v>2.5116279069767442</v>
      </c>
      <c r="W5" s="2">
        <f t="shared" si="14"/>
        <v>8.5014938659714456</v>
      </c>
      <c r="X5" s="2">
        <f t="shared" si="2"/>
        <v>16.436221474211461</v>
      </c>
      <c r="Y5" s="2">
        <f t="shared" si="3"/>
        <v>75.062284659817095</v>
      </c>
      <c r="AA5" s="1"/>
    </row>
    <row r="6" spans="1:27" x14ac:dyDescent="0.25">
      <c r="A6" t="s">
        <v>11</v>
      </c>
      <c r="B6">
        <f>SUMIF(lw2_xpdata!$B:$B,Rebalance!$A6,lw2_xpdata!C:C)</f>
        <v>44</v>
      </c>
      <c r="C6">
        <f>SUMIF(lw2_xpdata!$B:$B,Rebalance!$A6,lw2_xpdata!D:D)</f>
        <v>152</v>
      </c>
      <c r="D6">
        <f>SUMIF(lw2_xpdata!$B:$B,Rebalance!$A6,lw2_xpdata!E:E)</f>
        <v>1030</v>
      </c>
      <c r="E6" s="1">
        <f>SUMIF(lw2_xpdata!$B:$B,Rebalance!$A6,lw2_xpdata!F:F)</f>
        <v>149.63900000000001</v>
      </c>
      <c r="G6">
        <f t="shared" si="4"/>
        <v>5</v>
      </c>
      <c r="H6">
        <f t="shared" si="5"/>
        <v>5.8</v>
      </c>
      <c r="J6" s="1">
        <f t="shared" si="6"/>
        <v>152</v>
      </c>
      <c r="K6" s="1">
        <f t="shared" si="7"/>
        <v>206</v>
      </c>
      <c r="L6" s="1">
        <f t="shared" si="8"/>
        <v>867.90620000000001</v>
      </c>
      <c r="M6" s="1">
        <f t="shared" si="9"/>
        <v>1225.9061999999999</v>
      </c>
      <c r="N6" s="1">
        <f t="shared" si="10"/>
        <v>27.861504545454544</v>
      </c>
      <c r="P6" s="1">
        <f t="shared" si="11"/>
        <v>27.753715530097715</v>
      </c>
      <c r="R6" s="1">
        <f t="shared" si="0"/>
        <v>27.181327272727273</v>
      </c>
      <c r="S6" s="1">
        <f t="shared" si="1"/>
        <v>29.372047727272729</v>
      </c>
      <c r="T6" s="1">
        <f t="shared" si="12"/>
        <v>28.276687500000001</v>
      </c>
      <c r="U6" s="1">
        <f t="shared" si="13"/>
        <v>3.4545454545454546</v>
      </c>
      <c r="W6" s="2">
        <f t="shared" si="14"/>
        <v>12.398991048417898</v>
      </c>
      <c r="X6" s="2">
        <f t="shared" si="2"/>
        <v>16.803895762987413</v>
      </c>
      <c r="Y6" s="2">
        <f t="shared" si="3"/>
        <v>70.797113188594693</v>
      </c>
      <c r="AA6" s="1"/>
    </row>
    <row r="7" spans="1:27" x14ac:dyDescent="0.25">
      <c r="A7" t="s">
        <v>13</v>
      </c>
      <c r="B7">
        <f>SUMIF(lw2_xpdata!$B:$B,Rebalance!$A7,lw2_xpdata!C:C)</f>
        <v>29</v>
      </c>
      <c r="C7">
        <f>SUMIF(lw2_xpdata!$B:$B,Rebalance!$A7,lw2_xpdata!D:D)</f>
        <v>25</v>
      </c>
      <c r="D7">
        <f>SUMIF(lw2_xpdata!$B:$B,Rebalance!$A7,lw2_xpdata!E:E)</f>
        <v>386</v>
      </c>
      <c r="E7" s="1">
        <f>SUMIF(lw2_xpdata!$B:$B,Rebalance!$A7,lw2_xpdata!F:F)</f>
        <v>140.22460000000001</v>
      </c>
      <c r="G7">
        <f t="shared" si="4"/>
        <v>4</v>
      </c>
      <c r="H7">
        <f t="shared" si="5"/>
        <v>5.5</v>
      </c>
      <c r="J7" s="1">
        <f t="shared" si="6"/>
        <v>25</v>
      </c>
      <c r="K7" s="1">
        <f t="shared" si="7"/>
        <v>96.5</v>
      </c>
      <c r="L7" s="1">
        <f t="shared" si="8"/>
        <v>771.23530000000005</v>
      </c>
      <c r="M7" s="1">
        <f t="shared" si="9"/>
        <v>892.73530000000005</v>
      </c>
      <c r="N7" s="1">
        <f t="shared" si="10"/>
        <v>30.783975862068967</v>
      </c>
      <c r="P7" s="1">
        <f t="shared" si="11"/>
        <v>30.601991724137932</v>
      </c>
      <c r="R7" s="1">
        <f t="shared" si="0"/>
        <v>30.601991724137932</v>
      </c>
      <c r="S7" s="1">
        <f t="shared" si="1"/>
        <v>32.718108275862072</v>
      </c>
      <c r="T7" s="1">
        <f t="shared" si="12"/>
        <v>31.660050000000002</v>
      </c>
      <c r="U7" s="1">
        <f t="shared" si="13"/>
        <v>0.86206896551724133</v>
      </c>
      <c r="W7" s="2">
        <f t="shared" si="14"/>
        <v>2.8003821513499019</v>
      </c>
      <c r="X7" s="2">
        <f t="shared" si="2"/>
        <v>10.80947510421062</v>
      </c>
      <c r="Y7" s="2">
        <f t="shared" si="3"/>
        <v>86.390142744439473</v>
      </c>
      <c r="AA7" s="1"/>
    </row>
    <row r="8" spans="1:27" x14ac:dyDescent="0.25">
      <c r="A8" t="s">
        <v>9</v>
      </c>
      <c r="B8">
        <f>SUMIF(lw2_xpdata!$B:$B,Rebalance!$A8,lw2_xpdata!C:C)</f>
        <v>41</v>
      </c>
      <c r="C8">
        <f>SUMIF(lw2_xpdata!$B:$B,Rebalance!$A8,lw2_xpdata!D:D)</f>
        <v>74</v>
      </c>
      <c r="D8">
        <f>SUMIF(lw2_xpdata!$B:$B,Rebalance!$A8,lw2_xpdata!E:E)</f>
        <v>550</v>
      </c>
      <c r="E8" s="1">
        <f>SUMIF(lw2_xpdata!$B:$B,Rebalance!$A8,lw2_xpdata!F:F)</f>
        <v>99.024800000000013</v>
      </c>
      <c r="G8">
        <f t="shared" si="4"/>
        <v>4</v>
      </c>
      <c r="H8">
        <f t="shared" si="5"/>
        <v>5.9</v>
      </c>
      <c r="J8" s="1">
        <f t="shared" si="6"/>
        <v>74</v>
      </c>
      <c r="K8" s="1">
        <f t="shared" si="7"/>
        <v>137.5</v>
      </c>
      <c r="L8" s="1">
        <f t="shared" si="8"/>
        <v>584.24632000000008</v>
      </c>
      <c r="M8" s="1">
        <f t="shared" si="9"/>
        <v>795.74632000000008</v>
      </c>
      <c r="N8" s="1">
        <f t="shared" si="10"/>
        <v>19.408446829268296</v>
      </c>
      <c r="P8" s="1">
        <f t="shared" si="11"/>
        <v>19.408446829268296</v>
      </c>
      <c r="R8" s="1">
        <f t="shared" si="0"/>
        <v>18.013143414634147</v>
      </c>
      <c r="S8" s="1">
        <f t="shared" si="1"/>
        <v>19.408446829268296</v>
      </c>
      <c r="T8" s="1">
        <f t="shared" si="12"/>
        <v>18.710795121951222</v>
      </c>
      <c r="U8" s="1">
        <f t="shared" si="13"/>
        <v>1.8048780487804879</v>
      </c>
      <c r="W8" s="2">
        <f t="shared" si="14"/>
        <v>9.2994460847773688</v>
      </c>
      <c r="X8" s="2">
        <f t="shared" si="2"/>
        <v>17.279376171039029</v>
      </c>
      <c r="Y8" s="2">
        <f t="shared" si="3"/>
        <v>73.421177744183595</v>
      </c>
      <c r="AA8" s="1"/>
    </row>
    <row r="9" spans="1:27" x14ac:dyDescent="0.25">
      <c r="A9" t="s">
        <v>5</v>
      </c>
      <c r="B9">
        <f>SUMIF(lw2_xpdata!$B:$B,Rebalance!$A9,lw2_xpdata!C:C)</f>
        <v>40</v>
      </c>
      <c r="C9">
        <f>SUMIF(lw2_xpdata!$B:$B,Rebalance!$A9,lw2_xpdata!D:D)</f>
        <v>136</v>
      </c>
      <c r="D9">
        <f>SUMIF(lw2_xpdata!$B:$B,Rebalance!$A9,lw2_xpdata!E:E)</f>
        <v>886</v>
      </c>
      <c r="E9" s="1">
        <f>SUMIF(lw2_xpdata!$B:$B,Rebalance!$A9,lw2_xpdata!F:F)</f>
        <v>104.35040000000001</v>
      </c>
      <c r="G9">
        <f t="shared" si="4"/>
        <v>5</v>
      </c>
      <c r="H9">
        <f t="shared" si="5"/>
        <v>6.1</v>
      </c>
      <c r="J9" s="1">
        <f t="shared" si="6"/>
        <v>136</v>
      </c>
      <c r="K9" s="1">
        <f t="shared" si="7"/>
        <v>177.2</v>
      </c>
      <c r="L9" s="1">
        <f t="shared" si="8"/>
        <v>636.53744000000006</v>
      </c>
      <c r="M9" s="1">
        <f t="shared" si="9"/>
        <v>949.73744000000011</v>
      </c>
      <c r="N9" s="1">
        <f t="shared" si="10"/>
        <v>23.743436000000003</v>
      </c>
      <c r="P9" s="1">
        <f t="shared" si="11"/>
        <v>23.647045738896626</v>
      </c>
      <c r="R9" s="1">
        <f t="shared" si="0"/>
        <v>22.439056000000001</v>
      </c>
      <c r="S9" s="1">
        <f t="shared" si="1"/>
        <v>24.329184000000001</v>
      </c>
      <c r="T9" s="1">
        <f t="shared" si="12"/>
        <v>23.384120000000003</v>
      </c>
      <c r="U9" s="1">
        <f t="shared" si="13"/>
        <v>3.4</v>
      </c>
      <c r="W9" s="2">
        <f t="shared" si="14"/>
        <v>14.319747150328199</v>
      </c>
      <c r="X9" s="2">
        <f t="shared" si="2"/>
        <v>18.657788198809975</v>
      </c>
      <c r="Y9" s="2">
        <f t="shared" si="3"/>
        <v>67.022464650861821</v>
      </c>
      <c r="AA9" s="1"/>
    </row>
  </sheetData>
  <conditionalFormatting sqref="U2:U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4">
      <colorScale>
        <cfvo type="min"/>
        <cfvo type="max"/>
        <color rgb="FFFCFCFF"/>
        <color rgb="FFF8696B"/>
      </colorScale>
    </cfRule>
  </conditionalFormatting>
  <conditionalFormatting sqref="X2:X9">
    <cfRule type="colorScale" priority="3">
      <colorScale>
        <cfvo type="min"/>
        <cfvo type="max"/>
        <color rgb="FFFCFCFF"/>
        <color rgb="FFF8696B"/>
      </colorScale>
    </cfRule>
  </conditionalFormatting>
  <conditionalFormatting sqref="Y2:Y9">
    <cfRule type="colorScale" priority="2">
      <colorScale>
        <cfvo type="min"/>
        <cfvo type="max"/>
        <color rgb="FFFCFCFF"/>
        <color rgb="FFF8696B"/>
      </colorScale>
    </cfRule>
  </conditionalFormatting>
  <conditionalFormatting sqref="N2:N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9AC2C390-A5B9-48E6-856E-61A0A038D4BD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5470DF96-083B-41E6-B2BA-499AA380FDF5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lw2_xpdata</vt:lpstr>
      <vt:lpstr>Current</vt:lpstr>
      <vt:lpstr>Rebalance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Ross</cp:lastModifiedBy>
  <dcterms:created xsi:type="dcterms:W3CDTF">2017-03-22T05:31:12Z</dcterms:created>
  <dcterms:modified xsi:type="dcterms:W3CDTF">2017-04-15T09:54:25Z</dcterms:modified>
</cp:coreProperties>
</file>