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ocuments\Firaxis ModBuddy\XCOM\BlackOps\misc\"/>
    </mc:Choice>
  </mc:AlternateContent>
  <bookViews>
    <workbookView xWindow="0" yWindow="0" windowWidth="28800" windowHeight="12435" activeTab="1"/>
  </bookViews>
  <sheets>
    <sheet name="lw2_xpdata" sheetId="1" r:id="rId1"/>
    <sheet name="Current" sheetId="4" r:id="rId2"/>
    <sheet name="Rebalance" sheetId="3" r:id="rId3"/>
  </sheets>
  <calcPr calcId="152511"/>
</workbook>
</file>

<file path=xl/calcChain.xml><?xml version="1.0" encoding="utf-8"?>
<calcChain xmlns="http://schemas.openxmlformats.org/spreadsheetml/2006/main">
  <c r="G7" i="3" l="1"/>
  <c r="S2" i="4"/>
  <c r="S3" i="4"/>
  <c r="S4" i="4"/>
  <c r="S5" i="4"/>
  <c r="S6" i="4"/>
  <c r="S7" i="4"/>
  <c r="S8" i="4"/>
  <c r="S9" i="4"/>
  <c r="S2" i="3"/>
  <c r="S3" i="3"/>
  <c r="S4" i="3"/>
  <c r="S5" i="3"/>
  <c r="S6" i="3"/>
  <c r="S7" i="3"/>
  <c r="S8" i="3"/>
  <c r="S9" i="3"/>
  <c r="E9" i="4" l="1"/>
  <c r="D9" i="4"/>
  <c r="C9" i="4"/>
  <c r="B9" i="4"/>
  <c r="E8" i="4"/>
  <c r="D8" i="4"/>
  <c r="C8" i="4"/>
  <c r="J8" i="4" s="1"/>
  <c r="B8" i="4"/>
  <c r="E7" i="4"/>
  <c r="D7" i="4"/>
  <c r="C7" i="4"/>
  <c r="B7" i="4"/>
  <c r="E6" i="4"/>
  <c r="D6" i="4"/>
  <c r="C6" i="4"/>
  <c r="J6" i="4" s="1"/>
  <c r="B6" i="4"/>
  <c r="E5" i="4"/>
  <c r="D5" i="4"/>
  <c r="C5" i="4"/>
  <c r="J5" i="4" s="1"/>
  <c r="B5" i="4"/>
  <c r="E4" i="4"/>
  <c r="D4" i="4"/>
  <c r="C4" i="4"/>
  <c r="J4" i="4" s="1"/>
  <c r="B4" i="4"/>
  <c r="U4" i="4" s="1"/>
  <c r="E3" i="4"/>
  <c r="D3" i="4"/>
  <c r="C3" i="4"/>
  <c r="J3" i="4" s="1"/>
  <c r="B3" i="4"/>
  <c r="E2" i="4"/>
  <c r="D2" i="4"/>
  <c r="C2" i="4"/>
  <c r="B2" i="4"/>
  <c r="U3" i="4" l="1"/>
  <c r="R9" i="4"/>
  <c r="U8" i="4"/>
  <c r="U7" i="4"/>
  <c r="U9" i="4"/>
  <c r="R8" i="4"/>
  <c r="T8" i="4" s="1"/>
  <c r="J7" i="4"/>
  <c r="R3" i="4"/>
  <c r="R4" i="4"/>
  <c r="U2" i="4"/>
  <c r="R5" i="4"/>
  <c r="U5" i="4"/>
  <c r="K5" i="4" s="1"/>
  <c r="R6" i="4"/>
  <c r="U6" i="4"/>
  <c r="R7" i="4"/>
  <c r="J9" i="4"/>
  <c r="R2" i="4"/>
  <c r="J2" i="4"/>
  <c r="E9" i="3"/>
  <c r="D9" i="3"/>
  <c r="C9" i="3"/>
  <c r="J9" i="3" s="1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J4" i="3" s="1"/>
  <c r="B4" i="3"/>
  <c r="E3" i="3"/>
  <c r="D3" i="3"/>
  <c r="C3" i="3"/>
  <c r="J3" i="3" s="1"/>
  <c r="B3" i="3"/>
  <c r="E2" i="3"/>
  <c r="D2" i="3"/>
  <c r="C2" i="3"/>
  <c r="J2" i="3" s="1"/>
  <c r="B2" i="3"/>
  <c r="T9" i="4" l="1"/>
  <c r="U6" i="3"/>
  <c r="T3" i="4"/>
  <c r="R5" i="3"/>
  <c r="T4" i="4"/>
  <c r="T7" i="4"/>
  <c r="K6" i="4"/>
  <c r="T6" i="4"/>
  <c r="K4" i="4"/>
  <c r="T2" i="4"/>
  <c r="K3" i="4"/>
  <c r="K2" i="4"/>
  <c r="K8" i="4"/>
  <c r="T5" i="4"/>
  <c r="K7" i="4"/>
  <c r="K9" i="4"/>
  <c r="U2" i="3"/>
  <c r="R7" i="3"/>
  <c r="U8" i="3"/>
  <c r="U7" i="3"/>
  <c r="U9" i="3"/>
  <c r="J6" i="3"/>
  <c r="J8" i="3"/>
  <c r="R6" i="3"/>
  <c r="J5" i="3"/>
  <c r="R2" i="3"/>
  <c r="U3" i="3"/>
  <c r="J7" i="3"/>
  <c r="U5" i="3"/>
  <c r="U4" i="3"/>
  <c r="R3" i="3"/>
  <c r="R4" i="3"/>
  <c r="R8" i="3"/>
  <c r="R9" i="3"/>
  <c r="P2" i="4" l="1"/>
  <c r="L2" i="4" s="1"/>
  <c r="T5" i="3"/>
  <c r="T9" i="3"/>
  <c r="G3" i="3"/>
  <c r="K3" i="3" s="1"/>
  <c r="T4" i="3"/>
  <c r="T7" i="3"/>
  <c r="P7" i="4"/>
  <c r="L7" i="4" s="1"/>
  <c r="M7" i="4" s="1"/>
  <c r="Y7" i="4" s="1"/>
  <c r="P6" i="4"/>
  <c r="L6" i="4" s="1"/>
  <c r="M6" i="4" s="1"/>
  <c r="P5" i="4"/>
  <c r="L5" i="4" s="1"/>
  <c r="M5" i="4" s="1"/>
  <c r="T6" i="3"/>
  <c r="P3" i="4"/>
  <c r="L3" i="4" s="1"/>
  <c r="M3" i="4" s="1"/>
  <c r="M2" i="4"/>
  <c r="X2" i="4" s="1"/>
  <c r="P8" i="4"/>
  <c r="L8" i="4" s="1"/>
  <c r="P4" i="4"/>
  <c r="L4" i="4" s="1"/>
  <c r="M4" i="4" s="1"/>
  <c r="X4" i="4" s="1"/>
  <c r="P9" i="4"/>
  <c r="L9" i="4" s="1"/>
  <c r="T8" i="3"/>
  <c r="T3" i="3"/>
  <c r="T2" i="3"/>
  <c r="G8" i="3"/>
  <c r="K8" i="3" s="1"/>
  <c r="G2" i="3"/>
  <c r="K2" i="3" s="1"/>
  <c r="G4" i="3"/>
  <c r="K4" i="3" s="1"/>
  <c r="G6" i="3"/>
  <c r="K6" i="3" s="1"/>
  <c r="G5" i="3"/>
  <c r="K5" i="3" s="1"/>
  <c r="G9" i="3"/>
  <c r="K9" i="3" s="1"/>
  <c r="K7" i="3"/>
  <c r="P6" i="3" l="1"/>
  <c r="H6" i="3" s="1"/>
  <c r="L6" i="3" s="1"/>
  <c r="P9" i="3"/>
  <c r="H9" i="3" s="1"/>
  <c r="L9" i="3" s="1"/>
  <c r="Y3" i="4"/>
  <c r="P8" i="3"/>
  <c r="H8" i="3" s="1"/>
  <c r="L8" i="3" s="1"/>
  <c r="N6" i="4"/>
  <c r="W6" i="4"/>
  <c r="X6" i="4"/>
  <c r="Y6" i="4"/>
  <c r="N3" i="4"/>
  <c r="W3" i="4"/>
  <c r="N5" i="4"/>
  <c r="W5" i="4"/>
  <c r="X5" i="4"/>
  <c r="X3" i="4"/>
  <c r="N2" i="4"/>
  <c r="W2" i="4"/>
  <c r="M9" i="4"/>
  <c r="Y9" i="4" s="1"/>
  <c r="N4" i="4"/>
  <c r="W4" i="4"/>
  <c r="Y4" i="4"/>
  <c r="Y5" i="4"/>
  <c r="M8" i="4"/>
  <c r="Y8" i="4" s="1"/>
  <c r="N7" i="4"/>
  <c r="W7" i="4"/>
  <c r="X7" i="4"/>
  <c r="Y2" i="4"/>
  <c r="P2" i="3"/>
  <c r="H2" i="3" s="1"/>
  <c r="L2" i="3" s="1"/>
  <c r="P4" i="3"/>
  <c r="H4" i="3" s="1"/>
  <c r="L4" i="3" s="1"/>
  <c r="M4" i="3" s="1"/>
  <c r="P5" i="3"/>
  <c r="H5" i="3" s="1"/>
  <c r="L5" i="3" s="1"/>
  <c r="M5" i="3" s="1"/>
  <c r="P7" i="3"/>
  <c r="H7" i="3" s="1"/>
  <c r="L7" i="3" s="1"/>
  <c r="M7" i="3" s="1"/>
  <c r="P3" i="3"/>
  <c r="H3" i="3" s="1"/>
  <c r="L3" i="3" s="1"/>
  <c r="M3" i="3" s="1"/>
  <c r="N9" i="4" l="1"/>
  <c r="W9" i="4"/>
  <c r="X9" i="4"/>
  <c r="N8" i="4"/>
  <c r="W8" i="4"/>
  <c r="X8" i="4"/>
  <c r="Y4" i="3"/>
  <c r="X4" i="3"/>
  <c r="Y5" i="3"/>
  <c r="N3" i="3"/>
  <c r="W3" i="3"/>
  <c r="X3" i="3"/>
  <c r="N5" i="3"/>
  <c r="W5" i="3"/>
  <c r="Y7" i="3"/>
  <c r="M8" i="3"/>
  <c r="X5" i="3"/>
  <c r="N7" i="3"/>
  <c r="W7" i="3"/>
  <c r="M6" i="3"/>
  <c r="Y6" i="3" s="1"/>
  <c r="M9" i="3"/>
  <c r="N4" i="3"/>
  <c r="W4" i="3"/>
  <c r="Y3" i="3"/>
  <c r="M2" i="3"/>
  <c r="X7" i="3"/>
  <c r="N9" i="3" l="1"/>
  <c r="W9" i="3"/>
  <c r="X9" i="3"/>
  <c r="N8" i="3"/>
  <c r="W8" i="3"/>
  <c r="X8" i="3"/>
  <c r="Y8" i="3"/>
  <c r="Y9" i="3"/>
  <c r="N2" i="3"/>
  <c r="W2" i="3"/>
  <c r="X2" i="3"/>
  <c r="N6" i="3"/>
  <c r="W6" i="3"/>
  <c r="X6" i="3"/>
  <c r="Y2" i="3"/>
</calcChain>
</file>

<file path=xl/sharedStrings.xml><?xml version="1.0" encoding="utf-8"?>
<sst xmlns="http://schemas.openxmlformats.org/spreadsheetml/2006/main" count="138" uniqueCount="70">
  <si>
    <t>ShadowOps_Hunter_LW2</t>
  </si>
  <si>
    <t>ShadowOps_Dragoon_LW2</t>
  </si>
  <si>
    <t>ShadowOps_Survivalist_LW2</t>
  </si>
  <si>
    <t>ShadowOps_CombatEngineer_LW2</t>
  </si>
  <si>
    <t>ShadowOps_Scrapper_LW2</t>
  </si>
  <si>
    <t>ShadowOps_Juggernaut_LW2</t>
  </si>
  <si>
    <t>ShadowOps_Recon_LW2</t>
  </si>
  <si>
    <t>ShadowOps_Infantry_LW2</t>
  </si>
  <si>
    <t>Class</t>
  </si>
  <si>
    <t>Missions</t>
  </si>
  <si>
    <t>Kills</t>
  </si>
  <si>
    <t>Assists</t>
  </si>
  <si>
    <t>MissionXP</t>
  </si>
  <si>
    <t>KillXP</t>
  </si>
  <si>
    <t>MissionEnemies</t>
  </si>
  <si>
    <t>AssistXP</t>
  </si>
  <si>
    <t>AssistsPerKill</t>
  </si>
  <si>
    <t>MissionXPWeight</t>
  </si>
  <si>
    <t>TotalXP</t>
  </si>
  <si>
    <t>XP/Mission</t>
  </si>
  <si>
    <t>MinXP/M</t>
  </si>
  <si>
    <t>MaxXP/M</t>
  </si>
  <si>
    <t>K/M</t>
  </si>
  <si>
    <t>AvgXP/M</t>
  </si>
  <si>
    <t>Kill%</t>
  </si>
  <si>
    <t>Assist%</t>
  </si>
  <si>
    <t>Mission%</t>
  </si>
  <si>
    <t>Target XP/M</t>
  </si>
  <si>
    <t>Sgt Sarah ''Gran'' Hahn</t>
  </si>
  <si>
    <t>SSgt Midori ''Typhoon'' Kojima</t>
  </si>
  <si>
    <t>Sgt Sam ''Cyber'' Dunn</t>
  </si>
  <si>
    <t>Sgt Maura ''Cobra'' O'Brien</t>
  </si>
  <si>
    <t>Sgt Revy ''Two Hands'' Lee</t>
  </si>
  <si>
    <t>Sgt Fei ''Tiger'' Ho</t>
  </si>
  <si>
    <t>SSgt Martha ''Hearts'' Ulrich</t>
  </si>
  <si>
    <t>1Lt Yutaka ''Oni'' Shimizu</t>
  </si>
  <si>
    <t>SSgt Joan ''Wire'' Ferguson</t>
  </si>
  <si>
    <t>Sgt John ''Human'' Smith</t>
  </si>
  <si>
    <t>SSgt Ian ''Hawaii'' Martin</t>
  </si>
  <si>
    <t>Sgt Claude ''Lion'' Morel</t>
  </si>
  <si>
    <t>1Lt Harry ''Sandman'' Jackson</t>
  </si>
  <si>
    <t>1Lt James ''Ironskin'' Long</t>
  </si>
  <si>
    <t>SSgt Magdalena ''Knight'' Kwiatkowski</t>
  </si>
  <si>
    <t>2Lt Cynthia ''Acid'' Campbell</t>
  </si>
  <si>
    <t>2Lt Bosede ''Reaper'' Ngele</t>
  </si>
  <si>
    <t>SSgt Ross ''Panther'' Palmer</t>
  </si>
  <si>
    <t>SSgt Wendy ''Halloween'' Tucker</t>
  </si>
  <si>
    <t>Sgt Stig 'Murphy' Nilsen</t>
  </si>
  <si>
    <t>SSgt Thor ''Cobra'' Nilsen</t>
  </si>
  <si>
    <t>2Lt Masahiro ''Tetsu'' Yamashita</t>
  </si>
  <si>
    <t>Sgt S9 Motoko ''Ghost'' Kusanagi</t>
  </si>
  <si>
    <t>Cpl Brian 'Ox' Thomas</t>
  </si>
  <si>
    <t>Sgt Esmerelda ''Barrel'' Garza</t>
  </si>
  <si>
    <t>2Lt Hilde ''Circuit'' Hansen</t>
  </si>
  <si>
    <t>Cpl Paula ''Syndrome'' White</t>
  </si>
  <si>
    <t>Cpl Mathis ''System'' Lambert</t>
  </si>
  <si>
    <t>Cpl Constance ''Saber'' Girard</t>
  </si>
  <si>
    <t>Sgt Alexandra 'Bolt' Golubeva</t>
  </si>
  <si>
    <t>Sq Soo ''Ice'' Yoon</t>
  </si>
  <si>
    <t>LCpl Tom ''Deadlock'' Robinson</t>
  </si>
  <si>
    <t>Sq Sofia Golubeva</t>
  </si>
  <si>
    <t>Cpl Esha ''Bubblegum'' Banerjee</t>
  </si>
  <si>
    <t>Sq S9 ''Eyes'' Batou</t>
  </si>
  <si>
    <t>Sq Kathleen ''Mercy'' McIntyre</t>
  </si>
  <si>
    <t>Sq Marc ''Grit'' Morel</t>
  </si>
  <si>
    <t>Rk Rin ''Ace'' Yamashita</t>
  </si>
  <si>
    <t>Rookie</t>
  </si>
  <si>
    <t>Rk Hye Jin ''Baroness'' Jeong</t>
  </si>
  <si>
    <t>Rk Brittany ''Shadow'' Hudson</t>
  </si>
  <si>
    <t>Rk Declan ''Crash'' O'Doherty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</si>
</sst>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13" sqref="E13"/>
    </sheetView>
  </sheetViews>
  <sheetFormatPr defaultRowHeight="15" x14ac:dyDescent="0.25"/>
  <cols>
    <col min="1" max="1" width="34.140625" bestFit="1" customWidth="1"/>
    <col min="2" max="2" width="32.5703125" bestFit="1" customWidth="1"/>
  </cols>
  <sheetData>
    <row r="1" spans="1:6" x14ac:dyDescent="0.25">
      <c r="A1" t="s">
        <v>28</v>
      </c>
      <c r="B1" t="s">
        <v>4</v>
      </c>
      <c r="C1">
        <v>8</v>
      </c>
      <c r="D1">
        <v>10</v>
      </c>
      <c r="E1">
        <v>81</v>
      </c>
      <c r="F1">
        <v>12.916700000000001</v>
      </c>
    </row>
    <row r="2" spans="1:6" x14ac:dyDescent="0.25">
      <c r="A2" t="s">
        <v>29</v>
      </c>
      <c r="B2" t="s">
        <v>2</v>
      </c>
      <c r="C2">
        <v>8</v>
      </c>
      <c r="D2">
        <v>19</v>
      </c>
      <c r="E2">
        <v>81</v>
      </c>
      <c r="F2">
        <v>13.8833</v>
      </c>
    </row>
    <row r="3" spans="1:6" x14ac:dyDescent="0.25">
      <c r="A3" t="s">
        <v>30</v>
      </c>
      <c r="B3" t="s">
        <v>0</v>
      </c>
      <c r="C3">
        <v>6</v>
      </c>
      <c r="D3">
        <v>16</v>
      </c>
      <c r="E3">
        <v>66</v>
      </c>
      <c r="F3">
        <v>10.240500000000001</v>
      </c>
    </row>
    <row r="4" spans="1:6" x14ac:dyDescent="0.25">
      <c r="A4" t="s">
        <v>31</v>
      </c>
      <c r="B4" t="s">
        <v>3</v>
      </c>
      <c r="C4">
        <v>8</v>
      </c>
      <c r="D4">
        <v>14</v>
      </c>
      <c r="E4">
        <v>68</v>
      </c>
      <c r="F4">
        <v>11.916700000000001</v>
      </c>
    </row>
    <row r="5" spans="1:6" x14ac:dyDescent="0.25">
      <c r="A5" t="s">
        <v>32</v>
      </c>
      <c r="B5" t="s">
        <v>7</v>
      </c>
      <c r="C5">
        <v>7</v>
      </c>
      <c r="D5">
        <v>9</v>
      </c>
      <c r="E5">
        <v>66</v>
      </c>
      <c r="F5">
        <v>11.107100000000001</v>
      </c>
    </row>
    <row r="6" spans="1:6" x14ac:dyDescent="0.25">
      <c r="A6" t="s">
        <v>33</v>
      </c>
      <c r="B6" t="s">
        <v>1</v>
      </c>
      <c r="C6">
        <v>6</v>
      </c>
      <c r="D6">
        <v>3</v>
      </c>
      <c r="E6">
        <v>47</v>
      </c>
      <c r="F6">
        <v>13.0976</v>
      </c>
    </row>
    <row r="7" spans="1:6" x14ac:dyDescent="0.25">
      <c r="A7" t="s">
        <v>34</v>
      </c>
      <c r="B7" t="s">
        <v>5</v>
      </c>
      <c r="C7">
        <v>9</v>
      </c>
      <c r="D7">
        <v>15</v>
      </c>
      <c r="E7">
        <v>73</v>
      </c>
      <c r="F7">
        <v>15.15</v>
      </c>
    </row>
    <row r="8" spans="1:6" x14ac:dyDescent="0.25">
      <c r="A8" t="s">
        <v>35</v>
      </c>
      <c r="B8" t="s">
        <v>3</v>
      </c>
      <c r="C8">
        <v>7</v>
      </c>
      <c r="D8">
        <v>13</v>
      </c>
      <c r="E8">
        <v>66</v>
      </c>
      <c r="F8">
        <v>11.5</v>
      </c>
    </row>
    <row r="9" spans="1:6" x14ac:dyDescent="0.25">
      <c r="A9" t="s">
        <v>36</v>
      </c>
      <c r="B9" t="s">
        <v>0</v>
      </c>
      <c r="C9">
        <v>8</v>
      </c>
      <c r="D9">
        <v>22</v>
      </c>
      <c r="E9">
        <v>106</v>
      </c>
      <c r="F9">
        <v>16.033300000000001</v>
      </c>
    </row>
    <row r="10" spans="1:6" x14ac:dyDescent="0.25">
      <c r="A10" t="s">
        <v>37</v>
      </c>
      <c r="B10" t="s">
        <v>5</v>
      </c>
      <c r="C10">
        <v>6</v>
      </c>
      <c r="D10">
        <v>13</v>
      </c>
      <c r="E10">
        <v>93</v>
      </c>
      <c r="F10">
        <v>12.2</v>
      </c>
    </row>
    <row r="11" spans="1:6" x14ac:dyDescent="0.25">
      <c r="A11" t="s">
        <v>38</v>
      </c>
      <c r="B11" t="s">
        <v>2</v>
      </c>
      <c r="C11">
        <v>7</v>
      </c>
      <c r="D11">
        <v>24</v>
      </c>
      <c r="E11">
        <v>114</v>
      </c>
      <c r="F11">
        <v>15.1333</v>
      </c>
    </row>
    <row r="12" spans="1:6" x14ac:dyDescent="0.25">
      <c r="A12" t="s">
        <v>39</v>
      </c>
      <c r="B12" t="s">
        <v>7</v>
      </c>
      <c r="C12">
        <v>6</v>
      </c>
      <c r="D12">
        <v>9</v>
      </c>
      <c r="E12">
        <v>77</v>
      </c>
      <c r="F12">
        <v>12.033300000000001</v>
      </c>
    </row>
    <row r="13" spans="1:6" x14ac:dyDescent="0.25">
      <c r="A13" t="s">
        <v>40</v>
      </c>
      <c r="B13" t="s">
        <v>6</v>
      </c>
      <c r="C13">
        <v>8</v>
      </c>
      <c r="D13">
        <v>8</v>
      </c>
      <c r="E13">
        <v>77</v>
      </c>
      <c r="F13">
        <v>6.0237999999999996</v>
      </c>
    </row>
    <row r="14" spans="1:6" x14ac:dyDescent="0.25">
      <c r="A14" t="s">
        <v>41</v>
      </c>
      <c r="B14" t="s">
        <v>7</v>
      </c>
      <c r="C14">
        <v>8</v>
      </c>
      <c r="D14">
        <v>8</v>
      </c>
      <c r="E14">
        <v>77</v>
      </c>
      <c r="F14">
        <v>13.466699999999999</v>
      </c>
    </row>
    <row r="15" spans="1:6" x14ac:dyDescent="0.25">
      <c r="A15" t="s">
        <v>42</v>
      </c>
      <c r="B15" t="s">
        <v>2</v>
      </c>
      <c r="C15">
        <v>8</v>
      </c>
      <c r="D15">
        <v>25</v>
      </c>
      <c r="E15">
        <v>113</v>
      </c>
      <c r="F15">
        <v>17</v>
      </c>
    </row>
    <row r="16" spans="1:6" x14ac:dyDescent="0.25">
      <c r="A16" t="s">
        <v>43</v>
      </c>
      <c r="B16" t="s">
        <v>1</v>
      </c>
      <c r="C16">
        <v>8</v>
      </c>
      <c r="D16">
        <v>6</v>
      </c>
      <c r="E16">
        <v>109</v>
      </c>
      <c r="F16">
        <v>11.066700000000001</v>
      </c>
    </row>
    <row r="17" spans="1:6" x14ac:dyDescent="0.25">
      <c r="A17" t="s">
        <v>44</v>
      </c>
      <c r="B17" t="s">
        <v>5</v>
      </c>
      <c r="C17">
        <v>3</v>
      </c>
      <c r="D17">
        <v>6</v>
      </c>
      <c r="E17">
        <v>39</v>
      </c>
      <c r="F17">
        <v>5.5</v>
      </c>
    </row>
    <row r="18" spans="1:6" x14ac:dyDescent="0.25">
      <c r="A18" t="s">
        <v>45</v>
      </c>
      <c r="B18" t="s">
        <v>0</v>
      </c>
      <c r="C18">
        <v>8</v>
      </c>
      <c r="D18">
        <v>23</v>
      </c>
      <c r="E18">
        <v>88</v>
      </c>
      <c r="F18">
        <v>12.3238</v>
      </c>
    </row>
    <row r="19" spans="1:6" x14ac:dyDescent="0.25">
      <c r="A19" t="s">
        <v>46</v>
      </c>
      <c r="B19" t="s">
        <v>4</v>
      </c>
      <c r="C19">
        <v>6</v>
      </c>
      <c r="D19">
        <v>20</v>
      </c>
      <c r="E19">
        <v>92</v>
      </c>
      <c r="F19">
        <v>12.7667</v>
      </c>
    </row>
    <row r="20" spans="1:6" x14ac:dyDescent="0.25">
      <c r="A20" t="s">
        <v>47</v>
      </c>
      <c r="B20" t="s">
        <v>3</v>
      </c>
      <c r="C20">
        <v>6</v>
      </c>
      <c r="D20">
        <v>10</v>
      </c>
      <c r="E20">
        <v>55</v>
      </c>
      <c r="F20">
        <v>10.757099999999999</v>
      </c>
    </row>
    <row r="21" spans="1:6" x14ac:dyDescent="0.25">
      <c r="A21" t="s">
        <v>48</v>
      </c>
      <c r="B21" t="s">
        <v>1</v>
      </c>
      <c r="C21">
        <v>9</v>
      </c>
      <c r="D21">
        <v>6</v>
      </c>
      <c r="E21">
        <v>103</v>
      </c>
      <c r="F21">
        <v>17.723800000000001</v>
      </c>
    </row>
    <row r="22" spans="1:6" x14ac:dyDescent="0.25">
      <c r="A22" t="s">
        <v>49</v>
      </c>
      <c r="B22" t="s">
        <v>6</v>
      </c>
      <c r="C22">
        <v>4</v>
      </c>
      <c r="D22">
        <v>1</v>
      </c>
      <c r="E22">
        <v>33</v>
      </c>
      <c r="F22">
        <v>4.6666999999999996</v>
      </c>
    </row>
    <row r="23" spans="1:6" x14ac:dyDescent="0.25">
      <c r="A23" t="s">
        <v>50</v>
      </c>
      <c r="B23" t="s">
        <v>4</v>
      </c>
      <c r="C23">
        <v>5</v>
      </c>
      <c r="D23">
        <v>6</v>
      </c>
      <c r="E23">
        <v>35</v>
      </c>
      <c r="F23">
        <v>9.8332999999999995</v>
      </c>
    </row>
    <row r="24" spans="1:6" x14ac:dyDescent="0.25">
      <c r="A24" t="s">
        <v>51</v>
      </c>
      <c r="B24" t="s">
        <v>4</v>
      </c>
      <c r="C24">
        <v>4</v>
      </c>
      <c r="D24">
        <v>3</v>
      </c>
      <c r="E24">
        <v>42</v>
      </c>
      <c r="F24">
        <v>6.5</v>
      </c>
    </row>
    <row r="25" spans="1:6" x14ac:dyDescent="0.25">
      <c r="A25" t="s">
        <v>52</v>
      </c>
      <c r="B25" t="s">
        <v>1</v>
      </c>
      <c r="C25">
        <v>5</v>
      </c>
      <c r="D25">
        <v>8</v>
      </c>
      <c r="E25">
        <v>90</v>
      </c>
      <c r="F25">
        <v>11.2</v>
      </c>
    </row>
    <row r="26" spans="1:6" x14ac:dyDescent="0.25">
      <c r="A26" t="s">
        <v>53</v>
      </c>
      <c r="B26" t="s">
        <v>0</v>
      </c>
      <c r="C26">
        <v>2</v>
      </c>
      <c r="D26">
        <v>4</v>
      </c>
      <c r="E26">
        <v>30</v>
      </c>
      <c r="F26">
        <v>3.9666999999999999</v>
      </c>
    </row>
    <row r="27" spans="1:6" x14ac:dyDescent="0.25">
      <c r="A27" t="s">
        <v>54</v>
      </c>
      <c r="B27" t="s">
        <v>7</v>
      </c>
      <c r="C27">
        <v>3</v>
      </c>
      <c r="D27">
        <v>5</v>
      </c>
      <c r="E27">
        <v>39</v>
      </c>
      <c r="F27">
        <v>5.3333000000000004</v>
      </c>
    </row>
    <row r="28" spans="1:6" x14ac:dyDescent="0.25">
      <c r="A28" t="s">
        <v>55</v>
      </c>
      <c r="B28" t="s">
        <v>5</v>
      </c>
      <c r="C28">
        <v>3</v>
      </c>
      <c r="D28">
        <v>8</v>
      </c>
      <c r="E28">
        <v>29</v>
      </c>
      <c r="F28">
        <v>5.6666999999999996</v>
      </c>
    </row>
    <row r="29" spans="1:6" x14ac:dyDescent="0.25">
      <c r="A29" t="s">
        <v>56</v>
      </c>
      <c r="B29" t="s">
        <v>6</v>
      </c>
      <c r="C29">
        <v>2</v>
      </c>
      <c r="D29">
        <v>1</v>
      </c>
      <c r="E29">
        <v>30</v>
      </c>
      <c r="F29">
        <v>4.5</v>
      </c>
    </row>
    <row r="30" spans="1:6" x14ac:dyDescent="0.25">
      <c r="A30" t="s">
        <v>57</v>
      </c>
      <c r="B30" t="s">
        <v>3</v>
      </c>
      <c r="C30">
        <v>2</v>
      </c>
      <c r="D30">
        <v>5</v>
      </c>
      <c r="E30">
        <v>54</v>
      </c>
      <c r="F30">
        <v>6.2</v>
      </c>
    </row>
    <row r="31" spans="1:6" x14ac:dyDescent="0.25">
      <c r="A31" t="s">
        <v>58</v>
      </c>
      <c r="B31" t="s">
        <v>6</v>
      </c>
      <c r="C31">
        <v>0</v>
      </c>
      <c r="D31">
        <v>0</v>
      </c>
      <c r="E31">
        <v>0</v>
      </c>
      <c r="F31">
        <v>6.2</v>
      </c>
    </row>
    <row r="32" spans="1:6" x14ac:dyDescent="0.25">
      <c r="A32" t="s">
        <v>59</v>
      </c>
      <c r="B32" t="s">
        <v>2</v>
      </c>
      <c r="C32">
        <v>1</v>
      </c>
      <c r="D32">
        <v>2</v>
      </c>
      <c r="E32">
        <v>22</v>
      </c>
      <c r="F32">
        <v>1.6667000000000001</v>
      </c>
    </row>
    <row r="33" spans="1:6" x14ac:dyDescent="0.25">
      <c r="A33" t="s">
        <v>60</v>
      </c>
      <c r="B33" t="s">
        <v>5</v>
      </c>
      <c r="C33">
        <v>0</v>
      </c>
      <c r="D33">
        <v>0</v>
      </c>
      <c r="E33">
        <v>0</v>
      </c>
      <c r="F33">
        <v>1.6667000000000001</v>
      </c>
    </row>
    <row r="34" spans="1:6" x14ac:dyDescent="0.25">
      <c r="A34" t="s">
        <v>61</v>
      </c>
      <c r="B34" t="s">
        <v>4</v>
      </c>
      <c r="C34">
        <v>1</v>
      </c>
      <c r="D34">
        <v>4</v>
      </c>
      <c r="E34">
        <v>16</v>
      </c>
      <c r="F34">
        <v>2.5</v>
      </c>
    </row>
    <row r="35" spans="1:6" x14ac:dyDescent="0.25">
      <c r="A35" t="s">
        <v>62</v>
      </c>
      <c r="B35" t="s">
        <v>2</v>
      </c>
      <c r="C35">
        <v>0</v>
      </c>
      <c r="D35">
        <v>0</v>
      </c>
      <c r="E35">
        <v>0</v>
      </c>
      <c r="F35">
        <v>2.5</v>
      </c>
    </row>
    <row r="36" spans="1:6" x14ac:dyDescent="0.25">
      <c r="A36" t="s">
        <v>63</v>
      </c>
      <c r="B36" t="s">
        <v>3</v>
      </c>
      <c r="C36">
        <v>0</v>
      </c>
      <c r="D36">
        <v>0</v>
      </c>
      <c r="E36">
        <v>0</v>
      </c>
      <c r="F36">
        <v>2.5</v>
      </c>
    </row>
    <row r="37" spans="1:6" x14ac:dyDescent="0.25">
      <c r="A37" t="s">
        <v>64</v>
      </c>
      <c r="B37" t="s">
        <v>0</v>
      </c>
      <c r="C37">
        <v>0</v>
      </c>
      <c r="D37">
        <v>0</v>
      </c>
      <c r="E37">
        <v>0</v>
      </c>
      <c r="F37">
        <v>2.5</v>
      </c>
    </row>
    <row r="38" spans="1:6" x14ac:dyDescent="0.25">
      <c r="A38" t="s">
        <v>65</v>
      </c>
      <c r="B38" t="s">
        <v>66</v>
      </c>
      <c r="C38">
        <v>0</v>
      </c>
      <c r="D38">
        <v>0</v>
      </c>
      <c r="E38">
        <v>0</v>
      </c>
      <c r="F38">
        <v>2.5</v>
      </c>
    </row>
    <row r="39" spans="1:6" x14ac:dyDescent="0.25">
      <c r="A39" t="s">
        <v>67</v>
      </c>
      <c r="B39" t="s">
        <v>66</v>
      </c>
      <c r="C39">
        <v>0</v>
      </c>
      <c r="D39">
        <v>0</v>
      </c>
      <c r="E39">
        <v>0</v>
      </c>
      <c r="F39">
        <v>2.5</v>
      </c>
    </row>
    <row r="40" spans="1:6" x14ac:dyDescent="0.25">
      <c r="A40" t="s">
        <v>68</v>
      </c>
      <c r="B40" t="s">
        <v>66</v>
      </c>
      <c r="C40">
        <v>0</v>
      </c>
      <c r="D40">
        <v>0</v>
      </c>
      <c r="E40">
        <v>0</v>
      </c>
      <c r="F40">
        <v>2.5</v>
      </c>
    </row>
    <row r="41" spans="1:6" x14ac:dyDescent="0.25">
      <c r="A41" t="s">
        <v>69</v>
      </c>
      <c r="B41" t="s">
        <v>66</v>
      </c>
      <c r="C41">
        <v>0</v>
      </c>
      <c r="D41">
        <v>0</v>
      </c>
      <c r="E41">
        <v>0</v>
      </c>
      <c r="F4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G7" sqref="G7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SUMIF(lw2_xpdata!$B:$B,Current!$A2,lw2_xpdata!C:C)</f>
        <v>23</v>
      </c>
      <c r="C2">
        <f>SUMIF(lw2_xpdata!$B:$B,Current!$A2,lw2_xpdata!D:D)</f>
        <v>42</v>
      </c>
      <c r="D2">
        <f>SUMIF(lw2_xpdata!$B:$B,Current!$A2,lw2_xpdata!E:E)</f>
        <v>243</v>
      </c>
      <c r="E2" s="1">
        <f>SUMIF(lw2_xpdata!$B:$B,Current!$A2,lw2_xpdata!F:F)</f>
        <v>42.873800000000003</v>
      </c>
      <c r="G2">
        <v>5</v>
      </c>
      <c r="H2">
        <v>5.9</v>
      </c>
      <c r="J2" s="1">
        <f>C2</f>
        <v>42</v>
      </c>
      <c r="K2" s="1">
        <f>D2/G2</f>
        <v>48.6</v>
      </c>
      <c r="L2" s="1">
        <f>E2*H2</f>
        <v>252.95542000000003</v>
      </c>
      <c r="M2" s="1">
        <f>SUM(J2:L2)</f>
        <v>343.55542000000003</v>
      </c>
      <c r="N2" s="1">
        <f>M2/B2</f>
        <v>14.937192173913045</v>
      </c>
      <c r="P2" s="1">
        <f>R2+(S2-R2)*(MAX(T:T)-T2)/(MAX(T:T)-MIN(T:T))</f>
        <v>14.91649714230374</v>
      </c>
      <c r="R2" s="1">
        <f t="shared" ref="R2:R9" si="0">(C2+D2/5+E2*5.6)/B2</f>
        <v>14.377968695652172</v>
      </c>
      <c r="S2" s="1">
        <f t="shared" ref="S2:S9" si="1">(C2+D2/4+E2*5.9)/B2</f>
        <v>15.465453043478261</v>
      </c>
      <c r="T2" s="1">
        <f>(R2+S2)/2</f>
        <v>14.921710869565217</v>
      </c>
      <c r="U2" s="1">
        <f>C2/B2</f>
        <v>1.826086956521739</v>
      </c>
      <c r="W2" s="2">
        <f>100*J2/$M2</f>
        <v>12.225101848196719</v>
      </c>
      <c r="X2" s="2">
        <f t="shared" ref="X2:Y9" si="2">100*K2/$M2</f>
        <v>14.146189281484773</v>
      </c>
      <c r="Y2" s="2">
        <f t="shared" si="2"/>
        <v>73.628708870318519</v>
      </c>
      <c r="AA2" s="1"/>
    </row>
    <row r="3" spans="1:27" x14ac:dyDescent="0.25">
      <c r="A3" t="s">
        <v>1</v>
      </c>
      <c r="B3">
        <f>SUMIF(lw2_xpdata!$B:$B,Current!$A3,lw2_xpdata!C:C)</f>
        <v>28</v>
      </c>
      <c r="C3">
        <f>SUMIF(lw2_xpdata!$B:$B,Current!$A3,lw2_xpdata!D:D)</f>
        <v>23</v>
      </c>
      <c r="D3">
        <f>SUMIF(lw2_xpdata!$B:$B,Current!$A3,lw2_xpdata!E:E)</f>
        <v>349</v>
      </c>
      <c r="E3" s="1">
        <f>SUMIF(lw2_xpdata!$B:$B,Current!$A3,lw2_xpdata!F:F)</f>
        <v>53.088099999999997</v>
      </c>
      <c r="G3">
        <v>4</v>
      </c>
      <c r="H3">
        <v>5.6</v>
      </c>
      <c r="J3" s="1">
        <f t="shared" ref="J3:J9" si="3">C3</f>
        <v>23</v>
      </c>
      <c r="K3" s="1">
        <f t="shared" ref="K3:K9" si="4">D3/G3</f>
        <v>87.25</v>
      </c>
      <c r="L3" s="1">
        <f t="shared" ref="L3:L9" si="5">E3*H3</f>
        <v>297.29335999999995</v>
      </c>
      <c r="M3" s="1">
        <f t="shared" ref="M3:M9" si="6">SUM(J3:L3)</f>
        <v>407.54335999999995</v>
      </c>
      <c r="N3" s="1">
        <f t="shared" ref="N3:N9" si="7">M3/B3</f>
        <v>14.555119999999999</v>
      </c>
      <c r="P3" s="1">
        <f t="shared" ref="P3:P9" si="8">R3+(S3-R3)*(MAX(T:T)-T3)/(MAX(T:T)-MIN(T:T))</f>
        <v>14.596900197750497</v>
      </c>
      <c r="R3" s="1">
        <f t="shared" si="0"/>
        <v>13.931905714285714</v>
      </c>
      <c r="S3" s="1">
        <f t="shared" si="1"/>
        <v>15.123921071428571</v>
      </c>
      <c r="T3" s="1">
        <f t="shared" ref="T3:T9" si="9">(R3+S3)/2</f>
        <v>14.527913392857142</v>
      </c>
      <c r="U3" s="1">
        <f t="shared" ref="U3:U9" si="10">C3/B3</f>
        <v>0.8214285714285714</v>
      </c>
      <c r="W3" s="2">
        <f t="shared" ref="W3:W9" si="11">100*J3/$M3</f>
        <v>5.6435712754588865</v>
      </c>
      <c r="X3" s="2">
        <f t="shared" si="2"/>
        <v>21.408764947121213</v>
      </c>
      <c r="Y3" s="2">
        <f t="shared" si="2"/>
        <v>72.947663777419905</v>
      </c>
      <c r="AA3" s="1"/>
    </row>
    <row r="4" spans="1:27" x14ac:dyDescent="0.25">
      <c r="A4" t="s">
        <v>0</v>
      </c>
      <c r="B4">
        <f>SUMIF(lw2_xpdata!$B:$B,Current!$A4,lw2_xpdata!C:C)</f>
        <v>24</v>
      </c>
      <c r="C4">
        <f>SUMIF(lw2_xpdata!$B:$B,Current!$A4,lw2_xpdata!D:D)</f>
        <v>65</v>
      </c>
      <c r="D4">
        <f>SUMIF(lw2_xpdata!$B:$B,Current!$A4,lw2_xpdata!E:E)</f>
        <v>290</v>
      </c>
      <c r="E4" s="1">
        <f>SUMIF(lw2_xpdata!$B:$B,Current!$A4,lw2_xpdata!F:F)</f>
        <v>45.064300000000003</v>
      </c>
      <c r="G4">
        <v>5</v>
      </c>
      <c r="H4">
        <v>5.8</v>
      </c>
      <c r="J4" s="1">
        <f t="shared" si="3"/>
        <v>65</v>
      </c>
      <c r="K4" s="1">
        <f t="shared" si="4"/>
        <v>58</v>
      </c>
      <c r="L4" s="1">
        <f t="shared" si="5"/>
        <v>261.37294000000003</v>
      </c>
      <c r="M4" s="1">
        <f t="shared" si="6"/>
        <v>384.37294000000003</v>
      </c>
      <c r="N4" s="1">
        <f t="shared" si="7"/>
        <v>16.015539166666667</v>
      </c>
      <c r="P4" s="1">
        <f t="shared" si="8"/>
        <v>15.976238078365164</v>
      </c>
      <c r="R4" s="1">
        <f t="shared" si="0"/>
        <v>15.640003333333334</v>
      </c>
      <c r="S4" s="1">
        <f t="shared" si="1"/>
        <v>16.807473750000003</v>
      </c>
      <c r="T4" s="1">
        <f t="shared" si="9"/>
        <v>16.22373854166667</v>
      </c>
      <c r="U4" s="1">
        <f t="shared" si="10"/>
        <v>2.7083333333333335</v>
      </c>
      <c r="W4" s="2">
        <f t="shared" si="11"/>
        <v>16.910659735828435</v>
      </c>
      <c r="X4" s="2">
        <f t="shared" si="2"/>
        <v>15.089511764277681</v>
      </c>
      <c r="Y4" s="2">
        <f t="shared" si="2"/>
        <v>67.99982849989388</v>
      </c>
      <c r="AA4" s="1"/>
    </row>
    <row r="5" spans="1:27" x14ac:dyDescent="0.25">
      <c r="A5" t="s">
        <v>7</v>
      </c>
      <c r="B5">
        <f>SUMIF(lw2_xpdata!$B:$B,Current!$A5,lw2_xpdata!C:C)</f>
        <v>24</v>
      </c>
      <c r="C5">
        <f>SUMIF(lw2_xpdata!$B:$B,Current!$A5,lw2_xpdata!D:D)</f>
        <v>31</v>
      </c>
      <c r="D5">
        <f>SUMIF(lw2_xpdata!$B:$B,Current!$A5,lw2_xpdata!E:E)</f>
        <v>259</v>
      </c>
      <c r="E5" s="1">
        <f>SUMIF(lw2_xpdata!$B:$B,Current!$A5,lw2_xpdata!F:F)</f>
        <v>41.940400000000004</v>
      </c>
      <c r="G5">
        <v>4</v>
      </c>
      <c r="H5">
        <v>5.7</v>
      </c>
      <c r="J5" s="1">
        <f t="shared" si="3"/>
        <v>31</v>
      </c>
      <c r="K5" s="1">
        <f t="shared" si="4"/>
        <v>64.75</v>
      </c>
      <c r="L5" s="1">
        <f t="shared" si="5"/>
        <v>239.06028000000003</v>
      </c>
      <c r="M5" s="1">
        <f t="shared" si="6"/>
        <v>334.81028000000003</v>
      </c>
      <c r="N5" s="1">
        <f t="shared" si="7"/>
        <v>13.950428333333335</v>
      </c>
      <c r="P5" s="1">
        <f t="shared" si="8"/>
        <v>13.958230707993289</v>
      </c>
      <c r="R5" s="1">
        <f t="shared" si="0"/>
        <v>13.236093333333335</v>
      </c>
      <c r="S5" s="1">
        <f t="shared" si="1"/>
        <v>14.299931666666668</v>
      </c>
      <c r="T5" s="1">
        <f t="shared" si="9"/>
        <v>13.768012500000001</v>
      </c>
      <c r="U5" s="1">
        <f t="shared" si="10"/>
        <v>1.2916666666666667</v>
      </c>
      <c r="W5" s="2">
        <f t="shared" si="11"/>
        <v>9.2589749633732854</v>
      </c>
      <c r="X5" s="2">
        <f t="shared" si="2"/>
        <v>19.3393106089813</v>
      </c>
      <c r="Y5" s="2">
        <f t="shared" si="2"/>
        <v>71.401714427645416</v>
      </c>
      <c r="AA5" s="1"/>
    </row>
    <row r="6" spans="1:27" x14ac:dyDescent="0.25">
      <c r="A6" t="s">
        <v>5</v>
      </c>
      <c r="B6">
        <f>SUMIF(lw2_xpdata!$B:$B,Current!$A6,lw2_xpdata!C:C)</f>
        <v>21</v>
      </c>
      <c r="C6">
        <f>SUMIF(lw2_xpdata!$B:$B,Current!$A6,lw2_xpdata!D:D)</f>
        <v>42</v>
      </c>
      <c r="D6">
        <f>SUMIF(lw2_xpdata!$B:$B,Current!$A6,lw2_xpdata!E:E)</f>
        <v>234</v>
      </c>
      <c r="E6" s="1">
        <f>SUMIF(lw2_xpdata!$B:$B,Current!$A6,lw2_xpdata!F:F)</f>
        <v>40.183399999999999</v>
      </c>
      <c r="G6">
        <v>5</v>
      </c>
      <c r="H6">
        <v>5.8</v>
      </c>
      <c r="J6" s="1">
        <f t="shared" si="3"/>
        <v>42</v>
      </c>
      <c r="K6" s="1">
        <f t="shared" si="4"/>
        <v>46.8</v>
      </c>
      <c r="L6" s="1">
        <f t="shared" si="5"/>
        <v>233.06371999999999</v>
      </c>
      <c r="M6" s="1">
        <f t="shared" si="6"/>
        <v>321.86372</v>
      </c>
      <c r="N6" s="1">
        <f t="shared" si="7"/>
        <v>15.32684380952381</v>
      </c>
      <c r="P6" s="1">
        <f t="shared" si="8"/>
        <v>15.398462315653926</v>
      </c>
      <c r="R6" s="1">
        <f t="shared" si="0"/>
        <v>14.944144761904759</v>
      </c>
      <c r="S6" s="1">
        <f t="shared" si="1"/>
        <v>16.07533619047619</v>
      </c>
      <c r="T6" s="1">
        <f t="shared" si="9"/>
        <v>15.509740476190474</v>
      </c>
      <c r="U6" s="1">
        <f t="shared" si="10"/>
        <v>2</v>
      </c>
      <c r="W6" s="2">
        <f t="shared" si="11"/>
        <v>13.049000987125856</v>
      </c>
      <c r="X6" s="2">
        <f t="shared" si="2"/>
        <v>14.540315385654525</v>
      </c>
      <c r="Y6" s="2">
        <f t="shared" si="2"/>
        <v>72.410683627219612</v>
      </c>
      <c r="AA6" s="1"/>
    </row>
    <row r="7" spans="1:27" x14ac:dyDescent="0.25">
      <c r="A7" t="s">
        <v>6</v>
      </c>
      <c r="B7">
        <f>SUMIF(lw2_xpdata!$B:$B,Current!$A7,lw2_xpdata!C:C)</f>
        <v>14</v>
      </c>
      <c r="C7">
        <f>SUMIF(lw2_xpdata!$B:$B,Current!$A7,lw2_xpdata!D:D)</f>
        <v>10</v>
      </c>
      <c r="D7">
        <f>SUMIF(lw2_xpdata!$B:$B,Current!$A7,lw2_xpdata!E:E)</f>
        <v>140</v>
      </c>
      <c r="E7" s="1">
        <f>SUMIF(lw2_xpdata!$B:$B,Current!$A7,lw2_xpdata!F:F)</f>
        <v>21.390499999999999</v>
      </c>
      <c r="G7">
        <v>4</v>
      </c>
      <c r="H7">
        <v>5.9</v>
      </c>
      <c r="J7" s="1">
        <f t="shared" si="3"/>
        <v>10</v>
      </c>
      <c r="K7" s="1">
        <f t="shared" si="4"/>
        <v>35</v>
      </c>
      <c r="L7" s="1">
        <f t="shared" si="5"/>
        <v>126.20395000000001</v>
      </c>
      <c r="M7" s="1">
        <f t="shared" si="6"/>
        <v>171.20395000000002</v>
      </c>
      <c r="N7" s="1">
        <f t="shared" si="7"/>
        <v>12.228853571428573</v>
      </c>
      <c r="P7" s="1">
        <f t="shared" si="8"/>
        <v>12.228853571428573</v>
      </c>
      <c r="R7" s="1">
        <f t="shared" si="0"/>
        <v>11.270485714285712</v>
      </c>
      <c r="S7" s="1">
        <f t="shared" si="1"/>
        <v>12.228853571428573</v>
      </c>
      <c r="T7" s="1">
        <f t="shared" si="9"/>
        <v>11.749669642857143</v>
      </c>
      <c r="U7" s="1">
        <f t="shared" si="10"/>
        <v>0.7142857142857143</v>
      </c>
      <c r="W7" s="2">
        <f t="shared" si="11"/>
        <v>5.8409867295701989</v>
      </c>
      <c r="X7" s="2">
        <f t="shared" si="2"/>
        <v>20.443453553495697</v>
      </c>
      <c r="Y7" s="2">
        <f t="shared" si="2"/>
        <v>73.715559716934095</v>
      </c>
      <c r="AA7" s="1"/>
    </row>
    <row r="8" spans="1:27" x14ac:dyDescent="0.25">
      <c r="A8" t="s">
        <v>4</v>
      </c>
      <c r="B8">
        <f>SUMIF(lw2_xpdata!$B:$B,Current!$A8,lw2_xpdata!C:C)</f>
        <v>24</v>
      </c>
      <c r="C8">
        <f>SUMIF(lw2_xpdata!$B:$B,Current!$A8,lw2_xpdata!D:D)</f>
        <v>43</v>
      </c>
      <c r="D8">
        <f>SUMIF(lw2_xpdata!$B:$B,Current!$A8,lw2_xpdata!E:E)</f>
        <v>266</v>
      </c>
      <c r="E8" s="1">
        <f>SUMIF(lw2_xpdata!$B:$B,Current!$A8,lw2_xpdata!F:F)</f>
        <v>44.5167</v>
      </c>
      <c r="G8">
        <v>5</v>
      </c>
      <c r="H8">
        <v>5.9</v>
      </c>
      <c r="J8" s="1">
        <f t="shared" si="3"/>
        <v>43</v>
      </c>
      <c r="K8" s="1">
        <f t="shared" si="4"/>
        <v>53.2</v>
      </c>
      <c r="L8" s="1">
        <f t="shared" si="5"/>
        <v>262.64852999999999</v>
      </c>
      <c r="M8" s="1">
        <f t="shared" si="6"/>
        <v>358.84852999999998</v>
      </c>
      <c r="N8" s="1">
        <f t="shared" si="7"/>
        <v>14.952022083333333</v>
      </c>
      <c r="P8" s="1">
        <f t="shared" si="8"/>
        <v>14.940396617206462</v>
      </c>
      <c r="R8" s="1">
        <f t="shared" si="0"/>
        <v>14.395563333333333</v>
      </c>
      <c r="S8" s="1">
        <f t="shared" si="1"/>
        <v>15.50618875</v>
      </c>
      <c r="T8" s="1">
        <f t="shared" si="9"/>
        <v>14.950876041666668</v>
      </c>
      <c r="U8" s="1">
        <f t="shared" si="10"/>
        <v>1.7916666666666667</v>
      </c>
      <c r="W8" s="2">
        <f t="shared" si="11"/>
        <v>11.982771672493685</v>
      </c>
      <c r="X8" s="2">
        <f t="shared" si="2"/>
        <v>14.825196580852651</v>
      </c>
      <c r="Y8" s="2">
        <f t="shared" si="2"/>
        <v>73.192031746653669</v>
      </c>
      <c r="AA8" s="1"/>
    </row>
    <row r="9" spans="1:27" x14ac:dyDescent="0.25">
      <c r="A9" t="s">
        <v>2</v>
      </c>
      <c r="B9">
        <f>SUMIF(lw2_xpdata!$B:$B,Current!$A9,lw2_xpdata!C:C)</f>
        <v>24</v>
      </c>
      <c r="C9">
        <f>SUMIF(lw2_xpdata!$B:$B,Current!$A9,lw2_xpdata!D:D)</f>
        <v>70</v>
      </c>
      <c r="D9">
        <f>SUMIF(lw2_xpdata!$B:$B,Current!$A9,lw2_xpdata!E:E)</f>
        <v>330</v>
      </c>
      <c r="E9" s="1">
        <f>SUMIF(lw2_xpdata!$B:$B,Current!$A9,lw2_xpdata!F:F)</f>
        <v>50.183299999999996</v>
      </c>
      <c r="G9">
        <v>5</v>
      </c>
      <c r="H9">
        <v>5.6</v>
      </c>
      <c r="J9" s="1">
        <f t="shared" si="3"/>
        <v>70</v>
      </c>
      <c r="K9" s="1">
        <f t="shared" si="4"/>
        <v>66</v>
      </c>
      <c r="L9" s="1">
        <f t="shared" si="5"/>
        <v>281.02647999999994</v>
      </c>
      <c r="M9" s="1">
        <f t="shared" si="6"/>
        <v>417.02647999999994</v>
      </c>
      <c r="N9" s="1">
        <f t="shared" si="7"/>
        <v>17.376103333333329</v>
      </c>
      <c r="P9" s="1">
        <f t="shared" si="8"/>
        <v>17.376103333333329</v>
      </c>
      <c r="R9" s="1">
        <f t="shared" si="0"/>
        <v>17.376103333333329</v>
      </c>
      <c r="S9" s="1">
        <f t="shared" si="1"/>
        <v>18.690894583333332</v>
      </c>
      <c r="T9" s="1">
        <f t="shared" si="9"/>
        <v>18.033498958333332</v>
      </c>
      <c r="U9" s="1">
        <f t="shared" si="10"/>
        <v>2.9166666666666665</v>
      </c>
      <c r="W9" s="2">
        <f t="shared" si="11"/>
        <v>16.785504843721199</v>
      </c>
      <c r="X9" s="2">
        <f t="shared" si="2"/>
        <v>15.826333138365701</v>
      </c>
      <c r="Y9" s="2">
        <f t="shared" si="2"/>
        <v>67.388162017913103</v>
      </c>
      <c r="AA9" s="1"/>
    </row>
  </sheetData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G2" sqref="G2:H9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SUMIF(lw2_xpdata!$B:$B,Rebalance!$A2,lw2_xpdata!C:C)</f>
        <v>23</v>
      </c>
      <c r="C2">
        <f>SUMIF(lw2_xpdata!$B:$B,Rebalance!$A2,lw2_xpdata!D:D)</f>
        <v>42</v>
      </c>
      <c r="D2">
        <f>SUMIF(lw2_xpdata!$B:$B,Rebalance!$A2,lw2_xpdata!E:E)</f>
        <v>243</v>
      </c>
      <c r="E2" s="1">
        <f>SUMIF(lw2_xpdata!$B:$B,Rebalance!$A2,lw2_xpdata!F:F)</f>
        <v>42.873800000000003</v>
      </c>
      <c r="G2">
        <f>IF(U2&lt;AVERAGE(U:U),4,5)</f>
        <v>5</v>
      </c>
      <c r="H2">
        <f>ROUND((B2*P2-C2-D2/G2)/E2,1)</f>
        <v>5.9</v>
      </c>
      <c r="J2" s="1">
        <f>C2</f>
        <v>42</v>
      </c>
      <c r="K2" s="1">
        <f>D2/G2</f>
        <v>48.6</v>
      </c>
      <c r="L2" s="1">
        <f>E2*H2</f>
        <v>252.95542000000003</v>
      </c>
      <c r="M2" s="1">
        <f>SUM(J2:L2)</f>
        <v>343.55542000000003</v>
      </c>
      <c r="N2" s="1">
        <f>M2/B2</f>
        <v>14.937192173913045</v>
      </c>
      <c r="P2" s="1">
        <f>R2+(S2-R2)*(MAX(T:T)-T2)/(MAX(T:T)-MIN(T:T))</f>
        <v>14.91649714230374</v>
      </c>
      <c r="R2" s="1">
        <f t="shared" ref="R2:R9" si="0">(C2+D2/5+E2*5.6)/B2</f>
        <v>14.377968695652172</v>
      </c>
      <c r="S2" s="1">
        <f t="shared" ref="S2:S9" si="1">(C2+D2/4+E2*5.9)/B2</f>
        <v>15.465453043478261</v>
      </c>
      <c r="T2" s="1">
        <f>(R2+S2)/2</f>
        <v>14.921710869565217</v>
      </c>
      <c r="U2" s="1">
        <f>C2/B2</f>
        <v>1.826086956521739</v>
      </c>
      <c r="W2" s="2">
        <f>100*J2/$M2</f>
        <v>12.225101848196719</v>
      </c>
      <c r="X2" s="2">
        <f t="shared" ref="X2:X9" si="2">100*K2/$M2</f>
        <v>14.146189281484773</v>
      </c>
      <c r="Y2" s="2">
        <f t="shared" ref="Y2:Y9" si="3">100*L2/$M2</f>
        <v>73.628708870318519</v>
      </c>
      <c r="AA2" s="1"/>
    </row>
    <row r="3" spans="1:27" x14ac:dyDescent="0.25">
      <c r="A3" t="s">
        <v>1</v>
      </c>
      <c r="B3">
        <f>SUMIF(lw2_xpdata!$B:$B,Rebalance!$A3,lw2_xpdata!C:C)</f>
        <v>28</v>
      </c>
      <c r="C3">
        <f>SUMIF(lw2_xpdata!$B:$B,Rebalance!$A3,lw2_xpdata!D:D)</f>
        <v>23</v>
      </c>
      <c r="D3">
        <f>SUMIF(lw2_xpdata!$B:$B,Rebalance!$A3,lw2_xpdata!E:E)</f>
        <v>349</v>
      </c>
      <c r="E3" s="1">
        <f>SUMIF(lw2_xpdata!$B:$B,Rebalance!$A3,lw2_xpdata!F:F)</f>
        <v>53.088099999999997</v>
      </c>
      <c r="G3">
        <f t="shared" ref="G3:G9" si="4">IF(U3&lt;AVERAGE(U:U),4,5)</f>
        <v>4</v>
      </c>
      <c r="H3">
        <f t="shared" ref="H3:H9" si="5">ROUND((B3*P3-C3-D3/G3)/E3,1)</f>
        <v>5.6</v>
      </c>
      <c r="J3" s="1">
        <f t="shared" ref="J3:J9" si="6">C3</f>
        <v>23</v>
      </c>
      <c r="K3" s="1">
        <f t="shared" ref="K3:K9" si="7">D3/G3</f>
        <v>87.25</v>
      </c>
      <c r="L3" s="1">
        <f t="shared" ref="L3:L9" si="8">E3*H3</f>
        <v>297.29335999999995</v>
      </c>
      <c r="M3" s="1">
        <f t="shared" ref="M3:M9" si="9">SUM(J3:L3)</f>
        <v>407.54335999999995</v>
      </c>
      <c r="N3" s="1">
        <f t="shared" ref="N3:N9" si="10">M3/B3</f>
        <v>14.555119999999999</v>
      </c>
      <c r="P3" s="1">
        <f t="shared" ref="P3:P9" si="11">R3+(S3-R3)*(MAX(T:T)-T3)/(MAX(T:T)-MIN(T:T))</f>
        <v>14.596900197750497</v>
      </c>
      <c r="R3" s="1">
        <f t="shared" si="0"/>
        <v>13.931905714285714</v>
      </c>
      <c r="S3" s="1">
        <f t="shared" si="1"/>
        <v>15.123921071428571</v>
      </c>
      <c r="T3" s="1">
        <f t="shared" ref="T3:T9" si="12">(R3+S3)/2</f>
        <v>14.527913392857142</v>
      </c>
      <c r="U3" s="1">
        <f t="shared" ref="U3:U9" si="13">C3/B3</f>
        <v>0.8214285714285714</v>
      </c>
      <c r="W3" s="2">
        <f t="shared" ref="W3:W9" si="14">100*J3/$M3</f>
        <v>5.6435712754588865</v>
      </c>
      <c r="X3" s="2">
        <f t="shared" si="2"/>
        <v>21.408764947121213</v>
      </c>
      <c r="Y3" s="2">
        <f t="shared" si="3"/>
        <v>72.947663777419905</v>
      </c>
      <c r="AA3" s="1"/>
    </row>
    <row r="4" spans="1:27" x14ac:dyDescent="0.25">
      <c r="A4" t="s">
        <v>0</v>
      </c>
      <c r="B4">
        <f>SUMIF(lw2_xpdata!$B:$B,Rebalance!$A4,lw2_xpdata!C:C)</f>
        <v>24</v>
      </c>
      <c r="C4">
        <f>SUMIF(lw2_xpdata!$B:$B,Rebalance!$A4,lw2_xpdata!D:D)</f>
        <v>65</v>
      </c>
      <c r="D4">
        <f>SUMIF(lw2_xpdata!$B:$B,Rebalance!$A4,lw2_xpdata!E:E)</f>
        <v>290</v>
      </c>
      <c r="E4" s="1">
        <f>SUMIF(lw2_xpdata!$B:$B,Rebalance!$A4,lw2_xpdata!F:F)</f>
        <v>45.064300000000003</v>
      </c>
      <c r="G4">
        <f t="shared" si="4"/>
        <v>5</v>
      </c>
      <c r="H4">
        <f t="shared" si="5"/>
        <v>5.8</v>
      </c>
      <c r="J4" s="1">
        <f t="shared" si="6"/>
        <v>65</v>
      </c>
      <c r="K4" s="1">
        <f t="shared" si="7"/>
        <v>58</v>
      </c>
      <c r="L4" s="1">
        <f t="shared" si="8"/>
        <v>261.37294000000003</v>
      </c>
      <c r="M4" s="1">
        <f t="shared" si="9"/>
        <v>384.37294000000003</v>
      </c>
      <c r="N4" s="1">
        <f t="shared" si="10"/>
        <v>16.015539166666667</v>
      </c>
      <c r="P4" s="1">
        <f t="shared" si="11"/>
        <v>15.976238078365164</v>
      </c>
      <c r="R4" s="1">
        <f t="shared" si="0"/>
        <v>15.640003333333334</v>
      </c>
      <c r="S4" s="1">
        <f t="shared" si="1"/>
        <v>16.807473750000003</v>
      </c>
      <c r="T4" s="1">
        <f t="shared" si="12"/>
        <v>16.22373854166667</v>
      </c>
      <c r="U4" s="1">
        <f t="shared" si="13"/>
        <v>2.7083333333333335</v>
      </c>
      <c r="W4" s="2">
        <f t="shared" si="14"/>
        <v>16.910659735828435</v>
      </c>
      <c r="X4" s="2">
        <f t="shared" si="2"/>
        <v>15.089511764277681</v>
      </c>
      <c r="Y4" s="2">
        <f t="shared" si="3"/>
        <v>67.99982849989388</v>
      </c>
      <c r="AA4" s="1"/>
    </row>
    <row r="5" spans="1:27" x14ac:dyDescent="0.25">
      <c r="A5" t="s">
        <v>7</v>
      </c>
      <c r="B5">
        <f>SUMIF(lw2_xpdata!$B:$B,Rebalance!$A5,lw2_xpdata!C:C)</f>
        <v>24</v>
      </c>
      <c r="C5">
        <f>SUMIF(lw2_xpdata!$B:$B,Rebalance!$A5,lw2_xpdata!D:D)</f>
        <v>31</v>
      </c>
      <c r="D5">
        <f>SUMIF(lw2_xpdata!$B:$B,Rebalance!$A5,lw2_xpdata!E:E)</f>
        <v>259</v>
      </c>
      <c r="E5" s="1">
        <f>SUMIF(lw2_xpdata!$B:$B,Rebalance!$A5,lw2_xpdata!F:F)</f>
        <v>41.940400000000004</v>
      </c>
      <c r="G5">
        <f t="shared" si="4"/>
        <v>4</v>
      </c>
      <c r="H5">
        <f t="shared" si="5"/>
        <v>5.7</v>
      </c>
      <c r="J5" s="1">
        <f t="shared" si="6"/>
        <v>31</v>
      </c>
      <c r="K5" s="1">
        <f t="shared" si="7"/>
        <v>64.75</v>
      </c>
      <c r="L5" s="1">
        <f t="shared" si="8"/>
        <v>239.06028000000003</v>
      </c>
      <c r="M5" s="1">
        <f t="shared" si="9"/>
        <v>334.81028000000003</v>
      </c>
      <c r="N5" s="1">
        <f t="shared" si="10"/>
        <v>13.950428333333335</v>
      </c>
      <c r="P5" s="1">
        <f t="shared" si="11"/>
        <v>13.958230707993289</v>
      </c>
      <c r="R5" s="1">
        <f t="shared" si="0"/>
        <v>13.236093333333335</v>
      </c>
      <c r="S5" s="1">
        <f t="shared" si="1"/>
        <v>14.299931666666668</v>
      </c>
      <c r="T5" s="1">
        <f t="shared" si="12"/>
        <v>13.768012500000001</v>
      </c>
      <c r="U5" s="1">
        <f t="shared" si="13"/>
        <v>1.2916666666666667</v>
      </c>
      <c r="W5" s="2">
        <f t="shared" si="14"/>
        <v>9.2589749633732854</v>
      </c>
      <c r="X5" s="2">
        <f t="shared" si="2"/>
        <v>19.3393106089813</v>
      </c>
      <c r="Y5" s="2">
        <f t="shared" si="3"/>
        <v>71.401714427645416</v>
      </c>
      <c r="AA5" s="1"/>
    </row>
    <row r="6" spans="1:27" x14ac:dyDescent="0.25">
      <c r="A6" t="s">
        <v>5</v>
      </c>
      <c r="B6">
        <f>SUMIF(lw2_xpdata!$B:$B,Rebalance!$A6,lw2_xpdata!C:C)</f>
        <v>21</v>
      </c>
      <c r="C6">
        <f>SUMIF(lw2_xpdata!$B:$B,Rebalance!$A6,lw2_xpdata!D:D)</f>
        <v>42</v>
      </c>
      <c r="D6">
        <f>SUMIF(lw2_xpdata!$B:$B,Rebalance!$A6,lw2_xpdata!E:E)</f>
        <v>234</v>
      </c>
      <c r="E6" s="1">
        <f>SUMIF(lw2_xpdata!$B:$B,Rebalance!$A6,lw2_xpdata!F:F)</f>
        <v>40.183399999999999</v>
      </c>
      <c r="G6">
        <f t="shared" si="4"/>
        <v>5</v>
      </c>
      <c r="H6">
        <f t="shared" si="5"/>
        <v>5.8</v>
      </c>
      <c r="J6" s="1">
        <f t="shared" si="6"/>
        <v>42</v>
      </c>
      <c r="K6" s="1">
        <f t="shared" si="7"/>
        <v>46.8</v>
      </c>
      <c r="L6" s="1">
        <f t="shared" si="8"/>
        <v>233.06371999999999</v>
      </c>
      <c r="M6" s="1">
        <f t="shared" si="9"/>
        <v>321.86372</v>
      </c>
      <c r="N6" s="1">
        <f t="shared" si="10"/>
        <v>15.32684380952381</v>
      </c>
      <c r="P6" s="1">
        <f t="shared" si="11"/>
        <v>15.398462315653926</v>
      </c>
      <c r="R6" s="1">
        <f t="shared" si="0"/>
        <v>14.944144761904759</v>
      </c>
      <c r="S6" s="1">
        <f t="shared" si="1"/>
        <v>16.07533619047619</v>
      </c>
      <c r="T6" s="1">
        <f t="shared" si="12"/>
        <v>15.509740476190474</v>
      </c>
      <c r="U6" s="1">
        <f t="shared" si="13"/>
        <v>2</v>
      </c>
      <c r="W6" s="2">
        <f t="shared" si="14"/>
        <v>13.049000987125856</v>
      </c>
      <c r="X6" s="2">
        <f t="shared" si="2"/>
        <v>14.540315385654525</v>
      </c>
      <c r="Y6" s="2">
        <f t="shared" si="3"/>
        <v>72.410683627219612</v>
      </c>
      <c r="AA6" s="1"/>
    </row>
    <row r="7" spans="1:27" x14ac:dyDescent="0.25">
      <c r="A7" t="s">
        <v>6</v>
      </c>
      <c r="B7">
        <f>SUMIF(lw2_xpdata!$B:$B,Rebalance!$A7,lw2_xpdata!C:C)</f>
        <v>14</v>
      </c>
      <c r="C7">
        <f>SUMIF(lw2_xpdata!$B:$B,Rebalance!$A7,lw2_xpdata!D:D)</f>
        <v>10</v>
      </c>
      <c r="D7">
        <f>SUMIF(lw2_xpdata!$B:$B,Rebalance!$A7,lw2_xpdata!E:E)</f>
        <v>140</v>
      </c>
      <c r="E7" s="1">
        <f>SUMIF(lw2_xpdata!$B:$B,Rebalance!$A7,lw2_xpdata!F:F)</f>
        <v>21.390499999999999</v>
      </c>
      <c r="G7">
        <f t="shared" si="4"/>
        <v>4</v>
      </c>
      <c r="H7">
        <f t="shared" si="5"/>
        <v>5.9</v>
      </c>
      <c r="J7" s="1">
        <f t="shared" si="6"/>
        <v>10</v>
      </c>
      <c r="K7" s="1">
        <f t="shared" si="7"/>
        <v>35</v>
      </c>
      <c r="L7" s="1">
        <f t="shared" si="8"/>
        <v>126.20395000000001</v>
      </c>
      <c r="M7" s="1">
        <f t="shared" si="9"/>
        <v>171.20395000000002</v>
      </c>
      <c r="N7" s="1">
        <f t="shared" si="10"/>
        <v>12.228853571428573</v>
      </c>
      <c r="P7" s="1">
        <f t="shared" si="11"/>
        <v>12.228853571428573</v>
      </c>
      <c r="R7" s="1">
        <f t="shared" si="0"/>
        <v>11.270485714285712</v>
      </c>
      <c r="S7" s="1">
        <f t="shared" si="1"/>
        <v>12.228853571428573</v>
      </c>
      <c r="T7" s="1">
        <f t="shared" si="12"/>
        <v>11.749669642857143</v>
      </c>
      <c r="U7" s="1">
        <f t="shared" si="13"/>
        <v>0.7142857142857143</v>
      </c>
      <c r="W7" s="2">
        <f t="shared" si="14"/>
        <v>5.8409867295701989</v>
      </c>
      <c r="X7" s="2">
        <f t="shared" si="2"/>
        <v>20.443453553495697</v>
      </c>
      <c r="Y7" s="2">
        <f t="shared" si="3"/>
        <v>73.715559716934095</v>
      </c>
      <c r="AA7" s="1"/>
    </row>
    <row r="8" spans="1:27" x14ac:dyDescent="0.25">
      <c r="A8" t="s">
        <v>4</v>
      </c>
      <c r="B8">
        <f>SUMIF(lw2_xpdata!$B:$B,Rebalance!$A8,lw2_xpdata!C:C)</f>
        <v>24</v>
      </c>
      <c r="C8">
        <f>SUMIF(lw2_xpdata!$B:$B,Rebalance!$A8,lw2_xpdata!D:D)</f>
        <v>43</v>
      </c>
      <c r="D8">
        <f>SUMIF(lw2_xpdata!$B:$B,Rebalance!$A8,lw2_xpdata!E:E)</f>
        <v>266</v>
      </c>
      <c r="E8" s="1">
        <f>SUMIF(lw2_xpdata!$B:$B,Rebalance!$A8,lw2_xpdata!F:F)</f>
        <v>44.5167</v>
      </c>
      <c r="G8">
        <f t="shared" si="4"/>
        <v>5</v>
      </c>
      <c r="H8">
        <f t="shared" si="5"/>
        <v>5.9</v>
      </c>
      <c r="J8" s="1">
        <f t="shared" si="6"/>
        <v>43</v>
      </c>
      <c r="K8" s="1">
        <f t="shared" si="7"/>
        <v>53.2</v>
      </c>
      <c r="L8" s="1">
        <f t="shared" si="8"/>
        <v>262.64852999999999</v>
      </c>
      <c r="M8" s="1">
        <f t="shared" si="9"/>
        <v>358.84852999999998</v>
      </c>
      <c r="N8" s="1">
        <f t="shared" si="10"/>
        <v>14.952022083333333</v>
      </c>
      <c r="P8" s="1">
        <f t="shared" si="11"/>
        <v>14.940396617206462</v>
      </c>
      <c r="R8" s="1">
        <f t="shared" si="0"/>
        <v>14.395563333333333</v>
      </c>
      <c r="S8" s="1">
        <f t="shared" si="1"/>
        <v>15.50618875</v>
      </c>
      <c r="T8" s="1">
        <f t="shared" si="12"/>
        <v>14.950876041666668</v>
      </c>
      <c r="U8" s="1">
        <f t="shared" si="13"/>
        <v>1.7916666666666667</v>
      </c>
      <c r="W8" s="2">
        <f t="shared" si="14"/>
        <v>11.982771672493685</v>
      </c>
      <c r="X8" s="2">
        <f t="shared" si="2"/>
        <v>14.825196580852651</v>
      </c>
      <c r="Y8" s="2">
        <f t="shared" si="3"/>
        <v>73.192031746653669</v>
      </c>
      <c r="AA8" s="1"/>
    </row>
    <row r="9" spans="1:27" x14ac:dyDescent="0.25">
      <c r="A9" t="s">
        <v>2</v>
      </c>
      <c r="B9">
        <f>SUMIF(lw2_xpdata!$B:$B,Rebalance!$A9,lw2_xpdata!C:C)</f>
        <v>24</v>
      </c>
      <c r="C9">
        <f>SUMIF(lw2_xpdata!$B:$B,Rebalance!$A9,lw2_xpdata!D:D)</f>
        <v>70</v>
      </c>
      <c r="D9">
        <f>SUMIF(lw2_xpdata!$B:$B,Rebalance!$A9,lw2_xpdata!E:E)</f>
        <v>330</v>
      </c>
      <c r="E9" s="1">
        <f>SUMIF(lw2_xpdata!$B:$B,Rebalance!$A9,lw2_xpdata!F:F)</f>
        <v>50.183299999999996</v>
      </c>
      <c r="G9">
        <f t="shared" si="4"/>
        <v>5</v>
      </c>
      <c r="H9">
        <f t="shared" si="5"/>
        <v>5.6</v>
      </c>
      <c r="J9" s="1">
        <f t="shared" si="6"/>
        <v>70</v>
      </c>
      <c r="K9" s="1">
        <f t="shared" si="7"/>
        <v>66</v>
      </c>
      <c r="L9" s="1">
        <f t="shared" si="8"/>
        <v>281.02647999999994</v>
      </c>
      <c r="M9" s="1">
        <f t="shared" si="9"/>
        <v>417.02647999999994</v>
      </c>
      <c r="N9" s="1">
        <f t="shared" si="10"/>
        <v>17.376103333333329</v>
      </c>
      <c r="P9" s="1">
        <f t="shared" si="11"/>
        <v>17.376103333333329</v>
      </c>
      <c r="R9" s="1">
        <f t="shared" si="0"/>
        <v>17.376103333333329</v>
      </c>
      <c r="S9" s="1">
        <f t="shared" si="1"/>
        <v>18.690894583333332</v>
      </c>
      <c r="T9" s="1">
        <f t="shared" si="12"/>
        <v>18.033498958333332</v>
      </c>
      <c r="U9" s="1">
        <f t="shared" si="13"/>
        <v>2.9166666666666665</v>
      </c>
      <c r="W9" s="2">
        <f t="shared" si="14"/>
        <v>16.785504843721199</v>
      </c>
      <c r="X9" s="2">
        <f t="shared" si="2"/>
        <v>15.826333138365701</v>
      </c>
      <c r="Y9" s="2">
        <f t="shared" si="3"/>
        <v>67.388162017913103</v>
      </c>
      <c r="AA9" s="1"/>
    </row>
  </sheetData>
  <conditionalFormatting sqref="U2:U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AC2C390-A5B9-48E6-856E-61A0A038D4BD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470DF96-083B-41E6-B2BA-499AA380FDF5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lw2_xpdata</vt:lpstr>
      <vt:lpstr>Current</vt:lpstr>
      <vt:lpstr>Rebalance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2017-03-22T05:31:12Z</dcterms:created>
  <dcterms:modified xsi:type="dcterms:W3CDTF">2017-04-25T02:47:52Z</dcterms:modified>
</cp:coreProperties>
</file>